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koninklijkekentalis-my.sharepoint.com/personal/j_evers_kentalis_nl/Documents/Documenten/"/>
    </mc:Choice>
  </mc:AlternateContent>
  <xr:revisionPtr revIDLastSave="0" documentId="8_{C2AB4412-9827-4F54-AFE8-4F317DB926F9}" xr6:coauthVersionLast="47" xr6:coauthVersionMax="47" xr10:uidLastSave="{00000000-0000-0000-0000-000000000000}"/>
  <bookViews>
    <workbookView xWindow="-108" yWindow="-108" windowWidth="23256" windowHeight="12456" activeTab="2" xr2:uid="{AF1C3B5A-A700-4123-9665-DE4B94884826}"/>
  </bookViews>
  <sheets>
    <sheet name="Invul instructie" sheetId="7" r:id="rId1"/>
    <sheet name="Blad 1" sheetId="2" r:id="rId2"/>
    <sheet name="Blad 2" sheetId="1" r:id="rId3"/>
    <sheet name="Blad 3" sheetId="3" r:id="rId4"/>
    <sheet name="Blad 4" sheetId="5" r:id="rId5"/>
    <sheet name="Blad 5" sheetId="4" state="hidden" r:id="rId6"/>
  </sheets>
  <definedNames>
    <definedName name="_xlnm._FilterDatabase" localSheetId="2" hidden="1">'Blad 2'!$A$1:$AD$113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1" l="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20" i="1"/>
  <c r="F10" i="1"/>
  <c r="F11" i="1"/>
  <c r="F12" i="1"/>
  <c r="F13" i="1"/>
  <c r="F15" i="1"/>
  <c r="F16" i="1"/>
  <c r="F17" i="1"/>
  <c r="F18" i="1"/>
  <c r="F19" i="1"/>
  <c r="F9" i="1"/>
  <c r="F3" i="1"/>
  <c r="F4" i="1"/>
  <c r="F5" i="1"/>
  <c r="F6" i="1"/>
  <c r="F7" i="1"/>
  <c r="F8" i="1"/>
  <c r="F2" i="1"/>
  <c r="F113" i="1"/>
  <c r="B11" i="4"/>
  <c r="B10" i="4"/>
  <c r="B9" i="4"/>
  <c r="B8" i="4"/>
  <c r="B7" i="4"/>
  <c r="B6" i="4"/>
  <c r="B5" i="4"/>
  <c r="B4" i="4"/>
  <c r="B3" i="4"/>
  <c r="F14" i="1" s="1"/>
  <c r="B2" i="4"/>
  <c r="B1" i="4"/>
  <c r="F41" i="2" a="1"/>
  <c r="F41" i="2" s="1"/>
  <c r="C29" i="5"/>
  <c r="C3" i="5"/>
  <c r="C4" i="5"/>
  <c r="C5" i="5"/>
  <c r="C6" i="5"/>
  <c r="C7" i="5"/>
  <c r="C8" i="5"/>
  <c r="C9" i="5"/>
  <c r="C10" i="5"/>
  <c r="C11" i="5"/>
  <c r="C12" i="5"/>
  <c r="C13" i="5"/>
  <c r="C14" i="5"/>
  <c r="C15" i="5"/>
  <c r="C16" i="5"/>
  <c r="C17" i="5"/>
  <c r="C18" i="5"/>
  <c r="C19" i="5"/>
  <c r="C20" i="5"/>
  <c r="C21" i="5"/>
  <c r="C22" i="5"/>
  <c r="C23" i="5"/>
  <c r="C24" i="5"/>
  <c r="C25" i="5"/>
  <c r="C26" i="5"/>
  <c r="C27" i="5"/>
  <c r="C28" i="5"/>
  <c r="C30" i="5"/>
  <c r="C31" i="5"/>
  <c r="C32" i="5"/>
  <c r="G116" i="1"/>
  <c r="F40" i="2" s="1"/>
  <c r="F42" i="2" l="1"/>
  <c r="F114" i="1"/>
  <c r="F115" i="1" s="1"/>
  <c r="F21" i="2" s="1"/>
  <c r="B35" i="5" l="1"/>
  <c r="C35" i="5" s="1"/>
  <c r="E44"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<sst xmlns="http://schemas.openxmlformats.org/spreadsheetml/2006/main" count="1633" uniqueCount="614">
  <si>
    <t>Locatienaam - Kentalis</t>
  </si>
  <si>
    <t>Gebruikers locatie</t>
  </si>
  <si>
    <t>Adres</t>
  </si>
  <si>
    <t>Huisnummer</t>
  </si>
  <si>
    <t>Huisnummer toevoeging</t>
  </si>
  <si>
    <t>Postcode</t>
  </si>
  <si>
    <t>Plaats</t>
  </si>
  <si>
    <t>Zorg  / 24x7 / Onderwijs / Concern / Ac</t>
  </si>
  <si>
    <t>Redunancy van verbindingen op eigen terreinen:</t>
  </si>
  <si>
    <t>Bandbreedte richting datacentrum Kentalis (Mb)</t>
  </si>
  <si>
    <t>Bandbreedte EVPN (Mb)</t>
  </si>
  <si>
    <t>Wan verbinding in eigen beheer</t>
  </si>
  <si>
    <t>eigendom patchkast</t>
  </si>
  <si>
    <t xml:space="preserve">apparatuur van derden aanwezig in eigen patchkast </t>
  </si>
  <si>
    <t>Wifi</t>
  </si>
  <si>
    <t xml:space="preserve">netwerk Kentalis gescheiden van andere mede huurders </t>
  </si>
  <si>
    <t>Opmerking</t>
  </si>
  <si>
    <t>Almelo - Leemhorst 9</t>
  </si>
  <si>
    <t>Normaal</t>
  </si>
  <si>
    <t xml:space="preserve">Leemhorst </t>
  </si>
  <si>
    <t>7609LA</t>
  </si>
  <si>
    <t>ALMELO</t>
  </si>
  <si>
    <t xml:space="preserve">Z </t>
  </si>
  <si>
    <t>Nee</t>
  </si>
  <si>
    <t>ja</t>
  </si>
  <si>
    <t>Kentalis</t>
  </si>
  <si>
    <t>nee</t>
  </si>
  <si>
    <t>nvt</t>
  </si>
  <si>
    <t>Almere - Chagalweg 8</t>
  </si>
  <si>
    <t>Chagellweg</t>
  </si>
  <si>
    <t>1328LE</t>
  </si>
  <si>
    <t>ALMERE</t>
  </si>
  <si>
    <t>10 &lt; &gt; 50</t>
  </si>
  <si>
    <t>Derden</t>
  </si>
  <si>
    <t>ja, alleen gebruik van bekabeling van Ymere, en ruimte in patchkast</t>
  </si>
  <si>
    <t>geen toestemming verhuurder om glas voor KPNVPN aan te leggen</t>
  </si>
  <si>
    <t>Almere - Randstad 22</t>
  </si>
  <si>
    <t>Randstad</t>
  </si>
  <si>
    <t>1316BM</t>
  </si>
  <si>
    <t>Z / A</t>
  </si>
  <si>
    <t>Amersfoort -  Ariaweg 113</t>
  </si>
  <si>
    <t xml:space="preserve">Ariaweg </t>
  </si>
  <si>
    <t>3816HJ</t>
  </si>
  <si>
    <t>AMERSFOORT</t>
  </si>
  <si>
    <t>Z</t>
  </si>
  <si>
    <t>Amsterdam -  Herman de Manstr 1</t>
  </si>
  <si>
    <t>Herman de Manstraat 1</t>
  </si>
  <si>
    <t>1064BW</t>
  </si>
  <si>
    <t>AMSTERDAM</t>
  </si>
  <si>
    <t>O</t>
  </si>
  <si>
    <t>Van Schendelstraat 15 = congiergewoning</t>
  </si>
  <si>
    <t>Amsterdam - Der Kinderenstr 1</t>
  </si>
  <si>
    <t>Hoog</t>
  </si>
  <si>
    <t>Der Kinderenstraat</t>
  </si>
  <si>
    <t>1062BE</t>
  </si>
  <si>
    <t>A</t>
  </si>
  <si>
    <t>Amsterdam - Hoogheemraadweg 2</t>
  </si>
  <si>
    <t>24uurs/7dags</t>
  </si>
  <si>
    <t>Hoogheemraadweg</t>
  </si>
  <si>
    <t>1069VM</t>
  </si>
  <si>
    <t>Z  / C / 247</t>
  </si>
  <si>
    <t>Amsterdam - Jan Sluiterstr. 9 &amp; 11</t>
  </si>
  <si>
    <t>Jan Sluiterstraat</t>
  </si>
  <si>
    <t>(nummer 11)</t>
  </si>
  <si>
    <t>1062CJ</t>
  </si>
  <si>
    <t>Z /O</t>
  </si>
  <si>
    <t>Ja, Kentalis deelt met derden</t>
  </si>
  <si>
    <t xml:space="preserve">ja volledig </t>
  </si>
  <si>
    <t>gekoppeld met Jan Sluiterstr 9</t>
  </si>
  <si>
    <t>Amsterdam - Jan Tooropstr 11</t>
  </si>
  <si>
    <t>Jan Tooropstraat</t>
  </si>
  <si>
    <t>1062BK</t>
  </si>
  <si>
    <t>Amsterdam - Louwesweg 6</t>
  </si>
  <si>
    <t>Louwesweg</t>
  </si>
  <si>
    <t>1066EC</t>
  </si>
  <si>
    <t>Apeldoorn - De Keerkring 70</t>
  </si>
  <si>
    <t>De Keerkring</t>
  </si>
  <si>
    <t>7325EA</t>
  </si>
  <si>
    <t>APELDOORN</t>
  </si>
  <si>
    <t>ja, alleen gebruik van bekabeling naar ruimtes, en ruimte in patchkast</t>
  </si>
  <si>
    <t>Arnhem - Betaniestr 5</t>
  </si>
  <si>
    <t xml:space="preserve">Betaniestraat </t>
  </si>
  <si>
    <t>6826TA</t>
  </si>
  <si>
    <t>ARNHEM</t>
  </si>
  <si>
    <t>Z / O</t>
  </si>
  <si>
    <t>ja (SSGA)</t>
  </si>
  <si>
    <t>Arnhem - Datacentrum DCA Tivolilaan 251</t>
  </si>
  <si>
    <t>Tivolilaan</t>
  </si>
  <si>
    <t xml:space="preserve"> 6824BV</t>
  </si>
  <si>
    <t>C</t>
  </si>
  <si>
    <t>dataplace</t>
  </si>
  <si>
    <t>ja, huur 4 eigen patchkasten</t>
  </si>
  <si>
    <t xml:space="preserve">Arnhem - Ijsselburcht </t>
  </si>
  <si>
    <t>Ijsselburcht</t>
  </si>
  <si>
    <t>6825BP</t>
  </si>
  <si>
    <t>Ja</t>
  </si>
  <si>
    <t>Arnhem - Tivolilaan 205</t>
  </si>
  <si>
    <t>6824BV</t>
  </si>
  <si>
    <t xml:space="preserve">ja, volledig </t>
  </si>
  <si>
    <t>Arnhem Hommelseweg 403 en 403a</t>
  </si>
  <si>
    <t>Hommelseweg</t>
  </si>
  <si>
    <t>403A</t>
  </si>
  <si>
    <t>6821LK</t>
  </si>
  <si>
    <t>403A is gekoppld aan glasvezel naar extern netwerk en 403 is gekoppeld aan 403A voor intern netwerk</t>
  </si>
  <si>
    <t>Assen - Schoolstraat 35</t>
  </si>
  <si>
    <t>Schoolstraat</t>
  </si>
  <si>
    <t>9408MB</t>
  </si>
  <si>
    <t>ASSEN</t>
  </si>
  <si>
    <t>ja, alleen gezamenlijk gebruik van internet verbinding</t>
  </si>
  <si>
    <t>Assendelft - Burg. De Boerstr 19</t>
  </si>
  <si>
    <t>Burgemeeste de Boerstraat</t>
  </si>
  <si>
    <t>1566KA</t>
  </si>
  <si>
    <t>ASSENDELFT</t>
  </si>
  <si>
    <t>Assendelft - Kreekrijklaan 2</t>
  </si>
  <si>
    <t>Kreekrijklaan</t>
  </si>
  <si>
    <t>1567LP</t>
  </si>
  <si>
    <t>Axel - Burchtlaan</t>
  </si>
  <si>
    <t>Burchtlaan</t>
  </si>
  <si>
    <t>4571HR</t>
  </si>
  <si>
    <t>AXEL</t>
  </si>
  <si>
    <t>Berlicum - Hoogstraat 121</t>
  </si>
  <si>
    <t>Hoogstraat</t>
  </si>
  <si>
    <t>5258BC</t>
  </si>
  <si>
    <t>BERLICUM</t>
  </si>
  <si>
    <t>Breda - Dirk Hartoghstr</t>
  </si>
  <si>
    <t>Dirk Hartogstraat</t>
  </si>
  <si>
    <t>4812GE</t>
  </si>
  <si>
    <t>BREDA</t>
  </si>
  <si>
    <t xml:space="preserve">ja  </t>
  </si>
  <si>
    <t>Breda - Essendonk 7</t>
  </si>
  <si>
    <t>Essendonk</t>
  </si>
  <si>
    <t>4824DA</t>
  </si>
  <si>
    <t>Breda - Mgr. Nolensplein 1</t>
  </si>
  <si>
    <t>Monseigneur Nolenplein</t>
  </si>
  <si>
    <t>4812JC</t>
  </si>
  <si>
    <t>ja, internet loopt via Ziggo aansluiting van school naast deze locatie (INOS Servicedesk ICT &lt;inos_servicedesk@inos.nl&gt; )</t>
  </si>
  <si>
    <t>Breda - Paardeweide 3</t>
  </si>
  <si>
    <t>Paardeweide</t>
  </si>
  <si>
    <t>4824EH</t>
  </si>
  <si>
    <t>zie Essendonk 7</t>
  </si>
  <si>
    <t>ja, volledig</t>
  </si>
  <si>
    <t>gekoppeld met Essendonk 7</t>
  </si>
  <si>
    <t>Breda - Paardeweide 5</t>
  </si>
  <si>
    <t>Bunschoten  - Jan Zwartplantsoen 22</t>
  </si>
  <si>
    <t>Jan Zwartplantsoen</t>
  </si>
  <si>
    <t>3752VG</t>
  </si>
  <si>
    <t>BUNSCHOTEN</t>
  </si>
  <si>
    <t>6-12-2023 Op moment niet in gebruik maar nieuwe aanleg op nieuwe locatie volgt.</t>
  </si>
  <si>
    <t>Delfzijl - Hallehuis 6</t>
  </si>
  <si>
    <t>Hallehuis</t>
  </si>
  <si>
    <t>9932CR</t>
  </si>
  <si>
    <t>DELFZIJL</t>
  </si>
  <si>
    <t>?</t>
  </si>
  <si>
    <t>Wifi van Derden</t>
  </si>
  <si>
    <t>nee, Kentalis medewerkers gebruiken telewerken</t>
  </si>
  <si>
    <t>6-12-2023 locatie nog in aanbouw</t>
  </si>
  <si>
    <t>Den Bosch - Churchillaan 82</t>
  </si>
  <si>
    <t>Churchillaan</t>
  </si>
  <si>
    <t>5224BW</t>
  </si>
  <si>
    <t>S-HERTOGENBOSCH</t>
  </si>
  <si>
    <t>Den Bosch - Larenweg 78</t>
  </si>
  <si>
    <t>Larenweg</t>
  </si>
  <si>
    <t>5234KC</t>
  </si>
  <si>
    <t>locatie nog in aanleg</t>
  </si>
  <si>
    <t>Den Haag - Panamaplein 21</t>
  </si>
  <si>
    <t>Panamaplein</t>
  </si>
  <si>
    <t>2548HJ</t>
  </si>
  <si>
    <t>S-GRAVENHAGE</t>
  </si>
  <si>
    <t>tijdelijk op 4G</t>
  </si>
  <si>
    <t>/</t>
  </si>
  <si>
    <t>Den Haag - Westeinde 128</t>
  </si>
  <si>
    <t xml:space="preserve">Westeinde </t>
  </si>
  <si>
    <t>2512HE</t>
  </si>
  <si>
    <t>Deventer - Johan Wagenaarlaan 1</t>
  </si>
  <si>
    <t>Johan Wagenaarlaan</t>
  </si>
  <si>
    <t>7425GB</t>
  </si>
  <si>
    <t>DEVENTER</t>
  </si>
  <si>
    <t>Doetinchem - Vondelstr 220</t>
  </si>
  <si>
    <t>Vondelstraat</t>
  </si>
  <si>
    <t>7002AW</t>
  </si>
  <si>
    <t>DOETICHEM</t>
  </si>
  <si>
    <t>O / A</t>
  </si>
  <si>
    <t>Dokkum - Parklaan 4</t>
  </si>
  <si>
    <t>Parklaan</t>
  </si>
  <si>
    <t>9103SP</t>
  </si>
  <si>
    <t>DOKKUM</t>
  </si>
  <si>
    <t>Drachten - De Wetterwille 70</t>
  </si>
  <si>
    <t>De Wetterwille</t>
  </si>
  <si>
    <t>9207BK</t>
  </si>
  <si>
    <t>DRACHTEN</t>
  </si>
  <si>
    <t>Eindhoven - Castilielaan 8 geheel terrein</t>
  </si>
  <si>
    <t>Castilielaan</t>
  </si>
  <si>
    <t>5629CH</t>
  </si>
  <si>
    <t>EINDHOVEN</t>
  </si>
  <si>
    <t>ja volledig, medehuurders gebruiken eigen apparatuur en glasvezels</t>
  </si>
  <si>
    <t>Visio, Little Jungle, ATHOC  en Amarant</t>
  </si>
  <si>
    <t>Emmeloord -  De Fjord 44</t>
  </si>
  <si>
    <t>De Fjord</t>
  </si>
  <si>
    <t>8303HL</t>
  </si>
  <si>
    <t>EMMELOORD</t>
  </si>
  <si>
    <t>Emmen - Laan v Eekharst 169</t>
  </si>
  <si>
    <t>Laan van de Eekharst</t>
  </si>
  <si>
    <t>7823AD</t>
  </si>
  <si>
    <t>EMMEN</t>
  </si>
  <si>
    <t>Enschede - Cromhoffbleekweg 138</t>
  </si>
  <si>
    <t>Cromhoffbleekweg</t>
  </si>
  <si>
    <t>7513EW</t>
  </si>
  <si>
    <t>ENSCHEDE</t>
  </si>
  <si>
    <t>Enschede - Nassaustr 20</t>
  </si>
  <si>
    <t>Nassaustraat</t>
  </si>
  <si>
    <t>7513BW</t>
  </si>
  <si>
    <t>Enschede -Maatmanweg 15</t>
  </si>
  <si>
    <t>Maatmanweg</t>
  </si>
  <si>
    <t>7522AN</t>
  </si>
  <si>
    <t xml:space="preserve">O </t>
  </si>
  <si>
    <t>Etten Leur - Tamboerijn 9</t>
  </si>
  <si>
    <t>Tamboerijn</t>
  </si>
  <si>
    <t>4876BS</t>
  </si>
  <si>
    <t>ETTEN-LEUR</t>
  </si>
  <si>
    <t>Access switch KPN is met eigen Kentalis UPS in meterkast geplaatst.</t>
  </si>
  <si>
    <t>Goes - Schaepmanstr 21</t>
  </si>
  <si>
    <t>Schaepmanstraat</t>
  </si>
  <si>
    <t>4463SC</t>
  </si>
  <si>
    <t>GOES</t>
  </si>
  <si>
    <t>Goirle - Grobbendonckpark 43</t>
  </si>
  <si>
    <t>Grobbendonckpark</t>
  </si>
  <si>
    <t>5051KR</t>
  </si>
  <si>
    <t>GOIRLE</t>
  </si>
  <si>
    <t>Gorinchem - Ganzenwei 10</t>
  </si>
  <si>
    <t>Ganzenwei</t>
  </si>
  <si>
    <t>4205XD</t>
  </si>
  <si>
    <t>GORINCHEM</t>
  </si>
  <si>
    <t>Groningen - Bordewijklaan 79a</t>
  </si>
  <si>
    <t>Bordewijklaan</t>
  </si>
  <si>
    <t>9721WD</t>
  </si>
  <si>
    <t>GRONINGEN</t>
  </si>
  <si>
    <t>Huisnummers 77, 79A, 81 komen allemaal binnen via huisnummer 79A</t>
  </si>
  <si>
    <t>Groningen - Boudierplantsoen 9</t>
  </si>
  <si>
    <t>Ina Boudierplantsoen</t>
  </si>
  <si>
    <t>9721XB</t>
  </si>
  <si>
    <t>Groningen - Hoendiep 1</t>
  </si>
  <si>
    <t>Hoendiep</t>
  </si>
  <si>
    <t>9718TA</t>
  </si>
  <si>
    <t>Groningen - Jaltadaheerd 163</t>
  </si>
  <si>
    <t>Jaltadaheerd</t>
  </si>
  <si>
    <t>9737HK</t>
  </si>
  <si>
    <t xml:space="preserve">Harderwijk - Wethouder Jansenlaan 51 </t>
  </si>
  <si>
    <t>Wethouder Jansenlaan</t>
  </si>
  <si>
    <t>3844DG</t>
  </si>
  <si>
    <t>HARDERWIJK</t>
  </si>
  <si>
    <t>Pactum</t>
  </si>
  <si>
    <t>Bekabelde aansluitingen wel, Wifi niet, Kentalis medewerkers doen telewerken over wifi</t>
  </si>
  <si>
    <t>Haren - Rijkstraatweg 63</t>
  </si>
  <si>
    <t>Rijkstraatweg</t>
  </si>
  <si>
    <t>9752AC</t>
  </si>
  <si>
    <t>HAREN</t>
  </si>
  <si>
    <t>O / C</t>
  </si>
  <si>
    <t>Kentalis, behalve die in het Visio gebouw</t>
  </si>
  <si>
    <t>ja volledig</t>
  </si>
  <si>
    <t>Visio maakt gebruik van eigen infra maar we delen een patchkast.</t>
  </si>
  <si>
    <t>Helmond - Hortensialaan 87</t>
  </si>
  <si>
    <t>Hortensialaan</t>
  </si>
  <si>
    <t>5701WL</t>
  </si>
  <si>
    <t>HELMOND</t>
  </si>
  <si>
    <t>Hoensbroek - Schuureikenweg 60 (groeneweg)</t>
  </si>
  <si>
    <t xml:space="preserve">Schuureikenweg </t>
  </si>
  <si>
    <t>6432HX</t>
  </si>
  <si>
    <t>HOENSBROEK</t>
  </si>
  <si>
    <t>Daadwerkelijk pand aan eigenterrein straatnaam Groeneweg 3</t>
  </si>
  <si>
    <t>Hoogeveen - Schutlandweg 7</t>
  </si>
  <si>
    <t>Schutlandweg</t>
  </si>
  <si>
    <t>7908DX</t>
  </si>
  <si>
    <t>HOOGEVEEN</t>
  </si>
  <si>
    <t xml:space="preserve">Kampen - Marinus Postlaan 1 </t>
  </si>
  <si>
    <t>Marinus Postlaan</t>
  </si>
  <si>
    <t>8264PB</t>
  </si>
  <si>
    <t>KAMPEN</t>
  </si>
  <si>
    <t>Kerkrade - Leliestraat 31</t>
  </si>
  <si>
    <t>Leliestraat</t>
  </si>
  <si>
    <t>6466XN</t>
  </si>
  <si>
    <t>KERKRADE</t>
  </si>
  <si>
    <t>Leeuwarden - Raaigras 28</t>
  </si>
  <si>
    <t>Raaigras</t>
  </si>
  <si>
    <t>8935GH</t>
  </si>
  <si>
    <t>LEEUWARDEN</t>
  </si>
  <si>
    <t>Lelystad - Jol 24</t>
  </si>
  <si>
    <t>Jol</t>
  </si>
  <si>
    <t>8243GN</t>
  </si>
  <si>
    <t>LELYSTAD</t>
  </si>
  <si>
    <t>Maastricht - Bemmelergrubbe 15</t>
  </si>
  <si>
    <t>Bemelergrubbe</t>
  </si>
  <si>
    <t>6226NK</t>
  </si>
  <si>
    <t>MAASTRICHT</t>
  </si>
  <si>
    <t>Middelburg - Sportlaan 112</t>
  </si>
  <si>
    <t>Sportlaan</t>
  </si>
  <si>
    <t>4332TM</t>
  </si>
  <si>
    <t>MIDDELBURG</t>
  </si>
  <si>
    <t>Nederweert -  De Bengele 7</t>
  </si>
  <si>
    <t>De Bengele</t>
  </si>
  <si>
    <t>6031TZ</t>
  </si>
  <si>
    <t>NEDERWEERT</t>
  </si>
  <si>
    <t>kentalis</t>
  </si>
  <si>
    <t>Nijmegen  - Slotenmaker Bruineweg</t>
  </si>
  <si>
    <t>Slotemaker de Bruïneweg</t>
  </si>
  <si>
    <t>6531MV</t>
  </si>
  <si>
    <t>NIJMEGEN</t>
  </si>
  <si>
    <t>Z / C / A</t>
  </si>
  <si>
    <t>ja (Telemann)</t>
  </si>
  <si>
    <t>Nijmegen - Geert Grooteplein (CORE) en Datacentrum B</t>
  </si>
  <si>
    <t>Geert Grooteplein - Zuid</t>
  </si>
  <si>
    <t>6525GA</t>
  </si>
  <si>
    <t>Nvt</t>
  </si>
  <si>
    <t>geen Kentalis werkplekken op deze locatie wordt gebruikt voor de doorkoppeling naar Arnhem, en later mogelijk als uitwijk</t>
  </si>
  <si>
    <t>Nijmegen - IJSbeerstraat 31</t>
  </si>
  <si>
    <t>Ijsbeerstraat</t>
  </si>
  <si>
    <t>6531PL</t>
  </si>
  <si>
    <t>gekoppeld aan OpenCirkel Slotenmaker de Bruïneweg</t>
  </si>
  <si>
    <t>Nijmegen - Kerkenbos 1303</t>
  </si>
  <si>
    <t>Kerkenbos</t>
  </si>
  <si>
    <t>6546BG</t>
  </si>
  <si>
    <t>Nootdorp - Kievietsbloem 60a</t>
  </si>
  <si>
    <t>Kievietsbloem</t>
  </si>
  <si>
    <t>2631TB</t>
  </si>
  <si>
    <t>NOOTDORP</t>
  </si>
  <si>
    <t>Oosterhout - Kevelaar 4</t>
  </si>
  <si>
    <t>Kevelaar</t>
  </si>
  <si>
    <t>4907KW</t>
  </si>
  <si>
    <t>OOSTERHOUT</t>
  </si>
  <si>
    <t>ja, maar maken gebruik van patchkast en internet verbinding van de school, aanleg KPN VPN werd niet toegestaan.</t>
  </si>
  <si>
    <t>Oss - Troelstrastraat 13</t>
  </si>
  <si>
    <t>Troelstrastraat</t>
  </si>
  <si>
    <t>5344GK</t>
  </si>
  <si>
    <t>OSS</t>
  </si>
  <si>
    <t>Kentalis en kast in school van Gemeente Oss</t>
  </si>
  <si>
    <t>ja, Kentalis heeft een eigen kast in eigen bouwdeel, voor de rest van het gebouw delen we de kast met de basisschool</t>
  </si>
  <si>
    <t>Rijswijk - Bazuijnlaan 4</t>
  </si>
  <si>
    <t>Bazuijnlaan</t>
  </si>
  <si>
    <t>2287EE</t>
  </si>
  <si>
    <t>RIJSWIJK</t>
  </si>
  <si>
    <t>Rijswijk - Huis te Landelaan 1</t>
  </si>
  <si>
    <t>Huis te Landelaan</t>
  </si>
  <si>
    <t>2283SB</t>
  </si>
  <si>
    <t>Roermond - Jagerstr 2</t>
  </si>
  <si>
    <t>Jagerstraat</t>
  </si>
  <si>
    <t>6042KA</t>
  </si>
  <si>
    <t>ROERMOND</t>
  </si>
  <si>
    <t>Rotterdam  - Guido Gezelleweg 12</t>
  </si>
  <si>
    <t>Guido Gezelleweg</t>
  </si>
  <si>
    <t>3076EB</t>
  </si>
  <si>
    <t>ROTTERDAM</t>
  </si>
  <si>
    <t>Rotterdam - Boezemweg 174</t>
  </si>
  <si>
    <t>Boezemweg</t>
  </si>
  <si>
    <t>3031BP</t>
  </si>
  <si>
    <t>Rotterdam - Brigantijnstr 50</t>
  </si>
  <si>
    <t>Brigatijnstraat</t>
  </si>
  <si>
    <t>3028HC</t>
  </si>
  <si>
    <t>ja, alleen gebruik van bekabeling naar ruimtes</t>
  </si>
  <si>
    <t>Nog geen patchkast geplaatst was een tijdelijke locatie, dus nu tijdelijke oplossing</t>
  </si>
  <si>
    <t>Rotterdam - Sportsingel 70</t>
  </si>
  <si>
    <t>Sportsingel</t>
  </si>
  <si>
    <t>3078XT</t>
  </si>
  <si>
    <t>Schagen - Hoep 28</t>
  </si>
  <si>
    <t>Hoep</t>
  </si>
  <si>
    <t>1741MC</t>
  </si>
  <si>
    <t>SCHAGEN</t>
  </si>
  <si>
    <t>Schijndel - Boxtelseweg 5</t>
  </si>
  <si>
    <t>Boxtelseweg</t>
  </si>
  <si>
    <t>5481VE</t>
  </si>
  <si>
    <t>SCHIJNDEL</t>
  </si>
  <si>
    <t>Schijndel - Plein 1944</t>
  </si>
  <si>
    <t>Plein</t>
  </si>
  <si>
    <t>5481AR</t>
  </si>
  <si>
    <t>Sint Michielsgestel - Beemdweg</t>
  </si>
  <si>
    <t xml:space="preserve">Beemdweg </t>
  </si>
  <si>
    <t>5271BH</t>
  </si>
  <si>
    <t>SINT-MICHIELSGESTEL</t>
  </si>
  <si>
    <t>Z / 247</t>
  </si>
  <si>
    <t>zie 't Spijt</t>
  </si>
  <si>
    <t>Gekoppeld met 't spijt</t>
  </si>
  <si>
    <t>Sint Michielsgestel - Hoogstraat 21</t>
  </si>
  <si>
    <t>5271SW</t>
  </si>
  <si>
    <t>Sint Michielsgestel - T Spijt</t>
  </si>
  <si>
    <t>t Spijt</t>
  </si>
  <si>
    <t>5271BD</t>
  </si>
  <si>
    <t>Gekoppeld met nieuwbeekvliet</t>
  </si>
  <si>
    <t>Sint Michielsgestel - Therestr 46</t>
  </si>
  <si>
    <t>Theerestraat</t>
  </si>
  <si>
    <t>A t/m U + 44 &amp; 48</t>
  </si>
  <si>
    <t>5271GD</t>
  </si>
  <si>
    <t>Z / 247 / O / C / A</t>
  </si>
  <si>
    <t>ja dvm vlan's</t>
  </si>
  <si>
    <t>Sint Michielsgestel - Valklaan 2</t>
  </si>
  <si>
    <t>Valklaan</t>
  </si>
  <si>
    <t>5272RZ</t>
  </si>
  <si>
    <t>zie Theerestraat</t>
  </si>
  <si>
    <t>Gekoppeld met Theerestraat 42</t>
  </si>
  <si>
    <t>Sneek - Jancko Douwmanstr 35</t>
  </si>
  <si>
    <t>Jancko Douwmanstraat</t>
  </si>
  <si>
    <t>8602BK</t>
  </si>
  <si>
    <t>SNEEK</t>
  </si>
  <si>
    <t>Tiel - Bladergroenstr 3</t>
  </si>
  <si>
    <t>W.J. Bladergroenstraat</t>
  </si>
  <si>
    <t>4002AZ</t>
  </si>
  <si>
    <t>TIEL</t>
  </si>
  <si>
    <t>Tilburg - Sinopelstr 1</t>
  </si>
  <si>
    <t>Sinopelstraat</t>
  </si>
  <si>
    <t>5044KP</t>
  </si>
  <si>
    <t>TILBURG</t>
  </si>
  <si>
    <t>Kentalis Apparatuur alleen in Patchkast school</t>
  </si>
  <si>
    <t>Urk - Slenk 1c</t>
  </si>
  <si>
    <t>Slenk</t>
  </si>
  <si>
    <t>8321LD</t>
  </si>
  <si>
    <t>URK</t>
  </si>
  <si>
    <t>Utrecht - Orinocodreef 21</t>
  </si>
  <si>
    <t>Orinocodreef</t>
  </si>
  <si>
    <t>3562ST</t>
  </si>
  <si>
    <t>UTRECHT</t>
  </si>
  <si>
    <t>ja, maken ook gebruik van bekabeling verhuurder in andere patchkast</t>
  </si>
  <si>
    <t>Utrecht - Rotsoord 36</t>
  </si>
  <si>
    <t>Rotsoord</t>
  </si>
  <si>
    <t>3523CL</t>
  </si>
  <si>
    <t>Utrecht - Slotlaan 37</t>
  </si>
  <si>
    <t>Slotlaan</t>
  </si>
  <si>
    <t>3523HB</t>
  </si>
  <si>
    <t>Utrecht - Van Vollenhovenlaan 659</t>
  </si>
  <si>
    <t>Van Vollenhovenlaan</t>
  </si>
  <si>
    <t>3527JP</t>
  </si>
  <si>
    <t>Veenendaal - Weverij 157</t>
  </si>
  <si>
    <t xml:space="preserve">Weverij </t>
  </si>
  <si>
    <t>3901WP</t>
  </si>
  <si>
    <t>VEENENDAAL</t>
  </si>
  <si>
    <t>Veldhoven - Locht 133</t>
  </si>
  <si>
    <t>Locht</t>
  </si>
  <si>
    <t>5504RM</t>
  </si>
  <si>
    <t>VELHOVEN</t>
  </si>
  <si>
    <t>Venlo - Albert Verwijstr 2</t>
  </si>
  <si>
    <t>Albert Verwijstraat</t>
  </si>
  <si>
    <t>5921AZ</t>
  </si>
  <si>
    <t>VENLO-BLERICK</t>
  </si>
  <si>
    <t>Venray - Bergweg 2</t>
  </si>
  <si>
    <t>Bergweg</t>
  </si>
  <si>
    <t>5801EG</t>
  </si>
  <si>
    <t>VENRAY</t>
  </si>
  <si>
    <t>Vleuten - Kweektuinlaan 1</t>
  </si>
  <si>
    <t>Kweektuinlaan</t>
  </si>
  <si>
    <t>3452SR</t>
  </si>
  <si>
    <t>VLEUTEN</t>
  </si>
  <si>
    <t>Vries - Veenweg 6</t>
  </si>
  <si>
    <t>Veenweg</t>
  </si>
  <si>
    <t>9481TJ</t>
  </si>
  <si>
    <t>VRIES</t>
  </si>
  <si>
    <t>Z / O / 24x7</t>
  </si>
  <si>
    <t>Kentalis / Visio</t>
  </si>
  <si>
    <t>Vught - Helvoirtseweg 189</t>
  </si>
  <si>
    <t>Helvoirtseweg</t>
  </si>
  <si>
    <t>5263EE</t>
  </si>
  <si>
    <t>VUGHT</t>
  </si>
  <si>
    <t>Incl locatie Teresialaan 34a t/m h</t>
  </si>
  <si>
    <t>Vught - Theresialaan 26</t>
  </si>
  <si>
    <t>Theresialaan</t>
  </si>
  <si>
    <t>26/28</t>
  </si>
  <si>
    <t>5262BN</t>
  </si>
  <si>
    <t>Vught - Theresialaan 34 a t/m h</t>
  </si>
  <si>
    <t>A t/m H</t>
  </si>
  <si>
    <t>zie Helvoirtseweg 189</t>
  </si>
  <si>
    <t>Gekoppeld met Helvoirtseweg 189</t>
  </si>
  <si>
    <t>Waalwijk - Balade 1</t>
  </si>
  <si>
    <t xml:space="preserve">Balade </t>
  </si>
  <si>
    <t>5142WX</t>
  </si>
  <si>
    <t>WAALWIJK</t>
  </si>
  <si>
    <t xml:space="preserve">ja. Voorheen ECD, nu worden de zaken geregeld via Casade. </t>
  </si>
  <si>
    <t>Wageningen - NIEUWE LOCATIE - DETAILS VOLGEN LATER</t>
  </si>
  <si>
    <t>Wateringen - Orchideehof 24</t>
  </si>
  <si>
    <t>Orchideehof</t>
  </si>
  <si>
    <t>2292DM</t>
  </si>
  <si>
    <t>WATERINGEN</t>
  </si>
  <si>
    <t>Wehl - Raadhuisplein 1</t>
  </si>
  <si>
    <t>Raadhuisplein</t>
  </si>
  <si>
    <t>7031AW</t>
  </si>
  <si>
    <t>WEHL</t>
  </si>
  <si>
    <t>Winschoten - Jachtlaan 21</t>
  </si>
  <si>
    <t>Jachtlaan</t>
  </si>
  <si>
    <t>9675JA</t>
  </si>
  <si>
    <t>WINSCHOTEN</t>
  </si>
  <si>
    <t>Winterswijk - Haitsma Mulierweg 20</t>
  </si>
  <si>
    <t>Haitsma Mulierweg</t>
  </si>
  <si>
    <t>7101CA</t>
  </si>
  <si>
    <t>WINTERSWIJK</t>
  </si>
  <si>
    <t>Zaltbommel - De Zandkampen 48</t>
  </si>
  <si>
    <t>De Zandkampen</t>
  </si>
  <si>
    <t>5301WE</t>
  </si>
  <si>
    <t>ZALTBOMMEL</t>
  </si>
  <si>
    <t>Zaltbommel - Heemstraweg-west 9b</t>
  </si>
  <si>
    <t>Heemstraweg-west</t>
  </si>
  <si>
    <t>B</t>
  </si>
  <si>
    <t>5301PA</t>
  </si>
  <si>
    <t>pas in zomer 2022 actief</t>
  </si>
  <si>
    <t>Zoetermeer - Meerzichtlaan 300</t>
  </si>
  <si>
    <t>Meerzichtlaan</t>
  </si>
  <si>
    <t>2716NR</t>
  </si>
  <si>
    <t>ZOETERMEER</t>
  </si>
  <si>
    <t>Z / O / C</t>
  </si>
  <si>
    <t xml:space="preserve">ja </t>
  </si>
  <si>
    <t>Zwolle - Jan Buschstr 6</t>
  </si>
  <si>
    <t>Jan Buschstraat</t>
  </si>
  <si>
    <t>8022DZ</t>
  </si>
  <si>
    <t>ZWOLLE</t>
  </si>
  <si>
    <t>Z / O / A</t>
  </si>
  <si>
    <t>Zwolle - Russenweg 3</t>
  </si>
  <si>
    <t>Russenweg</t>
  </si>
  <si>
    <t>8041AL</t>
  </si>
  <si>
    <t>verbinding naar de locatie komt mogelijk te vervallen.</t>
  </si>
  <si>
    <t xml:space="preserve">Geëiste minimale snelheid </t>
  </si>
  <si>
    <t>All-In maandelijks tarief excl. BTW</t>
  </si>
  <si>
    <t>telecomaanbieder datalijn / onderaannemer</t>
  </si>
  <si>
    <t>500 Mb/s</t>
  </si>
  <si>
    <t>100 Mb/s</t>
  </si>
  <si>
    <t>200 Mb/s</t>
  </si>
  <si>
    <t>300 Mb/s</t>
  </si>
  <si>
    <t>Geoffeerde snelheid</t>
  </si>
  <si>
    <t>Onderdeel A. Tarieven voor dataverbindingen</t>
  </si>
  <si>
    <t>Type Bandbreedte</t>
  </si>
  <si>
    <t xml:space="preserve">Categorie </t>
  </si>
  <si>
    <t>Snelheid</t>
  </si>
  <si>
    <t>Latency (ms, gemiddeld)</t>
  </si>
  <si>
    <t>5 - 30 ms</t>
  </si>
  <si>
    <t>5 - 20 ms</t>
  </si>
  <si>
    <t>&lt; 10 ms</t>
  </si>
  <si>
    <t>&lt; 5 ms</t>
  </si>
  <si>
    <t>Overige tarieven m.b.t. dataverbindingen</t>
  </si>
  <si>
    <t>Minor changes</t>
  </si>
  <si>
    <t>vlan toevoegen</t>
  </si>
  <si>
    <t>changes in Quality of Service</t>
  </si>
  <si>
    <t xml:space="preserve">off- &amp; onboarding van (nieuwe) locaties </t>
  </si>
  <si>
    <t>firewall changes</t>
  </si>
  <si>
    <t>Toeslagen werkzaamheden buiten kantooruren</t>
  </si>
  <si>
    <t>Avond- &amp; nachturen (maandag t/m vrijdag) 21:00 uur tot 06:00 uur</t>
  </si>
  <si>
    <t xml:space="preserve">Weekenden &amp; officële feestdagen </t>
  </si>
  <si>
    <t>Onderdeel B. Vergoeding voor migratieplan</t>
  </si>
  <si>
    <t>Uw eindscore op subgunningscriterium Prijs</t>
  </si>
  <si>
    <t xml:space="preserve">Ondertekening </t>
  </si>
  <si>
    <t>Naam inschrijver</t>
  </si>
  <si>
    <t>Functie ondertekenaar</t>
  </si>
  <si>
    <t xml:space="preserve">Datum ondertekening </t>
  </si>
  <si>
    <t xml:space="preserve">Handtekening </t>
  </si>
  <si>
    <t>Single</t>
  </si>
  <si>
    <t>Redundant</t>
  </si>
  <si>
    <t xml:space="preserve">categorie 1: tot 200 Mb/s (single) </t>
  </si>
  <si>
    <t>categorie 2: 200 Mb/s - 500 Mb/s  (single)</t>
  </si>
  <si>
    <t>categorie 3: 500 Mp/s - 1 Gb/s  (single)</t>
  </si>
  <si>
    <t>categorie 4: 1 Gb/s - 2 Gb/s  (single)</t>
  </si>
  <si>
    <t>categorie 5: 2 Gb/s - 5 Gb/s  (single)</t>
  </si>
  <si>
    <t>categorie 6: 5 gb/s - 10 Gb/s (single)</t>
  </si>
  <si>
    <t>categorie 7: 200 Mb/s - 500 Mb/s  (redundant)</t>
  </si>
  <si>
    <t>categorie 8: 500 Mp/s - 1 Gb/s  (redundant)</t>
  </si>
  <si>
    <t>categorie 9: 1 Gb/s - 2 Gb/s  (redundant)</t>
  </si>
  <si>
    <t>categorie 10: 2 Gb/s - 5 Gb/s  (redundant)</t>
  </si>
  <si>
    <t>categorie 11: 5 gb/s - 10 Gb/s (redundant)</t>
  </si>
  <si>
    <t>Type SLA</t>
  </si>
  <si>
    <t>maandelijkse prijs excl. Btw</t>
  </si>
  <si>
    <t>Aanlegkosten (t.b.v. bijvoorbeeld graafwerkzaamhenden) datalijn indien nodig</t>
  </si>
  <si>
    <t>Totale maandelijkse kosten excl. BTW</t>
  </si>
  <si>
    <t>Maandelijkse kosten x volledige looptijd overeenkomst (123 maanden)</t>
  </si>
  <si>
    <t>Onderbouwing onderdeel B. Projectkosten - Migratieplan</t>
  </si>
  <si>
    <t>Totaal van projectkosten - migratieplan</t>
  </si>
  <si>
    <t>Totaal eenmalige aanlegkosten - migratieplan</t>
  </si>
  <si>
    <t>Punten</t>
  </si>
  <si>
    <t xml:space="preserve">Prijs </t>
  </si>
  <si>
    <t>Kosten projectmanagement migratie</t>
  </si>
  <si>
    <t>Totaalkosten migratieplan</t>
  </si>
  <si>
    <t xml:space="preserve">Totaal maandelijkse kosten </t>
  </si>
  <si>
    <t>Som aansluitkosten (kolom G uit Blad 2)</t>
  </si>
  <si>
    <t>In Blad 1 vult u in cellen F 25 t/m F 28 de tarieven in voor de minor changes. Deze tarieven wegen niet mee in uw TCO-inschrijfprijs.</t>
  </si>
  <si>
    <t>In Blad 1 vult u in cellen F 30 en F 31 het percentage in welke u toepast op de betreffende situaties</t>
  </si>
  <si>
    <t xml:space="preserve">In Blad 2 staan alle actuele dataverbindingen die Kentalis heeft. In kolom D ziet u terug welke minimale internetsnelheid u dient te leveren op de betreffende locatie conform het Programma van Eisen.  </t>
  </si>
  <si>
    <t>De aansluitkosten die u invult op Blad 2 in kolom G hebben alleen betrekking op het fysiek aansluiten van een specifieke locatie. Administratiekosten en/of projectmatige migratiekosten kunt u opgeven in Blad 3.</t>
  </si>
  <si>
    <t>In Blad 2 kolom G vult u in wat de hoogte is van eventuele aansluitkosten om uw dienstverlening op de betreffende locatie aan te bieden. Wanneer u géén aansluitkosten in rekening brengt voor een locatie vult u €0,00 in, deze nul-prijs wordt niet als munipulatief beschouwd.</t>
  </si>
  <si>
    <t>In Blad 2 kolom H geeft u, per locatie specifiek, aan welke telecomaanbieder de dataverbinding verzorgt. Deze telecomaanbieder moet als zondanig geregistreerd staan bij de ACM, zie paragaaf 3.2.3 in het Beschrijvend Document</t>
  </si>
  <si>
    <t>In Blad 3 heeft u (binnen het gele kader) alle ruimte om de administratie en/of projectmatige kosten van de migratie te specificeren. U wordt geadviseerd hierin zoveel mogelijk informatie op te nemen om de hoogte van de kosten aannemenlijk te maken.</t>
  </si>
  <si>
    <t>Het totaal van alle administratie en/of projectmatige kosten die u ten behoeve van de migratie opgeeft noteert u in cel JKLM 6 achter "Totaal projectkosten - migratie"</t>
  </si>
  <si>
    <t>Wanneer u alle gevraagde velden heeft ingevuld verzorgt u de ondertekening op Blad 1 cellen F 45 t/m F 48</t>
  </si>
  <si>
    <t>Werking van het prijzenblad</t>
  </si>
  <si>
    <t xml:space="preserve">In Blad 2 cel F 114 worden alle maandelijkse tarieven van alle locatie bij elkaar opgeteld. </t>
  </si>
  <si>
    <t xml:space="preserve">In Blad 2 cel F 115 wordt het totaal aan maandelijke kosten van cel F114 vermeningvuldigd met het aantal maanden in de opdracht (incl. optionele verleningen), te weten 123 maanden. </t>
  </si>
  <si>
    <t xml:space="preserve">De inhoud van Blad 2 cel F 115 wordt één-op-één overgenomen in cel F 21 van Blad 1 t.b.v. het overzicht. </t>
  </si>
  <si>
    <t xml:space="preserve">In kolom G van Blad 2 worden in cel G 116 alle aansluitkosten bij elkaar opgeteld. </t>
  </si>
  <si>
    <t xml:space="preserve">De fysieke aansluitkosten (vanuit cel G116 Blad 2) en de administratieve en/of projectmatige migratiekosten (vanuit vel JKLM 6 in Blad 3) worden in Blad 1 cel F 30 bij elkaar opgeteld. </t>
  </si>
  <si>
    <t>Uw TCO-Inschrijfprijs</t>
  </si>
  <si>
    <t>Uw score</t>
  </si>
  <si>
    <t>In Blad 2 kolom F wordt (o.b.v. hetgeen ingevuld in Blad 1 cellen F 10 t/m F20 en het type dataverbinding welk u invult in Kolom E van Blad 2) doorberekend wat de maandelijkse kosten van de betreffende locatie zijn.</t>
  </si>
  <si>
    <t xml:space="preserve">Kolom F van Blad 2 vult automatisch o.b.v. de door u ingevulde tarieven en internetsnelheid in Kolom E. </t>
  </si>
  <si>
    <t xml:space="preserve">TCO-inschrijfprijzen van €6,5 mln of lager ontvangen het maximale aantal van 60 punten. </t>
  </si>
  <si>
    <t>TCO-inschrijfprijzen van €9,3 mln of hoger ontvangen het minimaal aantal van 0 punten</t>
  </si>
  <si>
    <t>Alle tussen TCO-inschrijfprijzen tussen het mininumniveau van €6,5 mln en het maximum niveau van €9,3 mln ontvangen naar ratio o.b.v. een lineaire lijn het aantal punten</t>
  </si>
  <si>
    <t>Alle prijzen en/of tarieven die u noteert in dit prijzenblad zijn EXCL. BTW</t>
  </si>
  <si>
    <t>In Blad 4 wordt in cel B35 al de kosten opgeteld, te weten de totale maandelijkse kosten voor dataverbindingen voor de gehele looptijd én de fysieke en administratieve/projectmatige migratiekosten.</t>
  </si>
  <si>
    <t xml:space="preserve">In Blad 4 wordt in cel C 35 berekend welke score uw TCO-inschrijfprijs heeft behaald. </t>
  </si>
  <si>
    <t xml:space="preserve">In Blad 2 kolom E vult u in welke internetsnelheid u gaat leveren op de betreffende locatie. Dit doet u door één keuze te maken uit één van de 11 type dataverbindingen die u in Blad 1 heeft treft, hiervoor maakt u gebruik van het drop-down keuze menu. U vult alle rijen in. </t>
  </si>
  <si>
    <t>tot  200 Mb/s</t>
  </si>
  <si>
    <t>200 Mb/s – 500 Mb/s</t>
  </si>
  <si>
    <t>500 Mb/s – 1 Gb/s</t>
  </si>
  <si>
    <t>1 Gb/s – 2 Gb/s</t>
  </si>
  <si>
    <t>2 Gb/s – 5 Gb/s</t>
  </si>
  <si>
    <t>5 Gb/s – 10 Gb/s</t>
  </si>
  <si>
    <t>Marktconforme bovengrens</t>
  </si>
  <si>
    <t xml:space="preserve">De tarieven die u invult bij cellen F13 t/m F15 en cellen F 18 t/m F 20 dienen, hoewel niet bij aanvang van de overeenkomst afgenomen, marktconform te zijn. In kolom G is opgenomen tot welke bovengrens Kentalis dergelijke tarieven marktconform acht. </t>
  </si>
  <si>
    <t>Wanneer uw prijzen voor cellen F 13 t/m F 15 en cellen F 18 t/m F20 boven de marktconforme bovengrens vallen kan uw inschrijving als zijnde evident niet marktconfrom door Kentalis terzijde worden gelegd. Uw inschrijving komt dan niet in aanmerking voor gunning van de opdracht</t>
  </si>
  <si>
    <t xml:space="preserve">Invulinstructie </t>
  </si>
  <si>
    <t>Bijlage 3 Prijzenblad _Herzien</t>
  </si>
  <si>
    <t>De tarieven die u invult bij cellen F13 t/m F15 en cellen F 18 t/m F 20 dienen staan vast tot 01-11-2028, na deze datum komen Opdrachtgever en Opdrachtnemer opnieuw met elkaar in onderhandeling over specifiek deze tarieven.</t>
  </si>
  <si>
    <t>24 uurs / 7 daags</t>
  </si>
  <si>
    <r>
      <t>Bijlage 3 - Prijzenblad _ herzien</t>
    </r>
    <r>
      <rPr>
        <b/>
        <sz val="18"/>
        <color rgb="FFFF0000"/>
        <rFont val="Calibri Light"/>
        <family val="2"/>
      </rPr>
      <t>_NVI</t>
    </r>
  </si>
  <si>
    <r>
      <t xml:space="preserve">In Blad 1 vult u in cellen F 10 t/m F 20 uw maandelijkse all-in tarieven </t>
    </r>
    <r>
      <rPr>
        <sz val="11"/>
        <color rgb="FFFF0000"/>
        <rFont val="Calibri Light"/>
        <family val="2"/>
      </rPr>
      <t>(m.u.v. de SLA)</t>
    </r>
    <r>
      <rPr>
        <sz val="11"/>
        <color theme="1"/>
        <rFont val="Calibri Light"/>
        <family val="2"/>
      </rPr>
      <t xml:space="preserve"> in voor het bijbehorende type dataverbinding. Let op het onderscheid tussen single-dataverbindingen in cellen F10 t/m F 15 en de redundante-dataverbindingen in cellen F 16 t/m F20</t>
    </r>
  </si>
  <si>
    <t xml:space="preserve">In Blad 1 vult u in cel F34 uw maandtarief voor 1 locatie in voor het uitvoeren van de SLA 'normaal', in cel F35 vult u het maandtarief in voor de SLA 'Hoog' voor 1 locatie en in cel F36 vult u het maandtarief in voor de SLA '24 uurs/7 daags' voor 1 locatie. De maandtarieven voor de uitvoering van de SLA worden opgeteld bij het ''All-in maandtarief excl. BTW'' per locatie in kolom F op Blad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</si>
</sst>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6">
    <font>
      <sz val="11"/>
      <color theme="1"/>
      <name val="Aptos Narrow"/>
      <family val="2"/>
      <scheme val="minor"/>
    </font>
    <font>
      <sz val="11"/>
      <color theme="1"/>
      <name val="Aptos Narrow"/>
      <family val="2"/>
      <scheme val="minor"/>
    </font>
    <font>
      <b/>
      <sz val="11"/>
      <color theme="1"/>
      <name val="Aptos Narrow"/>
      <family val="2"/>
      <scheme val="minor"/>
    </font>
    <font>
      <sz val="11"/>
      <name val="Calibri"/>
      <family val="2"/>
    </font>
    <font>
      <sz val="8"/>
      <name val="Aptos Narrow"/>
      <family val="2"/>
      <scheme val="minor"/>
    </font>
    <font>
      <sz val="11"/>
      <color theme="1"/>
      <name val="Calibri Light"/>
      <family val="2"/>
    </font>
    <font>
      <b/>
      <sz val="18"/>
      <color theme="1"/>
      <name val="Calibri Light"/>
      <family val="2"/>
    </font>
    <font>
      <b/>
      <sz val="11"/>
      <color theme="0"/>
      <name val="Calibri Light"/>
      <family val="2"/>
    </font>
    <font>
      <b/>
      <sz val="11"/>
      <color theme="1"/>
      <name val="Calibri Light"/>
      <family val="2"/>
    </font>
    <font>
      <sz val="11"/>
      <color theme="0"/>
      <name val="Calibri Light"/>
      <family val="2"/>
    </font>
    <font>
      <b/>
      <sz val="12"/>
      <color theme="1"/>
      <name val="Calibri Light"/>
      <family val="2"/>
    </font>
    <font>
      <b/>
      <sz val="18"/>
      <color theme="0"/>
      <name val="Calibri Light"/>
      <family val="2"/>
    </font>
    <font>
      <sz val="10"/>
      <color theme="1"/>
      <name val="Arial Unicode MS"/>
    </font>
    <font>
      <b/>
      <sz val="16"/>
      <color theme="1"/>
      <name val="Calibri Light"/>
      <family val="2"/>
    </font>
    <font>
      <b/>
      <sz val="18"/>
      <color rgb="FFFF0000"/>
      <name val="Calibri Light"/>
      <family val="2"/>
    </font>
    <font>
      <sz val="11"/>
      <color rgb="FFFF0000"/>
      <name val="Calibri Light"/>
      <family val="2"/>
    </font>
  </fonts>
  <fills count="13">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7" tint="-0.49998474074526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5" tint="-0.499984740745262"/>
        <bgColor indexed="64"/>
      </patternFill>
    </fill>
    <fill>
      <patternFill patternType="solid">
        <fgColor theme="5" tint="0.59999389629810485"/>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rgb="FFFFFF99"/>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88">
    <xf numFmtId="0" fontId="0" fillId="0" borderId="0" xfId="0"/>
    <xf numFmtId="0" fontId="5" fillId="2" borderId="0" xfId="0" applyFont="1" applyFill="1" applyAlignment="1">
      <alignment wrapText="1"/>
    </xf>
    <xf numFmtId="0" fontId="5" fillId="2" borderId="0" xfId="0" applyFont="1" applyFill="1"/>
    <xf numFmtId="0" fontId="8" fillId="2"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5" fillId="2" borderId="13" xfId="0" applyFont="1" applyFill="1" applyBorder="1" applyAlignment="1">
      <alignment vertical="center" wrapText="1"/>
    </xf>
    <xf numFmtId="0" fontId="5" fillId="2" borderId="14" xfId="0" applyFont="1" applyFill="1" applyBorder="1" applyAlignment="1">
      <alignment vertical="center" wrapText="1"/>
    </xf>
    <xf numFmtId="2" fontId="5" fillId="2" borderId="21" xfId="1" applyNumberFormat="1" applyFont="1" applyFill="1" applyBorder="1" applyAlignment="1">
      <alignment horizontal="left" vertical="center" wrapText="1"/>
    </xf>
    <xf numFmtId="44" fontId="5" fillId="5" borderId="36" xfId="0" applyNumberFormat="1" applyFont="1" applyFill="1" applyBorder="1"/>
    <xf numFmtId="2" fontId="10" fillId="3" borderId="39" xfId="0" applyNumberFormat="1" applyFont="1" applyFill="1" applyBorder="1" applyAlignment="1">
      <alignment horizontal="center" vertical="center"/>
    </xf>
    <xf numFmtId="0" fontId="5" fillId="2" borderId="0" xfId="0" applyFont="1" applyFill="1" applyAlignment="1">
      <alignment vertical="top"/>
    </xf>
    <xf numFmtId="0" fontId="5" fillId="2" borderId="9" xfId="0" applyFont="1" applyFill="1" applyBorder="1" applyAlignment="1">
      <alignment horizontal="left" vertical="center" wrapText="1"/>
    </xf>
    <xf numFmtId="0" fontId="5" fillId="2" borderId="10" xfId="0" applyFont="1" applyFill="1" applyBorder="1" applyAlignment="1">
      <alignment vertical="center" wrapText="1"/>
    </xf>
    <xf numFmtId="0" fontId="5" fillId="2" borderId="11" xfId="0" applyFont="1" applyFill="1" applyBorder="1" applyAlignment="1">
      <alignment vertical="center" wrapText="1"/>
    </xf>
    <xf numFmtId="0" fontId="5" fillId="2" borderId="15" xfId="0" applyFont="1" applyFill="1" applyBorder="1" applyAlignment="1">
      <alignment horizontal="left" vertical="center" wrapText="1"/>
    </xf>
    <xf numFmtId="0" fontId="5" fillId="2" borderId="16" xfId="0" applyFont="1" applyFill="1" applyBorder="1" applyAlignment="1">
      <alignment vertical="center" wrapText="1"/>
    </xf>
    <xf numFmtId="0" fontId="5" fillId="2" borderId="17" xfId="0" applyFont="1" applyFill="1" applyBorder="1" applyAlignment="1">
      <alignment vertical="center" wrapText="1"/>
    </xf>
    <xf numFmtId="0" fontId="0" fillId="2" borderId="0" xfId="0" applyFill="1"/>
    <xf numFmtId="0" fontId="0" fillId="6" borderId="9" xfId="0" applyFill="1" applyBorder="1" applyProtection="1">
      <protection locked="0"/>
    </xf>
    <xf numFmtId="0" fontId="0" fillId="6" borderId="10" xfId="0" applyFill="1" applyBorder="1" applyProtection="1">
      <protection locked="0"/>
    </xf>
    <xf numFmtId="0" fontId="0" fillId="6" borderId="11" xfId="0" applyFill="1" applyBorder="1" applyProtection="1">
      <protection locked="0"/>
    </xf>
    <xf numFmtId="0" fontId="0" fillId="6" borderId="12" xfId="0" applyFill="1" applyBorder="1" applyProtection="1">
      <protection locked="0"/>
    </xf>
    <xf numFmtId="0" fontId="0" fillId="6" borderId="13" xfId="0" applyFill="1" applyBorder="1" applyProtection="1">
      <protection locked="0"/>
    </xf>
    <xf numFmtId="0" fontId="0" fillId="6" borderId="14" xfId="0" applyFill="1" applyBorder="1" applyProtection="1">
      <protection locked="0"/>
    </xf>
    <xf numFmtId="44" fontId="0" fillId="6" borderId="13" xfId="1" applyFont="1" applyFill="1" applyBorder="1" applyProtection="1">
      <protection locked="0"/>
    </xf>
    <xf numFmtId="164" fontId="0" fillId="6" borderId="13" xfId="0" applyNumberFormat="1" applyFill="1" applyBorder="1" applyProtection="1">
      <protection locked="0"/>
    </xf>
    <xf numFmtId="0" fontId="0" fillId="6" borderId="15" xfId="0" applyFill="1" applyBorder="1" applyProtection="1">
      <protection locked="0"/>
    </xf>
    <xf numFmtId="0" fontId="0" fillId="6" borderId="16" xfId="0" applyFill="1" applyBorder="1" applyProtection="1">
      <protection locked="0"/>
    </xf>
    <xf numFmtId="0" fontId="0" fillId="6" borderId="17" xfId="0" applyFill="1" applyBorder="1" applyProtection="1">
      <protection locked="0"/>
    </xf>
    <xf numFmtId="44" fontId="5" fillId="6" borderId="28" xfId="1" applyFont="1" applyFill="1" applyBorder="1" applyAlignment="1" applyProtection="1">
      <alignment horizontal="center" vertical="center" wrapText="1"/>
      <protection locked="0"/>
    </xf>
    <xf numFmtId="44" fontId="5" fillId="6" borderId="45" xfId="1" applyFont="1" applyFill="1" applyBorder="1" applyAlignment="1" applyProtection="1">
      <alignment horizontal="center" vertical="center" wrapText="1"/>
      <protection locked="0"/>
    </xf>
    <xf numFmtId="44" fontId="0" fillId="0" borderId="0" xfId="0" applyNumberFormat="1"/>
    <xf numFmtId="0" fontId="7" fillId="4" borderId="44" xfId="0" applyFont="1" applyFill="1" applyBorder="1" applyAlignment="1">
      <alignment horizontal="center" vertical="center" wrapText="1"/>
    </xf>
    <xf numFmtId="44" fontId="5" fillId="6" borderId="44" xfId="1" applyFont="1" applyFill="1" applyBorder="1" applyAlignment="1" applyProtection="1">
      <alignment horizontal="center" vertical="center" wrapText="1"/>
      <protection locked="0"/>
    </xf>
    <xf numFmtId="44" fontId="5" fillId="6" borderId="25" xfId="1" applyFont="1" applyFill="1" applyBorder="1" applyAlignment="1" applyProtection="1">
      <alignment horizontal="center" vertical="center" wrapText="1"/>
      <protection locked="0"/>
    </xf>
    <xf numFmtId="44" fontId="5" fillId="6" borderId="32" xfId="1" applyFont="1" applyFill="1" applyBorder="1" applyAlignment="1" applyProtection="1">
      <alignment horizontal="center" vertical="center" wrapText="1"/>
      <protection locked="0"/>
    </xf>
    <xf numFmtId="0" fontId="5" fillId="6" borderId="13" xfId="0" applyFont="1" applyFill="1" applyBorder="1" applyAlignment="1" applyProtection="1">
      <alignment horizontal="left"/>
      <protection locked="0"/>
    </xf>
    <xf numFmtId="0" fontId="5" fillId="6" borderId="13" xfId="0" applyFont="1" applyFill="1" applyBorder="1" applyAlignment="1" applyProtection="1">
      <alignment horizontal="left" vertical="top"/>
      <protection locked="0"/>
    </xf>
    <xf numFmtId="0" fontId="0" fillId="11" borderId="13" xfId="0" applyFill="1" applyBorder="1" applyAlignment="1">
      <alignment horizontal="left" vertical="top"/>
    </xf>
    <xf numFmtId="0" fontId="0" fillId="11" borderId="46" xfId="0" applyFill="1" applyBorder="1" applyAlignment="1">
      <alignment horizontal="left" vertical="top"/>
    </xf>
    <xf numFmtId="0" fontId="0" fillId="2" borderId="46" xfId="0" applyFill="1" applyBorder="1" applyAlignment="1">
      <alignment horizontal="left" vertical="top"/>
    </xf>
    <xf numFmtId="16" fontId="0" fillId="2" borderId="46" xfId="0" applyNumberFormat="1" applyFill="1" applyBorder="1" applyAlignment="1">
      <alignment horizontal="left" vertical="top"/>
    </xf>
    <xf numFmtId="44" fontId="0" fillId="2" borderId="46" xfId="1" applyFont="1" applyFill="1" applyBorder="1" applyAlignment="1">
      <alignment horizontal="left" vertical="top"/>
    </xf>
    <xf numFmtId="0" fontId="0" fillId="2" borderId="13" xfId="0" applyFill="1" applyBorder="1" applyAlignment="1">
      <alignment horizontal="left" vertical="top"/>
    </xf>
    <xf numFmtId="0" fontId="0" fillId="2" borderId="13" xfId="0" quotePrefix="1" applyFill="1" applyBorder="1" applyAlignment="1">
      <alignment horizontal="left" vertical="top"/>
    </xf>
    <xf numFmtId="0" fontId="0" fillId="2" borderId="13" xfId="0" applyFill="1" applyBorder="1" applyAlignment="1">
      <alignment horizontal="left" vertical="top" wrapText="1"/>
    </xf>
    <xf numFmtId="0" fontId="3" fillId="2" borderId="13" xfId="0" applyFont="1" applyFill="1" applyBorder="1" applyAlignment="1">
      <alignment horizontal="left" vertical="top"/>
    </xf>
    <xf numFmtId="0" fontId="2" fillId="2" borderId="0" xfId="0" applyFont="1" applyFill="1" applyAlignment="1">
      <alignment horizontal="left" vertical="top"/>
    </xf>
    <xf numFmtId="0" fontId="0" fillId="2" borderId="0" xfId="0" applyFill="1" applyAlignment="1">
      <alignment horizontal="left" vertical="top"/>
    </xf>
    <xf numFmtId="44" fontId="0" fillId="2" borderId="0" xfId="1" applyFont="1" applyFill="1" applyBorder="1" applyAlignment="1">
      <alignment horizontal="left" vertical="top"/>
    </xf>
    <xf numFmtId="44" fontId="0" fillId="11" borderId="13" xfId="1" applyFont="1" applyFill="1" applyBorder="1" applyAlignment="1">
      <alignment horizontal="left" vertical="top"/>
    </xf>
    <xf numFmtId="44" fontId="0" fillId="11" borderId="46" xfId="1" applyFont="1" applyFill="1" applyBorder="1" applyAlignment="1">
      <alignment horizontal="left" vertical="top"/>
    </xf>
    <xf numFmtId="0" fontId="2" fillId="2" borderId="37" xfId="0" applyFont="1" applyFill="1" applyBorder="1" applyAlignment="1">
      <alignment horizontal="left" vertical="top"/>
    </xf>
    <xf numFmtId="0" fontId="2" fillId="2" borderId="38" xfId="0" applyFont="1" applyFill="1" applyBorder="1" applyAlignment="1">
      <alignment horizontal="left" vertical="top"/>
    </xf>
    <xf numFmtId="44" fontId="2" fillId="2" borderId="38" xfId="1" applyFont="1" applyFill="1" applyBorder="1" applyAlignment="1">
      <alignment horizontal="left" vertical="top"/>
    </xf>
    <xf numFmtId="0" fontId="2" fillId="2" borderId="40" xfId="0" applyFont="1" applyFill="1" applyBorder="1" applyAlignment="1">
      <alignment horizontal="left" vertical="top"/>
    </xf>
    <xf numFmtId="0" fontId="0" fillId="2" borderId="41" xfId="0" applyFill="1" applyBorder="1" applyAlignment="1">
      <alignment horizontal="left" vertical="top"/>
    </xf>
    <xf numFmtId="44" fontId="2" fillId="2" borderId="3" xfId="0" applyNumberFormat="1" applyFont="1" applyFill="1" applyBorder="1" applyAlignment="1">
      <alignment horizontal="left" vertical="top"/>
    </xf>
    <xf numFmtId="44" fontId="2" fillId="2" borderId="5" xfId="0" applyNumberFormat="1" applyFont="1" applyFill="1" applyBorder="1" applyAlignment="1">
      <alignment horizontal="left" vertical="top"/>
    </xf>
    <xf numFmtId="44" fontId="2" fillId="2" borderId="21" xfId="1" applyFont="1" applyFill="1" applyBorder="1" applyAlignment="1">
      <alignment horizontal="left" vertical="top"/>
    </xf>
    <xf numFmtId="0" fontId="9" fillId="2" borderId="0" xfId="0" applyFont="1" applyFill="1"/>
    <xf numFmtId="0" fontId="9" fillId="2" borderId="0" xfId="0" applyFont="1" applyFill="1" applyAlignment="1">
      <alignment vertical="top"/>
    </xf>
    <xf numFmtId="44" fontId="2" fillId="2" borderId="0" xfId="1" applyFont="1" applyFill="1" applyAlignment="1">
      <alignment horizontal="center" vertical="center" wrapText="1"/>
    </xf>
    <xf numFmtId="0" fontId="2" fillId="2" borderId="0" xfId="0" applyFont="1" applyFill="1" applyAlignment="1">
      <alignment horizontal="center" vertical="center" wrapText="1"/>
    </xf>
    <xf numFmtId="44" fontId="0" fillId="2" borderId="0" xfId="1" applyFont="1" applyFill="1" applyAlignment="1">
      <alignment vertical="center" wrapText="1"/>
    </xf>
    <xf numFmtId="2" fontId="12" fillId="2" borderId="0" xfId="0" applyNumberFormat="1" applyFont="1" applyFill="1" applyAlignment="1">
      <alignment vertical="center" wrapText="1"/>
    </xf>
    <xf numFmtId="44" fontId="0" fillId="2" borderId="0" xfId="1" applyFont="1" applyFill="1"/>
    <xf numFmtId="0" fontId="7" fillId="2" borderId="4" xfId="0" applyFont="1" applyFill="1" applyBorder="1" applyAlignment="1">
      <alignment horizontal="right" wrapText="1"/>
    </xf>
    <xf numFmtId="0" fontId="7" fillId="2" borderId="0" xfId="0" applyFont="1" applyFill="1" applyAlignment="1">
      <alignment horizontal="right" wrapText="1"/>
    </xf>
    <xf numFmtId="44" fontId="5" fillId="2" borderId="5" xfId="0" applyNumberFormat="1" applyFont="1" applyFill="1" applyBorder="1"/>
    <xf numFmtId="44" fontId="5" fillId="8" borderId="40" xfId="1" applyFont="1" applyFill="1" applyBorder="1" applyAlignment="1">
      <alignment horizontal="center"/>
    </xf>
    <xf numFmtId="44" fontId="8" fillId="8" borderId="21" xfId="1" applyFont="1" applyFill="1" applyBorder="1" applyAlignment="1">
      <alignment horizontal="center"/>
    </xf>
    <xf numFmtId="44" fontId="2" fillId="3" borderId="1" xfId="1" applyFont="1" applyFill="1" applyBorder="1"/>
    <xf numFmtId="0" fontId="2" fillId="3" borderId="3" xfId="0" applyFont="1" applyFill="1" applyBorder="1"/>
    <xf numFmtId="44" fontId="0" fillId="3" borderId="6" xfId="1" applyFont="1" applyFill="1" applyBorder="1"/>
    <xf numFmtId="2" fontId="0" fillId="3" borderId="8" xfId="0" applyNumberFormat="1" applyFill="1" applyBorder="1"/>
    <xf numFmtId="0" fontId="5" fillId="2" borderId="0" xfId="0" applyFont="1" applyFill="1" applyAlignment="1">
      <alignment horizontal="left"/>
    </xf>
    <xf numFmtId="0" fontId="7" fillId="4" borderId="47" xfId="0" applyFont="1" applyFill="1" applyBorder="1" applyAlignment="1">
      <alignment horizontal="center" vertical="center" wrapText="1"/>
    </xf>
    <xf numFmtId="0" fontId="5" fillId="2" borderId="42" xfId="0" applyFont="1" applyFill="1" applyBorder="1"/>
    <xf numFmtId="44" fontId="5" fillId="2" borderId="48" xfId="1" applyFont="1" applyFill="1" applyBorder="1"/>
    <xf numFmtId="44" fontId="5" fillId="2" borderId="42" xfId="1" applyFont="1" applyFill="1" applyBorder="1"/>
    <xf numFmtId="44" fontId="5" fillId="2" borderId="49" xfId="1" applyFont="1" applyFill="1" applyBorder="1"/>
    <xf numFmtId="9" fontId="5" fillId="6" borderId="11" xfId="2" applyFont="1" applyFill="1" applyBorder="1" applyAlignment="1" applyProtection="1">
      <alignment horizontal="center" vertical="center" wrapText="1"/>
      <protection locked="0"/>
    </xf>
    <xf numFmtId="9" fontId="5" fillId="6" borderId="17" xfId="2" applyFont="1" applyFill="1" applyBorder="1" applyAlignment="1" applyProtection="1">
      <alignment horizontal="center" vertical="center" wrapText="1"/>
      <protection locked="0"/>
    </xf>
    <xf numFmtId="0" fontId="0" fillId="11" borderId="46" xfId="0" applyFill="1" applyBorder="1" applyAlignment="1" applyProtection="1">
      <alignment horizontal="left" vertical="top"/>
      <protection locked="0"/>
    </xf>
    <xf numFmtId="0" fontId="0" fillId="11" borderId="13" xfId="0" applyFill="1" applyBorder="1" applyAlignment="1" applyProtection="1">
      <alignment horizontal="left" vertical="top"/>
      <protection locked="0"/>
    </xf>
    <xf numFmtId="0" fontId="0" fillId="11" borderId="41" xfId="0" applyFill="1" applyBorder="1" applyAlignment="1" applyProtection="1">
      <alignment horizontal="left" vertical="top"/>
      <protection locked="0"/>
    </xf>
    <xf numFmtId="44" fontId="0" fillId="11" borderId="13" xfId="1" applyFont="1" applyFill="1" applyBorder="1" applyAlignment="1" applyProtection="1">
      <alignment horizontal="left" vertical="top"/>
      <protection locked="0"/>
    </xf>
    <xf numFmtId="0" fontId="5" fillId="2" borderId="19" xfId="0" applyFont="1" applyFill="1" applyBorder="1" applyAlignment="1">
      <alignment horizontal="left" vertical="center" wrapText="1"/>
    </xf>
    <xf numFmtId="0" fontId="5" fillId="2" borderId="20" xfId="0" applyFont="1" applyFill="1" applyBorder="1" applyAlignment="1">
      <alignment horizontal="left" vertical="center" wrapText="1"/>
    </xf>
    <xf numFmtId="9" fontId="5" fillId="0" borderId="21" xfId="2" applyFont="1" applyFill="1" applyBorder="1" applyAlignment="1" applyProtection="1">
      <alignment horizontal="center" vertical="center" wrapText="1"/>
      <protection locked="0"/>
    </xf>
    <xf numFmtId="44" fontId="5" fillId="6" borderId="11" xfId="1" applyFont="1" applyFill="1" applyBorder="1" applyAlignment="1" applyProtection="1">
      <alignment horizontal="center" vertical="center" wrapText="1"/>
      <protection locked="0"/>
    </xf>
    <xf numFmtId="44" fontId="5" fillId="6" borderId="17" xfId="1" applyFont="1" applyFill="1" applyBorder="1" applyAlignment="1" applyProtection="1">
      <alignment horizontal="center" vertical="center" wrapText="1"/>
      <protection locked="0"/>
    </xf>
    <xf numFmtId="0" fontId="13" fillId="11" borderId="1" xfId="0" applyFont="1" applyFill="1" applyBorder="1" applyAlignment="1">
      <alignment horizontal="left" vertical="center"/>
    </xf>
    <xf numFmtId="0" fontId="13" fillId="11" borderId="3" xfId="0" applyFont="1" applyFill="1" applyBorder="1" applyAlignment="1">
      <alignment horizontal="left" vertical="center"/>
    </xf>
    <xf numFmtId="0" fontId="13" fillId="11" borderId="6" xfId="0" applyFont="1" applyFill="1" applyBorder="1" applyAlignment="1">
      <alignment horizontal="left" vertical="center"/>
    </xf>
    <xf numFmtId="0" fontId="13" fillId="11" borderId="8" xfId="0" applyFont="1" applyFill="1" applyBorder="1" applyAlignment="1">
      <alignment horizontal="left" vertical="center"/>
    </xf>
    <xf numFmtId="0" fontId="6" fillId="12" borderId="1" xfId="0" applyFont="1" applyFill="1" applyBorder="1" applyAlignment="1">
      <alignment horizontal="center" vertical="center"/>
    </xf>
    <xf numFmtId="0" fontId="6" fillId="12" borderId="3"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8" xfId="0" applyFont="1" applyFill="1" applyBorder="1" applyAlignment="1">
      <alignment horizontal="center" vertical="center"/>
    </xf>
    <xf numFmtId="0" fontId="5" fillId="10" borderId="13" xfId="0" applyFont="1" applyFill="1" applyBorder="1" applyAlignment="1">
      <alignment horizontal="left" vertical="top" wrapText="1"/>
    </xf>
    <xf numFmtId="0" fontId="8" fillId="2" borderId="43" xfId="0" applyFont="1" applyFill="1" applyBorder="1" applyAlignment="1">
      <alignment vertical="center" wrapText="1"/>
    </xf>
    <xf numFmtId="0" fontId="8" fillId="2" borderId="42" xfId="0" applyFont="1" applyFill="1" applyBorder="1" applyAlignment="1">
      <alignment vertical="center" wrapText="1"/>
    </xf>
    <xf numFmtId="0" fontId="8" fillId="2" borderId="36" xfId="0" applyFont="1" applyFill="1" applyBorder="1" applyAlignment="1">
      <alignment vertical="center" wrapText="1"/>
    </xf>
    <xf numFmtId="0" fontId="5" fillId="10" borderId="13" xfId="0" applyFont="1" applyFill="1" applyBorder="1" applyAlignment="1">
      <alignment horizontal="left" wrapText="1"/>
    </xf>
    <xf numFmtId="2" fontId="9" fillId="7" borderId="37" xfId="0" applyNumberFormat="1" applyFont="1" applyFill="1" applyBorder="1" applyAlignment="1">
      <alignment horizontal="right" wrapText="1"/>
    </xf>
    <xf numFmtId="2" fontId="9" fillId="7" borderId="38" xfId="0" applyNumberFormat="1" applyFont="1" applyFill="1" applyBorder="1" applyAlignment="1">
      <alignment horizontal="right" wrapText="1"/>
    </xf>
    <xf numFmtId="0" fontId="10" fillId="3" borderId="37" xfId="0" applyFont="1" applyFill="1" applyBorder="1" applyAlignment="1">
      <alignment horizontal="left" wrapText="1"/>
    </xf>
    <xf numFmtId="0" fontId="10" fillId="3" borderId="38" xfId="0" applyFont="1" applyFill="1" applyBorder="1" applyAlignment="1">
      <alignment horizontal="left" wrapText="1"/>
    </xf>
    <xf numFmtId="0" fontId="10" fillId="3" borderId="33" xfId="0" applyFont="1" applyFill="1" applyBorder="1" applyAlignment="1">
      <alignment horizontal="left" wrapText="1"/>
    </xf>
    <xf numFmtId="0" fontId="7" fillId="9" borderId="1"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9" borderId="7"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5" fillId="2" borderId="15"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7" fillId="4" borderId="34" xfId="0" applyFont="1" applyFill="1" applyBorder="1" applyAlignment="1">
      <alignment horizontal="right" wrapText="1"/>
    </xf>
    <xf numFmtId="0" fontId="7" fillId="4" borderId="35" xfId="0" applyFont="1" applyFill="1" applyBorder="1" applyAlignment="1">
      <alignment horizontal="right" wrapText="1"/>
    </xf>
    <xf numFmtId="0" fontId="7"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9" fillId="7" borderId="37" xfId="0" applyFont="1" applyFill="1" applyBorder="1" applyAlignment="1">
      <alignment horizontal="right" wrapText="1"/>
    </xf>
    <xf numFmtId="0" fontId="9" fillId="7" borderId="38" xfId="0" applyFont="1" applyFill="1" applyBorder="1" applyAlignment="1">
      <alignment horizontal="right" wrapText="1"/>
    </xf>
    <xf numFmtId="0" fontId="7" fillId="4" borderId="1"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2" fontId="7" fillId="7" borderId="37" xfId="0" applyNumberFormat="1" applyFont="1" applyFill="1" applyBorder="1" applyAlignment="1">
      <alignment horizontal="right" wrapText="1"/>
    </xf>
    <xf numFmtId="2" fontId="7" fillId="7" borderId="38" xfId="0" applyNumberFormat="1" applyFont="1" applyFill="1" applyBorder="1" applyAlignment="1">
      <alignment horizontal="right" wrapText="1"/>
    </xf>
    <xf numFmtId="0" fontId="5" fillId="2" borderId="29"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19" xfId="0" applyFont="1" applyFill="1" applyBorder="1" applyAlignment="1">
      <alignment horizontal="left" vertical="center" wrapText="1"/>
    </xf>
    <xf numFmtId="0" fontId="8" fillId="2" borderId="20"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2" fillId="2" borderId="1" xfId="0" applyFont="1" applyFill="1" applyBorder="1" applyAlignment="1">
      <alignment horizontal="right" vertical="top"/>
    </xf>
    <xf numFmtId="0" fontId="2" fillId="2" borderId="2" xfId="0" applyFont="1" applyFill="1" applyBorder="1" applyAlignment="1">
      <alignment horizontal="right" vertical="top"/>
    </xf>
    <xf numFmtId="0" fontId="2" fillId="2" borderId="4" xfId="0" applyFont="1" applyFill="1" applyBorder="1" applyAlignment="1">
      <alignment horizontal="right" vertical="top"/>
    </xf>
    <xf numFmtId="0" fontId="2" fillId="2" borderId="0" xfId="0" applyFont="1" applyFill="1" applyAlignment="1">
      <alignment horizontal="right" vertical="top"/>
    </xf>
    <xf numFmtId="0" fontId="2" fillId="2" borderId="19" xfId="0" applyFont="1" applyFill="1" applyBorder="1" applyAlignment="1">
      <alignment horizontal="right" vertical="top"/>
    </xf>
    <xf numFmtId="0" fontId="2" fillId="2" borderId="20" xfId="0" applyFont="1" applyFill="1" applyBorder="1" applyAlignment="1">
      <alignment horizontal="right" vertical="top"/>
    </xf>
    <xf numFmtId="0" fontId="11" fillId="7" borderId="1" xfId="0" applyFont="1" applyFill="1" applyBorder="1" applyAlignment="1">
      <alignment horizontal="center" vertical="center"/>
    </xf>
    <xf numFmtId="0" fontId="11" fillId="7" borderId="2" xfId="0" applyFont="1" applyFill="1" applyBorder="1" applyAlignment="1">
      <alignment horizontal="center" vertical="center"/>
    </xf>
    <xf numFmtId="0" fontId="11" fillId="7" borderId="3" xfId="0" applyFont="1" applyFill="1" applyBorder="1" applyAlignment="1">
      <alignment horizontal="center" vertical="center"/>
    </xf>
    <xf numFmtId="0" fontId="11" fillId="7" borderId="6" xfId="0" applyFont="1" applyFill="1" applyBorder="1" applyAlignment="1">
      <alignment horizontal="center" vertical="center"/>
    </xf>
    <xf numFmtId="0" fontId="11" fillId="7" borderId="7" xfId="0" applyFont="1" applyFill="1" applyBorder="1" applyAlignment="1">
      <alignment horizontal="center" vertical="center"/>
    </xf>
    <xf numFmtId="0" fontId="11" fillId="7" borderId="8" xfId="0" applyFont="1" applyFill="1" applyBorder="1" applyAlignment="1">
      <alignment horizontal="center" vertical="center"/>
    </xf>
    <xf numFmtId="0" fontId="2" fillId="2" borderId="19" xfId="0" applyFont="1" applyFill="1" applyBorder="1" applyAlignment="1">
      <alignment horizontal="right"/>
    </xf>
    <xf numFmtId="0" fontId="2" fillId="2" borderId="20" xfId="0" applyFont="1" applyFill="1" applyBorder="1" applyAlignment="1">
      <alignment horizontal="right"/>
    </xf>
    <xf numFmtId="0" fontId="2" fillId="2" borderId="21" xfId="0" applyFont="1" applyFill="1" applyBorder="1" applyAlignment="1">
      <alignment horizontal="right"/>
    </xf>
    <xf numFmtId="0" fontId="0" fillId="11" borderId="19" xfId="0" applyFill="1" applyBorder="1" applyAlignment="1" applyProtection="1">
      <alignment horizontal="center"/>
      <protection locked="0"/>
    </xf>
    <xf numFmtId="0" fontId="0" fillId="11" borderId="20" xfId="0" applyFill="1" applyBorder="1" applyAlignment="1" applyProtection="1">
      <alignment horizontal="center"/>
      <protection locked="0"/>
    </xf>
    <xf numFmtId="0" fontId="0" fillId="11" borderId="21" xfId="0" applyFill="1" applyBorder="1" applyAlignment="1" applyProtection="1">
      <alignment horizontal="center"/>
      <protection locked="0"/>
    </xf>
    <xf numFmtId="0" fontId="15" fillId="2" borderId="0" xfId="0" applyFont="1" applyFill="1" applyAlignment="1">
      <alignment wrapText="1"/>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nl-NL"/>
              <a:t>Beoordelingsmethodiek</a:t>
            </a:r>
            <a:r>
              <a:rPr lang="nl-NL" baseline="0"/>
              <a:t> Prijs - TCO</a:t>
            </a:r>
            <a:endParaRPr lang="nl-NL"/>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nl-NL"/>
        </a:p>
      </c:txPr>
    </c:title>
    <c:autoTitleDeleted val="0"/>
    <c:plotArea>
      <c:layout/>
      <c:lineChart>
        <c:grouping val="standard"/>
        <c:varyColors val="0"/>
        <c:ser>
          <c:idx val="0"/>
          <c:order val="0"/>
          <c:tx>
            <c:strRef>
              <c:f>'Blad 4'!$B$2</c:f>
              <c:strCache>
                <c:ptCount val="1"/>
                <c:pt idx="0">
                  <c:v> Prijs  </c:v>
                </c:pt>
              </c:strCache>
            </c:strRef>
          </c:tx>
          <c:spPr>
            <a:ln w="22225" cap="rnd" cmpd="sng" algn="ctr">
              <a:solidFill>
                <a:schemeClr val="accent1"/>
              </a:solidFill>
              <a:round/>
            </a:ln>
            <a:effectLst/>
          </c:spPr>
          <c:marker>
            <c:symbol val="none"/>
          </c:marker>
          <c:cat>
            <c:numRef>
              <c:f>'Blad 4'!$C$3:$C$32</c:f>
              <c:numCache>
                <c:formatCode>0.00</c:formatCode>
                <c:ptCount val="30"/>
                <c:pt idx="0">
                  <c:v>60</c:v>
                </c:pt>
                <c:pt idx="1">
                  <c:v>57.93102857142857</c:v>
                </c:pt>
                <c:pt idx="2">
                  <c:v>55.862078571428569</c:v>
                </c:pt>
                <c:pt idx="3">
                  <c:v>53.793107142857146</c:v>
                </c:pt>
                <c:pt idx="4">
                  <c:v>51.724135714285715</c:v>
                </c:pt>
                <c:pt idx="5">
                  <c:v>49.655164285714285</c:v>
                </c:pt>
                <c:pt idx="6">
                  <c:v>47.586214285714284</c:v>
                </c:pt>
                <c:pt idx="7">
                  <c:v>45.517242857142854</c:v>
                </c:pt>
                <c:pt idx="8">
                  <c:v>43.448271428571431</c:v>
                </c:pt>
                <c:pt idx="9">
                  <c:v>41.379300000000001</c:v>
                </c:pt>
                <c:pt idx="10">
                  <c:v>39.31035</c:v>
                </c:pt>
                <c:pt idx="11">
                  <c:v>37.241378571428569</c:v>
                </c:pt>
                <c:pt idx="12">
                  <c:v>35.172407142857146</c:v>
                </c:pt>
                <c:pt idx="13">
                  <c:v>33.103457142857145</c:v>
                </c:pt>
                <c:pt idx="14">
                  <c:v>31.034485714285715</c:v>
                </c:pt>
                <c:pt idx="15">
                  <c:v>28.965514285714285</c:v>
                </c:pt>
                <c:pt idx="16">
                  <c:v>26.896542857142858</c:v>
                </c:pt>
                <c:pt idx="17">
                  <c:v>24.827592857142857</c:v>
                </c:pt>
                <c:pt idx="18">
                  <c:v>22.758621428571427</c:v>
                </c:pt>
                <c:pt idx="19">
                  <c:v>20.68965</c:v>
                </c:pt>
                <c:pt idx="20">
                  <c:v>18.620699999999999</c:v>
                </c:pt>
                <c:pt idx="21">
                  <c:v>16.551728571428573</c:v>
                </c:pt>
                <c:pt idx="22">
                  <c:v>14.482757142857142</c:v>
                </c:pt>
                <c:pt idx="23">
                  <c:v>12.413785714285714</c:v>
                </c:pt>
                <c:pt idx="24">
                  <c:v>10.344835714285715</c:v>
                </c:pt>
                <c:pt idx="25">
                  <c:v>8.2758642857142863</c:v>
                </c:pt>
                <c:pt idx="26">
                  <c:v>6.206892857142857</c:v>
                </c:pt>
                <c:pt idx="27">
                  <c:v>4.1379214285714285</c:v>
                </c:pt>
                <c:pt idx="28">
                  <c:v>2.0689714285714285</c:v>
                </c:pt>
                <c:pt idx="29">
                  <c:v>0</c:v>
                </c:pt>
              </c:numCache>
            </c:numRef>
          </c:cat>
          <c:val>
            <c:numRef>
              <c:f>'Blad 4'!$B$3:$B$32</c:f>
              <c:numCache>
                <c:formatCode>_("€"* #,##0.00_);_("€"* \(#,##0.00\);_("€"* "-"??_);_(@_)</c:formatCode>
                <c:ptCount val="30"/>
                <c:pt idx="0">
                  <c:v>6500000</c:v>
                </c:pt>
                <c:pt idx="1">
                  <c:v>6596552</c:v>
                </c:pt>
                <c:pt idx="2">
                  <c:v>6693103</c:v>
                </c:pt>
                <c:pt idx="3">
                  <c:v>6789655</c:v>
                </c:pt>
                <c:pt idx="4">
                  <c:v>6886207</c:v>
                </c:pt>
                <c:pt idx="5">
                  <c:v>6982759</c:v>
                </c:pt>
                <c:pt idx="6">
                  <c:v>7079310</c:v>
                </c:pt>
                <c:pt idx="7">
                  <c:v>7175862</c:v>
                </c:pt>
                <c:pt idx="8">
                  <c:v>7272414</c:v>
                </c:pt>
                <c:pt idx="9">
                  <c:v>7368966</c:v>
                </c:pt>
                <c:pt idx="10">
                  <c:v>7465517</c:v>
                </c:pt>
                <c:pt idx="11">
                  <c:v>7562069</c:v>
                </c:pt>
                <c:pt idx="12">
                  <c:v>7658621</c:v>
                </c:pt>
                <c:pt idx="13">
                  <c:v>7755172</c:v>
                </c:pt>
                <c:pt idx="14">
                  <c:v>7851724</c:v>
                </c:pt>
                <c:pt idx="15">
                  <c:v>7948276</c:v>
                </c:pt>
                <c:pt idx="16">
                  <c:v>8044828</c:v>
                </c:pt>
                <c:pt idx="17">
                  <c:v>8141379</c:v>
                </c:pt>
                <c:pt idx="18">
                  <c:v>8237931</c:v>
                </c:pt>
                <c:pt idx="19">
                  <c:v>8334483</c:v>
                </c:pt>
                <c:pt idx="20">
                  <c:v>8431034</c:v>
                </c:pt>
                <c:pt idx="21">
                  <c:v>8527586</c:v>
                </c:pt>
                <c:pt idx="22">
                  <c:v>8624138</c:v>
                </c:pt>
                <c:pt idx="23">
                  <c:v>8720690</c:v>
                </c:pt>
                <c:pt idx="24">
                  <c:v>8817241</c:v>
                </c:pt>
                <c:pt idx="25">
                  <c:v>8913793</c:v>
                </c:pt>
                <c:pt idx="26">
                  <c:v>9010345</c:v>
                </c:pt>
                <c:pt idx="27">
                  <c:v>9106897</c:v>
                </c:pt>
                <c:pt idx="28">
                  <c:v>9203448</c:v>
                </c:pt>
                <c:pt idx="29">
                  <c:v>9300000</c:v>
                </c:pt>
              </c:numCache>
            </c:numRef>
          </c:val>
          <c:smooth val="0"/>
          <c:extLst>
            <c:ext xmlns:c16="http://schemas.microsoft.com/office/drawing/2014/chart" uri="{C3380CC4-5D6E-409C-BE32-E72D297353CC}">
              <c16:uniqueId val="{00000000-9806-49F4-B5D3-A9E3F6C252EF}"/>
            </c:ext>
          </c:extLst>
        </c:ser>
        <c:ser>
          <c:idx val="1"/>
          <c:order val="1"/>
          <c:tx>
            <c:strRef>
              <c:f>'Blad 4'!$C$2</c:f>
              <c:strCache>
                <c:ptCount val="1"/>
                <c:pt idx="0">
                  <c:v>Punten</c:v>
                </c:pt>
              </c:strCache>
            </c:strRef>
          </c:tx>
          <c:spPr>
            <a:ln w="22225" cap="rnd" cmpd="sng" algn="ctr">
              <a:solidFill>
                <a:schemeClr val="accent2"/>
              </a:solidFill>
              <a:round/>
            </a:ln>
            <a:effectLst/>
          </c:spPr>
          <c:marker>
            <c:symbol val="none"/>
          </c:marker>
          <c:cat>
            <c:numRef>
              <c:f>'Blad 4'!$C$3:$C$32</c:f>
              <c:numCache>
                <c:formatCode>0.00</c:formatCode>
                <c:ptCount val="30"/>
                <c:pt idx="0">
                  <c:v>60</c:v>
                </c:pt>
                <c:pt idx="1">
                  <c:v>57.93102857142857</c:v>
                </c:pt>
                <c:pt idx="2">
                  <c:v>55.862078571428569</c:v>
                </c:pt>
                <c:pt idx="3">
                  <c:v>53.793107142857146</c:v>
                </c:pt>
                <c:pt idx="4">
                  <c:v>51.724135714285715</c:v>
                </c:pt>
                <c:pt idx="5">
                  <c:v>49.655164285714285</c:v>
                </c:pt>
                <c:pt idx="6">
                  <c:v>47.586214285714284</c:v>
                </c:pt>
                <c:pt idx="7">
                  <c:v>45.517242857142854</c:v>
                </c:pt>
                <c:pt idx="8">
                  <c:v>43.448271428571431</c:v>
                </c:pt>
                <c:pt idx="9">
                  <c:v>41.379300000000001</c:v>
                </c:pt>
                <c:pt idx="10">
                  <c:v>39.31035</c:v>
                </c:pt>
                <c:pt idx="11">
                  <c:v>37.241378571428569</c:v>
                </c:pt>
                <c:pt idx="12">
                  <c:v>35.172407142857146</c:v>
                </c:pt>
                <c:pt idx="13">
                  <c:v>33.103457142857145</c:v>
                </c:pt>
                <c:pt idx="14">
                  <c:v>31.034485714285715</c:v>
                </c:pt>
                <c:pt idx="15">
                  <c:v>28.965514285714285</c:v>
                </c:pt>
                <c:pt idx="16">
                  <c:v>26.896542857142858</c:v>
                </c:pt>
                <c:pt idx="17">
                  <c:v>24.827592857142857</c:v>
                </c:pt>
                <c:pt idx="18">
                  <c:v>22.758621428571427</c:v>
                </c:pt>
                <c:pt idx="19">
                  <c:v>20.68965</c:v>
                </c:pt>
                <c:pt idx="20">
                  <c:v>18.620699999999999</c:v>
                </c:pt>
                <c:pt idx="21">
                  <c:v>16.551728571428573</c:v>
                </c:pt>
                <c:pt idx="22">
                  <c:v>14.482757142857142</c:v>
                </c:pt>
                <c:pt idx="23">
                  <c:v>12.413785714285714</c:v>
                </c:pt>
                <c:pt idx="24">
                  <c:v>10.344835714285715</c:v>
                </c:pt>
                <c:pt idx="25">
                  <c:v>8.2758642857142863</c:v>
                </c:pt>
                <c:pt idx="26">
                  <c:v>6.206892857142857</c:v>
                </c:pt>
                <c:pt idx="27">
                  <c:v>4.1379214285714285</c:v>
                </c:pt>
                <c:pt idx="28">
                  <c:v>2.0689714285714285</c:v>
                </c:pt>
                <c:pt idx="29">
                  <c:v>0</c:v>
                </c:pt>
              </c:numCache>
            </c:numRef>
          </c:cat>
          <c:val>
            <c:numRef>
              <c:f>'Blad 4'!$C$3:$C$32</c:f>
              <c:numCache>
                <c:formatCode>0.00</c:formatCode>
                <c:ptCount val="30"/>
                <c:pt idx="0">
                  <c:v>60</c:v>
                </c:pt>
                <c:pt idx="1">
                  <c:v>57.93102857142857</c:v>
                </c:pt>
                <c:pt idx="2">
                  <c:v>55.862078571428569</c:v>
                </c:pt>
                <c:pt idx="3">
                  <c:v>53.793107142857146</c:v>
                </c:pt>
                <c:pt idx="4">
                  <c:v>51.724135714285715</c:v>
                </c:pt>
                <c:pt idx="5">
                  <c:v>49.655164285714285</c:v>
                </c:pt>
                <c:pt idx="6">
                  <c:v>47.586214285714284</c:v>
                </c:pt>
                <c:pt idx="7">
                  <c:v>45.517242857142854</c:v>
                </c:pt>
                <c:pt idx="8">
                  <c:v>43.448271428571431</c:v>
                </c:pt>
                <c:pt idx="9">
                  <c:v>41.379300000000001</c:v>
                </c:pt>
                <c:pt idx="10">
                  <c:v>39.31035</c:v>
                </c:pt>
                <c:pt idx="11">
                  <c:v>37.241378571428569</c:v>
                </c:pt>
                <c:pt idx="12">
                  <c:v>35.172407142857146</c:v>
                </c:pt>
                <c:pt idx="13">
                  <c:v>33.103457142857145</c:v>
                </c:pt>
                <c:pt idx="14">
                  <c:v>31.034485714285715</c:v>
                </c:pt>
                <c:pt idx="15">
                  <c:v>28.965514285714285</c:v>
                </c:pt>
                <c:pt idx="16">
                  <c:v>26.896542857142858</c:v>
                </c:pt>
                <c:pt idx="17">
                  <c:v>24.827592857142857</c:v>
                </c:pt>
                <c:pt idx="18">
                  <c:v>22.758621428571427</c:v>
                </c:pt>
                <c:pt idx="19">
                  <c:v>20.68965</c:v>
                </c:pt>
                <c:pt idx="20">
                  <c:v>18.620699999999999</c:v>
                </c:pt>
                <c:pt idx="21">
                  <c:v>16.551728571428573</c:v>
                </c:pt>
                <c:pt idx="22">
                  <c:v>14.482757142857142</c:v>
                </c:pt>
                <c:pt idx="23">
                  <c:v>12.413785714285714</c:v>
                </c:pt>
                <c:pt idx="24">
                  <c:v>10.344835714285715</c:v>
                </c:pt>
                <c:pt idx="25">
                  <c:v>8.2758642857142863</c:v>
                </c:pt>
                <c:pt idx="26">
                  <c:v>6.206892857142857</c:v>
                </c:pt>
                <c:pt idx="27">
                  <c:v>4.1379214285714285</c:v>
                </c:pt>
                <c:pt idx="28">
                  <c:v>2.0689714285714285</c:v>
                </c:pt>
                <c:pt idx="29">
                  <c:v>0</c:v>
                </c:pt>
              </c:numCache>
            </c:numRef>
          </c:val>
          <c:smooth val="0"/>
          <c:extLst>
            <c:ext xmlns:c16="http://schemas.microsoft.com/office/drawing/2014/chart" uri="{C3380CC4-5D6E-409C-BE32-E72D297353CC}">
              <c16:uniqueId val="{00000001-9806-49F4-B5D3-A9E3F6C252EF}"/>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449443800"/>
        <c:axId val="449438760"/>
      </c:lineChart>
      <c:catAx>
        <c:axId val="449443800"/>
        <c:scaling>
          <c:orientation val="minMax"/>
        </c:scaling>
        <c:delete val="0"/>
        <c:axPos val="b"/>
        <c:numFmt formatCode="0.0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nl-NL"/>
          </a:p>
        </c:txPr>
        <c:crossAx val="449438760"/>
        <c:crosses val="autoZero"/>
        <c:auto val="1"/>
        <c:lblAlgn val="ctr"/>
        <c:lblOffset val="100"/>
        <c:noMultiLvlLbl val="0"/>
      </c:catAx>
      <c:valAx>
        <c:axId val="449438760"/>
        <c:scaling>
          <c:orientation val="minMax"/>
          <c:min val="6000000"/>
        </c:scaling>
        <c:delete val="0"/>
        <c:axPos val="l"/>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nl-NL"/>
          </a:p>
        </c:txPr>
        <c:crossAx val="449443800"/>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471486</xdr:colOff>
      <xdr:row>3</xdr:row>
      <xdr:rowOff>147637</xdr:rowOff>
    </xdr:from>
    <xdr:to>
      <xdr:col>23</xdr:col>
      <xdr:colOff>390525</xdr:colOff>
      <xdr:row>30</xdr:row>
      <xdr:rowOff>85725</xdr:rowOff>
    </xdr:to>
    <xdr:graphicFrame macro="">
      <xdr:nvGraphicFramePr>
        <xdr:cNvPr id="4" name="Grafiek 3">
          <a:extLst>
            <a:ext uri="{FF2B5EF4-FFF2-40B4-BE49-F238E27FC236}">
              <a16:creationId xmlns:a16="http://schemas.microsoft.com/office/drawing/2014/main" id="{BD657163-4D37-8A4C-B0B8-920B78B374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DF216-E122-4F05-B885-3D2E796366B3}">
  <dimension ref="B1:C40"/>
  <sheetViews>
    <sheetView topLeftCell="C1" workbookViewId="0">
      <selection activeCell="C9" sqref="C9"/>
    </sheetView>
  </sheetViews>
  <sheetFormatPr defaultColWidth="9.109375" defaultRowHeight="14.4"/>
  <cols>
    <col min="1" max="1" width="2.44140625" style="2" customWidth="1"/>
    <col min="2" max="2" width="4.33203125" style="2" bestFit="1" customWidth="1"/>
    <col min="3" max="3" width="235.44140625" style="2" bestFit="1" customWidth="1"/>
    <col min="4" max="16384" width="9.109375" style="2"/>
  </cols>
  <sheetData>
    <row r="1" spans="2:3" ht="15" thickBot="1"/>
    <row r="2" spans="2:3">
      <c r="B2" s="101" t="s">
        <v>608</v>
      </c>
      <c r="C2" s="102"/>
    </row>
    <row r="3" spans="2:3" ht="15" thickBot="1">
      <c r="B3" s="103"/>
      <c r="C3" s="104"/>
    </row>
    <row r="4" spans="2:3" ht="15" thickBot="1"/>
    <row r="5" spans="2:3" ht="15" customHeight="1">
      <c r="B5" s="97" t="s">
        <v>607</v>
      </c>
      <c r="C5" s="98"/>
    </row>
    <row r="6" spans="2:3" ht="15.75" customHeight="1" thickBot="1">
      <c r="B6" s="99"/>
      <c r="C6" s="100"/>
    </row>
    <row r="8" spans="2:3">
      <c r="B8" s="80">
        <v>1</v>
      </c>
      <c r="C8" s="2" t="s">
        <v>594</v>
      </c>
    </row>
    <row r="9" spans="2:3">
      <c r="B9" s="80">
        <v>2</v>
      </c>
      <c r="C9" s="2" t="s">
        <v>612</v>
      </c>
    </row>
    <row r="10" spans="2:3" ht="28.8">
      <c r="B10" s="80"/>
      <c r="C10" s="187" t="s">
        <v>613</v>
      </c>
    </row>
    <row r="11" spans="2:3">
      <c r="B11" s="80">
        <v>3</v>
      </c>
      <c r="C11" s="2" t="s">
        <v>572</v>
      </c>
    </row>
    <row r="12" spans="2:3">
      <c r="B12" s="80">
        <v>4</v>
      </c>
      <c r="C12" s="2" t="s">
        <v>605</v>
      </c>
    </row>
    <row r="13" spans="2:3">
      <c r="B13" s="80">
        <v>5</v>
      </c>
      <c r="C13" s="2" t="s">
        <v>606</v>
      </c>
    </row>
    <row r="14" spans="2:3">
      <c r="B14" s="80"/>
      <c r="C14" s="2" t="s">
        <v>609</v>
      </c>
    </row>
    <row r="15" spans="2:3">
      <c r="B15" s="80">
        <v>6</v>
      </c>
      <c r="C15" s="2" t="s">
        <v>573</v>
      </c>
    </row>
    <row r="16" spans="2:3">
      <c r="B16" s="80">
        <v>7</v>
      </c>
      <c r="C16" s="2" t="s">
        <v>574</v>
      </c>
    </row>
    <row r="17" spans="2:3">
      <c r="B17" s="80">
        <v>8</v>
      </c>
      <c r="C17" s="2" t="s">
        <v>597</v>
      </c>
    </row>
    <row r="18" spans="2:3">
      <c r="B18" s="80">
        <v>9</v>
      </c>
      <c r="C18" s="2" t="s">
        <v>576</v>
      </c>
    </row>
    <row r="19" spans="2:3">
      <c r="B19" s="80">
        <v>10</v>
      </c>
      <c r="C19" s="2" t="s">
        <v>575</v>
      </c>
    </row>
    <row r="20" spans="2:3">
      <c r="B20" s="80">
        <v>11</v>
      </c>
      <c r="C20" s="2" t="s">
        <v>577</v>
      </c>
    </row>
    <row r="21" spans="2:3">
      <c r="B21" s="80">
        <v>12</v>
      </c>
      <c r="C21" s="2" t="s">
        <v>578</v>
      </c>
    </row>
    <row r="22" spans="2:3">
      <c r="B22" s="80">
        <v>13</v>
      </c>
      <c r="C22" s="2" t="s">
        <v>579</v>
      </c>
    </row>
    <row r="23" spans="2:3">
      <c r="B23" s="80">
        <v>14</v>
      </c>
      <c r="C23" s="2" t="s">
        <v>580</v>
      </c>
    </row>
    <row r="25" spans="2:3" ht="15" thickBot="1"/>
    <row r="26" spans="2:3">
      <c r="B26" s="97" t="s">
        <v>581</v>
      </c>
      <c r="C26" s="98"/>
    </row>
    <row r="27" spans="2:3" ht="15" thickBot="1">
      <c r="B27" s="99"/>
      <c r="C27" s="100"/>
    </row>
    <row r="29" spans="2:3">
      <c r="B29" s="80">
        <v>1</v>
      </c>
      <c r="C29" s="2" t="s">
        <v>589</v>
      </c>
    </row>
    <row r="30" spans="2:3">
      <c r="B30" s="80">
        <v>2</v>
      </c>
      <c r="C30" s="2" t="s">
        <v>590</v>
      </c>
    </row>
    <row r="31" spans="2:3">
      <c r="B31" s="80">
        <v>3</v>
      </c>
      <c r="C31" s="2" t="s">
        <v>582</v>
      </c>
    </row>
    <row r="32" spans="2:3">
      <c r="B32" s="80">
        <v>4</v>
      </c>
      <c r="C32" s="2" t="s">
        <v>583</v>
      </c>
    </row>
    <row r="33" spans="2:3">
      <c r="B33" s="80">
        <v>5</v>
      </c>
      <c r="C33" s="2" t="s">
        <v>584</v>
      </c>
    </row>
    <row r="34" spans="2:3">
      <c r="B34" s="80">
        <v>6</v>
      </c>
      <c r="C34" s="2" t="s">
        <v>585</v>
      </c>
    </row>
    <row r="35" spans="2:3">
      <c r="B35" s="80">
        <v>7</v>
      </c>
      <c r="C35" s="2" t="s">
        <v>586</v>
      </c>
    </row>
    <row r="36" spans="2:3">
      <c r="B36" s="80">
        <v>8</v>
      </c>
      <c r="C36" s="2" t="s">
        <v>595</v>
      </c>
    </row>
    <row r="37" spans="2:3">
      <c r="B37" s="80">
        <v>9</v>
      </c>
      <c r="C37" s="2" t="s">
        <v>596</v>
      </c>
    </row>
    <row r="38" spans="2:3">
      <c r="B38" s="80">
        <v>10</v>
      </c>
      <c r="C38" s="2" t="s">
        <v>591</v>
      </c>
    </row>
    <row r="39" spans="2:3">
      <c r="B39" s="80">
        <v>11</v>
      </c>
      <c r="C39" s="2" t="s">
        <v>592</v>
      </c>
    </row>
    <row r="40" spans="2:3">
      <c r="B40" s="80">
        <v>12</v>
      </c>
      <c r="C40" s="2" t="s">
        <v>593</v>
      </c>
    </row>
  </sheetData>
  <mergeCells count="3">
    <mergeCell ref="B5:C6"/>
    <mergeCell ref="B26:C27"/>
    <mergeCell ref="B2: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E946F-EBEA-40A1-BFAA-B941FE4BA8B6}">
  <dimension ref="B1:J52"/>
  <sheetViews>
    <sheetView topLeftCell="A29" workbookViewId="0">
      <selection activeCell="F36" sqref="F36"/>
    </sheetView>
  </sheetViews>
  <sheetFormatPr defaultColWidth="9.109375" defaultRowHeight="14.4"/>
  <cols>
    <col min="1" max="1" width="9.109375" style="2"/>
    <col min="2" max="2" width="19.5546875" style="1" bestFit="1" customWidth="1"/>
    <col min="3" max="3" width="10.5546875" style="1" bestFit="1" customWidth="1"/>
    <col min="4" max="4" width="20.88671875" style="2" bestFit="1" customWidth="1"/>
    <col min="5" max="5" width="33.109375" style="2" customWidth="1"/>
    <col min="6" max="6" width="28.88671875" style="2" bestFit="1" customWidth="1"/>
    <col min="7" max="7" width="29.44140625" style="2" bestFit="1" customWidth="1"/>
    <col min="8" max="8" width="9.109375" style="64"/>
    <col min="9" max="16384" width="9.109375" style="2"/>
  </cols>
  <sheetData>
    <row r="1" spans="2:7" ht="15" customHeight="1" thickBot="1"/>
    <row r="2" spans="2:7" ht="15" customHeight="1">
      <c r="B2" s="138" t="s">
        <v>611</v>
      </c>
      <c r="C2" s="139"/>
      <c r="D2" s="139"/>
      <c r="E2" s="139"/>
      <c r="F2" s="140"/>
    </row>
    <row r="3" spans="2:7" ht="15" customHeight="1">
      <c r="B3" s="141"/>
      <c r="C3" s="142"/>
      <c r="D3" s="142"/>
      <c r="E3" s="142"/>
      <c r="F3" s="143"/>
    </row>
    <row r="4" spans="2:7" ht="15" customHeight="1" thickBot="1">
      <c r="B4" s="144"/>
      <c r="C4" s="145"/>
      <c r="D4" s="145"/>
      <c r="E4" s="145"/>
      <c r="F4" s="146"/>
    </row>
    <row r="5" spans="2:7" ht="15" customHeight="1" thickBot="1"/>
    <row r="6" spans="2:7" ht="15" customHeight="1">
      <c r="B6" s="147" t="s">
        <v>520</v>
      </c>
      <c r="C6" s="148"/>
      <c r="D6" s="148"/>
      <c r="E6" s="148"/>
      <c r="F6" s="149"/>
    </row>
    <row r="7" spans="2:7" ht="15" customHeight="1" thickBot="1">
      <c r="B7" s="150"/>
      <c r="C7" s="151"/>
      <c r="D7" s="151"/>
      <c r="E7" s="151"/>
      <c r="F7" s="152"/>
    </row>
    <row r="8" spans="2:7" ht="15" customHeight="1" thickBot="1">
      <c r="B8" s="3"/>
      <c r="C8" s="3"/>
      <c r="D8" s="3"/>
      <c r="E8" s="3"/>
      <c r="F8" s="3"/>
    </row>
    <row r="9" spans="2:7" ht="15" customHeight="1" thickBot="1">
      <c r="B9" s="4" t="s">
        <v>521</v>
      </c>
      <c r="C9" s="5" t="s">
        <v>522</v>
      </c>
      <c r="D9" s="6" t="s">
        <v>523</v>
      </c>
      <c r="E9" s="7" t="s">
        <v>524</v>
      </c>
      <c r="F9" s="36" t="s">
        <v>559</v>
      </c>
      <c r="G9" s="81" t="s">
        <v>604</v>
      </c>
    </row>
    <row r="10" spans="2:7" ht="15" customHeight="1" thickBot="1">
      <c r="B10" s="106" t="s">
        <v>545</v>
      </c>
      <c r="C10" s="15">
        <v>1</v>
      </c>
      <c r="D10" s="16" t="s">
        <v>598</v>
      </c>
      <c r="E10" s="17" t="s">
        <v>525</v>
      </c>
      <c r="F10" s="37">
        <v>0</v>
      </c>
      <c r="G10" s="82"/>
    </row>
    <row r="11" spans="2:7" ht="15" customHeight="1" thickBot="1">
      <c r="B11" s="107"/>
      <c r="C11" s="8">
        <v>2</v>
      </c>
      <c r="D11" s="9" t="s">
        <v>599</v>
      </c>
      <c r="E11" s="10" t="s">
        <v>526</v>
      </c>
      <c r="F11" s="37">
        <v>0</v>
      </c>
      <c r="G11" s="82"/>
    </row>
    <row r="12" spans="2:7" ht="15" customHeight="1">
      <c r="B12" s="107"/>
      <c r="C12" s="8">
        <v>3</v>
      </c>
      <c r="D12" s="9" t="s">
        <v>600</v>
      </c>
      <c r="E12" s="10" t="s">
        <v>527</v>
      </c>
      <c r="F12" s="37">
        <v>0</v>
      </c>
      <c r="G12" s="82"/>
    </row>
    <row r="13" spans="2:7" ht="15" customHeight="1">
      <c r="B13" s="107"/>
      <c r="C13" s="8">
        <v>4</v>
      </c>
      <c r="D13" s="9" t="s">
        <v>601</v>
      </c>
      <c r="E13" s="10" t="s">
        <v>527</v>
      </c>
      <c r="F13" s="33">
        <v>0</v>
      </c>
      <c r="G13" s="83">
        <v>950</v>
      </c>
    </row>
    <row r="14" spans="2:7" ht="15" customHeight="1">
      <c r="B14" s="107"/>
      <c r="C14" s="8">
        <v>5</v>
      </c>
      <c r="D14" s="9" t="s">
        <v>602</v>
      </c>
      <c r="E14" s="10" t="s">
        <v>527</v>
      </c>
      <c r="F14" s="33">
        <v>0</v>
      </c>
      <c r="G14" s="83">
        <v>1500</v>
      </c>
    </row>
    <row r="15" spans="2:7" ht="15" customHeight="1" thickBot="1">
      <c r="B15" s="108"/>
      <c r="C15" s="18">
        <v>6</v>
      </c>
      <c r="D15" s="19" t="s">
        <v>603</v>
      </c>
      <c r="E15" s="20" t="s">
        <v>528</v>
      </c>
      <c r="F15" s="34">
        <v>0</v>
      </c>
      <c r="G15" s="83">
        <v>1500</v>
      </c>
    </row>
    <row r="16" spans="2:7" ht="15" customHeight="1">
      <c r="B16" s="106" t="s">
        <v>546</v>
      </c>
      <c r="C16" s="15">
        <v>7</v>
      </c>
      <c r="D16" s="16" t="s">
        <v>599</v>
      </c>
      <c r="E16" s="17" t="s">
        <v>526</v>
      </c>
      <c r="F16" s="37">
        <v>0</v>
      </c>
      <c r="G16" s="84"/>
    </row>
    <row r="17" spans="2:7" ht="15" customHeight="1">
      <c r="B17" s="107"/>
      <c r="C17" s="8">
        <v>8</v>
      </c>
      <c r="D17" s="9" t="s">
        <v>600</v>
      </c>
      <c r="E17" s="10" t="s">
        <v>527</v>
      </c>
      <c r="F17" s="33">
        <v>0</v>
      </c>
      <c r="G17" s="84"/>
    </row>
    <row r="18" spans="2:7" ht="15" customHeight="1">
      <c r="B18" s="107"/>
      <c r="C18" s="8">
        <v>9</v>
      </c>
      <c r="D18" s="9" t="s">
        <v>601</v>
      </c>
      <c r="E18" s="10" t="s">
        <v>527</v>
      </c>
      <c r="F18" s="33">
        <v>0</v>
      </c>
      <c r="G18" s="83">
        <v>1700</v>
      </c>
    </row>
    <row r="19" spans="2:7" ht="15" customHeight="1">
      <c r="B19" s="107"/>
      <c r="C19" s="8">
        <v>10</v>
      </c>
      <c r="D19" s="9" t="s">
        <v>602</v>
      </c>
      <c r="E19" s="10" t="s">
        <v>527</v>
      </c>
      <c r="F19" s="33">
        <v>0</v>
      </c>
      <c r="G19" s="83">
        <v>2100</v>
      </c>
    </row>
    <row r="20" spans="2:7" ht="15" customHeight="1" thickBot="1">
      <c r="B20" s="108"/>
      <c r="C20" s="18">
        <v>11</v>
      </c>
      <c r="D20" s="19" t="s">
        <v>603</v>
      </c>
      <c r="E20" s="20" t="s">
        <v>528</v>
      </c>
      <c r="F20" s="34">
        <v>0</v>
      </c>
      <c r="G20" s="85">
        <v>2100</v>
      </c>
    </row>
    <row r="21" spans="2:7" ht="15" customHeight="1" thickBot="1">
      <c r="B21" s="123" t="s">
        <v>570</v>
      </c>
      <c r="C21" s="124"/>
      <c r="D21" s="124"/>
      <c r="E21" s="124"/>
      <c r="F21" s="12" t="e">
        <f>'Blad 2'!F115</f>
        <v>#VALUE!</v>
      </c>
    </row>
    <row r="22" spans="2:7" ht="15" customHeight="1" thickBot="1">
      <c r="B22" s="71"/>
      <c r="C22" s="72"/>
      <c r="D22" s="72"/>
      <c r="E22" s="72"/>
      <c r="F22" s="73"/>
    </row>
    <row r="23" spans="2:7" ht="15" customHeight="1" thickBot="1">
      <c r="B23" s="133" t="s">
        <v>529</v>
      </c>
      <c r="C23" s="134"/>
      <c r="D23" s="134"/>
      <c r="E23" s="134"/>
      <c r="F23" s="135"/>
    </row>
    <row r="24" spans="2:7" ht="15" customHeight="1" thickBot="1">
      <c r="B24" s="161" t="s">
        <v>530</v>
      </c>
      <c r="C24" s="162"/>
      <c r="D24" s="162"/>
      <c r="E24" s="162"/>
      <c r="F24" s="11"/>
    </row>
    <row r="25" spans="2:7" ht="15" customHeight="1">
      <c r="B25" s="163" t="s">
        <v>531</v>
      </c>
      <c r="C25" s="164"/>
      <c r="D25" s="164"/>
      <c r="E25" s="165"/>
      <c r="F25" s="38">
        <v>0</v>
      </c>
    </row>
    <row r="26" spans="2:7" ht="15" customHeight="1">
      <c r="B26" s="166" t="s">
        <v>532</v>
      </c>
      <c r="C26" s="167"/>
      <c r="D26" s="167"/>
      <c r="E26" s="168"/>
      <c r="F26" s="33">
        <v>0</v>
      </c>
    </row>
    <row r="27" spans="2:7" ht="15" customHeight="1">
      <c r="B27" s="166" t="s">
        <v>533</v>
      </c>
      <c r="C27" s="167"/>
      <c r="D27" s="167"/>
      <c r="E27" s="168"/>
      <c r="F27" s="33">
        <v>0</v>
      </c>
    </row>
    <row r="28" spans="2:7" ht="15" customHeight="1" thickBot="1">
      <c r="B28" s="155" t="s">
        <v>534</v>
      </c>
      <c r="C28" s="156"/>
      <c r="D28" s="156"/>
      <c r="E28" s="157"/>
      <c r="F28" s="39">
        <v>0</v>
      </c>
    </row>
    <row r="29" spans="2:7" ht="15" customHeight="1" thickBot="1">
      <c r="B29" s="158" t="s">
        <v>535</v>
      </c>
      <c r="C29" s="159"/>
      <c r="D29" s="159"/>
      <c r="E29" s="159"/>
      <c r="F29" s="160"/>
    </row>
    <row r="30" spans="2:7" ht="15" customHeight="1">
      <c r="B30" s="136" t="s">
        <v>536</v>
      </c>
      <c r="C30" s="137"/>
      <c r="D30" s="137"/>
      <c r="E30" s="137"/>
      <c r="F30" s="86">
        <v>0</v>
      </c>
    </row>
    <row r="31" spans="2:7" ht="15" customHeight="1" thickBot="1">
      <c r="B31" s="121" t="s">
        <v>537</v>
      </c>
      <c r="C31" s="122"/>
      <c r="D31" s="122"/>
      <c r="E31" s="122"/>
      <c r="F31" s="87">
        <v>0</v>
      </c>
    </row>
    <row r="32" spans="2:7" ht="15" customHeight="1" thickBot="1">
      <c r="B32" s="92"/>
      <c r="C32" s="93"/>
      <c r="D32" s="93"/>
      <c r="E32" s="93"/>
      <c r="F32" s="94"/>
    </row>
    <row r="33" spans="2:10" ht="15" customHeight="1" thickBot="1">
      <c r="B33" s="133" t="s">
        <v>558</v>
      </c>
      <c r="C33" s="134"/>
      <c r="D33" s="134"/>
      <c r="E33" s="134"/>
      <c r="F33" s="135"/>
    </row>
    <row r="34" spans="2:10" ht="15" customHeight="1">
      <c r="B34" s="136" t="s">
        <v>18</v>
      </c>
      <c r="C34" s="137"/>
      <c r="D34" s="137"/>
      <c r="E34" s="137"/>
      <c r="F34" s="95">
        <v>0</v>
      </c>
    </row>
    <row r="35" spans="2:10" ht="15" customHeight="1" thickBot="1">
      <c r="B35" s="121" t="s">
        <v>52</v>
      </c>
      <c r="C35" s="122"/>
      <c r="D35" s="122"/>
      <c r="E35" s="122"/>
      <c r="F35" s="96">
        <v>0</v>
      </c>
    </row>
    <row r="36" spans="2:10" ht="15" thickBot="1">
      <c r="B36" s="121" t="s">
        <v>610</v>
      </c>
      <c r="C36" s="122"/>
      <c r="D36" s="122"/>
      <c r="E36" s="122"/>
      <c r="F36" s="96">
        <v>0</v>
      </c>
    </row>
    <row r="37" spans="2:10" ht="15" customHeight="1" thickBot="1"/>
    <row r="38" spans="2:10" ht="15" customHeight="1">
      <c r="B38" s="125" t="s">
        <v>538</v>
      </c>
      <c r="C38" s="126"/>
      <c r="D38" s="126"/>
      <c r="E38" s="126"/>
      <c r="F38" s="127"/>
    </row>
    <row r="39" spans="2:10" ht="15" customHeight="1" thickBot="1">
      <c r="B39" s="128"/>
      <c r="C39" s="129"/>
      <c r="D39" s="129"/>
      <c r="E39" s="129"/>
      <c r="F39" s="130"/>
    </row>
    <row r="40" spans="2:10" ht="15" customHeight="1" thickBot="1">
      <c r="B40" s="131" t="s">
        <v>571</v>
      </c>
      <c r="C40" s="132"/>
      <c r="D40" s="132"/>
      <c r="E40" s="132"/>
      <c r="F40" s="74">
        <f>'Blad 2'!G116</f>
        <v>0</v>
      </c>
    </row>
    <row r="41" spans="2:10" ht="15" customHeight="1" thickBot="1">
      <c r="B41" s="110" t="s">
        <v>568</v>
      </c>
      <c r="C41" s="111"/>
      <c r="D41" s="111"/>
      <c r="E41" s="111"/>
      <c r="F41" s="74" cm="1">
        <f t="array" ref="F41:I41">'Blad 3'!J6:M6</f>
        <v>0</v>
      </c>
      <c r="G41" s="64">
        <v>0</v>
      </c>
      <c r="H41" s="64">
        <v>0</v>
      </c>
      <c r="I41" s="64">
        <v>0</v>
      </c>
      <c r="J41" s="64"/>
    </row>
    <row r="42" spans="2:10" ht="15" customHeight="1" thickBot="1">
      <c r="B42" s="153" t="s">
        <v>569</v>
      </c>
      <c r="C42" s="154"/>
      <c r="D42" s="154"/>
      <c r="E42" s="154"/>
      <c r="F42" s="75">
        <f>SUM(F40:F41)</f>
        <v>0</v>
      </c>
      <c r="G42" s="64"/>
      <c r="I42" s="64"/>
      <c r="J42" s="64"/>
    </row>
    <row r="43" spans="2:10" ht="15" thickBot="1"/>
    <row r="44" spans="2:10" ht="16.2" thickBot="1">
      <c r="B44" s="112" t="s">
        <v>539</v>
      </c>
      <c r="C44" s="113"/>
      <c r="D44" s="114"/>
      <c r="E44" s="13" t="e">
        <f>'Blad 4'!C35</f>
        <v>#VALUE!</v>
      </c>
    </row>
    <row r="45" spans="2:10" ht="15" thickBot="1"/>
    <row r="46" spans="2:10" ht="15" customHeight="1">
      <c r="B46" s="115" t="s">
        <v>540</v>
      </c>
      <c r="C46" s="116"/>
      <c r="D46" s="116"/>
      <c r="E46" s="116"/>
      <c r="F46" s="117"/>
    </row>
    <row r="47" spans="2:10" ht="15" customHeight="1" thickBot="1">
      <c r="B47" s="118"/>
      <c r="C47" s="119"/>
      <c r="D47" s="119"/>
      <c r="E47" s="119"/>
      <c r="F47" s="120"/>
    </row>
    <row r="49" spans="2:8" ht="15" customHeight="1">
      <c r="B49" s="109" t="s">
        <v>541</v>
      </c>
      <c r="C49" s="109"/>
      <c r="D49" s="109"/>
      <c r="E49" s="109"/>
      <c r="F49" s="40"/>
    </row>
    <row r="50" spans="2:8" ht="15" customHeight="1">
      <c r="B50" s="109" t="s">
        <v>542</v>
      </c>
      <c r="C50" s="109"/>
      <c r="D50" s="109"/>
      <c r="E50" s="109"/>
      <c r="F50" s="40"/>
    </row>
    <row r="51" spans="2:8" ht="15" customHeight="1">
      <c r="B51" s="109" t="s">
        <v>543</v>
      </c>
      <c r="C51" s="109"/>
      <c r="D51" s="109"/>
      <c r="E51" s="109"/>
      <c r="F51" s="40"/>
    </row>
    <row r="52" spans="2:8" s="14" customFormat="1" ht="75" customHeight="1">
      <c r="B52" s="105" t="s">
        <v>544</v>
      </c>
      <c r="C52" s="105"/>
      <c r="D52" s="105"/>
      <c r="E52" s="105"/>
      <c r="F52" s="41"/>
      <c r="H52" s="65"/>
    </row>
  </sheetData>
  <mergeCells count="28">
    <mergeCell ref="B2:F4"/>
    <mergeCell ref="B6:F7"/>
    <mergeCell ref="B23:F23"/>
    <mergeCell ref="B42:E42"/>
    <mergeCell ref="B28:E28"/>
    <mergeCell ref="B29:F29"/>
    <mergeCell ref="B30:E30"/>
    <mergeCell ref="B24:E24"/>
    <mergeCell ref="B25:E25"/>
    <mergeCell ref="B26:E26"/>
    <mergeCell ref="B27:E27"/>
    <mergeCell ref="B36:E36"/>
    <mergeCell ref="B52:E52"/>
    <mergeCell ref="B16:B20"/>
    <mergeCell ref="B10:B15"/>
    <mergeCell ref="B49:E49"/>
    <mergeCell ref="B50:E50"/>
    <mergeCell ref="B51:E51"/>
    <mergeCell ref="B41:E41"/>
    <mergeCell ref="B44:D44"/>
    <mergeCell ref="B46:F47"/>
    <mergeCell ref="B31:E31"/>
    <mergeCell ref="B21:E21"/>
    <mergeCell ref="B38:F39"/>
    <mergeCell ref="B40:E40"/>
    <mergeCell ref="B33:F33"/>
    <mergeCell ref="B34:E34"/>
    <mergeCell ref="B35:E35"/>
  </mergeCells>
  <pageMargins left="0.7" right="0.7" top="0.75" bottom="0.75" header="0.3" footer="0.3"/>
  <pageSetup paperSize="9" orientation="portrait" r:id="rId1"/>
  <ignoredErrors>
    <ignoredError sqref="F4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6A7AC-EE36-40BB-9470-9D5F92DA7B2E}">
  <dimension ref="A1:AC116"/>
  <sheetViews>
    <sheetView tabSelected="1" zoomScaleNormal="100" workbookViewId="0">
      <pane ySplit="1" topLeftCell="A2" activePane="bottomLeft" state="frozen"/>
      <selection pane="bottomLeft" activeCell="F8" sqref="F8"/>
    </sheetView>
  </sheetViews>
  <sheetFormatPr defaultColWidth="9.109375" defaultRowHeight="14.4"/>
  <cols>
    <col min="1" max="1" width="51.33203125" style="52" bestFit="1" customWidth="1"/>
    <col min="2" max="2" width="21" style="52" bestFit="1" customWidth="1"/>
    <col min="3" max="3" width="15.109375" style="52" bestFit="1" customWidth="1"/>
    <col min="4" max="4" width="25.109375" style="52" bestFit="1" customWidth="1"/>
    <col min="5" max="5" width="37.33203125" style="52" bestFit="1" customWidth="1"/>
    <col min="6" max="6" width="31.5546875" style="52" bestFit="1" customWidth="1"/>
    <col min="7" max="7" width="102.33203125" style="53" bestFit="1" customWidth="1"/>
    <col min="8" max="8" width="43.33203125" style="52" bestFit="1" customWidth="1"/>
    <col min="9" max="9" width="42.44140625" style="52" bestFit="1" customWidth="1"/>
    <col min="10" max="10" width="15.88671875" style="52" bestFit="1" customWidth="1"/>
    <col min="11" max="11" width="26.33203125" style="52" bestFit="1" customWidth="1"/>
    <col min="12" max="12" width="17.44140625" style="52" bestFit="1" customWidth="1"/>
    <col min="13" max="13" width="20.44140625" style="52" bestFit="1" customWidth="1"/>
    <col min="14" max="14" width="40" style="52" bestFit="1" customWidth="1"/>
    <col min="15" max="15" width="48.44140625" style="52" bestFit="1" customWidth="1"/>
    <col min="16" max="16" width="48.88671875" style="52" bestFit="1" customWidth="1"/>
    <col min="17" max="17" width="25.6640625" style="52" bestFit="1" customWidth="1"/>
    <col min="18" max="18" width="33.44140625" style="52" bestFit="1" customWidth="1"/>
    <col min="19" max="19" width="42" style="52" bestFit="1" customWidth="1"/>
    <col min="20" max="20" width="52.5546875" style="52" bestFit="1" customWidth="1"/>
    <col min="21" max="21" width="15.88671875" style="52" bestFit="1" customWidth="1"/>
    <col min="22" max="22" width="114.44140625" style="52" bestFit="1" customWidth="1"/>
    <col min="23" max="23" width="102" style="52" bestFit="1" customWidth="1"/>
    <col min="24" max="24" width="22.6640625" style="52" customWidth="1"/>
    <col min="25" max="26" width="9.109375" style="52"/>
    <col min="27" max="27" width="8.44140625" style="52" customWidth="1"/>
    <col min="28" max="28" width="9.109375" style="52"/>
    <col min="29" max="29" width="2" style="52" bestFit="1" customWidth="1"/>
    <col min="30" max="16384" width="9.109375" style="52"/>
  </cols>
  <sheetData>
    <row r="1" spans="1:23" s="51" customFormat="1" ht="15" thickBot="1">
      <c r="A1" s="56" t="s">
        <v>0</v>
      </c>
      <c r="B1" s="57" t="s">
        <v>1</v>
      </c>
      <c r="C1" s="57" t="s">
        <v>558</v>
      </c>
      <c r="D1" s="57" t="s">
        <v>512</v>
      </c>
      <c r="E1" s="57" t="s">
        <v>519</v>
      </c>
      <c r="F1" s="57" t="s">
        <v>513</v>
      </c>
      <c r="G1" s="58" t="s">
        <v>560</v>
      </c>
      <c r="H1" s="57" t="s">
        <v>514</v>
      </c>
      <c r="I1" s="57" t="s">
        <v>2</v>
      </c>
      <c r="J1" s="57" t="s">
        <v>3</v>
      </c>
      <c r="K1" s="57" t="s">
        <v>4</v>
      </c>
      <c r="L1" s="57" t="s">
        <v>5</v>
      </c>
      <c r="M1" s="57" t="s">
        <v>6</v>
      </c>
      <c r="N1" s="57" t="s">
        <v>7</v>
      </c>
      <c r="O1" s="57" t="s">
        <v>8</v>
      </c>
      <c r="P1" s="57" t="s">
        <v>9</v>
      </c>
      <c r="Q1" s="57" t="s">
        <v>10</v>
      </c>
      <c r="R1" s="57" t="s">
        <v>11</v>
      </c>
      <c r="S1" s="57" t="s">
        <v>12</v>
      </c>
      <c r="T1" s="57" t="s">
        <v>13</v>
      </c>
      <c r="U1" s="57" t="s">
        <v>14</v>
      </c>
      <c r="V1" s="57" t="s">
        <v>15</v>
      </c>
      <c r="W1" s="59" t="s">
        <v>16</v>
      </c>
    </row>
    <row r="2" spans="1:23">
      <c r="A2" s="44" t="s">
        <v>56</v>
      </c>
      <c r="B2" s="44">
        <v>147</v>
      </c>
      <c r="C2" s="45" t="s">
        <v>57</v>
      </c>
      <c r="D2" s="44" t="s">
        <v>515</v>
      </c>
      <c r="E2" s="88"/>
      <c r="F2" s="46" t="e">
        <f>IF(E2="","",VLOOKUP(E2,'Blad 5'!A:B,2,FALSE))+'Blad 1'!$F$36</f>
        <v>#VALUE!</v>
      </c>
      <c r="G2" s="55"/>
      <c r="H2" s="43"/>
      <c r="I2" s="44" t="s">
        <v>58</v>
      </c>
      <c r="J2" s="44">
        <v>2</v>
      </c>
      <c r="K2" s="44"/>
      <c r="L2" s="44" t="s">
        <v>59</v>
      </c>
      <c r="M2" s="44" t="s">
        <v>48</v>
      </c>
      <c r="N2" s="44" t="s">
        <v>60</v>
      </c>
      <c r="O2" s="44" t="s">
        <v>23</v>
      </c>
      <c r="P2" s="44">
        <v>100</v>
      </c>
      <c r="Q2" s="44"/>
      <c r="R2" s="44" t="s">
        <v>24</v>
      </c>
      <c r="S2" s="44" t="s">
        <v>25</v>
      </c>
      <c r="T2" s="44" t="s">
        <v>26</v>
      </c>
      <c r="U2" s="44" t="s">
        <v>25</v>
      </c>
      <c r="V2" s="44" t="s">
        <v>27</v>
      </c>
      <c r="W2" s="44"/>
    </row>
    <row r="3" spans="1:23">
      <c r="A3" s="47" t="s">
        <v>372</v>
      </c>
      <c r="B3" s="47">
        <v>15</v>
      </c>
      <c r="C3" s="47" t="s">
        <v>57</v>
      </c>
      <c r="D3" s="47" t="s">
        <v>515</v>
      </c>
      <c r="E3" s="89"/>
      <c r="F3" s="46" t="e">
        <f>IF(E3="","",VLOOKUP(E3,'Blad 5'!A:B,2,FALSE))+'Blad 1'!$F$36</f>
        <v>#VALUE!</v>
      </c>
      <c r="G3" s="54"/>
      <c r="H3" s="42"/>
      <c r="I3" s="47" t="s">
        <v>373</v>
      </c>
      <c r="J3" s="47">
        <v>1</v>
      </c>
      <c r="K3" s="47"/>
      <c r="L3" s="47" t="s">
        <v>374</v>
      </c>
      <c r="M3" s="47" t="s">
        <v>375</v>
      </c>
      <c r="N3" s="47" t="s">
        <v>376</v>
      </c>
      <c r="O3" s="47" t="s">
        <v>95</v>
      </c>
      <c r="P3" s="47" t="s">
        <v>377</v>
      </c>
      <c r="Q3" s="47"/>
      <c r="R3" s="47" t="s">
        <v>24</v>
      </c>
      <c r="S3" s="47" t="s">
        <v>25</v>
      </c>
      <c r="T3" s="47" t="s">
        <v>26</v>
      </c>
      <c r="U3" s="47" t="s">
        <v>25</v>
      </c>
      <c r="V3" s="47" t="s">
        <v>27</v>
      </c>
      <c r="W3" s="47" t="s">
        <v>378</v>
      </c>
    </row>
    <row r="4" spans="1:23">
      <c r="A4" s="47" t="s">
        <v>381</v>
      </c>
      <c r="B4" s="47">
        <v>38</v>
      </c>
      <c r="C4" s="47" t="s">
        <v>57</v>
      </c>
      <c r="D4" s="47" t="s">
        <v>515</v>
      </c>
      <c r="E4" s="89"/>
      <c r="F4" s="46" t="e">
        <f>IF(E4="","",VLOOKUP(E4,'Blad 5'!A:B,2,FALSE))+'Blad 1'!$F$36</f>
        <v>#VALUE!</v>
      </c>
      <c r="G4" s="54"/>
      <c r="H4" s="42"/>
      <c r="I4" s="48" t="s">
        <v>382</v>
      </c>
      <c r="J4" s="47">
        <v>38</v>
      </c>
      <c r="K4" s="47"/>
      <c r="L4" s="47" t="s">
        <v>383</v>
      </c>
      <c r="M4" s="47" t="s">
        <v>375</v>
      </c>
      <c r="N4" s="47" t="s">
        <v>376</v>
      </c>
      <c r="O4" s="47" t="s">
        <v>95</v>
      </c>
      <c r="P4" s="47" t="s">
        <v>32</v>
      </c>
      <c r="Q4" s="47"/>
      <c r="R4" s="47" t="s">
        <v>24</v>
      </c>
      <c r="S4" s="47" t="s">
        <v>33</v>
      </c>
      <c r="T4" s="47" t="s">
        <v>26</v>
      </c>
      <c r="U4" s="47" t="s">
        <v>25</v>
      </c>
      <c r="V4" s="47" t="s">
        <v>24</v>
      </c>
      <c r="W4" s="47" t="s">
        <v>384</v>
      </c>
    </row>
    <row r="5" spans="1:23">
      <c r="A5" s="47" t="s">
        <v>385</v>
      </c>
      <c r="B5" s="47">
        <v>799</v>
      </c>
      <c r="C5" s="47" t="s">
        <v>57</v>
      </c>
      <c r="D5" s="47" t="s">
        <v>515</v>
      </c>
      <c r="E5" s="89"/>
      <c r="F5" s="46" t="e">
        <f>IF(E5="","",VLOOKUP(E5,'Blad 5'!A:B,2,FALSE))+'Blad 1'!$F$36</f>
        <v>#VALUE!</v>
      </c>
      <c r="G5" s="54"/>
      <c r="H5" s="42"/>
      <c r="I5" s="47" t="s">
        <v>386</v>
      </c>
      <c r="J5" s="47">
        <v>46</v>
      </c>
      <c r="K5" s="47" t="s">
        <v>387</v>
      </c>
      <c r="L5" s="47" t="s">
        <v>388</v>
      </c>
      <c r="M5" s="47" t="s">
        <v>375</v>
      </c>
      <c r="N5" s="47" t="s">
        <v>389</v>
      </c>
      <c r="O5" s="47" t="s">
        <v>95</v>
      </c>
      <c r="P5" s="47">
        <v>500</v>
      </c>
      <c r="Q5" s="47">
        <v>20</v>
      </c>
      <c r="R5" s="47" t="s">
        <v>24</v>
      </c>
      <c r="S5" s="47" t="s">
        <v>25</v>
      </c>
      <c r="T5" s="47" t="s">
        <v>66</v>
      </c>
      <c r="U5" s="47" t="s">
        <v>25</v>
      </c>
      <c r="V5" s="47" t="s">
        <v>390</v>
      </c>
      <c r="W5" s="47"/>
    </row>
    <row r="6" spans="1:23">
      <c r="A6" s="47" t="s">
        <v>391</v>
      </c>
      <c r="B6" s="47">
        <v>52</v>
      </c>
      <c r="C6" s="47" t="s">
        <v>57</v>
      </c>
      <c r="D6" s="47" t="s">
        <v>515</v>
      </c>
      <c r="E6" s="89"/>
      <c r="F6" s="46" t="e">
        <f>IF(E6="","",VLOOKUP(E6,'Blad 5'!A:B,2,FALSE))+'Blad 1'!$F$36</f>
        <v>#VALUE!</v>
      </c>
      <c r="G6" s="54"/>
      <c r="H6" s="42"/>
      <c r="I6" s="47" t="s">
        <v>392</v>
      </c>
      <c r="J6" s="47">
        <v>2</v>
      </c>
      <c r="K6" s="47"/>
      <c r="L6" s="47" t="s">
        <v>393</v>
      </c>
      <c r="M6" s="47" t="s">
        <v>375</v>
      </c>
      <c r="N6" s="47" t="s">
        <v>376</v>
      </c>
      <c r="O6" s="47" t="s">
        <v>95</v>
      </c>
      <c r="P6" s="47" t="s">
        <v>394</v>
      </c>
      <c r="Q6" s="47"/>
      <c r="R6" s="47" t="s">
        <v>24</v>
      </c>
      <c r="S6" s="47" t="s">
        <v>25</v>
      </c>
      <c r="T6" s="47" t="s">
        <v>26</v>
      </c>
      <c r="U6" s="47" t="s">
        <v>25</v>
      </c>
      <c r="V6" s="47" t="s">
        <v>27</v>
      </c>
      <c r="W6" s="47" t="s">
        <v>395</v>
      </c>
    </row>
    <row r="7" spans="1:23">
      <c r="A7" s="47" t="s">
        <v>447</v>
      </c>
      <c r="B7" s="47">
        <v>114</v>
      </c>
      <c r="C7" s="47" t="s">
        <v>57</v>
      </c>
      <c r="D7" s="47" t="s">
        <v>515</v>
      </c>
      <c r="E7" s="89"/>
      <c r="F7" s="46" t="e">
        <f>IF(E7="","",VLOOKUP(E7,'Blad 5'!A:B,2,FALSE))+'Blad 1'!$F$36</f>
        <v>#VALUE!</v>
      </c>
      <c r="G7" s="54"/>
      <c r="H7" s="42"/>
      <c r="I7" s="47" t="s">
        <v>448</v>
      </c>
      <c r="J7" s="47">
        <v>6</v>
      </c>
      <c r="K7" s="47"/>
      <c r="L7" s="47" t="s">
        <v>449</v>
      </c>
      <c r="M7" s="47" t="s">
        <v>450</v>
      </c>
      <c r="N7" s="47" t="s">
        <v>451</v>
      </c>
      <c r="O7" s="47" t="s">
        <v>95</v>
      </c>
      <c r="P7" s="47">
        <v>100</v>
      </c>
      <c r="Q7" s="47"/>
      <c r="R7" s="47" t="s">
        <v>24</v>
      </c>
      <c r="S7" s="47" t="s">
        <v>452</v>
      </c>
      <c r="T7" s="47" t="s">
        <v>66</v>
      </c>
      <c r="U7" s="47" t="s">
        <v>25</v>
      </c>
      <c r="V7" s="47" t="s">
        <v>79</v>
      </c>
      <c r="W7" s="47"/>
    </row>
    <row r="8" spans="1:23">
      <c r="A8" s="47" t="s">
        <v>462</v>
      </c>
      <c r="B8" s="47">
        <v>62</v>
      </c>
      <c r="C8" s="47" t="s">
        <v>57</v>
      </c>
      <c r="D8" s="47" t="s">
        <v>515</v>
      </c>
      <c r="E8" s="89"/>
      <c r="F8" s="46" t="e">
        <f>IF(E8="","",VLOOKUP(E8,'Blad 5'!A:B,2,FALSE))+'Blad 1'!$F$36</f>
        <v>#VALUE!</v>
      </c>
      <c r="G8" s="54"/>
      <c r="H8" s="42"/>
      <c r="I8" s="47" t="s">
        <v>459</v>
      </c>
      <c r="J8" s="47">
        <v>34</v>
      </c>
      <c r="K8" s="47" t="s">
        <v>463</v>
      </c>
      <c r="L8" s="47" t="s">
        <v>461</v>
      </c>
      <c r="M8" s="47" t="s">
        <v>456</v>
      </c>
      <c r="N8" s="47" t="s">
        <v>376</v>
      </c>
      <c r="O8" s="47" t="s">
        <v>23</v>
      </c>
      <c r="P8" s="47" t="s">
        <v>464</v>
      </c>
      <c r="Q8" s="47"/>
      <c r="R8" s="47" t="s">
        <v>24</v>
      </c>
      <c r="S8" s="47" t="s">
        <v>25</v>
      </c>
      <c r="T8" s="47" t="s">
        <v>26</v>
      </c>
      <c r="U8" s="47" t="s">
        <v>25</v>
      </c>
      <c r="V8" s="47" t="s">
        <v>27</v>
      </c>
      <c r="W8" s="47" t="s">
        <v>465</v>
      </c>
    </row>
    <row r="9" spans="1:23">
      <c r="A9" s="47" t="s">
        <v>51</v>
      </c>
      <c r="B9" s="47">
        <v>26</v>
      </c>
      <c r="C9" s="47" t="s">
        <v>52</v>
      </c>
      <c r="D9" s="47" t="s">
        <v>516</v>
      </c>
      <c r="E9" s="89"/>
      <c r="F9" s="46" t="e">
        <f>IF(E9="","",VLOOKUP(E9,'Blad 5'!A:B,2,FALSE))+'Blad 1'!$F$35</f>
        <v>#VALUE!</v>
      </c>
      <c r="G9" s="54"/>
      <c r="H9" s="42"/>
      <c r="I9" s="47" t="s">
        <v>53</v>
      </c>
      <c r="J9" s="47">
        <v>1</v>
      </c>
      <c r="K9" s="47"/>
      <c r="L9" s="47" t="s">
        <v>54</v>
      </c>
      <c r="M9" s="47" t="s">
        <v>48</v>
      </c>
      <c r="N9" s="47" t="s">
        <v>55</v>
      </c>
      <c r="O9" s="47" t="s">
        <v>23</v>
      </c>
      <c r="P9" s="47">
        <v>50</v>
      </c>
      <c r="Q9" s="47">
        <v>20</v>
      </c>
      <c r="R9" s="47" t="s">
        <v>24</v>
      </c>
      <c r="S9" s="47" t="s">
        <v>25</v>
      </c>
      <c r="T9" s="47" t="s">
        <v>26</v>
      </c>
      <c r="U9" s="47" t="s">
        <v>25</v>
      </c>
      <c r="V9" s="47" t="s">
        <v>27</v>
      </c>
      <c r="W9" s="47"/>
    </row>
    <row r="10" spans="1:23">
      <c r="A10" s="47" t="s">
        <v>86</v>
      </c>
      <c r="B10" s="47">
        <v>1</v>
      </c>
      <c r="C10" s="47" t="s">
        <v>52</v>
      </c>
      <c r="D10" s="47" t="s">
        <v>516</v>
      </c>
      <c r="E10" s="89"/>
      <c r="F10" s="46" t="e">
        <f>IF(E10="","",VLOOKUP(E10,'Blad 5'!A:B,2,FALSE))+'Blad 1'!$F$35</f>
        <v>#VALUE!</v>
      </c>
      <c r="G10" s="54"/>
      <c r="H10" s="42"/>
      <c r="I10" s="47" t="s">
        <v>87</v>
      </c>
      <c r="J10" s="47">
        <v>251</v>
      </c>
      <c r="K10" s="47"/>
      <c r="L10" s="47" t="s">
        <v>88</v>
      </c>
      <c r="M10" s="47" t="s">
        <v>83</v>
      </c>
      <c r="N10" s="47" t="s">
        <v>89</v>
      </c>
      <c r="O10" s="47" t="s">
        <v>23</v>
      </c>
      <c r="P10" s="47">
        <v>1000</v>
      </c>
      <c r="Q10" s="47"/>
      <c r="R10" s="47" t="s">
        <v>24</v>
      </c>
      <c r="S10" s="47" t="s">
        <v>33</v>
      </c>
      <c r="T10" s="47" t="s">
        <v>26</v>
      </c>
      <c r="U10" s="47" t="s">
        <v>90</v>
      </c>
      <c r="V10" s="49" t="s">
        <v>91</v>
      </c>
      <c r="W10" s="47"/>
    </row>
    <row r="11" spans="1:23">
      <c r="A11" s="47" t="s">
        <v>96</v>
      </c>
      <c r="B11" s="47">
        <v>30</v>
      </c>
      <c r="C11" s="47" t="s">
        <v>52</v>
      </c>
      <c r="D11" s="47" t="s">
        <v>516</v>
      </c>
      <c r="E11" s="89"/>
      <c r="F11" s="46" t="e">
        <f>IF(E11="","",VLOOKUP(E11,'Blad 5'!A:B,2,FALSE))+'Blad 1'!$F$35</f>
        <v>#VALUE!</v>
      </c>
      <c r="G11" s="54"/>
      <c r="H11" s="42"/>
      <c r="I11" s="47" t="s">
        <v>87</v>
      </c>
      <c r="J11" s="47">
        <v>205</v>
      </c>
      <c r="K11" s="47"/>
      <c r="L11" s="47" t="s">
        <v>97</v>
      </c>
      <c r="M11" s="47" t="s">
        <v>83</v>
      </c>
      <c r="N11" s="47" t="s">
        <v>55</v>
      </c>
      <c r="O11" s="47" t="s">
        <v>23</v>
      </c>
      <c r="P11" s="47">
        <v>1000</v>
      </c>
      <c r="Q11" s="47"/>
      <c r="R11" s="47" t="s">
        <v>24</v>
      </c>
      <c r="S11" s="47" t="s">
        <v>33</v>
      </c>
      <c r="T11" s="47" t="s">
        <v>26</v>
      </c>
      <c r="U11" s="47" t="s">
        <v>25</v>
      </c>
      <c r="V11" s="49" t="s">
        <v>98</v>
      </c>
      <c r="W11" s="47"/>
    </row>
    <row r="12" spans="1:23">
      <c r="A12" s="47" t="s">
        <v>136</v>
      </c>
      <c r="B12" s="47">
        <v>13</v>
      </c>
      <c r="C12" s="47" t="s">
        <v>52</v>
      </c>
      <c r="D12" s="47" t="s">
        <v>516</v>
      </c>
      <c r="E12" s="89"/>
      <c r="F12" s="46" t="e">
        <f>IF(E12="","",VLOOKUP(E12,'Blad 5'!A:B,2,FALSE))+'Blad 1'!$F$35</f>
        <v>#VALUE!</v>
      </c>
      <c r="G12" s="91"/>
      <c r="H12" s="89"/>
      <c r="I12" s="47" t="s">
        <v>137</v>
      </c>
      <c r="J12" s="47">
        <v>3</v>
      </c>
      <c r="K12" s="47"/>
      <c r="L12" s="47" t="s">
        <v>138</v>
      </c>
      <c r="M12" s="47" t="s">
        <v>127</v>
      </c>
      <c r="N12" s="47" t="s">
        <v>55</v>
      </c>
      <c r="O12" s="47" t="s">
        <v>23</v>
      </c>
      <c r="P12" s="47" t="s">
        <v>139</v>
      </c>
      <c r="Q12" s="47"/>
      <c r="R12" s="47" t="s">
        <v>24</v>
      </c>
      <c r="S12" s="47" t="s">
        <v>25</v>
      </c>
      <c r="T12" s="47" t="s">
        <v>66</v>
      </c>
      <c r="U12" s="47" t="s">
        <v>25</v>
      </c>
      <c r="V12" s="49" t="s">
        <v>140</v>
      </c>
      <c r="W12" s="47" t="s">
        <v>141</v>
      </c>
    </row>
    <row r="13" spans="1:23">
      <c r="A13" s="47" t="s">
        <v>160</v>
      </c>
      <c r="B13" s="47">
        <v>41</v>
      </c>
      <c r="C13" s="47" t="s">
        <v>52</v>
      </c>
      <c r="D13" s="47" t="s">
        <v>516</v>
      </c>
      <c r="E13" s="89"/>
      <c r="F13" s="46" t="e">
        <f>IF(E13="","",VLOOKUP(E13,'Blad 5'!A:B,2,FALSE))+'Blad 1'!$F$35</f>
        <v>#VALUE!</v>
      </c>
      <c r="G13" s="91"/>
      <c r="H13" s="89"/>
      <c r="I13" s="47" t="s">
        <v>161</v>
      </c>
      <c r="J13" s="47">
        <v>78</v>
      </c>
      <c r="K13" s="47"/>
      <c r="L13" s="47" t="s">
        <v>162</v>
      </c>
      <c r="M13" s="48" t="s">
        <v>159</v>
      </c>
      <c r="N13" s="47" t="s">
        <v>55</v>
      </c>
      <c r="O13" s="47" t="s">
        <v>23</v>
      </c>
      <c r="P13" s="47">
        <v>100</v>
      </c>
      <c r="Q13" s="47">
        <v>20</v>
      </c>
      <c r="R13" s="47" t="s">
        <v>24</v>
      </c>
      <c r="S13" s="47" t="s">
        <v>25</v>
      </c>
      <c r="T13" s="47" t="s">
        <v>26</v>
      </c>
      <c r="U13" s="47" t="s">
        <v>25</v>
      </c>
      <c r="V13" s="49" t="s">
        <v>27</v>
      </c>
      <c r="W13" s="47" t="s">
        <v>163</v>
      </c>
    </row>
    <row r="14" spans="1:23">
      <c r="A14" s="47" t="s">
        <v>208</v>
      </c>
      <c r="B14" s="47">
        <v>25</v>
      </c>
      <c r="C14" s="47" t="s">
        <v>52</v>
      </c>
      <c r="D14" s="47" t="s">
        <v>516</v>
      </c>
      <c r="E14" s="89"/>
      <c r="F14" s="46" t="e">
        <f>IF(E14="","",VLOOKUP(E14,'Blad 5'!A:B,2,FALSE))+'Blad 1'!$F$35</f>
        <v>#VALUE!</v>
      </c>
      <c r="G14" s="91"/>
      <c r="H14" s="89"/>
      <c r="I14" s="47" t="s">
        <v>209</v>
      </c>
      <c r="J14" s="47">
        <v>20</v>
      </c>
      <c r="K14" s="47"/>
      <c r="L14" s="47" t="s">
        <v>210</v>
      </c>
      <c r="M14" s="47" t="s">
        <v>207</v>
      </c>
      <c r="N14" s="47" t="s">
        <v>55</v>
      </c>
      <c r="O14" s="47" t="s">
        <v>23</v>
      </c>
      <c r="P14" s="47">
        <v>50</v>
      </c>
      <c r="Q14" s="47">
        <v>10</v>
      </c>
      <c r="R14" s="47" t="s">
        <v>24</v>
      </c>
      <c r="S14" s="47" t="s">
        <v>25</v>
      </c>
      <c r="T14" s="47" t="s">
        <v>26</v>
      </c>
      <c r="U14" s="47" t="s">
        <v>25</v>
      </c>
      <c r="V14" s="49" t="s">
        <v>27</v>
      </c>
      <c r="W14" s="47"/>
    </row>
    <row r="15" spans="1:23">
      <c r="A15" s="47" t="s">
        <v>220</v>
      </c>
      <c r="B15" s="47">
        <v>44</v>
      </c>
      <c r="C15" s="47" t="s">
        <v>52</v>
      </c>
      <c r="D15" s="47" t="s">
        <v>516</v>
      </c>
      <c r="E15" s="89"/>
      <c r="F15" s="46" t="e">
        <f>IF(E15="","",VLOOKUP(E15,'Blad 5'!A:B,2,FALSE))+'Blad 1'!$F$35</f>
        <v>#VALUE!</v>
      </c>
      <c r="G15" s="91"/>
      <c r="H15" s="89"/>
      <c r="I15" s="47" t="s">
        <v>221</v>
      </c>
      <c r="J15" s="47">
        <v>21</v>
      </c>
      <c r="K15" s="47"/>
      <c r="L15" s="47" t="s">
        <v>222</v>
      </c>
      <c r="M15" s="47" t="s">
        <v>223</v>
      </c>
      <c r="N15" s="47" t="s">
        <v>44</v>
      </c>
      <c r="O15" s="47" t="s">
        <v>23</v>
      </c>
      <c r="P15" s="47">
        <v>30</v>
      </c>
      <c r="Q15" s="47">
        <v>10</v>
      </c>
      <c r="R15" s="47" t="s">
        <v>24</v>
      </c>
      <c r="S15" s="47" t="s">
        <v>25</v>
      </c>
      <c r="T15" s="47" t="s">
        <v>26</v>
      </c>
      <c r="U15" s="47" t="s">
        <v>25</v>
      </c>
      <c r="V15" s="49" t="s">
        <v>27</v>
      </c>
      <c r="W15" s="47"/>
    </row>
    <row r="16" spans="1:23">
      <c r="A16" s="47" t="s">
        <v>308</v>
      </c>
      <c r="B16" s="47">
        <v>1</v>
      </c>
      <c r="C16" s="47" t="s">
        <v>52</v>
      </c>
      <c r="D16" s="47" t="s">
        <v>516</v>
      </c>
      <c r="E16" s="89"/>
      <c r="F16" s="46" t="e">
        <f>IF(E16="","",VLOOKUP(E16,'Blad 5'!A:B,2,FALSE))+'Blad 1'!$F$35</f>
        <v>#VALUE!</v>
      </c>
      <c r="G16" s="91"/>
      <c r="H16" s="89"/>
      <c r="I16" s="47" t="s">
        <v>309</v>
      </c>
      <c r="J16" s="47">
        <v>41</v>
      </c>
      <c r="K16" s="47"/>
      <c r="L16" s="47" t="s">
        <v>310</v>
      </c>
      <c r="M16" s="47" t="s">
        <v>305</v>
      </c>
      <c r="N16" s="47" t="s">
        <v>311</v>
      </c>
      <c r="O16" s="47" t="s">
        <v>23</v>
      </c>
      <c r="P16" s="47">
        <v>20000</v>
      </c>
      <c r="Q16" s="47"/>
      <c r="R16" s="47" t="s">
        <v>307</v>
      </c>
      <c r="S16" s="47" t="s">
        <v>33</v>
      </c>
      <c r="T16" s="47" t="s">
        <v>66</v>
      </c>
      <c r="U16" s="47" t="s">
        <v>27</v>
      </c>
      <c r="V16" s="47" t="s">
        <v>312</v>
      </c>
      <c r="W16" s="47"/>
    </row>
    <row r="17" spans="1:23">
      <c r="A17" s="47" t="s">
        <v>317</v>
      </c>
      <c r="B17" s="47">
        <v>20</v>
      </c>
      <c r="C17" s="47" t="s">
        <v>52</v>
      </c>
      <c r="D17" s="47" t="s">
        <v>516</v>
      </c>
      <c r="E17" s="89"/>
      <c r="F17" s="46" t="e">
        <f>IF(E17="","",VLOOKUP(E17,'Blad 5'!A:B,2,FALSE))+'Blad 1'!$F$35</f>
        <v>#VALUE!</v>
      </c>
      <c r="G17" s="91"/>
      <c r="H17" s="89"/>
      <c r="I17" s="47" t="s">
        <v>318</v>
      </c>
      <c r="J17" s="47">
        <v>1303</v>
      </c>
      <c r="K17" s="47"/>
      <c r="L17" s="47" t="s">
        <v>319</v>
      </c>
      <c r="M17" s="47" t="s">
        <v>305</v>
      </c>
      <c r="N17" s="47" t="s">
        <v>55</v>
      </c>
      <c r="O17" s="47" t="s">
        <v>23</v>
      </c>
      <c r="P17" s="47">
        <v>1000</v>
      </c>
      <c r="Q17" s="47"/>
      <c r="R17" s="47" t="s">
        <v>307</v>
      </c>
      <c r="S17" s="47" t="s">
        <v>25</v>
      </c>
      <c r="T17" s="47" t="s">
        <v>26</v>
      </c>
      <c r="U17" s="47" t="s">
        <v>25</v>
      </c>
      <c r="V17" s="47" t="s">
        <v>27</v>
      </c>
      <c r="W17" s="47"/>
    </row>
    <row r="18" spans="1:23">
      <c r="A18" s="47" t="s">
        <v>424</v>
      </c>
      <c r="B18" s="47">
        <v>162</v>
      </c>
      <c r="C18" s="47" t="s">
        <v>52</v>
      </c>
      <c r="D18" s="47" t="s">
        <v>517</v>
      </c>
      <c r="E18" s="89"/>
      <c r="F18" s="46" t="e">
        <f>IF(E18="","",VLOOKUP(E18,'Blad 5'!A:B,2,FALSE))+'Blad 1'!$F$35</f>
        <v>#VALUE!</v>
      </c>
      <c r="G18" s="91"/>
      <c r="H18" s="89"/>
      <c r="I18" s="47" t="s">
        <v>425</v>
      </c>
      <c r="J18" s="47">
        <v>659</v>
      </c>
      <c r="K18" s="47"/>
      <c r="L18" s="47" t="s">
        <v>426</v>
      </c>
      <c r="M18" s="47" t="s">
        <v>416</v>
      </c>
      <c r="N18" s="47" t="s">
        <v>306</v>
      </c>
      <c r="O18" s="47" t="s">
        <v>23</v>
      </c>
      <c r="P18" s="47">
        <v>100</v>
      </c>
      <c r="Q18" s="47">
        <v>10</v>
      </c>
      <c r="R18" s="47" t="s">
        <v>24</v>
      </c>
      <c r="S18" s="47" t="s">
        <v>25</v>
      </c>
      <c r="T18" s="47" t="s">
        <v>26</v>
      </c>
      <c r="U18" s="47" t="s">
        <v>25</v>
      </c>
      <c r="V18" s="47" t="s">
        <v>27</v>
      </c>
      <c r="W18" s="47"/>
    </row>
    <row r="19" spans="1:23">
      <c r="A19" s="47" t="s">
        <v>503</v>
      </c>
      <c r="B19" s="47">
        <v>145</v>
      </c>
      <c r="C19" s="47" t="s">
        <v>52</v>
      </c>
      <c r="D19" s="47" t="s">
        <v>517</v>
      </c>
      <c r="E19" s="89"/>
      <c r="F19" s="46" t="e">
        <f>IF(E19="","",VLOOKUP(E19,'Blad 5'!A:B,2,FALSE))+'Blad 1'!$F$35</f>
        <v>#VALUE!</v>
      </c>
      <c r="G19" s="91"/>
      <c r="H19" s="89"/>
      <c r="I19" s="47" t="s">
        <v>504</v>
      </c>
      <c r="J19" s="47">
        <v>6</v>
      </c>
      <c r="K19" s="47"/>
      <c r="L19" s="47" t="s">
        <v>505</v>
      </c>
      <c r="M19" s="47" t="s">
        <v>506</v>
      </c>
      <c r="N19" s="47" t="s">
        <v>507</v>
      </c>
      <c r="O19" s="47" t="s">
        <v>23</v>
      </c>
      <c r="P19" s="47">
        <v>100</v>
      </c>
      <c r="Q19" s="47">
        <v>50</v>
      </c>
      <c r="R19" s="47" t="s">
        <v>24</v>
      </c>
      <c r="S19" s="47" t="s">
        <v>25</v>
      </c>
      <c r="T19" s="47" t="s">
        <v>26</v>
      </c>
      <c r="U19" s="47" t="s">
        <v>25</v>
      </c>
      <c r="V19" s="47" t="s">
        <v>27</v>
      </c>
      <c r="W19" s="47"/>
    </row>
    <row r="20" spans="1:23">
      <c r="A20" s="47" t="s">
        <v>17</v>
      </c>
      <c r="B20" s="47">
        <v>17</v>
      </c>
      <c r="C20" s="47" t="s">
        <v>18</v>
      </c>
      <c r="D20" s="47" t="s">
        <v>516</v>
      </c>
      <c r="E20" s="89"/>
      <c r="F20" s="46" t="e">
        <f>IF(E20="","",VLOOKUP(E20,'Blad 5'!A:B,2,FALSE))+'Blad 1'!$F$34</f>
        <v>#VALUE!</v>
      </c>
      <c r="G20" s="91"/>
      <c r="H20" s="89"/>
      <c r="I20" s="47" t="s">
        <v>19</v>
      </c>
      <c r="J20" s="47">
        <v>9</v>
      </c>
      <c r="K20" s="47"/>
      <c r="L20" s="47" t="s">
        <v>20</v>
      </c>
      <c r="M20" s="47" t="s">
        <v>21</v>
      </c>
      <c r="N20" s="47" t="s">
        <v>22</v>
      </c>
      <c r="O20" s="47" t="s">
        <v>23</v>
      </c>
      <c r="P20" s="47">
        <v>30</v>
      </c>
      <c r="Q20" s="47"/>
      <c r="R20" s="47" t="s">
        <v>24</v>
      </c>
      <c r="S20" s="47" t="s">
        <v>25</v>
      </c>
      <c r="T20" s="47" t="s">
        <v>26</v>
      </c>
      <c r="U20" s="47" t="s">
        <v>25</v>
      </c>
      <c r="V20" s="47" t="s">
        <v>27</v>
      </c>
      <c r="W20" s="47"/>
    </row>
    <row r="21" spans="1:23">
      <c r="A21" s="47" t="s">
        <v>28</v>
      </c>
      <c r="B21" s="47">
        <v>15</v>
      </c>
      <c r="C21" s="47" t="s">
        <v>18</v>
      </c>
      <c r="D21" s="47" t="s">
        <v>516</v>
      </c>
      <c r="E21" s="89"/>
      <c r="F21" s="46" t="e">
        <f>IF(E21="","",VLOOKUP(E21,'Blad 5'!A:B,2,FALSE))+'Blad 1'!$F$34</f>
        <v>#VALUE!</v>
      </c>
      <c r="G21" s="91"/>
      <c r="H21" s="89"/>
      <c r="I21" s="47" t="s">
        <v>29</v>
      </c>
      <c r="J21" s="47">
        <v>8</v>
      </c>
      <c r="K21" s="47"/>
      <c r="L21" s="47" t="s">
        <v>30</v>
      </c>
      <c r="M21" s="47" t="s">
        <v>31</v>
      </c>
      <c r="N21" s="47" t="s">
        <v>22</v>
      </c>
      <c r="O21" s="47" t="s">
        <v>23</v>
      </c>
      <c r="P21" s="47" t="s">
        <v>32</v>
      </c>
      <c r="Q21" s="47"/>
      <c r="R21" s="47" t="s">
        <v>24</v>
      </c>
      <c r="S21" s="47" t="s">
        <v>33</v>
      </c>
      <c r="T21" s="47" t="s">
        <v>27</v>
      </c>
      <c r="U21" s="47" t="s">
        <v>25</v>
      </c>
      <c r="V21" s="47" t="s">
        <v>34</v>
      </c>
      <c r="W21" s="47" t="s">
        <v>35</v>
      </c>
    </row>
    <row r="22" spans="1:23">
      <c r="A22" s="47" t="s">
        <v>36</v>
      </c>
      <c r="B22" s="47">
        <v>41</v>
      </c>
      <c r="C22" s="47" t="s">
        <v>18</v>
      </c>
      <c r="D22" s="47" t="s">
        <v>516</v>
      </c>
      <c r="E22" s="89"/>
      <c r="F22" s="46" t="e">
        <f>IF(E22="","",VLOOKUP(E22,'Blad 5'!A:B,2,FALSE))+'Blad 1'!$F$34</f>
        <v>#VALUE!</v>
      </c>
      <c r="G22" s="91"/>
      <c r="H22" s="89"/>
      <c r="I22" s="47" t="s">
        <v>37</v>
      </c>
      <c r="J22" s="47">
        <v>22</v>
      </c>
      <c r="K22" s="47"/>
      <c r="L22" s="47" t="s">
        <v>38</v>
      </c>
      <c r="M22" s="47" t="s">
        <v>31</v>
      </c>
      <c r="N22" s="47" t="s">
        <v>39</v>
      </c>
      <c r="O22" s="47" t="s">
        <v>23</v>
      </c>
      <c r="P22" s="47">
        <v>30</v>
      </c>
      <c r="Q22" s="47">
        <v>20</v>
      </c>
      <c r="R22" s="47" t="s">
        <v>24</v>
      </c>
      <c r="S22" s="47" t="s">
        <v>25</v>
      </c>
      <c r="T22" s="47" t="s">
        <v>26</v>
      </c>
      <c r="U22" s="47" t="s">
        <v>25</v>
      </c>
      <c r="V22" s="47" t="s">
        <v>27</v>
      </c>
      <c r="W22" s="47"/>
    </row>
    <row r="23" spans="1:23">
      <c r="A23" s="47" t="s">
        <v>40</v>
      </c>
      <c r="B23" s="47">
        <v>26</v>
      </c>
      <c r="C23" s="47" t="s">
        <v>18</v>
      </c>
      <c r="D23" s="47" t="s">
        <v>516</v>
      </c>
      <c r="E23" s="89"/>
      <c r="F23" s="46" t="e">
        <f>IF(E23="","",VLOOKUP(E23,'Blad 5'!A:B,2,FALSE))+'Blad 1'!$F$34</f>
        <v>#VALUE!</v>
      </c>
      <c r="G23" s="91"/>
      <c r="H23" s="89"/>
      <c r="I23" s="47" t="s">
        <v>41</v>
      </c>
      <c r="J23" s="47">
        <v>113</v>
      </c>
      <c r="K23" s="47"/>
      <c r="L23" s="47" t="s">
        <v>42</v>
      </c>
      <c r="M23" s="47" t="s">
        <v>43</v>
      </c>
      <c r="N23" s="47" t="s">
        <v>44</v>
      </c>
      <c r="O23" s="47" t="s">
        <v>23</v>
      </c>
      <c r="P23" s="47">
        <v>30</v>
      </c>
      <c r="Q23" s="47"/>
      <c r="R23" s="47" t="s">
        <v>24</v>
      </c>
      <c r="S23" s="47" t="s">
        <v>25</v>
      </c>
      <c r="T23" s="47" t="s">
        <v>26</v>
      </c>
      <c r="U23" s="47" t="s">
        <v>25</v>
      </c>
      <c r="V23" s="47" t="s">
        <v>27</v>
      </c>
      <c r="W23" s="47"/>
    </row>
    <row r="24" spans="1:23">
      <c r="A24" s="47" t="s">
        <v>45</v>
      </c>
      <c r="B24" s="47">
        <v>49</v>
      </c>
      <c r="C24" s="47" t="s">
        <v>18</v>
      </c>
      <c r="D24" s="47" t="s">
        <v>516</v>
      </c>
      <c r="E24" s="89"/>
      <c r="F24" s="46" t="e">
        <f>IF(E24="","",VLOOKUP(E24,'Blad 5'!A:B,2,FALSE))+'Blad 1'!$F$34</f>
        <v>#VALUE!</v>
      </c>
      <c r="G24" s="91"/>
      <c r="H24" s="89"/>
      <c r="I24" s="47" t="s">
        <v>46</v>
      </c>
      <c r="J24" s="47">
        <v>1</v>
      </c>
      <c r="K24" s="47"/>
      <c r="L24" s="47" t="s">
        <v>47</v>
      </c>
      <c r="M24" s="47" t="s">
        <v>48</v>
      </c>
      <c r="N24" s="47" t="s">
        <v>49</v>
      </c>
      <c r="O24" s="47" t="s">
        <v>23</v>
      </c>
      <c r="P24" s="47">
        <v>100</v>
      </c>
      <c r="Q24" s="47"/>
      <c r="R24" s="47" t="s">
        <v>24</v>
      </c>
      <c r="S24" s="47" t="s">
        <v>25</v>
      </c>
      <c r="T24" s="47" t="s">
        <v>26</v>
      </c>
      <c r="U24" s="47" t="s">
        <v>25</v>
      </c>
      <c r="V24" s="47" t="s">
        <v>27</v>
      </c>
      <c r="W24" s="47" t="s">
        <v>50</v>
      </c>
    </row>
    <row r="25" spans="1:23">
      <c r="A25" s="47" t="s">
        <v>61</v>
      </c>
      <c r="B25" s="47">
        <v>65</v>
      </c>
      <c r="C25" s="47" t="s">
        <v>18</v>
      </c>
      <c r="D25" s="47" t="s">
        <v>517</v>
      </c>
      <c r="E25" s="89"/>
      <c r="F25" s="46" t="e">
        <f>IF(E25="","",VLOOKUP(E25,'Blad 5'!A:B,2,FALSE))+'Blad 1'!$F$34</f>
        <v>#VALUE!</v>
      </c>
      <c r="G25" s="91"/>
      <c r="H25" s="89"/>
      <c r="I25" s="47" t="s">
        <v>62</v>
      </c>
      <c r="J25" s="47">
        <v>9</v>
      </c>
      <c r="K25" s="47" t="s">
        <v>63</v>
      </c>
      <c r="L25" s="47" t="s">
        <v>64</v>
      </c>
      <c r="M25" s="47" t="s">
        <v>48</v>
      </c>
      <c r="N25" s="47" t="s">
        <v>65</v>
      </c>
      <c r="O25" s="47" t="s">
        <v>23</v>
      </c>
      <c r="P25" s="47">
        <v>100</v>
      </c>
      <c r="Q25" s="47"/>
      <c r="R25" s="47" t="s">
        <v>24</v>
      </c>
      <c r="S25" s="47" t="s">
        <v>25</v>
      </c>
      <c r="T25" s="47" t="s">
        <v>66</v>
      </c>
      <c r="U25" s="47" t="s">
        <v>25</v>
      </c>
      <c r="V25" s="47" t="s">
        <v>67</v>
      </c>
      <c r="W25" s="47" t="s">
        <v>68</v>
      </c>
    </row>
    <row r="26" spans="1:23">
      <c r="A26" s="47" t="s">
        <v>69</v>
      </c>
      <c r="B26" s="47">
        <v>126</v>
      </c>
      <c r="C26" s="47" t="s">
        <v>18</v>
      </c>
      <c r="D26" s="47" t="s">
        <v>517</v>
      </c>
      <c r="E26" s="89"/>
      <c r="F26" s="46" t="e">
        <f>IF(E26="","",VLOOKUP(E26,'Blad 5'!A:B,2,FALSE))+'Blad 1'!$F$34</f>
        <v>#VALUE!</v>
      </c>
      <c r="G26" s="91"/>
      <c r="H26" s="89"/>
      <c r="I26" s="47" t="s">
        <v>70</v>
      </c>
      <c r="J26" s="47">
        <v>11</v>
      </c>
      <c r="K26" s="47"/>
      <c r="L26" s="47" t="s">
        <v>71</v>
      </c>
      <c r="M26" s="47" t="s">
        <v>48</v>
      </c>
      <c r="N26" s="47" t="s">
        <v>49</v>
      </c>
      <c r="O26" s="47" t="s">
        <v>23</v>
      </c>
      <c r="P26" s="47">
        <v>100</v>
      </c>
      <c r="Q26" s="47"/>
      <c r="R26" s="47" t="s">
        <v>24</v>
      </c>
      <c r="S26" s="47" t="s">
        <v>25</v>
      </c>
      <c r="T26" s="47" t="s">
        <v>26</v>
      </c>
      <c r="U26" s="47" t="s">
        <v>25</v>
      </c>
      <c r="V26" s="47" t="s">
        <v>27</v>
      </c>
      <c r="W26" s="47"/>
    </row>
    <row r="27" spans="1:23">
      <c r="A27" s="47" t="s">
        <v>72</v>
      </c>
      <c r="B27" s="47">
        <v>52</v>
      </c>
      <c r="C27" s="47" t="s">
        <v>18</v>
      </c>
      <c r="D27" s="47" t="s">
        <v>517</v>
      </c>
      <c r="E27" s="89"/>
      <c r="F27" s="46" t="e">
        <f>IF(E27="","",VLOOKUP(E27,'Blad 5'!A:B,2,FALSE))+'Blad 1'!$F$34</f>
        <v>#VALUE!</v>
      </c>
      <c r="G27" s="91"/>
      <c r="H27" s="89"/>
      <c r="I27" s="47" t="s">
        <v>73</v>
      </c>
      <c r="J27" s="47">
        <v>6</v>
      </c>
      <c r="K27" s="47"/>
      <c r="L27" s="47" t="s">
        <v>74</v>
      </c>
      <c r="M27" s="47" t="s">
        <v>48</v>
      </c>
      <c r="N27" s="47" t="s">
        <v>44</v>
      </c>
      <c r="O27" s="47" t="s">
        <v>23</v>
      </c>
      <c r="P27" s="47">
        <v>50</v>
      </c>
      <c r="Q27" s="47"/>
      <c r="R27" s="47" t="s">
        <v>24</v>
      </c>
      <c r="S27" s="47" t="s">
        <v>25</v>
      </c>
      <c r="T27" s="47" t="s">
        <v>26</v>
      </c>
      <c r="U27" s="47" t="s">
        <v>25</v>
      </c>
      <c r="V27" s="47" t="s">
        <v>27</v>
      </c>
      <c r="W27" s="47"/>
    </row>
    <row r="28" spans="1:23">
      <c r="A28" s="47" t="s">
        <v>75</v>
      </c>
      <c r="B28" s="47">
        <v>14</v>
      </c>
      <c r="C28" s="47" t="s">
        <v>18</v>
      </c>
      <c r="D28" s="47" t="s">
        <v>516</v>
      </c>
      <c r="E28" s="89"/>
      <c r="F28" s="46" t="e">
        <f>IF(E28="","",VLOOKUP(E28,'Blad 5'!A:B,2,FALSE))+'Blad 1'!$F$34</f>
        <v>#VALUE!</v>
      </c>
      <c r="G28" s="91"/>
      <c r="H28" s="89"/>
      <c r="I28" s="47" t="s">
        <v>76</v>
      </c>
      <c r="J28" s="47">
        <v>70</v>
      </c>
      <c r="K28" s="47"/>
      <c r="L28" s="47" t="s">
        <v>77</v>
      </c>
      <c r="M28" s="47" t="s">
        <v>78</v>
      </c>
      <c r="N28" s="47" t="s">
        <v>49</v>
      </c>
      <c r="O28" s="47" t="s">
        <v>23</v>
      </c>
      <c r="P28" s="47">
        <v>100</v>
      </c>
      <c r="Q28" s="47"/>
      <c r="R28" s="47" t="s">
        <v>24</v>
      </c>
      <c r="S28" s="47" t="s">
        <v>33</v>
      </c>
      <c r="T28" s="47" t="s">
        <v>27</v>
      </c>
      <c r="U28" s="47" t="s">
        <v>25</v>
      </c>
      <c r="V28" s="47" t="s">
        <v>79</v>
      </c>
      <c r="W28" s="47"/>
    </row>
    <row r="29" spans="1:23">
      <c r="A29" s="47" t="s">
        <v>80</v>
      </c>
      <c r="B29" s="47">
        <v>31</v>
      </c>
      <c r="C29" s="47" t="s">
        <v>18</v>
      </c>
      <c r="D29" s="47" t="s">
        <v>516</v>
      </c>
      <c r="E29" s="89"/>
      <c r="F29" s="46" t="e">
        <f>IF(E29="","",VLOOKUP(E29,'Blad 5'!A:B,2,FALSE))+'Blad 1'!$F$34</f>
        <v>#VALUE!</v>
      </c>
      <c r="G29" s="91"/>
      <c r="H29" s="89"/>
      <c r="I29" s="47" t="s">
        <v>81</v>
      </c>
      <c r="J29" s="47">
        <v>5</v>
      </c>
      <c r="K29" s="47"/>
      <c r="L29" s="47" t="s">
        <v>82</v>
      </c>
      <c r="M29" s="47" t="s">
        <v>83</v>
      </c>
      <c r="N29" s="47" t="s">
        <v>84</v>
      </c>
      <c r="O29" s="47" t="s">
        <v>23</v>
      </c>
      <c r="P29" s="47">
        <v>1000</v>
      </c>
      <c r="Q29" s="47"/>
      <c r="R29" s="47" t="s">
        <v>85</v>
      </c>
      <c r="S29" s="47" t="s">
        <v>25</v>
      </c>
      <c r="T29" s="47" t="s">
        <v>26</v>
      </c>
      <c r="U29" s="47" t="s">
        <v>25</v>
      </c>
      <c r="V29" s="47" t="s">
        <v>27</v>
      </c>
      <c r="W29" s="47"/>
    </row>
    <row r="30" spans="1:23">
      <c r="A30" s="47" t="s">
        <v>92</v>
      </c>
      <c r="B30" s="47">
        <v>41</v>
      </c>
      <c r="C30" s="47" t="s">
        <v>18</v>
      </c>
      <c r="D30" s="47" t="s">
        <v>516</v>
      </c>
      <c r="E30" s="89"/>
      <c r="F30" s="46" t="e">
        <f>IF(E30="","",VLOOKUP(E30,'Blad 5'!A:B,2,FALSE))+'Blad 1'!$F$34</f>
        <v>#VALUE!</v>
      </c>
      <c r="G30" s="91"/>
      <c r="H30" s="89"/>
      <c r="I30" s="47" t="s">
        <v>93</v>
      </c>
      <c r="J30" s="47">
        <v>4</v>
      </c>
      <c r="K30" s="47"/>
      <c r="L30" s="47" t="s">
        <v>94</v>
      </c>
      <c r="M30" s="47" t="s">
        <v>83</v>
      </c>
      <c r="N30" s="47" t="s">
        <v>44</v>
      </c>
      <c r="O30" s="47" t="s">
        <v>95</v>
      </c>
      <c r="P30" s="47">
        <v>1000</v>
      </c>
      <c r="Q30" s="47"/>
      <c r="R30" s="47" t="s">
        <v>24</v>
      </c>
      <c r="S30" s="47" t="s">
        <v>25</v>
      </c>
      <c r="T30" s="47" t="s">
        <v>26</v>
      </c>
      <c r="U30" s="47" t="s">
        <v>25</v>
      </c>
      <c r="V30" s="47" t="s">
        <v>27</v>
      </c>
      <c r="W30" s="47"/>
    </row>
    <row r="31" spans="1:23">
      <c r="A31" s="47" t="s">
        <v>99</v>
      </c>
      <c r="B31" s="47">
        <v>147</v>
      </c>
      <c r="C31" s="47" t="s">
        <v>18</v>
      </c>
      <c r="D31" s="47" t="s">
        <v>517</v>
      </c>
      <c r="E31" s="89"/>
      <c r="F31" s="46" t="e">
        <f>IF(E31="","",VLOOKUP(E31,'Blad 5'!A:B,2,FALSE))+'Blad 1'!$F$34</f>
        <v>#VALUE!</v>
      </c>
      <c r="G31" s="91"/>
      <c r="H31" s="89"/>
      <c r="I31" s="47" t="s">
        <v>100</v>
      </c>
      <c r="J31" s="47">
        <v>403</v>
      </c>
      <c r="K31" s="47" t="s">
        <v>101</v>
      </c>
      <c r="L31" s="47" t="s">
        <v>102</v>
      </c>
      <c r="M31" s="47" t="s">
        <v>83</v>
      </c>
      <c r="N31" s="47" t="s">
        <v>84</v>
      </c>
      <c r="O31" s="47" t="s">
        <v>95</v>
      </c>
      <c r="P31" s="47">
        <v>1000</v>
      </c>
      <c r="Q31" s="47"/>
      <c r="R31" s="47" t="s">
        <v>85</v>
      </c>
      <c r="S31" s="47" t="s">
        <v>25</v>
      </c>
      <c r="T31" s="47" t="s">
        <v>26</v>
      </c>
      <c r="U31" s="47" t="s">
        <v>25</v>
      </c>
      <c r="V31" s="47" t="s">
        <v>27</v>
      </c>
      <c r="W31" s="47" t="s">
        <v>103</v>
      </c>
    </row>
    <row r="32" spans="1:23">
      <c r="A32" s="47" t="s">
        <v>104</v>
      </c>
      <c r="B32" s="47">
        <v>12</v>
      </c>
      <c r="C32" s="47" t="s">
        <v>18</v>
      </c>
      <c r="D32" s="47" t="s">
        <v>516</v>
      </c>
      <c r="E32" s="89"/>
      <c r="F32" s="46" t="e">
        <f>IF(E32="","",VLOOKUP(E32,'Blad 5'!A:B,2,FALSE))+'Blad 1'!$F$34</f>
        <v>#VALUE!</v>
      </c>
      <c r="G32" s="91"/>
      <c r="H32" s="89"/>
      <c r="I32" s="47" t="s">
        <v>105</v>
      </c>
      <c r="J32" s="47">
        <v>35</v>
      </c>
      <c r="K32" s="47"/>
      <c r="L32" s="47" t="s">
        <v>106</v>
      </c>
      <c r="M32" s="47" t="s">
        <v>107</v>
      </c>
      <c r="N32" s="47" t="s">
        <v>44</v>
      </c>
      <c r="O32" s="47" t="s">
        <v>23</v>
      </c>
      <c r="P32" s="47" t="s">
        <v>32</v>
      </c>
      <c r="Q32" s="47"/>
      <c r="R32" s="47" t="s">
        <v>26</v>
      </c>
      <c r="S32" s="47" t="s">
        <v>33</v>
      </c>
      <c r="T32" s="47" t="s">
        <v>27</v>
      </c>
      <c r="U32" s="47" t="s">
        <v>25</v>
      </c>
      <c r="V32" s="47" t="s">
        <v>108</v>
      </c>
      <c r="W32" s="47"/>
    </row>
    <row r="33" spans="1:29">
      <c r="A33" s="47" t="s">
        <v>109</v>
      </c>
      <c r="B33" s="47">
        <v>32</v>
      </c>
      <c r="C33" s="47" t="s">
        <v>18</v>
      </c>
      <c r="D33" s="47" t="s">
        <v>516</v>
      </c>
      <c r="E33" s="89"/>
      <c r="F33" s="46" t="e">
        <f>IF(E33="","",VLOOKUP(E33,'Blad 5'!A:B,2,FALSE))+'Blad 1'!$F$34</f>
        <v>#VALUE!</v>
      </c>
      <c r="G33" s="91"/>
      <c r="H33" s="89"/>
      <c r="I33" s="47" t="s">
        <v>110</v>
      </c>
      <c r="J33" s="47">
        <v>19</v>
      </c>
      <c r="K33" s="47"/>
      <c r="L33" s="47" t="s">
        <v>111</v>
      </c>
      <c r="M33" s="47" t="s">
        <v>112</v>
      </c>
      <c r="N33" s="47" t="s">
        <v>84</v>
      </c>
      <c r="O33" s="47" t="s">
        <v>23</v>
      </c>
      <c r="P33" s="47">
        <v>100</v>
      </c>
      <c r="Q33" s="47"/>
      <c r="R33" s="47" t="s">
        <v>24</v>
      </c>
      <c r="S33" s="47" t="s">
        <v>25</v>
      </c>
      <c r="T33" s="47" t="s">
        <v>26</v>
      </c>
      <c r="U33" s="47" t="s">
        <v>25</v>
      </c>
      <c r="V33" s="49" t="s">
        <v>27</v>
      </c>
      <c r="W33" s="47"/>
    </row>
    <row r="34" spans="1:29">
      <c r="A34" s="47" t="s">
        <v>113</v>
      </c>
      <c r="B34" s="47">
        <v>50</v>
      </c>
      <c r="C34" s="47" t="s">
        <v>18</v>
      </c>
      <c r="D34" s="47" t="s">
        <v>516</v>
      </c>
      <c r="E34" s="89"/>
      <c r="F34" s="46" t="e">
        <f>IF(E34="","",VLOOKUP(E34,'Blad 5'!A:B,2,FALSE))+'Blad 1'!$F$34</f>
        <v>#VALUE!</v>
      </c>
      <c r="G34" s="91"/>
      <c r="H34" s="89"/>
      <c r="I34" s="47" t="s">
        <v>114</v>
      </c>
      <c r="J34" s="47">
        <v>2</v>
      </c>
      <c r="K34" s="47"/>
      <c r="L34" s="47" t="s">
        <v>115</v>
      </c>
      <c r="M34" s="47" t="s">
        <v>112</v>
      </c>
      <c r="N34" s="47" t="s">
        <v>44</v>
      </c>
      <c r="O34" s="47" t="s">
        <v>23</v>
      </c>
      <c r="P34" s="47">
        <v>30</v>
      </c>
      <c r="Q34" s="47"/>
      <c r="R34" s="47" t="s">
        <v>24</v>
      </c>
      <c r="S34" s="47" t="s">
        <v>33</v>
      </c>
      <c r="T34" s="47" t="s">
        <v>27</v>
      </c>
      <c r="U34" s="47" t="s">
        <v>25</v>
      </c>
      <c r="V34" s="47" t="s">
        <v>79</v>
      </c>
      <c r="W34" s="47"/>
    </row>
    <row r="35" spans="1:29">
      <c r="A35" s="47" t="s">
        <v>116</v>
      </c>
      <c r="B35" s="47">
        <v>15</v>
      </c>
      <c r="C35" s="47" t="s">
        <v>18</v>
      </c>
      <c r="D35" s="47" t="s">
        <v>516</v>
      </c>
      <c r="E35" s="89"/>
      <c r="F35" s="46" t="e">
        <f>IF(E35="","",VLOOKUP(E35,'Blad 5'!A:B,2,FALSE))+'Blad 1'!$F$34</f>
        <v>#VALUE!</v>
      </c>
      <c r="G35" s="91"/>
      <c r="H35" s="89"/>
      <c r="I35" s="47" t="s">
        <v>117</v>
      </c>
      <c r="J35" s="47">
        <v>7</v>
      </c>
      <c r="K35" s="47"/>
      <c r="L35" s="47" t="s">
        <v>118</v>
      </c>
      <c r="M35" s="47" t="s">
        <v>119</v>
      </c>
      <c r="N35" s="47" t="s">
        <v>44</v>
      </c>
      <c r="O35" s="47" t="s">
        <v>23</v>
      </c>
      <c r="P35" s="47">
        <v>30</v>
      </c>
      <c r="Q35" s="47"/>
      <c r="R35" s="47" t="s">
        <v>24</v>
      </c>
      <c r="S35" s="47" t="s">
        <v>33</v>
      </c>
      <c r="T35" s="47" t="s">
        <v>27</v>
      </c>
      <c r="U35" s="47" t="s">
        <v>25</v>
      </c>
      <c r="V35" s="47" t="s">
        <v>79</v>
      </c>
      <c r="W35" s="47"/>
    </row>
    <row r="36" spans="1:29">
      <c r="A36" s="47" t="s">
        <v>120</v>
      </c>
      <c r="B36" s="47">
        <v>11</v>
      </c>
      <c r="C36" s="47" t="s">
        <v>18</v>
      </c>
      <c r="D36" s="47" t="s">
        <v>516</v>
      </c>
      <c r="E36" s="89"/>
      <c r="F36" s="46" t="e">
        <f>IF(E36="","",VLOOKUP(E36,'Blad 5'!A:B,2,FALSE))+'Blad 1'!$F$34</f>
        <v>#VALUE!</v>
      </c>
      <c r="G36" s="91"/>
      <c r="H36" s="89"/>
      <c r="I36" s="47" t="s">
        <v>121</v>
      </c>
      <c r="J36" s="47">
        <v>121</v>
      </c>
      <c r="K36" s="47"/>
      <c r="L36" s="47" t="s">
        <v>122</v>
      </c>
      <c r="M36" s="47" t="s">
        <v>123</v>
      </c>
      <c r="N36" s="47" t="s">
        <v>44</v>
      </c>
      <c r="O36" s="47" t="s">
        <v>23</v>
      </c>
      <c r="P36" s="47">
        <v>20</v>
      </c>
      <c r="Q36" s="47"/>
      <c r="R36" s="47" t="s">
        <v>24</v>
      </c>
      <c r="S36" s="47" t="s">
        <v>25</v>
      </c>
      <c r="T36" s="47" t="s">
        <v>26</v>
      </c>
      <c r="U36" s="47" t="s">
        <v>25</v>
      </c>
      <c r="V36" s="49" t="s">
        <v>27</v>
      </c>
      <c r="W36" s="47"/>
    </row>
    <row r="37" spans="1:29">
      <c r="A37" s="47" t="s">
        <v>124</v>
      </c>
      <c r="B37" s="47">
        <v>7</v>
      </c>
      <c r="C37" s="47" t="s">
        <v>18</v>
      </c>
      <c r="D37" s="47" t="s">
        <v>516</v>
      </c>
      <c r="E37" s="89"/>
      <c r="F37" s="46" t="e">
        <f>IF(E37="","",VLOOKUP(E37,'Blad 5'!A:B,2,FALSE))+'Blad 1'!$F$34</f>
        <v>#VALUE!</v>
      </c>
      <c r="G37" s="91"/>
      <c r="H37" s="89"/>
      <c r="I37" s="47" t="s">
        <v>125</v>
      </c>
      <c r="J37" s="47">
        <v>10</v>
      </c>
      <c r="K37" s="47"/>
      <c r="L37" s="47" t="s">
        <v>126</v>
      </c>
      <c r="M37" s="47" t="s">
        <v>127</v>
      </c>
      <c r="N37" s="47" t="s">
        <v>44</v>
      </c>
      <c r="O37" s="47" t="s">
        <v>23</v>
      </c>
      <c r="P37" s="47">
        <v>200</v>
      </c>
      <c r="Q37" s="47"/>
      <c r="R37" s="47" t="s">
        <v>128</v>
      </c>
      <c r="S37" s="47" t="s">
        <v>33</v>
      </c>
      <c r="T37" s="47" t="s">
        <v>27</v>
      </c>
      <c r="U37" s="47" t="s">
        <v>25</v>
      </c>
      <c r="V37" s="47" t="s">
        <v>24</v>
      </c>
      <c r="W37" s="47"/>
    </row>
    <row r="38" spans="1:29">
      <c r="A38" s="47" t="s">
        <v>129</v>
      </c>
      <c r="B38" s="47">
        <v>51</v>
      </c>
      <c r="C38" s="47" t="s">
        <v>18</v>
      </c>
      <c r="D38" s="47" t="s">
        <v>517</v>
      </c>
      <c r="E38" s="89"/>
      <c r="F38" s="46" t="e">
        <f>IF(E38="","",VLOOKUP(E38,'Blad 5'!A:B,2,FALSE))+'Blad 1'!$F$34</f>
        <v>#VALUE!</v>
      </c>
      <c r="G38" s="91"/>
      <c r="H38" s="89"/>
      <c r="I38" s="47" t="s">
        <v>130</v>
      </c>
      <c r="J38" s="47">
        <v>7</v>
      </c>
      <c r="K38" s="47"/>
      <c r="L38" s="47" t="s">
        <v>131</v>
      </c>
      <c r="M38" s="47" t="s">
        <v>127</v>
      </c>
      <c r="N38" s="47" t="s">
        <v>44</v>
      </c>
      <c r="O38" s="47" t="s">
        <v>23</v>
      </c>
      <c r="P38" s="47">
        <v>50</v>
      </c>
      <c r="Q38" s="47">
        <v>20</v>
      </c>
      <c r="R38" s="47" t="s">
        <v>24</v>
      </c>
      <c r="S38" s="47" t="s">
        <v>25</v>
      </c>
      <c r="T38" s="47" t="s">
        <v>26</v>
      </c>
      <c r="U38" s="47" t="s">
        <v>25</v>
      </c>
      <c r="V38" s="49" t="s">
        <v>27</v>
      </c>
      <c r="W38" s="47"/>
    </row>
    <row r="39" spans="1:29">
      <c r="A39" s="47" t="s">
        <v>132</v>
      </c>
      <c r="B39" s="47">
        <v>14</v>
      </c>
      <c r="C39" s="47" t="s">
        <v>18</v>
      </c>
      <c r="D39" s="47" t="s">
        <v>516</v>
      </c>
      <c r="E39" s="89"/>
      <c r="F39" s="46" t="e">
        <f>IF(E39="","",VLOOKUP(E39,'Blad 5'!A:B,2,FALSE))+'Blad 1'!$F$34</f>
        <v>#VALUE!</v>
      </c>
      <c r="G39" s="91"/>
      <c r="H39" s="89"/>
      <c r="I39" s="47" t="s">
        <v>133</v>
      </c>
      <c r="J39" s="47">
        <v>1</v>
      </c>
      <c r="K39" s="47"/>
      <c r="L39" s="47" t="s">
        <v>134</v>
      </c>
      <c r="M39" s="47" t="s">
        <v>127</v>
      </c>
      <c r="N39" s="47" t="s">
        <v>44</v>
      </c>
      <c r="O39" s="47" t="s">
        <v>23</v>
      </c>
      <c r="P39" s="47" t="s">
        <v>32</v>
      </c>
      <c r="Q39" s="47"/>
      <c r="R39" s="47" t="s">
        <v>26</v>
      </c>
      <c r="S39" s="47" t="s">
        <v>25</v>
      </c>
      <c r="T39" s="47" t="s">
        <v>26</v>
      </c>
      <c r="U39" s="47" t="s">
        <v>25</v>
      </c>
      <c r="V39" s="49" t="s">
        <v>135</v>
      </c>
      <c r="W39" s="47"/>
    </row>
    <row r="40" spans="1:29">
      <c r="A40" s="47" t="s">
        <v>142</v>
      </c>
      <c r="B40" s="47">
        <v>8</v>
      </c>
      <c r="C40" s="47" t="s">
        <v>18</v>
      </c>
      <c r="D40" s="47" t="s">
        <v>516</v>
      </c>
      <c r="E40" s="89"/>
      <c r="F40" s="46" t="e">
        <f>IF(E40="","",VLOOKUP(E40,'Blad 5'!A:B,2,FALSE))+'Blad 1'!$F$34</f>
        <v>#VALUE!</v>
      </c>
      <c r="G40" s="91"/>
      <c r="H40" s="89"/>
      <c r="I40" s="47" t="s">
        <v>137</v>
      </c>
      <c r="J40" s="47">
        <v>5</v>
      </c>
      <c r="K40" s="47"/>
      <c r="L40" s="47" t="s">
        <v>138</v>
      </c>
      <c r="M40" s="47" t="s">
        <v>127</v>
      </c>
      <c r="N40" s="47" t="s">
        <v>44</v>
      </c>
      <c r="O40" s="47" t="s">
        <v>23</v>
      </c>
      <c r="P40" s="47" t="s">
        <v>139</v>
      </c>
      <c r="Q40" s="47"/>
      <c r="R40" s="47" t="s">
        <v>24</v>
      </c>
      <c r="S40" s="47" t="s">
        <v>25</v>
      </c>
      <c r="T40" s="47" t="s">
        <v>26</v>
      </c>
      <c r="U40" s="47" t="s">
        <v>25</v>
      </c>
      <c r="V40" s="49" t="s">
        <v>140</v>
      </c>
      <c r="W40" s="47" t="s">
        <v>141</v>
      </c>
    </row>
    <row r="41" spans="1:29">
      <c r="A41" s="47" t="s">
        <v>143</v>
      </c>
      <c r="B41" s="47">
        <v>3</v>
      </c>
      <c r="C41" s="47" t="s">
        <v>18</v>
      </c>
      <c r="D41" s="47" t="s">
        <v>516</v>
      </c>
      <c r="E41" s="89"/>
      <c r="F41" s="46" t="e">
        <f>IF(E41="","",VLOOKUP(E41,'Blad 5'!A:B,2,FALSE))+'Blad 1'!$F$34</f>
        <v>#VALUE!</v>
      </c>
      <c r="G41" s="91"/>
      <c r="H41" s="89"/>
      <c r="I41" s="47" t="s">
        <v>144</v>
      </c>
      <c r="J41" s="47">
        <v>22</v>
      </c>
      <c r="K41" s="47"/>
      <c r="L41" s="47" t="s">
        <v>145</v>
      </c>
      <c r="M41" s="47" t="s">
        <v>146</v>
      </c>
      <c r="N41" s="47" t="s">
        <v>44</v>
      </c>
      <c r="O41" s="47" t="s">
        <v>23</v>
      </c>
      <c r="P41" s="47">
        <v>20</v>
      </c>
      <c r="Q41" s="47"/>
      <c r="R41" s="47" t="s">
        <v>24</v>
      </c>
      <c r="S41" s="47" t="s">
        <v>25</v>
      </c>
      <c r="T41" s="47" t="s">
        <v>26</v>
      </c>
      <c r="U41" s="47" t="s">
        <v>25</v>
      </c>
      <c r="V41" s="49" t="s">
        <v>27</v>
      </c>
      <c r="W41" s="47" t="s">
        <v>147</v>
      </c>
    </row>
    <row r="42" spans="1:29">
      <c r="A42" s="47" t="s">
        <v>148</v>
      </c>
      <c r="B42" s="47">
        <v>4</v>
      </c>
      <c r="C42" s="47" t="s">
        <v>18</v>
      </c>
      <c r="D42" s="47" t="s">
        <v>516</v>
      </c>
      <c r="E42" s="89"/>
      <c r="F42" s="46" t="e">
        <f>IF(E42="","",VLOOKUP(E42,'Blad 5'!A:B,2,FALSE))+'Blad 1'!$F$34</f>
        <v>#VALUE!</v>
      </c>
      <c r="G42" s="91"/>
      <c r="H42" s="89"/>
      <c r="I42" s="47" t="s">
        <v>149</v>
      </c>
      <c r="J42" s="47">
        <v>6</v>
      </c>
      <c r="K42" s="47"/>
      <c r="L42" s="47" t="s">
        <v>150</v>
      </c>
      <c r="M42" s="47" t="s">
        <v>151</v>
      </c>
      <c r="N42" s="47" t="s">
        <v>44</v>
      </c>
      <c r="O42" s="47" t="s">
        <v>23</v>
      </c>
      <c r="P42" s="47"/>
      <c r="Q42" s="47"/>
      <c r="R42" s="47" t="s">
        <v>152</v>
      </c>
      <c r="S42" s="47" t="s">
        <v>33</v>
      </c>
      <c r="T42" s="47" t="s">
        <v>27</v>
      </c>
      <c r="U42" s="47" t="s">
        <v>153</v>
      </c>
      <c r="V42" s="49" t="s">
        <v>154</v>
      </c>
      <c r="W42" s="47" t="s">
        <v>155</v>
      </c>
    </row>
    <row r="43" spans="1:29">
      <c r="A43" s="47" t="s">
        <v>156</v>
      </c>
      <c r="B43" s="47">
        <v>8</v>
      </c>
      <c r="C43" s="47" t="s">
        <v>18</v>
      </c>
      <c r="D43" s="47" t="s">
        <v>516</v>
      </c>
      <c r="E43" s="89"/>
      <c r="F43" s="46" t="e">
        <f>IF(E43="","",VLOOKUP(E43,'Blad 5'!A:B,2,FALSE))+'Blad 1'!$F$34</f>
        <v>#VALUE!</v>
      </c>
      <c r="G43" s="91"/>
      <c r="H43" s="89"/>
      <c r="I43" s="47" t="s">
        <v>157</v>
      </c>
      <c r="J43" s="47">
        <v>82</v>
      </c>
      <c r="K43" s="47"/>
      <c r="L43" s="47" t="s">
        <v>158</v>
      </c>
      <c r="M43" s="48" t="s">
        <v>159</v>
      </c>
      <c r="N43" s="47" t="s">
        <v>44</v>
      </c>
      <c r="O43" s="47" t="s">
        <v>23</v>
      </c>
      <c r="P43" s="47" t="s">
        <v>32</v>
      </c>
      <c r="Q43" s="47"/>
      <c r="R43" s="47" t="s">
        <v>24</v>
      </c>
      <c r="S43" s="47" t="s">
        <v>25</v>
      </c>
      <c r="T43" s="47" t="s">
        <v>26</v>
      </c>
      <c r="U43" s="47" t="s">
        <v>25</v>
      </c>
      <c r="V43" s="49" t="s">
        <v>27</v>
      </c>
      <c r="W43" s="47"/>
    </row>
    <row r="44" spans="1:29">
      <c r="A44" s="47" t="s">
        <v>164</v>
      </c>
      <c r="B44" s="47">
        <v>15</v>
      </c>
      <c r="C44" s="47" t="s">
        <v>18</v>
      </c>
      <c r="D44" s="47" t="s">
        <v>516</v>
      </c>
      <c r="E44" s="89"/>
      <c r="F44" s="46" t="e">
        <f>IF(E44="","",VLOOKUP(E44,'Blad 5'!A:B,2,FALSE))+'Blad 1'!$F$34</f>
        <v>#VALUE!</v>
      </c>
      <c r="G44" s="91"/>
      <c r="H44" s="89"/>
      <c r="I44" s="47" t="s">
        <v>165</v>
      </c>
      <c r="J44" s="47">
        <v>21</v>
      </c>
      <c r="K44" s="47"/>
      <c r="L44" s="47" t="s">
        <v>166</v>
      </c>
      <c r="M44" s="48" t="s">
        <v>167</v>
      </c>
      <c r="N44" s="47" t="s">
        <v>44</v>
      </c>
      <c r="O44" s="47" t="s">
        <v>23</v>
      </c>
      <c r="P44" s="47">
        <v>30</v>
      </c>
      <c r="Q44" s="47"/>
      <c r="R44" s="47" t="s">
        <v>24</v>
      </c>
      <c r="S44" s="47" t="s">
        <v>25</v>
      </c>
      <c r="T44" s="47" t="s">
        <v>26</v>
      </c>
      <c r="U44" s="47" t="s">
        <v>25</v>
      </c>
      <c r="V44" s="49" t="s">
        <v>27</v>
      </c>
      <c r="W44" s="47" t="s">
        <v>168</v>
      </c>
      <c r="AC44" s="52" t="s">
        <v>169</v>
      </c>
    </row>
    <row r="45" spans="1:29">
      <c r="A45" s="47" t="s">
        <v>170</v>
      </c>
      <c r="B45" s="47">
        <v>38</v>
      </c>
      <c r="C45" s="47" t="s">
        <v>18</v>
      </c>
      <c r="D45" s="47" t="s">
        <v>516</v>
      </c>
      <c r="E45" s="89"/>
      <c r="F45" s="46" t="e">
        <f>IF(E45="","",VLOOKUP(E45,'Blad 5'!A:B,2,FALSE))+'Blad 1'!$F$34</f>
        <v>#VALUE!</v>
      </c>
      <c r="G45" s="91"/>
      <c r="H45" s="89"/>
      <c r="I45" s="47" t="s">
        <v>171</v>
      </c>
      <c r="J45" s="47">
        <v>128</v>
      </c>
      <c r="K45" s="47"/>
      <c r="L45" s="47" t="s">
        <v>172</v>
      </c>
      <c r="M45" s="48" t="s">
        <v>167</v>
      </c>
      <c r="N45" s="47" t="s">
        <v>39</v>
      </c>
      <c r="O45" s="47" t="s">
        <v>23</v>
      </c>
      <c r="P45" s="47">
        <v>30</v>
      </c>
      <c r="Q45" s="47">
        <v>20</v>
      </c>
      <c r="R45" s="47" t="s">
        <v>24</v>
      </c>
      <c r="S45" s="47" t="s">
        <v>25</v>
      </c>
      <c r="T45" s="47" t="s">
        <v>26</v>
      </c>
      <c r="U45" s="47" t="s">
        <v>25</v>
      </c>
      <c r="V45" s="49" t="s">
        <v>27</v>
      </c>
      <c r="W45" s="47"/>
    </row>
    <row r="46" spans="1:29">
      <c r="A46" s="47" t="s">
        <v>173</v>
      </c>
      <c r="B46" s="47">
        <v>13</v>
      </c>
      <c r="C46" s="47" t="s">
        <v>18</v>
      </c>
      <c r="D46" s="47" t="s">
        <v>516</v>
      </c>
      <c r="E46" s="89"/>
      <c r="F46" s="46" t="e">
        <f>IF(E46="","",VLOOKUP(E46,'Blad 5'!A:B,2,FALSE))+'Blad 1'!$F$34</f>
        <v>#VALUE!</v>
      </c>
      <c r="G46" s="91"/>
      <c r="H46" s="89"/>
      <c r="I46" s="47" t="s">
        <v>174</v>
      </c>
      <c r="J46" s="47">
        <v>1</v>
      </c>
      <c r="K46" s="47"/>
      <c r="L46" s="47" t="s">
        <v>175</v>
      </c>
      <c r="M46" s="47" t="s">
        <v>176</v>
      </c>
      <c r="N46" s="47" t="s">
        <v>44</v>
      </c>
      <c r="O46" s="47" t="s">
        <v>23</v>
      </c>
      <c r="P46" s="47">
        <v>30</v>
      </c>
      <c r="Q46" s="47"/>
      <c r="R46" s="47" t="s">
        <v>24</v>
      </c>
      <c r="S46" s="47" t="s">
        <v>25</v>
      </c>
      <c r="T46" s="47" t="s">
        <v>26</v>
      </c>
      <c r="U46" s="47" t="s">
        <v>25</v>
      </c>
      <c r="V46" s="49" t="s">
        <v>27</v>
      </c>
      <c r="W46" s="47"/>
    </row>
    <row r="47" spans="1:29">
      <c r="A47" s="47" t="s">
        <v>177</v>
      </c>
      <c r="B47" s="47">
        <v>44</v>
      </c>
      <c r="C47" s="47" t="s">
        <v>18</v>
      </c>
      <c r="D47" s="47" t="s">
        <v>516</v>
      </c>
      <c r="E47" s="89"/>
      <c r="F47" s="46" t="e">
        <f>IF(E47="","",VLOOKUP(E47,'Blad 5'!A:B,2,FALSE))+'Blad 1'!$F$34</f>
        <v>#VALUE!</v>
      </c>
      <c r="G47" s="91"/>
      <c r="H47" s="89"/>
      <c r="I47" s="47" t="s">
        <v>178</v>
      </c>
      <c r="J47" s="47">
        <v>220</v>
      </c>
      <c r="K47" s="47"/>
      <c r="L47" s="47" t="s">
        <v>179</v>
      </c>
      <c r="M47" s="47" t="s">
        <v>180</v>
      </c>
      <c r="N47" s="47" t="s">
        <v>181</v>
      </c>
      <c r="O47" s="47" t="s">
        <v>23</v>
      </c>
      <c r="P47" s="47">
        <v>100</v>
      </c>
      <c r="Q47" s="47">
        <v>10</v>
      </c>
      <c r="R47" s="47" t="s">
        <v>24</v>
      </c>
      <c r="S47" s="47" t="s">
        <v>25</v>
      </c>
      <c r="T47" s="47" t="s">
        <v>26</v>
      </c>
      <c r="U47" s="47" t="s">
        <v>25</v>
      </c>
      <c r="V47" s="49" t="s">
        <v>27</v>
      </c>
      <c r="W47" s="47"/>
    </row>
    <row r="48" spans="1:29">
      <c r="A48" s="47" t="s">
        <v>182</v>
      </c>
      <c r="B48" s="47">
        <v>5</v>
      </c>
      <c r="C48" s="47" t="s">
        <v>18</v>
      </c>
      <c r="D48" s="47" t="s">
        <v>516</v>
      </c>
      <c r="E48" s="89"/>
      <c r="F48" s="46" t="e">
        <f>IF(E48="","",VLOOKUP(E48,'Blad 5'!A:B,2,FALSE))+'Blad 1'!$F$34</f>
        <v>#VALUE!</v>
      </c>
      <c r="G48" s="91"/>
      <c r="H48" s="89"/>
      <c r="I48" s="47" t="s">
        <v>183</v>
      </c>
      <c r="J48" s="47">
        <v>4</v>
      </c>
      <c r="K48" s="47"/>
      <c r="L48" s="47" t="s">
        <v>184</v>
      </c>
      <c r="M48" s="47" t="s">
        <v>185</v>
      </c>
      <c r="N48" s="47" t="s">
        <v>44</v>
      </c>
      <c r="O48" s="47" t="s">
        <v>23</v>
      </c>
      <c r="P48" s="47">
        <v>30</v>
      </c>
      <c r="Q48" s="47"/>
      <c r="R48" s="47" t="s">
        <v>24</v>
      </c>
      <c r="S48" s="47" t="s">
        <v>33</v>
      </c>
      <c r="T48" s="47" t="s">
        <v>27</v>
      </c>
      <c r="U48" s="47" t="s">
        <v>25</v>
      </c>
      <c r="V48" s="47" t="s">
        <v>79</v>
      </c>
      <c r="W48" s="47"/>
    </row>
    <row r="49" spans="1:23">
      <c r="A49" s="47" t="s">
        <v>186</v>
      </c>
      <c r="B49" s="47">
        <v>68</v>
      </c>
      <c r="C49" s="47" t="s">
        <v>18</v>
      </c>
      <c r="D49" s="47" t="s">
        <v>517</v>
      </c>
      <c r="E49" s="89"/>
      <c r="F49" s="46" t="e">
        <f>IF(E49="","",VLOOKUP(E49,'Blad 5'!A:B,2,FALSE))+'Blad 1'!$F$34</f>
        <v>#VALUE!</v>
      </c>
      <c r="G49" s="91"/>
      <c r="H49" s="89"/>
      <c r="I49" s="47" t="s">
        <v>187</v>
      </c>
      <c r="J49" s="47">
        <v>70</v>
      </c>
      <c r="K49" s="47"/>
      <c r="L49" s="47" t="s">
        <v>188</v>
      </c>
      <c r="M49" s="47" t="s">
        <v>189</v>
      </c>
      <c r="N49" s="47" t="s">
        <v>49</v>
      </c>
      <c r="O49" s="47" t="s">
        <v>23</v>
      </c>
      <c r="P49" s="47">
        <v>100</v>
      </c>
      <c r="Q49" s="47"/>
      <c r="R49" s="47" t="s">
        <v>24</v>
      </c>
      <c r="S49" s="47" t="s">
        <v>25</v>
      </c>
      <c r="T49" s="47" t="s">
        <v>26</v>
      </c>
      <c r="U49" s="47" t="s">
        <v>25</v>
      </c>
      <c r="V49" s="49" t="s">
        <v>27</v>
      </c>
      <c r="W49" s="47"/>
    </row>
    <row r="50" spans="1:23">
      <c r="A50" s="47" t="s">
        <v>190</v>
      </c>
      <c r="B50" s="47">
        <v>136</v>
      </c>
      <c r="C50" s="47" t="s">
        <v>18</v>
      </c>
      <c r="D50" s="47" t="s">
        <v>517</v>
      </c>
      <c r="E50" s="89"/>
      <c r="F50" s="46" t="e">
        <f>IF(E50="","",VLOOKUP(E50,'Blad 5'!A:B,2,FALSE))+'Blad 1'!$F$34</f>
        <v>#VALUE!</v>
      </c>
      <c r="G50" s="91"/>
      <c r="H50" s="89"/>
      <c r="I50" s="47" t="s">
        <v>191</v>
      </c>
      <c r="J50" s="47">
        <v>8</v>
      </c>
      <c r="K50" s="47"/>
      <c r="L50" s="47" t="s">
        <v>192</v>
      </c>
      <c r="M50" s="47" t="s">
        <v>193</v>
      </c>
      <c r="N50" s="47" t="s">
        <v>39</v>
      </c>
      <c r="O50" s="47" t="s">
        <v>95</v>
      </c>
      <c r="P50" s="47">
        <v>100</v>
      </c>
      <c r="Q50" s="47">
        <v>20</v>
      </c>
      <c r="R50" s="47" t="s">
        <v>24</v>
      </c>
      <c r="S50" s="47" t="s">
        <v>25</v>
      </c>
      <c r="T50" s="47" t="s">
        <v>66</v>
      </c>
      <c r="U50" s="47" t="s">
        <v>25</v>
      </c>
      <c r="V50" s="49" t="s">
        <v>194</v>
      </c>
      <c r="W50" s="47" t="s">
        <v>195</v>
      </c>
    </row>
    <row r="51" spans="1:23">
      <c r="A51" s="47" t="s">
        <v>196</v>
      </c>
      <c r="B51" s="47">
        <v>11</v>
      </c>
      <c r="C51" s="47" t="s">
        <v>18</v>
      </c>
      <c r="D51" s="47" t="s">
        <v>516</v>
      </c>
      <c r="E51" s="89"/>
      <c r="F51" s="46" t="e">
        <f>IF(E51="","",VLOOKUP(E51,'Blad 5'!A:B,2,FALSE))+'Blad 1'!$F$34</f>
        <v>#VALUE!</v>
      </c>
      <c r="G51" s="91"/>
      <c r="H51" s="89"/>
      <c r="I51" s="47" t="s">
        <v>197</v>
      </c>
      <c r="J51" s="47">
        <v>44</v>
      </c>
      <c r="K51" s="47"/>
      <c r="L51" s="47" t="s">
        <v>198</v>
      </c>
      <c r="M51" s="47" t="s">
        <v>199</v>
      </c>
      <c r="N51" s="47" t="s">
        <v>44</v>
      </c>
      <c r="O51" s="47" t="s">
        <v>23</v>
      </c>
      <c r="P51" s="47">
        <v>30</v>
      </c>
      <c r="Q51" s="47"/>
      <c r="R51" s="47" t="s">
        <v>24</v>
      </c>
      <c r="S51" s="47" t="s">
        <v>33</v>
      </c>
      <c r="T51" s="47" t="s">
        <v>27</v>
      </c>
      <c r="U51" s="47" t="s">
        <v>25</v>
      </c>
      <c r="V51" s="47" t="s">
        <v>79</v>
      </c>
      <c r="W51" s="47"/>
    </row>
    <row r="52" spans="1:23">
      <c r="A52" s="47" t="s">
        <v>200</v>
      </c>
      <c r="B52" s="47">
        <v>34</v>
      </c>
      <c r="C52" s="47" t="s">
        <v>18</v>
      </c>
      <c r="D52" s="47" t="s">
        <v>516</v>
      </c>
      <c r="E52" s="89"/>
      <c r="F52" s="46" t="e">
        <f>IF(E52="","",VLOOKUP(E52,'Blad 5'!A:B,2,FALSE))+'Blad 1'!$F$34</f>
        <v>#VALUE!</v>
      </c>
      <c r="G52" s="91"/>
      <c r="H52" s="89"/>
      <c r="I52" s="47" t="s">
        <v>201</v>
      </c>
      <c r="J52" s="47">
        <v>169</v>
      </c>
      <c r="K52" s="47"/>
      <c r="L52" s="47" t="s">
        <v>202</v>
      </c>
      <c r="M52" s="47" t="s">
        <v>203</v>
      </c>
      <c r="N52" s="47" t="s">
        <v>49</v>
      </c>
      <c r="O52" s="47" t="s">
        <v>23</v>
      </c>
      <c r="P52" s="47">
        <v>100</v>
      </c>
      <c r="Q52" s="47"/>
      <c r="R52" s="47" t="s">
        <v>24</v>
      </c>
      <c r="S52" s="47" t="s">
        <v>25</v>
      </c>
      <c r="T52" s="47" t="s">
        <v>26</v>
      </c>
      <c r="U52" s="47" t="s">
        <v>25</v>
      </c>
      <c r="V52" s="49" t="s">
        <v>27</v>
      </c>
      <c r="W52" s="47"/>
    </row>
    <row r="53" spans="1:23">
      <c r="A53" s="47" t="s">
        <v>204</v>
      </c>
      <c r="B53" s="47">
        <v>88</v>
      </c>
      <c r="C53" s="47" t="s">
        <v>18</v>
      </c>
      <c r="D53" s="47" t="s">
        <v>517</v>
      </c>
      <c r="E53" s="89"/>
      <c r="F53" s="46" t="e">
        <f>IF(E53="","",VLOOKUP(E53,'Blad 5'!A:B,2,FALSE))+'Blad 1'!$F$34</f>
        <v>#VALUE!</v>
      </c>
      <c r="G53" s="91"/>
      <c r="H53" s="89"/>
      <c r="I53" s="47" t="s">
        <v>205</v>
      </c>
      <c r="J53" s="47">
        <v>138</v>
      </c>
      <c r="K53" s="47"/>
      <c r="L53" s="47" t="s">
        <v>206</v>
      </c>
      <c r="M53" s="47" t="s">
        <v>207</v>
      </c>
      <c r="N53" s="47" t="s">
        <v>44</v>
      </c>
      <c r="O53" s="47" t="s">
        <v>23</v>
      </c>
      <c r="P53" s="47">
        <v>50</v>
      </c>
      <c r="Q53" s="47"/>
      <c r="R53" s="47" t="s">
        <v>24</v>
      </c>
      <c r="S53" s="47" t="s">
        <v>25</v>
      </c>
      <c r="T53" s="47" t="s">
        <v>26</v>
      </c>
      <c r="U53" s="47" t="s">
        <v>25</v>
      </c>
      <c r="V53" s="49" t="s">
        <v>27</v>
      </c>
      <c r="W53" s="47"/>
    </row>
    <row r="54" spans="1:23">
      <c r="A54" s="47" t="s">
        <v>211</v>
      </c>
      <c r="B54" s="47">
        <v>112</v>
      </c>
      <c r="C54" s="47" t="s">
        <v>18</v>
      </c>
      <c r="D54" s="47" t="s">
        <v>517</v>
      </c>
      <c r="E54" s="89"/>
      <c r="F54" s="46" t="e">
        <f>IF(E54="","",VLOOKUP(E54,'Blad 5'!A:B,2,FALSE))+'Blad 1'!$F$34</f>
        <v>#VALUE!</v>
      </c>
      <c r="G54" s="91"/>
      <c r="H54" s="89"/>
      <c r="I54" s="47" t="s">
        <v>212</v>
      </c>
      <c r="J54" s="47">
        <v>15</v>
      </c>
      <c r="K54" s="47"/>
      <c r="L54" s="47" t="s">
        <v>213</v>
      </c>
      <c r="M54" s="47" t="s">
        <v>207</v>
      </c>
      <c r="N54" s="47" t="s">
        <v>214</v>
      </c>
      <c r="O54" s="47" t="s">
        <v>23</v>
      </c>
      <c r="P54" s="47">
        <v>100</v>
      </c>
      <c r="Q54" s="47"/>
      <c r="R54" s="47" t="s">
        <v>24</v>
      </c>
      <c r="S54" s="47" t="s">
        <v>25</v>
      </c>
      <c r="T54" s="47" t="s">
        <v>26</v>
      </c>
      <c r="U54" s="47" t="s">
        <v>25</v>
      </c>
      <c r="V54" s="49" t="s">
        <v>27</v>
      </c>
      <c r="W54" s="47"/>
    </row>
    <row r="55" spans="1:23">
      <c r="A55" s="47" t="s">
        <v>215</v>
      </c>
      <c r="B55" s="47">
        <v>5</v>
      </c>
      <c r="C55" s="47" t="s">
        <v>18</v>
      </c>
      <c r="D55" s="47" t="s">
        <v>516</v>
      </c>
      <c r="E55" s="89"/>
      <c r="F55" s="46" t="e">
        <f>IF(E55="","",VLOOKUP(E55,'Blad 5'!A:B,2,FALSE))+'Blad 1'!$F$34</f>
        <v>#VALUE!</v>
      </c>
      <c r="G55" s="91"/>
      <c r="H55" s="89"/>
      <c r="I55" s="47" t="s">
        <v>216</v>
      </c>
      <c r="J55" s="47">
        <v>9</v>
      </c>
      <c r="K55" s="47"/>
      <c r="L55" s="47" t="s">
        <v>217</v>
      </c>
      <c r="M55" s="47" t="s">
        <v>218</v>
      </c>
      <c r="N55" s="47" t="s">
        <v>44</v>
      </c>
      <c r="O55" s="47" t="s">
        <v>23</v>
      </c>
      <c r="P55" s="47">
        <v>30</v>
      </c>
      <c r="Q55" s="47"/>
      <c r="R55" s="47" t="s">
        <v>95</v>
      </c>
      <c r="S55" s="47" t="s">
        <v>25</v>
      </c>
      <c r="T55" s="47" t="s">
        <v>26</v>
      </c>
      <c r="U55" s="47" t="s">
        <v>25</v>
      </c>
      <c r="V55" s="49" t="s">
        <v>27</v>
      </c>
      <c r="W55" s="47" t="s">
        <v>219</v>
      </c>
    </row>
    <row r="56" spans="1:23">
      <c r="A56" s="47" t="s">
        <v>224</v>
      </c>
      <c r="B56" s="47">
        <v>8</v>
      </c>
      <c r="C56" s="47" t="s">
        <v>18</v>
      </c>
      <c r="D56" s="47" t="s">
        <v>516</v>
      </c>
      <c r="E56" s="89"/>
      <c r="F56" s="46" t="e">
        <f>IF(E56="","",VLOOKUP(E56,'Blad 5'!A:B,2,FALSE))+'Blad 1'!$F$34</f>
        <v>#VALUE!</v>
      </c>
      <c r="G56" s="91"/>
      <c r="H56" s="89"/>
      <c r="I56" s="47" t="s">
        <v>225</v>
      </c>
      <c r="J56" s="47">
        <v>43</v>
      </c>
      <c r="K56" s="47"/>
      <c r="L56" s="47" t="s">
        <v>226</v>
      </c>
      <c r="M56" s="47" t="s">
        <v>227</v>
      </c>
      <c r="N56" s="47" t="s">
        <v>44</v>
      </c>
      <c r="O56" s="47" t="s">
        <v>23</v>
      </c>
      <c r="P56" s="47" t="s">
        <v>32</v>
      </c>
      <c r="Q56" s="47"/>
      <c r="R56" s="47" t="s">
        <v>26</v>
      </c>
      <c r="S56" s="47" t="s">
        <v>33</v>
      </c>
      <c r="T56" s="47" t="s">
        <v>27</v>
      </c>
      <c r="U56" s="47" t="s">
        <v>25</v>
      </c>
      <c r="V56" s="47" t="s">
        <v>79</v>
      </c>
      <c r="W56" s="47"/>
    </row>
    <row r="57" spans="1:23">
      <c r="A57" s="47" t="s">
        <v>228</v>
      </c>
      <c r="B57" s="47">
        <v>5</v>
      </c>
      <c r="C57" s="47" t="s">
        <v>18</v>
      </c>
      <c r="D57" s="47" t="s">
        <v>516</v>
      </c>
      <c r="E57" s="89"/>
      <c r="F57" s="46" t="e">
        <f>IF(E57="","",VLOOKUP(E57,'Blad 5'!A:B,2,FALSE))+'Blad 1'!$F$34</f>
        <v>#VALUE!</v>
      </c>
      <c r="G57" s="91"/>
      <c r="H57" s="89"/>
      <c r="I57" s="47" t="s">
        <v>229</v>
      </c>
      <c r="J57" s="47">
        <v>10</v>
      </c>
      <c r="K57" s="47"/>
      <c r="L57" s="47" t="s">
        <v>230</v>
      </c>
      <c r="M57" s="47" t="s">
        <v>231</v>
      </c>
      <c r="N57" s="47" t="s">
        <v>44</v>
      </c>
      <c r="O57" s="47" t="s">
        <v>23</v>
      </c>
      <c r="P57" s="47" t="s">
        <v>32</v>
      </c>
      <c r="Q57" s="47"/>
      <c r="R57" s="47" t="s">
        <v>26</v>
      </c>
      <c r="S57" s="47" t="s">
        <v>33</v>
      </c>
      <c r="T57" s="47" t="s">
        <v>27</v>
      </c>
      <c r="U57" s="47" t="s">
        <v>25</v>
      </c>
      <c r="V57" s="47" t="s">
        <v>79</v>
      </c>
      <c r="W57" s="47"/>
    </row>
    <row r="58" spans="1:23">
      <c r="A58" s="47" t="s">
        <v>232</v>
      </c>
      <c r="B58" s="47">
        <v>8</v>
      </c>
      <c r="C58" s="47" t="s">
        <v>18</v>
      </c>
      <c r="D58" s="47" t="s">
        <v>516</v>
      </c>
      <c r="E58" s="89"/>
      <c r="F58" s="46" t="e">
        <f>IF(E58="","",VLOOKUP(E58,'Blad 5'!A:B,2,FALSE))+'Blad 1'!$F$34</f>
        <v>#VALUE!</v>
      </c>
      <c r="G58" s="91"/>
      <c r="H58" s="89"/>
      <c r="I58" s="47" t="s">
        <v>233</v>
      </c>
      <c r="J58" s="47">
        <v>79</v>
      </c>
      <c r="K58" s="47" t="s">
        <v>55</v>
      </c>
      <c r="L58" s="47" t="s">
        <v>234</v>
      </c>
      <c r="M58" s="47" t="s">
        <v>235</v>
      </c>
      <c r="N58" s="47" t="s">
        <v>44</v>
      </c>
      <c r="O58" s="47" t="s">
        <v>23</v>
      </c>
      <c r="P58" s="47" t="s">
        <v>32</v>
      </c>
      <c r="Q58" s="47"/>
      <c r="R58" s="47" t="s">
        <v>24</v>
      </c>
      <c r="S58" s="47" t="s">
        <v>25</v>
      </c>
      <c r="T58" s="47" t="s">
        <v>26</v>
      </c>
      <c r="U58" s="47" t="s">
        <v>25</v>
      </c>
      <c r="V58" s="49" t="s">
        <v>27</v>
      </c>
      <c r="W58" s="47" t="s">
        <v>236</v>
      </c>
    </row>
    <row r="59" spans="1:23">
      <c r="A59" s="47" t="s">
        <v>237</v>
      </c>
      <c r="B59" s="47">
        <v>32</v>
      </c>
      <c r="C59" s="47" t="s">
        <v>18</v>
      </c>
      <c r="D59" s="47" t="s">
        <v>516</v>
      </c>
      <c r="E59" s="89"/>
      <c r="F59" s="46" t="e">
        <f>IF(E59="","",VLOOKUP(E59,'Blad 5'!A:B,2,FALSE))+'Blad 1'!$F$34</f>
        <v>#VALUE!</v>
      </c>
      <c r="G59" s="91"/>
      <c r="H59" s="89"/>
      <c r="I59" s="47" t="s">
        <v>238</v>
      </c>
      <c r="J59" s="47">
        <v>9</v>
      </c>
      <c r="K59" s="47"/>
      <c r="L59" s="47" t="s">
        <v>239</v>
      </c>
      <c r="M59" s="47" t="s">
        <v>235</v>
      </c>
      <c r="N59" s="47" t="s">
        <v>49</v>
      </c>
      <c r="O59" s="47" t="s">
        <v>23</v>
      </c>
      <c r="P59" s="47">
        <v>100</v>
      </c>
      <c r="Q59" s="47"/>
      <c r="R59" s="47" t="s">
        <v>24</v>
      </c>
      <c r="S59" s="47" t="s">
        <v>25</v>
      </c>
      <c r="T59" s="47" t="s">
        <v>26</v>
      </c>
      <c r="U59" s="47" t="s">
        <v>25</v>
      </c>
      <c r="V59" s="49" t="s">
        <v>27</v>
      </c>
      <c r="W59" s="47"/>
    </row>
    <row r="60" spans="1:23">
      <c r="A60" s="47" t="s">
        <v>240</v>
      </c>
      <c r="B60" s="47">
        <v>22</v>
      </c>
      <c r="C60" s="47" t="s">
        <v>18</v>
      </c>
      <c r="D60" s="47" t="s">
        <v>516</v>
      </c>
      <c r="E60" s="89"/>
      <c r="F60" s="46" t="e">
        <f>IF(E60="","",VLOOKUP(E60,'Blad 5'!A:B,2,FALSE))+'Blad 1'!$F$34</f>
        <v>#VALUE!</v>
      </c>
      <c r="G60" s="91"/>
      <c r="H60" s="89"/>
      <c r="I60" s="47" t="s">
        <v>241</v>
      </c>
      <c r="J60" s="47">
        <v>1</v>
      </c>
      <c r="K60" s="47"/>
      <c r="L60" s="47" t="s">
        <v>242</v>
      </c>
      <c r="M60" s="47" t="s">
        <v>235</v>
      </c>
      <c r="N60" s="47" t="s">
        <v>55</v>
      </c>
      <c r="O60" s="47" t="s">
        <v>23</v>
      </c>
      <c r="P60" s="47">
        <v>50</v>
      </c>
      <c r="Q60" s="47">
        <v>30</v>
      </c>
      <c r="R60" s="47" t="s">
        <v>24</v>
      </c>
      <c r="S60" s="47" t="s">
        <v>25</v>
      </c>
      <c r="T60" s="47" t="s">
        <v>26</v>
      </c>
      <c r="U60" s="47" t="s">
        <v>25</v>
      </c>
      <c r="V60" s="49" t="s">
        <v>27</v>
      </c>
      <c r="W60" s="47"/>
    </row>
    <row r="61" spans="1:23">
      <c r="A61" s="47" t="s">
        <v>243</v>
      </c>
      <c r="B61" s="47">
        <v>118</v>
      </c>
      <c r="C61" s="47" t="s">
        <v>18</v>
      </c>
      <c r="D61" s="47" t="s">
        <v>517</v>
      </c>
      <c r="E61" s="89"/>
      <c r="F61" s="46" t="e">
        <f>IF(E61="","",VLOOKUP(E61,'Blad 5'!A:B,2,FALSE))+'Blad 1'!$F$34</f>
        <v>#VALUE!</v>
      </c>
      <c r="G61" s="91"/>
      <c r="H61" s="89"/>
      <c r="I61" s="47" t="s">
        <v>244</v>
      </c>
      <c r="J61" s="47">
        <v>163</v>
      </c>
      <c r="K61" s="47"/>
      <c r="L61" s="47" t="s">
        <v>245</v>
      </c>
      <c r="M61" s="47" t="s">
        <v>235</v>
      </c>
      <c r="N61" s="47" t="s">
        <v>49</v>
      </c>
      <c r="O61" s="47" t="s">
        <v>23</v>
      </c>
      <c r="P61" s="47">
        <v>100</v>
      </c>
      <c r="Q61" s="47"/>
      <c r="R61" s="47" t="s">
        <v>24</v>
      </c>
      <c r="S61" s="47" t="s">
        <v>25</v>
      </c>
      <c r="T61" s="47" t="s">
        <v>26</v>
      </c>
      <c r="U61" s="47" t="s">
        <v>25</v>
      </c>
      <c r="V61" s="49" t="s">
        <v>27</v>
      </c>
      <c r="W61" s="47"/>
    </row>
    <row r="62" spans="1:23">
      <c r="A62" s="47" t="s">
        <v>246</v>
      </c>
      <c r="B62" s="47">
        <v>11</v>
      </c>
      <c r="C62" s="47" t="s">
        <v>18</v>
      </c>
      <c r="D62" s="47" t="s">
        <v>516</v>
      </c>
      <c r="E62" s="89"/>
      <c r="F62" s="46" t="e">
        <f>IF(E62="","",VLOOKUP(E62,'Blad 5'!A:B,2,FALSE))+'Blad 1'!$F$34</f>
        <v>#VALUE!</v>
      </c>
      <c r="G62" s="91"/>
      <c r="H62" s="89"/>
      <c r="I62" s="47" t="s">
        <v>247</v>
      </c>
      <c r="J62" s="47">
        <v>51</v>
      </c>
      <c r="K62" s="47"/>
      <c r="L62" s="47" t="s">
        <v>248</v>
      </c>
      <c r="M62" s="47" t="s">
        <v>249</v>
      </c>
      <c r="N62" s="47" t="s">
        <v>44</v>
      </c>
      <c r="O62" s="47" t="s">
        <v>23</v>
      </c>
      <c r="P62" s="47" t="s">
        <v>32</v>
      </c>
      <c r="Q62" s="47"/>
      <c r="R62" s="47" t="s">
        <v>26</v>
      </c>
      <c r="S62" s="47" t="s">
        <v>33</v>
      </c>
      <c r="T62" s="47" t="s">
        <v>27</v>
      </c>
      <c r="U62" s="47" t="s">
        <v>250</v>
      </c>
      <c r="V62" s="49" t="s">
        <v>251</v>
      </c>
      <c r="W62" s="47"/>
    </row>
    <row r="63" spans="1:23">
      <c r="A63" s="47" t="s">
        <v>252</v>
      </c>
      <c r="B63" s="47">
        <v>232</v>
      </c>
      <c r="C63" s="47" t="s">
        <v>18</v>
      </c>
      <c r="D63" s="47" t="s">
        <v>518</v>
      </c>
      <c r="E63" s="89"/>
      <c r="F63" s="46" t="e">
        <f>IF(E63="","",VLOOKUP(E63,'Blad 5'!A:B,2,FALSE))+'Blad 1'!$F$34</f>
        <v>#VALUE!</v>
      </c>
      <c r="G63" s="91"/>
      <c r="H63" s="89"/>
      <c r="I63" s="47" t="s">
        <v>253</v>
      </c>
      <c r="J63" s="47">
        <v>63</v>
      </c>
      <c r="K63" s="47"/>
      <c r="L63" s="47" t="s">
        <v>254</v>
      </c>
      <c r="M63" s="47" t="s">
        <v>255</v>
      </c>
      <c r="N63" s="47" t="s">
        <v>256</v>
      </c>
      <c r="O63" s="47" t="s">
        <v>23</v>
      </c>
      <c r="P63" s="47">
        <v>200</v>
      </c>
      <c r="Q63" s="47"/>
      <c r="R63" s="47" t="s">
        <v>24</v>
      </c>
      <c r="S63" s="47" t="s">
        <v>257</v>
      </c>
      <c r="T63" s="47" t="s">
        <v>26</v>
      </c>
      <c r="U63" s="47" t="s">
        <v>25</v>
      </c>
      <c r="V63" s="49" t="s">
        <v>258</v>
      </c>
      <c r="W63" s="47" t="s">
        <v>259</v>
      </c>
    </row>
    <row r="64" spans="1:23">
      <c r="A64" s="47" t="s">
        <v>260</v>
      </c>
      <c r="B64" s="47">
        <v>14</v>
      </c>
      <c r="C64" s="47" t="s">
        <v>18</v>
      </c>
      <c r="D64" s="47" t="s">
        <v>516</v>
      </c>
      <c r="E64" s="89"/>
      <c r="F64" s="46" t="e">
        <f>IF(E64="","",VLOOKUP(E64,'Blad 5'!A:B,2,FALSE))+'Blad 1'!$F$34</f>
        <v>#VALUE!</v>
      </c>
      <c r="G64" s="91"/>
      <c r="H64" s="89"/>
      <c r="I64" s="47" t="s">
        <v>261</v>
      </c>
      <c r="J64" s="47">
        <v>87</v>
      </c>
      <c r="K64" s="47"/>
      <c r="L64" s="47" t="s">
        <v>262</v>
      </c>
      <c r="M64" s="47" t="s">
        <v>263</v>
      </c>
      <c r="N64" s="47" t="s">
        <v>44</v>
      </c>
      <c r="O64" s="47" t="s">
        <v>23</v>
      </c>
      <c r="P64" s="47">
        <v>30</v>
      </c>
      <c r="Q64" s="47"/>
      <c r="R64" s="47" t="s">
        <v>24</v>
      </c>
      <c r="S64" s="47" t="s">
        <v>33</v>
      </c>
      <c r="T64" s="47" t="s">
        <v>66</v>
      </c>
      <c r="U64" s="47" t="s">
        <v>25</v>
      </c>
      <c r="V64" s="49" t="s">
        <v>258</v>
      </c>
      <c r="W64" s="47"/>
    </row>
    <row r="65" spans="1:23">
      <c r="A65" s="47" t="s">
        <v>264</v>
      </c>
      <c r="B65" s="47">
        <v>26</v>
      </c>
      <c r="C65" s="47" t="s">
        <v>18</v>
      </c>
      <c r="D65" s="47" t="s">
        <v>516</v>
      </c>
      <c r="E65" s="89"/>
      <c r="F65" s="46" t="e">
        <f>IF(E65="","",VLOOKUP(E65,'Blad 5'!A:B,2,FALSE))+'Blad 1'!$F$34</f>
        <v>#VALUE!</v>
      </c>
      <c r="G65" s="91"/>
      <c r="H65" s="89"/>
      <c r="I65" s="47" t="s">
        <v>265</v>
      </c>
      <c r="J65" s="47">
        <v>60</v>
      </c>
      <c r="K65" s="47"/>
      <c r="L65" s="47" t="s">
        <v>266</v>
      </c>
      <c r="M65" s="47" t="s">
        <v>267</v>
      </c>
      <c r="N65" s="47" t="s">
        <v>44</v>
      </c>
      <c r="O65" s="47" t="s">
        <v>23</v>
      </c>
      <c r="P65" s="47">
        <v>20</v>
      </c>
      <c r="Q65" s="47">
        <v>10</v>
      </c>
      <c r="R65" s="47" t="s">
        <v>24</v>
      </c>
      <c r="S65" s="47" t="s">
        <v>25</v>
      </c>
      <c r="T65" s="47" t="s">
        <v>26</v>
      </c>
      <c r="U65" s="47" t="s">
        <v>25</v>
      </c>
      <c r="V65" s="49" t="s">
        <v>27</v>
      </c>
      <c r="W65" s="47" t="s">
        <v>268</v>
      </c>
    </row>
    <row r="66" spans="1:23">
      <c r="A66" s="47" t="s">
        <v>269</v>
      </c>
      <c r="B66" s="47">
        <v>8</v>
      </c>
      <c r="C66" s="47" t="s">
        <v>18</v>
      </c>
      <c r="D66" s="47" t="s">
        <v>516</v>
      </c>
      <c r="E66" s="89"/>
      <c r="F66" s="46" t="e">
        <f>IF(E66="","",VLOOKUP(E66,'Blad 5'!A:B,2,FALSE))+'Blad 1'!$F$34</f>
        <v>#VALUE!</v>
      </c>
      <c r="G66" s="91"/>
      <c r="H66" s="89"/>
      <c r="I66" s="47" t="s">
        <v>270</v>
      </c>
      <c r="J66" s="47">
        <v>7</v>
      </c>
      <c r="K66" s="47"/>
      <c r="L66" s="47" t="s">
        <v>271</v>
      </c>
      <c r="M66" s="47" t="s">
        <v>272</v>
      </c>
      <c r="N66" s="47" t="s">
        <v>44</v>
      </c>
      <c r="O66" s="47" t="s">
        <v>23</v>
      </c>
      <c r="P66" s="47">
        <v>30</v>
      </c>
      <c r="Q66" s="47"/>
      <c r="R66" s="47" t="s">
        <v>24</v>
      </c>
      <c r="S66" s="47" t="s">
        <v>33</v>
      </c>
      <c r="T66" s="47" t="s">
        <v>27</v>
      </c>
      <c r="U66" s="47" t="s">
        <v>25</v>
      </c>
      <c r="V66" s="47" t="s">
        <v>79</v>
      </c>
      <c r="W66" s="47"/>
    </row>
    <row r="67" spans="1:23">
      <c r="A67" s="47" t="s">
        <v>273</v>
      </c>
      <c r="B67" s="47">
        <v>35</v>
      </c>
      <c r="C67" s="47" t="s">
        <v>18</v>
      </c>
      <c r="D67" s="47" t="s">
        <v>516</v>
      </c>
      <c r="E67" s="89"/>
      <c r="F67" s="46" t="e">
        <f>IF(E67="","",VLOOKUP(E67,'Blad 5'!A:B,2,FALSE))+'Blad 1'!$F$34</f>
        <v>#VALUE!</v>
      </c>
      <c r="G67" s="91"/>
      <c r="H67" s="89"/>
      <c r="I67" s="47" t="s">
        <v>274</v>
      </c>
      <c r="J67" s="47">
        <v>1</v>
      </c>
      <c r="K67" s="47"/>
      <c r="L67" s="47" t="s">
        <v>275</v>
      </c>
      <c r="M67" s="47" t="s">
        <v>276</v>
      </c>
      <c r="N67" s="47" t="s">
        <v>49</v>
      </c>
      <c r="O67" s="47" t="s">
        <v>23</v>
      </c>
      <c r="P67" s="47">
        <v>100</v>
      </c>
      <c r="Q67" s="47"/>
      <c r="R67" s="47" t="s">
        <v>24</v>
      </c>
      <c r="S67" s="47" t="s">
        <v>25</v>
      </c>
      <c r="T67" s="47" t="s">
        <v>66</v>
      </c>
      <c r="U67" s="47" t="s">
        <v>25</v>
      </c>
      <c r="V67" s="49" t="s">
        <v>258</v>
      </c>
      <c r="W67" s="47"/>
    </row>
    <row r="68" spans="1:23">
      <c r="A68" s="47" t="s">
        <v>277</v>
      </c>
      <c r="B68" s="47">
        <v>7</v>
      </c>
      <c r="C68" s="47" t="s">
        <v>18</v>
      </c>
      <c r="D68" s="47" t="s">
        <v>516</v>
      </c>
      <c r="E68" s="89"/>
      <c r="F68" s="46" t="e">
        <f>IF(E68="","",VLOOKUP(E68,'Blad 5'!A:B,2,FALSE))+'Blad 1'!$F$34</f>
        <v>#VALUE!</v>
      </c>
      <c r="G68" s="91"/>
      <c r="H68" s="89"/>
      <c r="I68" s="47" t="s">
        <v>278</v>
      </c>
      <c r="J68" s="47">
        <v>31</v>
      </c>
      <c r="K68" s="47"/>
      <c r="L68" s="47" t="s">
        <v>279</v>
      </c>
      <c r="M68" s="47" t="s">
        <v>280</v>
      </c>
      <c r="N68" s="47" t="s">
        <v>44</v>
      </c>
      <c r="O68" s="47" t="s">
        <v>23</v>
      </c>
      <c r="P68" s="47" t="s">
        <v>32</v>
      </c>
      <c r="Q68" s="47"/>
      <c r="R68" s="47" t="s">
        <v>26</v>
      </c>
      <c r="S68" s="47" t="s">
        <v>33</v>
      </c>
      <c r="T68" s="47" t="s">
        <v>27</v>
      </c>
      <c r="U68" s="47" t="s">
        <v>25</v>
      </c>
      <c r="V68" s="47" t="s">
        <v>79</v>
      </c>
      <c r="W68" s="47"/>
    </row>
    <row r="69" spans="1:23">
      <c r="A69" s="47" t="s">
        <v>281</v>
      </c>
      <c r="B69" s="47">
        <v>9</v>
      </c>
      <c r="C69" s="47" t="s">
        <v>18</v>
      </c>
      <c r="D69" s="47" t="s">
        <v>516</v>
      </c>
      <c r="E69" s="89"/>
      <c r="F69" s="46" t="e">
        <f>IF(E69="","",VLOOKUP(E69,'Blad 5'!A:B,2,FALSE))+'Blad 1'!$F$34</f>
        <v>#VALUE!</v>
      </c>
      <c r="G69" s="91"/>
      <c r="H69" s="89"/>
      <c r="I69" s="47" t="s">
        <v>282</v>
      </c>
      <c r="J69" s="47">
        <v>28</v>
      </c>
      <c r="K69" s="47"/>
      <c r="L69" s="47" t="s">
        <v>283</v>
      </c>
      <c r="M69" s="47" t="s">
        <v>284</v>
      </c>
      <c r="N69" s="47" t="s">
        <v>44</v>
      </c>
      <c r="O69" s="47" t="s">
        <v>23</v>
      </c>
      <c r="P69" s="47" t="s">
        <v>32</v>
      </c>
      <c r="Q69" s="47"/>
      <c r="R69" s="47" t="s">
        <v>26</v>
      </c>
      <c r="S69" s="47" t="s">
        <v>33</v>
      </c>
      <c r="T69" s="47" t="s">
        <v>27</v>
      </c>
      <c r="U69" s="47" t="s">
        <v>25</v>
      </c>
      <c r="V69" s="47" t="s">
        <v>79</v>
      </c>
      <c r="W69" s="47"/>
    </row>
    <row r="70" spans="1:23">
      <c r="A70" s="47" t="s">
        <v>285</v>
      </c>
      <c r="B70" s="47">
        <v>10</v>
      </c>
      <c r="C70" s="47" t="s">
        <v>18</v>
      </c>
      <c r="D70" s="47" t="s">
        <v>516</v>
      </c>
      <c r="E70" s="89"/>
      <c r="F70" s="46" t="e">
        <f>IF(E70="","",VLOOKUP(E70,'Blad 5'!A:B,2,FALSE))+'Blad 1'!$F$34</f>
        <v>#VALUE!</v>
      </c>
      <c r="G70" s="91"/>
      <c r="H70" s="89"/>
      <c r="I70" s="47" t="s">
        <v>286</v>
      </c>
      <c r="J70" s="47">
        <v>24</v>
      </c>
      <c r="K70" s="47"/>
      <c r="L70" s="47" t="s">
        <v>287</v>
      </c>
      <c r="M70" s="47" t="s">
        <v>288</v>
      </c>
      <c r="N70" s="47" t="s">
        <v>44</v>
      </c>
      <c r="O70" s="47" t="s">
        <v>23</v>
      </c>
      <c r="P70" s="47">
        <v>30</v>
      </c>
      <c r="Q70" s="47"/>
      <c r="R70" s="47" t="s">
        <v>24</v>
      </c>
      <c r="S70" s="47" t="s">
        <v>33</v>
      </c>
      <c r="T70" s="47" t="s">
        <v>27</v>
      </c>
      <c r="U70" s="47" t="s">
        <v>25</v>
      </c>
      <c r="V70" s="47" t="s">
        <v>79</v>
      </c>
      <c r="W70" s="47"/>
    </row>
    <row r="71" spans="1:23">
      <c r="A71" s="47" t="s">
        <v>289</v>
      </c>
      <c r="B71" s="47">
        <v>5</v>
      </c>
      <c r="C71" s="47" t="s">
        <v>18</v>
      </c>
      <c r="D71" s="47" t="s">
        <v>516</v>
      </c>
      <c r="E71" s="89"/>
      <c r="F71" s="46" t="e">
        <f>IF(E71="","",VLOOKUP(E71,'Blad 5'!A:B,2,FALSE))+'Blad 1'!$F$34</f>
        <v>#VALUE!</v>
      </c>
      <c r="G71" s="91"/>
      <c r="H71" s="89"/>
      <c r="I71" s="47" t="s">
        <v>290</v>
      </c>
      <c r="J71" s="47">
        <v>15</v>
      </c>
      <c r="K71" s="47"/>
      <c r="L71" s="47" t="s">
        <v>291</v>
      </c>
      <c r="M71" s="47" t="s">
        <v>292</v>
      </c>
      <c r="N71" s="47" t="s">
        <v>44</v>
      </c>
      <c r="O71" s="47" t="s">
        <v>23</v>
      </c>
      <c r="P71" s="47">
        <v>20</v>
      </c>
      <c r="Q71" s="47"/>
      <c r="R71" s="47" t="s">
        <v>24</v>
      </c>
      <c r="S71" s="47" t="s">
        <v>25</v>
      </c>
      <c r="T71" s="47" t="s">
        <v>26</v>
      </c>
      <c r="U71" s="47" t="s">
        <v>25</v>
      </c>
      <c r="V71" s="47" t="s">
        <v>27</v>
      </c>
      <c r="W71" s="47"/>
    </row>
    <row r="72" spans="1:23">
      <c r="A72" s="47" t="s">
        <v>293</v>
      </c>
      <c r="B72" s="47">
        <v>5</v>
      </c>
      <c r="C72" s="47" t="s">
        <v>18</v>
      </c>
      <c r="D72" s="47" t="s">
        <v>516</v>
      </c>
      <c r="E72" s="89"/>
      <c r="F72" s="46" t="e">
        <f>IF(E72="","",VLOOKUP(E72,'Blad 5'!A:B,2,FALSE))+'Blad 1'!$F$34</f>
        <v>#VALUE!</v>
      </c>
      <c r="G72" s="91"/>
      <c r="H72" s="89"/>
      <c r="I72" s="47" t="s">
        <v>294</v>
      </c>
      <c r="J72" s="47">
        <v>112</v>
      </c>
      <c r="K72" s="47"/>
      <c r="L72" s="47" t="s">
        <v>295</v>
      </c>
      <c r="M72" s="47" t="s">
        <v>296</v>
      </c>
      <c r="N72" s="47" t="s">
        <v>44</v>
      </c>
      <c r="O72" s="47" t="s">
        <v>23</v>
      </c>
      <c r="P72" s="47">
        <v>30</v>
      </c>
      <c r="Q72" s="47"/>
      <c r="R72" s="47" t="s">
        <v>24</v>
      </c>
      <c r="S72" s="47" t="s">
        <v>25</v>
      </c>
      <c r="T72" s="47" t="s">
        <v>26</v>
      </c>
      <c r="U72" s="47" t="s">
        <v>25</v>
      </c>
      <c r="V72" s="47" t="s">
        <v>27</v>
      </c>
      <c r="W72" s="47"/>
    </row>
    <row r="73" spans="1:23">
      <c r="A73" s="47" t="s">
        <v>297</v>
      </c>
      <c r="B73" s="47">
        <v>13</v>
      </c>
      <c r="C73" s="47" t="s">
        <v>18</v>
      </c>
      <c r="D73" s="47" t="s">
        <v>516</v>
      </c>
      <c r="E73" s="89"/>
      <c r="F73" s="46" t="e">
        <f>IF(E73="","",VLOOKUP(E73,'Blad 5'!A:B,2,FALSE))+'Blad 1'!$F$34</f>
        <v>#VALUE!</v>
      </c>
      <c r="G73" s="91"/>
      <c r="H73" s="89"/>
      <c r="I73" s="47" t="s">
        <v>298</v>
      </c>
      <c r="J73" s="47">
        <v>7</v>
      </c>
      <c r="K73" s="47"/>
      <c r="L73" s="47" t="s">
        <v>299</v>
      </c>
      <c r="M73" s="47" t="s">
        <v>300</v>
      </c>
      <c r="N73" s="47" t="s">
        <v>44</v>
      </c>
      <c r="O73" s="47" t="s">
        <v>23</v>
      </c>
      <c r="P73" s="47">
        <v>30</v>
      </c>
      <c r="Q73" s="47"/>
      <c r="R73" s="47" t="s">
        <v>24</v>
      </c>
      <c r="S73" s="47" t="s">
        <v>25</v>
      </c>
      <c r="T73" s="47" t="s">
        <v>26</v>
      </c>
      <c r="U73" s="47" t="s">
        <v>301</v>
      </c>
      <c r="V73" s="47" t="s">
        <v>27</v>
      </c>
      <c r="W73" s="47"/>
    </row>
    <row r="74" spans="1:23">
      <c r="A74" s="47" t="s">
        <v>302</v>
      </c>
      <c r="B74" s="47">
        <v>45</v>
      </c>
      <c r="C74" s="47" t="s">
        <v>18</v>
      </c>
      <c r="D74" s="47" t="s">
        <v>516</v>
      </c>
      <c r="E74" s="89"/>
      <c r="F74" s="46" t="e">
        <f>IF(E74="","",VLOOKUP(E74,'Blad 5'!A:B,2,FALSE))+'Blad 1'!$F$34</f>
        <v>#VALUE!</v>
      </c>
      <c r="G74" s="91"/>
      <c r="H74" s="89"/>
      <c r="I74" s="47" t="s">
        <v>303</v>
      </c>
      <c r="J74" s="47">
        <v>248</v>
      </c>
      <c r="K74" s="47"/>
      <c r="L74" s="47" t="s">
        <v>304</v>
      </c>
      <c r="M74" s="47" t="s">
        <v>305</v>
      </c>
      <c r="N74" s="47" t="s">
        <v>306</v>
      </c>
      <c r="O74" s="47" t="s">
        <v>95</v>
      </c>
      <c r="P74" s="47">
        <v>1000</v>
      </c>
      <c r="Q74" s="47"/>
      <c r="R74" s="47" t="s">
        <v>307</v>
      </c>
      <c r="S74" s="47" t="s">
        <v>25</v>
      </c>
      <c r="T74" s="47" t="s">
        <v>26</v>
      </c>
      <c r="U74" s="47" t="s">
        <v>25</v>
      </c>
      <c r="V74" s="47" t="s">
        <v>27</v>
      </c>
      <c r="W74" s="47"/>
    </row>
    <row r="75" spans="1:23">
      <c r="A75" s="47" t="s">
        <v>313</v>
      </c>
      <c r="B75" s="47">
        <v>95</v>
      </c>
      <c r="C75" s="47" t="s">
        <v>18</v>
      </c>
      <c r="D75" s="47" t="s">
        <v>517</v>
      </c>
      <c r="E75" s="89"/>
      <c r="F75" s="46" t="e">
        <f>IF(E75="","",VLOOKUP(E75,'Blad 5'!A:B,2,FALSE))+'Blad 1'!$F$34</f>
        <v>#VALUE!</v>
      </c>
      <c r="G75" s="91"/>
      <c r="H75" s="89"/>
      <c r="I75" s="47" t="s">
        <v>314</v>
      </c>
      <c r="J75" s="47">
        <v>31</v>
      </c>
      <c r="K75" s="47"/>
      <c r="L75" s="47" t="s">
        <v>315</v>
      </c>
      <c r="M75" s="47" t="s">
        <v>305</v>
      </c>
      <c r="N75" s="47" t="s">
        <v>49</v>
      </c>
      <c r="O75" s="47" t="s">
        <v>23</v>
      </c>
      <c r="P75" s="47">
        <v>1000</v>
      </c>
      <c r="Q75" s="47"/>
      <c r="R75" s="47" t="s">
        <v>24</v>
      </c>
      <c r="S75" s="47" t="s">
        <v>25</v>
      </c>
      <c r="T75" s="47" t="s">
        <v>27</v>
      </c>
      <c r="U75" s="47" t="s">
        <v>25</v>
      </c>
      <c r="V75" s="47" t="s">
        <v>316</v>
      </c>
      <c r="W75" s="47"/>
    </row>
    <row r="76" spans="1:23">
      <c r="A76" s="47" t="s">
        <v>320</v>
      </c>
      <c r="B76" s="47">
        <v>9</v>
      </c>
      <c r="C76" s="47" t="s">
        <v>18</v>
      </c>
      <c r="D76" s="47" t="s">
        <v>516</v>
      </c>
      <c r="E76" s="89"/>
      <c r="F76" s="46" t="e">
        <f>IF(E76="","",VLOOKUP(E76,'Blad 5'!A:B,2,FALSE))+'Blad 1'!$F$34</f>
        <v>#VALUE!</v>
      </c>
      <c r="G76" s="91"/>
      <c r="H76" s="89"/>
      <c r="I76" s="47" t="s">
        <v>321</v>
      </c>
      <c r="J76" s="47">
        <v>60</v>
      </c>
      <c r="K76" s="47" t="s">
        <v>55</v>
      </c>
      <c r="L76" s="47" t="s">
        <v>322</v>
      </c>
      <c r="M76" s="47" t="s">
        <v>323</v>
      </c>
      <c r="N76" s="47" t="s">
        <v>44</v>
      </c>
      <c r="O76" s="47" t="s">
        <v>23</v>
      </c>
      <c r="P76" s="47" t="s">
        <v>32</v>
      </c>
      <c r="Q76" s="47"/>
      <c r="R76" s="47" t="s">
        <v>24</v>
      </c>
      <c r="S76" s="47" t="s">
        <v>25</v>
      </c>
      <c r="T76" s="47" t="s">
        <v>26</v>
      </c>
      <c r="U76" s="47" t="s">
        <v>25</v>
      </c>
      <c r="V76" s="47" t="s">
        <v>24</v>
      </c>
      <c r="W76" s="47"/>
    </row>
    <row r="77" spans="1:23">
      <c r="A77" s="47" t="s">
        <v>324</v>
      </c>
      <c r="B77" s="47">
        <v>5</v>
      </c>
      <c r="C77" s="47" t="s">
        <v>18</v>
      </c>
      <c r="D77" s="47" t="s">
        <v>516</v>
      </c>
      <c r="E77" s="89"/>
      <c r="F77" s="46" t="e">
        <f>IF(E77="","",VLOOKUP(E77,'Blad 5'!A:B,2,FALSE))+'Blad 1'!$F$34</f>
        <v>#VALUE!</v>
      </c>
      <c r="G77" s="91"/>
      <c r="H77" s="89"/>
      <c r="I77" s="47" t="s">
        <v>325</v>
      </c>
      <c r="J77" s="47">
        <v>4</v>
      </c>
      <c r="K77" s="47"/>
      <c r="L77" s="47" t="s">
        <v>326</v>
      </c>
      <c r="M77" s="47" t="s">
        <v>327</v>
      </c>
      <c r="N77" s="47" t="s">
        <v>44</v>
      </c>
      <c r="O77" s="47" t="s">
        <v>23</v>
      </c>
      <c r="P77" s="47" t="s">
        <v>32</v>
      </c>
      <c r="Q77" s="47"/>
      <c r="R77" s="47" t="s">
        <v>26</v>
      </c>
      <c r="S77" s="47" t="s">
        <v>33</v>
      </c>
      <c r="T77" s="47" t="s">
        <v>27</v>
      </c>
      <c r="U77" s="47" t="s">
        <v>25</v>
      </c>
      <c r="V77" s="47" t="s">
        <v>328</v>
      </c>
      <c r="W77" s="47"/>
    </row>
    <row r="78" spans="1:23">
      <c r="A78" s="47" t="s">
        <v>329</v>
      </c>
      <c r="B78" s="47">
        <v>61</v>
      </c>
      <c r="C78" s="47" t="s">
        <v>18</v>
      </c>
      <c r="D78" s="47" t="s">
        <v>517</v>
      </c>
      <c r="E78" s="89"/>
      <c r="F78" s="46" t="e">
        <f>IF(E78="","",VLOOKUP(E78,'Blad 5'!A:B,2,FALSE))+'Blad 1'!$F$34</f>
        <v>#VALUE!</v>
      </c>
      <c r="G78" s="91"/>
      <c r="H78" s="89"/>
      <c r="I78" s="47" t="s">
        <v>330</v>
      </c>
      <c r="J78" s="47">
        <v>13</v>
      </c>
      <c r="K78" s="47"/>
      <c r="L78" s="47" t="s">
        <v>331</v>
      </c>
      <c r="M78" s="47" t="s">
        <v>332</v>
      </c>
      <c r="N78" s="47" t="s">
        <v>84</v>
      </c>
      <c r="O78" s="47" t="s">
        <v>23</v>
      </c>
      <c r="P78" s="47">
        <v>100</v>
      </c>
      <c r="Q78" s="47"/>
      <c r="R78" s="47" t="s">
        <v>24</v>
      </c>
      <c r="S78" s="47" t="s">
        <v>333</v>
      </c>
      <c r="T78" s="47" t="s">
        <v>26</v>
      </c>
      <c r="U78" s="47" t="s">
        <v>25</v>
      </c>
      <c r="V78" s="47" t="s">
        <v>334</v>
      </c>
      <c r="W78" s="47"/>
    </row>
    <row r="79" spans="1:23">
      <c r="A79" s="47" t="s">
        <v>335</v>
      </c>
      <c r="B79" s="47">
        <v>72</v>
      </c>
      <c r="C79" s="47" t="s">
        <v>18</v>
      </c>
      <c r="D79" s="47" t="s">
        <v>517</v>
      </c>
      <c r="E79" s="89"/>
      <c r="F79" s="46" t="e">
        <f>IF(E79="","",VLOOKUP(E79,'Blad 5'!A:B,2,FALSE))+'Blad 1'!$F$34</f>
        <v>#VALUE!</v>
      </c>
      <c r="G79" s="91"/>
      <c r="H79" s="89"/>
      <c r="I79" s="47" t="s">
        <v>336</v>
      </c>
      <c r="J79" s="47">
        <v>4</v>
      </c>
      <c r="K79" s="47"/>
      <c r="L79" s="47" t="s">
        <v>337</v>
      </c>
      <c r="M79" s="47" t="s">
        <v>338</v>
      </c>
      <c r="N79" s="47" t="s">
        <v>84</v>
      </c>
      <c r="O79" s="47" t="s">
        <v>23</v>
      </c>
      <c r="P79" s="47">
        <v>100</v>
      </c>
      <c r="Q79" s="47"/>
      <c r="R79" s="47" t="s">
        <v>24</v>
      </c>
      <c r="S79" s="47" t="s">
        <v>25</v>
      </c>
      <c r="T79" s="47" t="s">
        <v>26</v>
      </c>
      <c r="U79" s="47" t="s">
        <v>25</v>
      </c>
      <c r="V79" s="47" t="s">
        <v>27</v>
      </c>
      <c r="W79" s="47"/>
    </row>
    <row r="80" spans="1:23">
      <c r="A80" s="47" t="s">
        <v>339</v>
      </c>
      <c r="B80" s="47">
        <v>17</v>
      </c>
      <c r="C80" s="47" t="s">
        <v>18</v>
      </c>
      <c r="D80" s="47" t="s">
        <v>516</v>
      </c>
      <c r="E80" s="89"/>
      <c r="F80" s="46" t="e">
        <f>IF(E80="","",VLOOKUP(E80,'Blad 5'!A:B,2,FALSE))+'Blad 1'!$F$34</f>
        <v>#VALUE!</v>
      </c>
      <c r="G80" s="91"/>
      <c r="H80" s="89"/>
      <c r="I80" s="47" t="s">
        <v>340</v>
      </c>
      <c r="J80" s="47">
        <v>1</v>
      </c>
      <c r="K80" s="47"/>
      <c r="L80" s="47" t="s">
        <v>341</v>
      </c>
      <c r="M80" s="47" t="s">
        <v>338</v>
      </c>
      <c r="N80" s="47" t="s">
        <v>44</v>
      </c>
      <c r="O80" s="47" t="s">
        <v>23</v>
      </c>
      <c r="P80" s="47">
        <v>10</v>
      </c>
      <c r="Q80" s="47"/>
      <c r="R80" s="47" t="s">
        <v>24</v>
      </c>
      <c r="S80" s="47" t="s">
        <v>25</v>
      </c>
      <c r="T80" s="47" t="s">
        <v>26</v>
      </c>
      <c r="U80" s="47" t="s">
        <v>25</v>
      </c>
      <c r="V80" s="47" t="s">
        <v>27</v>
      </c>
      <c r="W80" s="47"/>
    </row>
    <row r="81" spans="1:23">
      <c r="A81" s="47" t="s">
        <v>342</v>
      </c>
      <c r="B81" s="47">
        <v>19</v>
      </c>
      <c r="C81" s="47" t="s">
        <v>18</v>
      </c>
      <c r="D81" s="47" t="s">
        <v>516</v>
      </c>
      <c r="E81" s="89"/>
      <c r="F81" s="46" t="e">
        <f>IF(E81="","",VLOOKUP(E81,'Blad 5'!A:B,2,FALSE))+'Blad 1'!$F$34</f>
        <v>#VALUE!</v>
      </c>
      <c r="G81" s="91"/>
      <c r="H81" s="89"/>
      <c r="I81" s="47" t="s">
        <v>343</v>
      </c>
      <c r="J81" s="47">
        <v>2</v>
      </c>
      <c r="K81" s="47"/>
      <c r="L81" s="47" t="s">
        <v>344</v>
      </c>
      <c r="M81" s="47" t="s">
        <v>345</v>
      </c>
      <c r="N81" s="47" t="s">
        <v>44</v>
      </c>
      <c r="O81" s="47" t="s">
        <v>23</v>
      </c>
      <c r="P81" s="47">
        <v>30</v>
      </c>
      <c r="Q81" s="47"/>
      <c r="R81" s="47" t="s">
        <v>24</v>
      </c>
      <c r="S81" s="47" t="s">
        <v>25</v>
      </c>
      <c r="T81" s="47" t="s">
        <v>26</v>
      </c>
      <c r="U81" s="47" t="s">
        <v>25</v>
      </c>
      <c r="V81" s="47" t="s">
        <v>27</v>
      </c>
      <c r="W81" s="47"/>
    </row>
    <row r="82" spans="1:23">
      <c r="A82" s="47" t="s">
        <v>346</v>
      </c>
      <c r="B82" s="47">
        <v>6</v>
      </c>
      <c r="C82" s="47" t="s">
        <v>18</v>
      </c>
      <c r="D82" s="47" t="s">
        <v>516</v>
      </c>
      <c r="E82" s="89"/>
      <c r="F82" s="46" t="e">
        <f>IF(E82="","",VLOOKUP(E82,'Blad 5'!A:B,2,FALSE))+'Blad 1'!$F$34</f>
        <v>#VALUE!</v>
      </c>
      <c r="G82" s="91"/>
      <c r="H82" s="89"/>
      <c r="I82" s="47" t="s">
        <v>347</v>
      </c>
      <c r="J82" s="47">
        <v>12</v>
      </c>
      <c r="K82" s="47"/>
      <c r="L82" s="47" t="s">
        <v>348</v>
      </c>
      <c r="M82" s="47" t="s">
        <v>349</v>
      </c>
      <c r="N82" s="47" t="s">
        <v>44</v>
      </c>
      <c r="O82" s="47" t="s">
        <v>23</v>
      </c>
      <c r="P82" s="47">
        <v>30</v>
      </c>
      <c r="Q82" s="47"/>
      <c r="R82" s="47" t="s">
        <v>24</v>
      </c>
      <c r="S82" s="47" t="s">
        <v>33</v>
      </c>
      <c r="T82" s="47" t="s">
        <v>27</v>
      </c>
      <c r="U82" s="47" t="s">
        <v>25</v>
      </c>
      <c r="V82" s="47" t="s">
        <v>79</v>
      </c>
      <c r="W82" s="47"/>
    </row>
    <row r="83" spans="1:23">
      <c r="A83" s="47" t="s">
        <v>350</v>
      </c>
      <c r="B83" s="47">
        <v>19</v>
      </c>
      <c r="C83" s="47" t="s">
        <v>18</v>
      </c>
      <c r="D83" s="47" t="s">
        <v>516</v>
      </c>
      <c r="E83" s="89"/>
      <c r="F83" s="46" t="e">
        <f>IF(E83="","",VLOOKUP(E83,'Blad 5'!A:B,2,FALSE))+'Blad 1'!$F$34</f>
        <v>#VALUE!</v>
      </c>
      <c r="G83" s="91"/>
      <c r="H83" s="89"/>
      <c r="I83" s="47" t="s">
        <v>351</v>
      </c>
      <c r="J83" s="47">
        <v>174</v>
      </c>
      <c r="K83" s="47"/>
      <c r="L83" s="47" t="s">
        <v>352</v>
      </c>
      <c r="M83" s="47" t="s">
        <v>349</v>
      </c>
      <c r="N83" s="47" t="s">
        <v>44</v>
      </c>
      <c r="O83" s="47" t="s">
        <v>23</v>
      </c>
      <c r="P83" s="47">
        <v>30</v>
      </c>
      <c r="Q83" s="47"/>
      <c r="R83" s="47" t="s">
        <v>24</v>
      </c>
      <c r="S83" s="47" t="s">
        <v>25</v>
      </c>
      <c r="T83" s="47" t="s">
        <v>26</v>
      </c>
      <c r="U83" s="47" t="s">
        <v>25</v>
      </c>
      <c r="V83" s="47" t="s">
        <v>27</v>
      </c>
      <c r="W83" s="47"/>
    </row>
    <row r="84" spans="1:23">
      <c r="A84" s="47" t="s">
        <v>353</v>
      </c>
      <c r="B84" s="47">
        <v>14</v>
      </c>
      <c r="C84" s="47" t="s">
        <v>18</v>
      </c>
      <c r="D84" s="47" t="s">
        <v>516</v>
      </c>
      <c r="E84" s="89"/>
      <c r="F84" s="46" t="e">
        <f>IF(E84="","",VLOOKUP(E84,'Blad 5'!A:B,2,FALSE))+'Blad 1'!$F$34</f>
        <v>#VALUE!</v>
      </c>
      <c r="G84" s="91"/>
      <c r="H84" s="89"/>
      <c r="I84" s="47" t="s">
        <v>354</v>
      </c>
      <c r="J84" s="47">
        <v>50</v>
      </c>
      <c r="K84" s="47"/>
      <c r="L84" s="47" t="s">
        <v>355</v>
      </c>
      <c r="M84" s="47" t="s">
        <v>349</v>
      </c>
      <c r="N84" s="47" t="s">
        <v>44</v>
      </c>
      <c r="O84" s="47" t="s">
        <v>23</v>
      </c>
      <c r="P84" s="47" t="s">
        <v>32</v>
      </c>
      <c r="Q84" s="47"/>
      <c r="R84" s="47" t="s">
        <v>26</v>
      </c>
      <c r="S84" s="47" t="s">
        <v>33</v>
      </c>
      <c r="T84" s="47" t="s">
        <v>27</v>
      </c>
      <c r="U84" s="47" t="s">
        <v>25</v>
      </c>
      <c r="V84" s="47" t="s">
        <v>356</v>
      </c>
      <c r="W84" s="47" t="s">
        <v>357</v>
      </c>
    </row>
    <row r="85" spans="1:23">
      <c r="A85" s="47" t="s">
        <v>358</v>
      </c>
      <c r="B85" s="47">
        <v>12</v>
      </c>
      <c r="C85" s="47" t="s">
        <v>18</v>
      </c>
      <c r="D85" s="47" t="s">
        <v>516</v>
      </c>
      <c r="E85" s="89"/>
      <c r="F85" s="46" t="e">
        <f>IF(E85="","",VLOOKUP(E85,'Blad 5'!A:B,2,FALSE))+'Blad 1'!$F$34</f>
        <v>#VALUE!</v>
      </c>
      <c r="G85" s="91"/>
      <c r="H85" s="89"/>
      <c r="I85" s="47" t="s">
        <v>359</v>
      </c>
      <c r="J85" s="47">
        <v>70</v>
      </c>
      <c r="K85" s="47"/>
      <c r="L85" s="47" t="s">
        <v>360</v>
      </c>
      <c r="M85" s="47" t="s">
        <v>349</v>
      </c>
      <c r="N85" s="47" t="s">
        <v>44</v>
      </c>
      <c r="O85" s="47" t="s">
        <v>23</v>
      </c>
      <c r="P85" s="47">
        <v>30</v>
      </c>
      <c r="Q85" s="47"/>
      <c r="R85" s="47" t="s">
        <v>24</v>
      </c>
      <c r="S85" s="47" t="s">
        <v>25</v>
      </c>
      <c r="T85" s="47" t="s">
        <v>26</v>
      </c>
      <c r="U85" s="47" t="s">
        <v>25</v>
      </c>
      <c r="V85" s="47" t="s">
        <v>27</v>
      </c>
      <c r="W85" s="47"/>
    </row>
    <row r="86" spans="1:23">
      <c r="A86" s="47" t="s">
        <v>361</v>
      </c>
      <c r="B86" s="47">
        <v>7</v>
      </c>
      <c r="C86" s="47" t="s">
        <v>18</v>
      </c>
      <c r="D86" s="47" t="s">
        <v>516</v>
      </c>
      <c r="E86" s="89"/>
      <c r="F86" s="46" t="e">
        <f>IF(E86="","",VLOOKUP(E86,'Blad 5'!A:B,2,FALSE))+'Blad 1'!$F$34</f>
        <v>#VALUE!</v>
      </c>
      <c r="G86" s="91"/>
      <c r="H86" s="89"/>
      <c r="I86" s="47" t="s">
        <v>362</v>
      </c>
      <c r="J86" s="47">
        <v>28</v>
      </c>
      <c r="K86" s="47"/>
      <c r="L86" s="47" t="s">
        <v>363</v>
      </c>
      <c r="M86" s="47" t="s">
        <v>364</v>
      </c>
      <c r="N86" s="47" t="s">
        <v>44</v>
      </c>
      <c r="O86" s="47" t="s">
        <v>23</v>
      </c>
      <c r="P86" s="47">
        <v>20</v>
      </c>
      <c r="Q86" s="47"/>
      <c r="R86" s="47" t="s">
        <v>24</v>
      </c>
      <c r="S86" s="47" t="s">
        <v>33</v>
      </c>
      <c r="T86" s="47" t="s">
        <v>27</v>
      </c>
      <c r="U86" s="47" t="s">
        <v>25</v>
      </c>
      <c r="V86" s="47" t="s">
        <v>79</v>
      </c>
      <c r="W86" s="47"/>
    </row>
    <row r="87" spans="1:23">
      <c r="A87" s="47" t="s">
        <v>365</v>
      </c>
      <c r="B87" s="47">
        <v>7</v>
      </c>
      <c r="C87" s="47" t="s">
        <v>18</v>
      </c>
      <c r="D87" s="47" t="s">
        <v>516</v>
      </c>
      <c r="E87" s="89"/>
      <c r="F87" s="46" t="e">
        <f>IF(E87="","",VLOOKUP(E87,'Blad 5'!A:B,2,FALSE))+'Blad 1'!$F$34</f>
        <v>#VALUE!</v>
      </c>
      <c r="G87" s="91"/>
      <c r="H87" s="89"/>
      <c r="I87" s="47" t="s">
        <v>366</v>
      </c>
      <c r="J87" s="47">
        <v>5</v>
      </c>
      <c r="K87" s="47"/>
      <c r="L87" s="47" t="s">
        <v>367</v>
      </c>
      <c r="M87" s="47" t="s">
        <v>368</v>
      </c>
      <c r="N87" s="47" t="s">
        <v>44</v>
      </c>
      <c r="O87" s="47" t="s">
        <v>23</v>
      </c>
      <c r="P87" s="47">
        <v>30</v>
      </c>
      <c r="Q87" s="47"/>
      <c r="R87" s="47" t="s">
        <v>24</v>
      </c>
      <c r="S87" s="47" t="s">
        <v>25</v>
      </c>
      <c r="T87" s="47" t="s">
        <v>26</v>
      </c>
      <c r="U87" s="47" t="s">
        <v>25</v>
      </c>
      <c r="V87" s="47" t="s">
        <v>27</v>
      </c>
      <c r="W87" s="47"/>
    </row>
    <row r="88" spans="1:23">
      <c r="A88" s="47" t="s">
        <v>369</v>
      </c>
      <c r="B88" s="47">
        <v>9</v>
      </c>
      <c r="C88" s="47" t="s">
        <v>18</v>
      </c>
      <c r="D88" s="47" t="s">
        <v>516</v>
      </c>
      <c r="E88" s="89"/>
      <c r="F88" s="46" t="e">
        <f>IF(E88="","",VLOOKUP(E88,'Blad 5'!A:B,2,FALSE))+'Blad 1'!$F$34</f>
        <v>#VALUE!</v>
      </c>
      <c r="G88" s="91"/>
      <c r="H88" s="89"/>
      <c r="I88" s="47" t="s">
        <v>370</v>
      </c>
      <c r="J88" s="47">
        <v>1944</v>
      </c>
      <c r="K88" s="47"/>
      <c r="L88" s="47" t="s">
        <v>371</v>
      </c>
      <c r="M88" s="47" t="s">
        <v>368</v>
      </c>
      <c r="N88" s="47" t="s">
        <v>44</v>
      </c>
      <c r="O88" s="47" t="s">
        <v>23</v>
      </c>
      <c r="P88" s="47">
        <v>20</v>
      </c>
      <c r="Q88" s="47">
        <v>10</v>
      </c>
      <c r="R88" s="47" t="s">
        <v>24</v>
      </c>
      <c r="S88" s="47" t="s">
        <v>25</v>
      </c>
      <c r="T88" s="47" t="s">
        <v>26</v>
      </c>
      <c r="U88" s="47" t="s">
        <v>25</v>
      </c>
      <c r="V88" s="47" t="s">
        <v>27</v>
      </c>
      <c r="W88" s="47"/>
    </row>
    <row r="89" spans="1:23">
      <c r="A89" s="47" t="s">
        <v>379</v>
      </c>
      <c r="B89" s="47">
        <v>314</v>
      </c>
      <c r="C89" s="47" t="s">
        <v>18</v>
      </c>
      <c r="D89" s="47" t="s">
        <v>518</v>
      </c>
      <c r="E89" s="89"/>
      <c r="F89" s="46" t="e">
        <f>IF(E89="","",VLOOKUP(E89,'Blad 5'!A:B,2,FALSE))+'Blad 1'!$F$34</f>
        <v>#VALUE!</v>
      </c>
      <c r="G89" s="91"/>
      <c r="H89" s="89"/>
      <c r="I89" s="47" t="s">
        <v>121</v>
      </c>
      <c r="J89" s="47">
        <v>21</v>
      </c>
      <c r="K89" s="47"/>
      <c r="L89" s="47" t="s">
        <v>380</v>
      </c>
      <c r="M89" s="47" t="s">
        <v>375</v>
      </c>
      <c r="N89" s="47" t="s">
        <v>89</v>
      </c>
      <c r="O89" s="47" t="s">
        <v>23</v>
      </c>
      <c r="P89" s="47">
        <v>200</v>
      </c>
      <c r="Q89" s="47"/>
      <c r="R89" s="47" t="s">
        <v>24</v>
      </c>
      <c r="S89" s="47" t="s">
        <v>25</v>
      </c>
      <c r="T89" s="47" t="s">
        <v>26</v>
      </c>
      <c r="U89" s="47" t="s">
        <v>25</v>
      </c>
      <c r="V89" s="47" t="s">
        <v>27</v>
      </c>
      <c r="W89" s="47"/>
    </row>
    <row r="90" spans="1:23">
      <c r="A90" s="47" t="s">
        <v>396</v>
      </c>
      <c r="B90" s="47">
        <v>9</v>
      </c>
      <c r="C90" s="47" t="s">
        <v>18</v>
      </c>
      <c r="D90" s="47" t="s">
        <v>516</v>
      </c>
      <c r="E90" s="89"/>
      <c r="F90" s="46" t="e">
        <f>IF(E90="","",VLOOKUP(E90,'Blad 5'!A:B,2,FALSE))+'Blad 1'!$F$34</f>
        <v>#VALUE!</v>
      </c>
      <c r="G90" s="91"/>
      <c r="H90" s="89"/>
      <c r="I90" s="47" t="s">
        <v>397</v>
      </c>
      <c r="J90" s="47">
        <v>35</v>
      </c>
      <c r="K90" s="47"/>
      <c r="L90" s="47" t="s">
        <v>398</v>
      </c>
      <c r="M90" s="47" t="s">
        <v>399</v>
      </c>
      <c r="N90" s="47" t="s">
        <v>49</v>
      </c>
      <c r="O90" s="47" t="s">
        <v>23</v>
      </c>
      <c r="P90" s="47">
        <v>100</v>
      </c>
      <c r="Q90" s="47"/>
      <c r="R90" s="47" t="s">
        <v>95</v>
      </c>
      <c r="S90" s="47" t="s">
        <v>25</v>
      </c>
      <c r="T90" s="47" t="s">
        <v>26</v>
      </c>
      <c r="U90" s="47" t="s">
        <v>25</v>
      </c>
      <c r="V90" s="47" t="s">
        <v>27</v>
      </c>
      <c r="W90" s="47"/>
    </row>
    <row r="91" spans="1:23">
      <c r="A91" s="47" t="s">
        <v>400</v>
      </c>
      <c r="B91" s="47">
        <v>7</v>
      </c>
      <c r="C91" s="47" t="s">
        <v>18</v>
      </c>
      <c r="D91" s="47" t="s">
        <v>516</v>
      </c>
      <c r="E91" s="89"/>
      <c r="F91" s="46" t="e">
        <f>IF(E91="","",VLOOKUP(E91,'Blad 5'!A:B,2,FALSE))+'Blad 1'!$F$34</f>
        <v>#VALUE!</v>
      </c>
      <c r="G91" s="91"/>
      <c r="H91" s="89"/>
      <c r="I91" s="47" t="s">
        <v>401</v>
      </c>
      <c r="J91" s="47">
        <v>3</v>
      </c>
      <c r="K91" s="47"/>
      <c r="L91" s="47" t="s">
        <v>402</v>
      </c>
      <c r="M91" s="47" t="s">
        <v>403</v>
      </c>
      <c r="N91" s="47" t="s">
        <v>44</v>
      </c>
      <c r="O91" s="47" t="s">
        <v>23</v>
      </c>
      <c r="P91" s="47">
        <v>20</v>
      </c>
      <c r="Q91" s="47"/>
      <c r="R91" s="47" t="s">
        <v>24</v>
      </c>
      <c r="S91" s="47" t="s">
        <v>25</v>
      </c>
      <c r="T91" s="47" t="s">
        <v>26</v>
      </c>
      <c r="U91" s="47" t="s">
        <v>25</v>
      </c>
      <c r="V91" s="47" t="s">
        <v>27</v>
      </c>
      <c r="W91" s="47"/>
    </row>
    <row r="92" spans="1:23">
      <c r="A92" s="47" t="s">
        <v>404</v>
      </c>
      <c r="B92" s="47">
        <v>41</v>
      </c>
      <c r="C92" s="47" t="s">
        <v>18</v>
      </c>
      <c r="D92" s="47" t="s">
        <v>516</v>
      </c>
      <c r="E92" s="89"/>
      <c r="F92" s="46" t="e">
        <f>IF(E92="","",VLOOKUP(E92,'Blad 5'!A:B,2,FALSE))+'Blad 1'!$F$34</f>
        <v>#VALUE!</v>
      </c>
      <c r="G92" s="91"/>
      <c r="H92" s="89"/>
      <c r="I92" s="47" t="s">
        <v>405</v>
      </c>
      <c r="J92" s="47">
        <v>1</v>
      </c>
      <c r="K92" s="47"/>
      <c r="L92" s="47" t="s">
        <v>406</v>
      </c>
      <c r="M92" s="47" t="s">
        <v>407</v>
      </c>
      <c r="N92" s="47" t="s">
        <v>44</v>
      </c>
      <c r="O92" s="47" t="s">
        <v>23</v>
      </c>
      <c r="P92" s="47">
        <v>30</v>
      </c>
      <c r="Q92" s="47"/>
      <c r="R92" s="47" t="s">
        <v>24</v>
      </c>
      <c r="S92" s="47" t="s">
        <v>33</v>
      </c>
      <c r="T92" s="47" t="s">
        <v>27</v>
      </c>
      <c r="U92" s="47" t="s">
        <v>25</v>
      </c>
      <c r="V92" s="47" t="s">
        <v>79</v>
      </c>
      <c r="W92" s="47" t="s">
        <v>408</v>
      </c>
    </row>
    <row r="93" spans="1:23">
      <c r="A93" s="47" t="s">
        <v>409</v>
      </c>
      <c r="B93" s="47">
        <v>8</v>
      </c>
      <c r="C93" s="47" t="s">
        <v>18</v>
      </c>
      <c r="D93" s="47" t="s">
        <v>516</v>
      </c>
      <c r="E93" s="89"/>
      <c r="F93" s="46" t="e">
        <f>IF(E93="","",VLOOKUP(E93,'Blad 5'!A:B,2,FALSE))+'Blad 1'!$F$34</f>
        <v>#VALUE!</v>
      </c>
      <c r="G93" s="91"/>
      <c r="H93" s="89"/>
      <c r="I93" s="47" t="s">
        <v>410</v>
      </c>
      <c r="J93" s="47">
        <v>1</v>
      </c>
      <c r="K93" s="47" t="s">
        <v>89</v>
      </c>
      <c r="L93" s="47" t="s">
        <v>411</v>
      </c>
      <c r="M93" s="47" t="s">
        <v>412</v>
      </c>
      <c r="N93" s="47" t="s">
        <v>44</v>
      </c>
      <c r="O93" s="47" t="s">
        <v>23</v>
      </c>
      <c r="P93" s="47">
        <v>30</v>
      </c>
      <c r="Q93" s="47"/>
      <c r="R93" s="47" t="s">
        <v>24</v>
      </c>
      <c r="S93" s="47" t="s">
        <v>25</v>
      </c>
      <c r="T93" s="47" t="s">
        <v>26</v>
      </c>
      <c r="U93" s="47" t="s">
        <v>25</v>
      </c>
      <c r="V93" s="47" t="s">
        <v>27</v>
      </c>
      <c r="W93" s="47"/>
    </row>
    <row r="94" spans="1:23">
      <c r="A94" s="47" t="s">
        <v>413</v>
      </c>
      <c r="B94" s="47">
        <v>2</v>
      </c>
      <c r="C94" s="47" t="s">
        <v>18</v>
      </c>
      <c r="D94" s="47" t="s">
        <v>516</v>
      </c>
      <c r="E94" s="89"/>
      <c r="F94" s="46" t="e">
        <f>IF(E94="","",VLOOKUP(E94,'Blad 5'!A:B,2,FALSE))+'Blad 1'!$F$34</f>
        <v>#VALUE!</v>
      </c>
      <c r="G94" s="91"/>
      <c r="H94" s="89"/>
      <c r="I94" s="47" t="s">
        <v>414</v>
      </c>
      <c r="J94" s="47">
        <v>21</v>
      </c>
      <c r="K94" s="47"/>
      <c r="L94" s="47" t="s">
        <v>415</v>
      </c>
      <c r="M94" s="47" t="s">
        <v>416</v>
      </c>
      <c r="N94" s="47" t="s">
        <v>44</v>
      </c>
      <c r="O94" s="47" t="s">
        <v>23</v>
      </c>
      <c r="P94" s="47">
        <v>20</v>
      </c>
      <c r="Q94" s="47"/>
      <c r="R94" s="47" t="s">
        <v>24</v>
      </c>
      <c r="S94" s="47" t="s">
        <v>25</v>
      </c>
      <c r="T94" s="47" t="s">
        <v>26</v>
      </c>
      <c r="U94" s="47" t="s">
        <v>25</v>
      </c>
      <c r="V94" s="47" t="s">
        <v>417</v>
      </c>
      <c r="W94" s="47"/>
    </row>
    <row r="95" spans="1:23">
      <c r="A95" s="47" t="s">
        <v>418</v>
      </c>
      <c r="B95" s="47">
        <v>7</v>
      </c>
      <c r="C95" s="47" t="s">
        <v>18</v>
      </c>
      <c r="D95" s="47" t="s">
        <v>516</v>
      </c>
      <c r="E95" s="89"/>
      <c r="F95" s="46" t="e">
        <f>IF(E95="","",VLOOKUP(E95,'Blad 5'!A:B,2,FALSE))+'Blad 1'!$F$34</f>
        <v>#VALUE!</v>
      </c>
      <c r="G95" s="91"/>
      <c r="H95" s="89"/>
      <c r="I95" s="47" t="s">
        <v>419</v>
      </c>
      <c r="J95" s="47">
        <v>36</v>
      </c>
      <c r="K95" s="47"/>
      <c r="L95" s="47" t="s">
        <v>420</v>
      </c>
      <c r="M95" s="47" t="s">
        <v>416</v>
      </c>
      <c r="N95" s="47" t="s">
        <v>44</v>
      </c>
      <c r="O95" s="47" t="s">
        <v>23</v>
      </c>
      <c r="P95" s="47">
        <v>30</v>
      </c>
      <c r="Q95" s="47"/>
      <c r="R95" s="47" t="s">
        <v>24</v>
      </c>
      <c r="S95" s="47" t="s">
        <v>33</v>
      </c>
      <c r="T95" s="47" t="s">
        <v>27</v>
      </c>
      <c r="U95" s="47" t="s">
        <v>25</v>
      </c>
      <c r="V95" s="47" t="s">
        <v>79</v>
      </c>
      <c r="W95" s="47"/>
    </row>
    <row r="96" spans="1:23">
      <c r="A96" s="47" t="s">
        <v>421</v>
      </c>
      <c r="B96" s="47">
        <v>36</v>
      </c>
      <c r="C96" s="47" t="s">
        <v>18</v>
      </c>
      <c r="D96" s="47" t="s">
        <v>516</v>
      </c>
      <c r="E96" s="89"/>
      <c r="F96" s="46" t="e">
        <f>IF(E96="","",VLOOKUP(E96,'Blad 5'!A:B,2,FALSE))+'Blad 1'!$F$34</f>
        <v>#VALUE!</v>
      </c>
      <c r="G96" s="91"/>
      <c r="H96" s="89"/>
      <c r="I96" s="47" t="s">
        <v>422</v>
      </c>
      <c r="J96" s="47">
        <v>37</v>
      </c>
      <c r="K96" s="47"/>
      <c r="L96" s="47" t="s">
        <v>423</v>
      </c>
      <c r="M96" s="47" t="s">
        <v>416</v>
      </c>
      <c r="N96" s="47" t="s">
        <v>49</v>
      </c>
      <c r="O96" s="47" t="s">
        <v>23</v>
      </c>
      <c r="P96" s="47">
        <v>100</v>
      </c>
      <c r="Q96" s="47"/>
      <c r="R96" s="47" t="s">
        <v>24</v>
      </c>
      <c r="S96" s="47" t="s">
        <v>25</v>
      </c>
      <c r="T96" s="47" t="s">
        <v>26</v>
      </c>
      <c r="U96" s="47" t="s">
        <v>25</v>
      </c>
      <c r="V96" s="47" t="s">
        <v>27</v>
      </c>
      <c r="W96" s="47"/>
    </row>
    <row r="97" spans="1:23">
      <c r="A97" s="47" t="s">
        <v>427</v>
      </c>
      <c r="B97" s="47">
        <v>4</v>
      </c>
      <c r="C97" s="47" t="s">
        <v>18</v>
      </c>
      <c r="D97" s="47" t="s">
        <v>516</v>
      </c>
      <c r="E97" s="89"/>
      <c r="F97" s="46" t="e">
        <f>IF(E97="","",VLOOKUP(E97,'Blad 5'!A:B,2,FALSE))+'Blad 1'!$F$34</f>
        <v>#VALUE!</v>
      </c>
      <c r="G97" s="91"/>
      <c r="H97" s="89"/>
      <c r="I97" s="47" t="s">
        <v>428</v>
      </c>
      <c r="J97" s="47">
        <v>157</v>
      </c>
      <c r="K97" s="47"/>
      <c r="L97" s="47" t="s">
        <v>429</v>
      </c>
      <c r="M97" s="47" t="s">
        <v>430</v>
      </c>
      <c r="N97" s="47" t="s">
        <v>44</v>
      </c>
      <c r="O97" s="47" t="s">
        <v>23</v>
      </c>
      <c r="P97" s="47" t="s">
        <v>32</v>
      </c>
      <c r="Q97" s="47"/>
      <c r="R97" s="47" t="s">
        <v>26</v>
      </c>
      <c r="S97" s="47" t="s">
        <v>25</v>
      </c>
      <c r="T97" s="47" t="s">
        <v>26</v>
      </c>
      <c r="U97" s="47" t="s">
        <v>25</v>
      </c>
      <c r="V97" s="47" t="s">
        <v>24</v>
      </c>
      <c r="W97" s="47"/>
    </row>
    <row r="98" spans="1:23">
      <c r="A98" s="47" t="s">
        <v>431</v>
      </c>
      <c r="B98" s="47">
        <v>22</v>
      </c>
      <c r="C98" s="47" t="s">
        <v>18</v>
      </c>
      <c r="D98" s="47" t="s">
        <v>516</v>
      </c>
      <c r="E98" s="89"/>
      <c r="F98" s="46" t="e">
        <f>IF(E98="","",VLOOKUP(E98,'Blad 5'!A:B,2,FALSE))+'Blad 1'!$F$34</f>
        <v>#VALUE!</v>
      </c>
      <c r="G98" s="91"/>
      <c r="H98" s="89"/>
      <c r="I98" s="47" t="s">
        <v>432</v>
      </c>
      <c r="J98" s="47">
        <v>133</v>
      </c>
      <c r="K98" s="47"/>
      <c r="L98" s="47" t="s">
        <v>433</v>
      </c>
      <c r="M98" s="47" t="s">
        <v>434</v>
      </c>
      <c r="N98" s="47" t="s">
        <v>44</v>
      </c>
      <c r="O98" s="47" t="s">
        <v>23</v>
      </c>
      <c r="P98" s="47">
        <v>50</v>
      </c>
      <c r="Q98" s="47"/>
      <c r="R98" s="47" t="s">
        <v>24</v>
      </c>
      <c r="S98" s="47" t="s">
        <v>33</v>
      </c>
      <c r="T98" s="47" t="s">
        <v>24</v>
      </c>
      <c r="U98" s="47" t="s">
        <v>25</v>
      </c>
      <c r="V98" s="49" t="s">
        <v>24</v>
      </c>
      <c r="W98" s="47"/>
    </row>
    <row r="99" spans="1:23">
      <c r="A99" s="47" t="s">
        <v>435</v>
      </c>
      <c r="B99" s="47">
        <v>23</v>
      </c>
      <c r="C99" s="47" t="s">
        <v>18</v>
      </c>
      <c r="D99" s="47" t="s">
        <v>516</v>
      </c>
      <c r="E99" s="89"/>
      <c r="F99" s="46" t="e">
        <f>IF(E99="","",VLOOKUP(E99,'Blad 5'!A:B,2,FALSE))+'Blad 1'!$F$34</f>
        <v>#VALUE!</v>
      </c>
      <c r="G99" s="91"/>
      <c r="H99" s="89"/>
      <c r="I99" s="47" t="s">
        <v>436</v>
      </c>
      <c r="J99" s="47">
        <v>2</v>
      </c>
      <c r="K99" s="47"/>
      <c r="L99" s="47" t="s">
        <v>437</v>
      </c>
      <c r="M99" s="47" t="s">
        <v>438</v>
      </c>
      <c r="N99" s="47" t="s">
        <v>44</v>
      </c>
      <c r="O99" s="47" t="s">
        <v>23</v>
      </c>
      <c r="P99" s="47">
        <v>30</v>
      </c>
      <c r="Q99" s="47"/>
      <c r="R99" s="47" t="s">
        <v>24</v>
      </c>
      <c r="S99" s="47" t="s">
        <v>25</v>
      </c>
      <c r="T99" s="47" t="s">
        <v>66</v>
      </c>
      <c r="U99" s="47" t="s">
        <v>25</v>
      </c>
      <c r="V99" s="47" t="s">
        <v>24</v>
      </c>
      <c r="W99" s="47"/>
    </row>
    <row r="100" spans="1:23">
      <c r="A100" s="47" t="s">
        <v>439</v>
      </c>
      <c r="B100" s="47">
        <v>3</v>
      </c>
      <c r="C100" s="47" t="s">
        <v>18</v>
      </c>
      <c r="D100" s="47" t="s">
        <v>516</v>
      </c>
      <c r="E100" s="89"/>
      <c r="F100" s="46" t="e">
        <f>IF(E100="","",VLOOKUP(E100,'Blad 5'!A:B,2,FALSE))+'Blad 1'!$F$34</f>
        <v>#VALUE!</v>
      </c>
      <c r="G100" s="91"/>
      <c r="H100" s="89"/>
      <c r="I100" s="47" t="s">
        <v>440</v>
      </c>
      <c r="J100" s="47">
        <v>2</v>
      </c>
      <c r="K100" s="47"/>
      <c r="L100" s="47" t="s">
        <v>441</v>
      </c>
      <c r="M100" s="47" t="s">
        <v>442</v>
      </c>
      <c r="N100" s="47" t="s">
        <v>44</v>
      </c>
      <c r="O100" s="47" t="s">
        <v>23</v>
      </c>
      <c r="P100" s="47" t="s">
        <v>32</v>
      </c>
      <c r="Q100" s="47"/>
      <c r="R100" s="47" t="s">
        <v>24</v>
      </c>
      <c r="S100" s="47" t="s">
        <v>25</v>
      </c>
      <c r="T100" s="47" t="s">
        <v>26</v>
      </c>
      <c r="U100" s="47" t="s">
        <v>25</v>
      </c>
      <c r="V100" s="47" t="s">
        <v>24</v>
      </c>
      <c r="W100" s="47"/>
    </row>
    <row r="101" spans="1:23">
      <c r="A101" s="47" t="s">
        <v>443</v>
      </c>
      <c r="B101" s="47">
        <v>5</v>
      </c>
      <c r="C101" s="47" t="s">
        <v>18</v>
      </c>
      <c r="D101" s="47" t="s">
        <v>516</v>
      </c>
      <c r="E101" s="89"/>
      <c r="F101" s="46" t="e">
        <f>IF(E101="","",VLOOKUP(E101,'Blad 5'!A:B,2,FALSE))+'Blad 1'!$F$34</f>
        <v>#VALUE!</v>
      </c>
      <c r="G101" s="91"/>
      <c r="H101" s="89"/>
      <c r="I101" s="47" t="s">
        <v>444</v>
      </c>
      <c r="J101" s="47">
        <v>1</v>
      </c>
      <c r="K101" s="47"/>
      <c r="L101" s="47" t="s">
        <v>445</v>
      </c>
      <c r="M101" s="47" t="s">
        <v>446</v>
      </c>
      <c r="N101" s="47" t="s">
        <v>44</v>
      </c>
      <c r="O101" s="47" t="s">
        <v>23</v>
      </c>
      <c r="P101" s="47" t="s">
        <v>32</v>
      </c>
      <c r="Q101" s="47"/>
      <c r="R101" s="47" t="s">
        <v>26</v>
      </c>
      <c r="S101" s="47" t="s">
        <v>33</v>
      </c>
      <c r="T101" s="47" t="s">
        <v>27</v>
      </c>
      <c r="U101" s="47" t="s">
        <v>25</v>
      </c>
      <c r="V101" s="47" t="s">
        <v>79</v>
      </c>
      <c r="W101" s="47"/>
    </row>
    <row r="102" spans="1:23">
      <c r="A102" s="47" t="s">
        <v>453</v>
      </c>
      <c r="B102" s="47">
        <v>126</v>
      </c>
      <c r="C102" s="47" t="s">
        <v>18</v>
      </c>
      <c r="D102" s="47" t="s">
        <v>517</v>
      </c>
      <c r="E102" s="89"/>
      <c r="F102" s="46" t="e">
        <f>IF(E102="","",VLOOKUP(E102,'Blad 5'!A:B,2,FALSE))+'Blad 1'!$F$34</f>
        <v>#VALUE!</v>
      </c>
      <c r="G102" s="91"/>
      <c r="H102" s="89"/>
      <c r="I102" s="47" t="s">
        <v>454</v>
      </c>
      <c r="J102" s="47">
        <v>189</v>
      </c>
      <c r="K102" s="47"/>
      <c r="L102" s="47" t="s">
        <v>455</v>
      </c>
      <c r="M102" s="47" t="s">
        <v>456</v>
      </c>
      <c r="N102" s="47" t="s">
        <v>84</v>
      </c>
      <c r="O102" s="47" t="s">
        <v>23</v>
      </c>
      <c r="P102" s="47">
        <v>100</v>
      </c>
      <c r="Q102" s="47"/>
      <c r="R102" s="47" t="s">
        <v>24</v>
      </c>
      <c r="S102" s="47" t="s">
        <v>25</v>
      </c>
      <c r="T102" s="47" t="s">
        <v>26</v>
      </c>
      <c r="U102" s="47" t="s">
        <v>25</v>
      </c>
      <c r="V102" s="47" t="s">
        <v>27</v>
      </c>
      <c r="W102" s="47" t="s">
        <v>457</v>
      </c>
    </row>
    <row r="103" spans="1:23">
      <c r="A103" s="47" t="s">
        <v>458</v>
      </c>
      <c r="B103" s="47">
        <v>20</v>
      </c>
      <c r="C103" s="47" t="s">
        <v>18</v>
      </c>
      <c r="D103" s="47" t="s">
        <v>516</v>
      </c>
      <c r="E103" s="89"/>
      <c r="F103" s="46" t="e">
        <f>IF(E103="","",VLOOKUP(E103,'Blad 5'!A:B,2,FALSE))+'Blad 1'!$F$34</f>
        <v>#VALUE!</v>
      </c>
      <c r="G103" s="91"/>
      <c r="H103" s="89"/>
      <c r="I103" s="47" t="s">
        <v>459</v>
      </c>
      <c r="J103" s="47" t="s">
        <v>460</v>
      </c>
      <c r="K103" s="47"/>
      <c r="L103" s="47" t="s">
        <v>461</v>
      </c>
      <c r="M103" s="47" t="s">
        <v>456</v>
      </c>
      <c r="N103" s="47" t="s">
        <v>376</v>
      </c>
      <c r="O103" s="47" t="s">
        <v>23</v>
      </c>
      <c r="P103" s="47">
        <v>20</v>
      </c>
      <c r="Q103" s="47"/>
      <c r="R103" s="47" t="s">
        <v>24</v>
      </c>
      <c r="S103" s="47" t="s">
        <v>25</v>
      </c>
      <c r="T103" s="47" t="s">
        <v>26</v>
      </c>
      <c r="U103" s="47" t="s">
        <v>25</v>
      </c>
      <c r="V103" s="47" t="s">
        <v>27</v>
      </c>
      <c r="W103" s="47"/>
    </row>
    <row r="104" spans="1:23">
      <c r="A104" s="47" t="s">
        <v>466</v>
      </c>
      <c r="B104" s="47">
        <v>19</v>
      </c>
      <c r="C104" s="47" t="s">
        <v>18</v>
      </c>
      <c r="D104" s="47" t="s">
        <v>516</v>
      </c>
      <c r="E104" s="89"/>
      <c r="F104" s="46" t="e">
        <f>IF(E104="","",VLOOKUP(E104,'Blad 5'!A:B,2,FALSE))+'Blad 1'!$F$34</f>
        <v>#VALUE!</v>
      </c>
      <c r="G104" s="91"/>
      <c r="H104" s="89"/>
      <c r="I104" s="47" t="s">
        <v>467</v>
      </c>
      <c r="J104" s="47">
        <v>1</v>
      </c>
      <c r="K104" s="47"/>
      <c r="L104" s="47" t="s">
        <v>468</v>
      </c>
      <c r="M104" s="47" t="s">
        <v>469</v>
      </c>
      <c r="N104" s="47" t="s">
        <v>44</v>
      </c>
      <c r="O104" s="47" t="s">
        <v>23</v>
      </c>
      <c r="P104" s="47" t="s">
        <v>32</v>
      </c>
      <c r="Q104" s="47"/>
      <c r="R104" s="47" t="s">
        <v>26</v>
      </c>
      <c r="S104" s="47" t="s">
        <v>33</v>
      </c>
      <c r="T104" s="47" t="s">
        <v>27</v>
      </c>
      <c r="U104" s="47" t="s">
        <v>25</v>
      </c>
      <c r="V104" s="47" t="s">
        <v>470</v>
      </c>
      <c r="W104" s="47"/>
    </row>
    <row r="105" spans="1:23">
      <c r="A105" s="47" t="s">
        <v>472</v>
      </c>
      <c r="B105" s="47">
        <v>15</v>
      </c>
      <c r="C105" s="47" t="s">
        <v>18</v>
      </c>
      <c r="D105" s="47" t="s">
        <v>516</v>
      </c>
      <c r="E105" s="89"/>
      <c r="F105" s="46" t="e">
        <f>IF(E105="","",VLOOKUP(E105,'Blad 5'!A:B,2,FALSE))+'Blad 1'!$F$34</f>
        <v>#VALUE!</v>
      </c>
      <c r="G105" s="91"/>
      <c r="H105" s="89"/>
      <c r="I105" s="47" t="s">
        <v>473</v>
      </c>
      <c r="J105" s="47">
        <v>24</v>
      </c>
      <c r="K105" s="47"/>
      <c r="L105" s="47" t="s">
        <v>474</v>
      </c>
      <c r="M105" s="47" t="s">
        <v>475</v>
      </c>
      <c r="N105" s="47" t="s">
        <v>44</v>
      </c>
      <c r="O105" s="47" t="s">
        <v>23</v>
      </c>
      <c r="P105" s="47" t="s">
        <v>32</v>
      </c>
      <c r="Q105" s="47"/>
      <c r="R105" s="47" t="s">
        <v>24</v>
      </c>
      <c r="S105" s="50" t="s">
        <v>33</v>
      </c>
      <c r="T105" s="47" t="s">
        <v>27</v>
      </c>
      <c r="U105" s="47" t="s">
        <v>25</v>
      </c>
      <c r="V105" s="47" t="s">
        <v>79</v>
      </c>
      <c r="W105" s="47"/>
    </row>
    <row r="106" spans="1:23">
      <c r="A106" s="47" t="s">
        <v>476</v>
      </c>
      <c r="B106" s="47">
        <v>13</v>
      </c>
      <c r="C106" s="47" t="s">
        <v>18</v>
      </c>
      <c r="D106" s="47" t="s">
        <v>516</v>
      </c>
      <c r="E106" s="89"/>
      <c r="F106" s="46" t="e">
        <f>IF(E106="","",VLOOKUP(E106,'Blad 5'!A:B,2,FALSE))+'Blad 1'!$F$34</f>
        <v>#VALUE!</v>
      </c>
      <c r="G106" s="91"/>
      <c r="H106" s="89"/>
      <c r="I106" s="47" t="s">
        <v>477</v>
      </c>
      <c r="J106" s="47">
        <v>1</v>
      </c>
      <c r="K106" s="47"/>
      <c r="L106" s="47" t="s">
        <v>478</v>
      </c>
      <c r="M106" s="47" t="s">
        <v>479</v>
      </c>
      <c r="N106" s="47" t="s">
        <v>44</v>
      </c>
      <c r="O106" s="47" t="s">
        <v>23</v>
      </c>
      <c r="P106" s="47">
        <v>30</v>
      </c>
      <c r="Q106" s="47"/>
      <c r="R106" s="47" t="s">
        <v>24</v>
      </c>
      <c r="S106" s="50" t="s">
        <v>25</v>
      </c>
      <c r="T106" s="47" t="s">
        <v>27</v>
      </c>
      <c r="U106" s="47" t="s">
        <v>25</v>
      </c>
      <c r="V106" s="47" t="s">
        <v>24</v>
      </c>
      <c r="W106" s="47"/>
    </row>
    <row r="107" spans="1:23">
      <c r="A107" s="47" t="s">
        <v>480</v>
      </c>
      <c r="B107" s="47">
        <v>7</v>
      </c>
      <c r="C107" s="47" t="s">
        <v>18</v>
      </c>
      <c r="D107" s="47" t="s">
        <v>516</v>
      </c>
      <c r="E107" s="89"/>
      <c r="F107" s="46" t="e">
        <f>IF(E107="","",VLOOKUP(E107,'Blad 5'!A:B,2,FALSE))+'Blad 1'!$F$34</f>
        <v>#VALUE!</v>
      </c>
      <c r="G107" s="91"/>
      <c r="H107" s="89"/>
      <c r="I107" s="47" t="s">
        <v>481</v>
      </c>
      <c r="J107" s="47">
        <v>21</v>
      </c>
      <c r="K107" s="47"/>
      <c r="L107" s="47" t="s">
        <v>482</v>
      </c>
      <c r="M107" s="47" t="s">
        <v>483</v>
      </c>
      <c r="N107" s="47" t="s">
        <v>44</v>
      </c>
      <c r="O107" s="47" t="s">
        <v>23</v>
      </c>
      <c r="P107" s="47">
        <v>30</v>
      </c>
      <c r="Q107" s="47"/>
      <c r="R107" s="47" t="s">
        <v>24</v>
      </c>
      <c r="S107" s="47" t="s">
        <v>25</v>
      </c>
      <c r="T107" s="47" t="s">
        <v>26</v>
      </c>
      <c r="U107" s="47" t="s">
        <v>25</v>
      </c>
      <c r="V107" s="47" t="s">
        <v>27</v>
      </c>
      <c r="W107" s="47"/>
    </row>
    <row r="108" spans="1:23">
      <c r="A108" s="47" t="s">
        <v>484</v>
      </c>
      <c r="B108" s="47">
        <v>9</v>
      </c>
      <c r="C108" s="47" t="s">
        <v>18</v>
      </c>
      <c r="D108" s="47" t="s">
        <v>516</v>
      </c>
      <c r="E108" s="89"/>
      <c r="F108" s="46" t="e">
        <f>IF(E108="","",VLOOKUP(E108,'Blad 5'!A:B,2,FALSE))+'Blad 1'!$F$34</f>
        <v>#VALUE!</v>
      </c>
      <c r="G108" s="91"/>
      <c r="H108" s="89"/>
      <c r="I108" s="47" t="s">
        <v>485</v>
      </c>
      <c r="J108" s="47">
        <v>20</v>
      </c>
      <c r="K108" s="47"/>
      <c r="L108" s="47" t="s">
        <v>486</v>
      </c>
      <c r="M108" s="47" t="s">
        <v>487</v>
      </c>
      <c r="N108" s="47" t="s">
        <v>44</v>
      </c>
      <c r="O108" s="47" t="s">
        <v>23</v>
      </c>
      <c r="P108" s="47" t="s">
        <v>32</v>
      </c>
      <c r="Q108" s="47"/>
      <c r="R108" s="47" t="s">
        <v>26</v>
      </c>
      <c r="S108" s="50" t="s">
        <v>33</v>
      </c>
      <c r="T108" s="47" t="s">
        <v>27</v>
      </c>
      <c r="U108" s="47" t="s">
        <v>25</v>
      </c>
      <c r="V108" s="47" t="s">
        <v>79</v>
      </c>
      <c r="W108" s="47"/>
    </row>
    <row r="109" spans="1:23">
      <c r="A109" s="47" t="s">
        <v>488</v>
      </c>
      <c r="B109" s="47">
        <v>8</v>
      </c>
      <c r="C109" s="47" t="s">
        <v>18</v>
      </c>
      <c r="D109" s="47" t="s">
        <v>516</v>
      </c>
      <c r="E109" s="89"/>
      <c r="F109" s="46" t="e">
        <f>IF(E109="","",VLOOKUP(E109,'Blad 5'!A:B,2,FALSE))+'Blad 1'!$F$34</f>
        <v>#VALUE!</v>
      </c>
      <c r="G109" s="91"/>
      <c r="H109" s="89"/>
      <c r="I109" s="47" t="s">
        <v>489</v>
      </c>
      <c r="J109" s="47">
        <v>48</v>
      </c>
      <c r="K109" s="47"/>
      <c r="L109" s="47" t="s">
        <v>490</v>
      </c>
      <c r="M109" s="47" t="s">
        <v>491</v>
      </c>
      <c r="N109" s="47" t="s">
        <v>44</v>
      </c>
      <c r="O109" s="47" t="s">
        <v>23</v>
      </c>
      <c r="P109" s="47">
        <v>20</v>
      </c>
      <c r="Q109" s="47"/>
      <c r="R109" s="47" t="s">
        <v>24</v>
      </c>
      <c r="S109" s="47" t="s">
        <v>25</v>
      </c>
      <c r="T109" s="47" t="s">
        <v>26</v>
      </c>
      <c r="U109" s="47" t="s">
        <v>25</v>
      </c>
      <c r="V109" s="47" t="s">
        <v>27</v>
      </c>
      <c r="W109" s="47"/>
    </row>
    <row r="110" spans="1:23">
      <c r="A110" s="47" t="s">
        <v>492</v>
      </c>
      <c r="B110" s="47">
        <v>44</v>
      </c>
      <c r="C110" s="47" t="s">
        <v>18</v>
      </c>
      <c r="D110" s="47" t="s">
        <v>516</v>
      </c>
      <c r="E110" s="89"/>
      <c r="F110" s="46" t="e">
        <f>IF(E110="","",VLOOKUP(E110,'Blad 5'!A:B,2,FALSE))+'Blad 1'!$F$34</f>
        <v>#VALUE!</v>
      </c>
      <c r="G110" s="91"/>
      <c r="H110" s="89"/>
      <c r="I110" s="47" t="s">
        <v>493</v>
      </c>
      <c r="J110" s="47">
        <v>9</v>
      </c>
      <c r="K110" s="47" t="s">
        <v>494</v>
      </c>
      <c r="L110" s="47" t="s">
        <v>495</v>
      </c>
      <c r="M110" s="47" t="s">
        <v>491</v>
      </c>
      <c r="N110" s="47" t="s">
        <v>49</v>
      </c>
      <c r="O110" s="47" t="s">
        <v>23</v>
      </c>
      <c r="P110" s="47">
        <v>100</v>
      </c>
      <c r="Q110" s="47"/>
      <c r="R110" s="47" t="s">
        <v>24</v>
      </c>
      <c r="S110" s="47" t="s">
        <v>25</v>
      </c>
      <c r="T110" s="47" t="s">
        <v>27</v>
      </c>
      <c r="U110" s="47" t="s">
        <v>25</v>
      </c>
      <c r="V110" s="47" t="s">
        <v>27</v>
      </c>
      <c r="W110" s="47" t="s">
        <v>496</v>
      </c>
    </row>
    <row r="111" spans="1:23">
      <c r="A111" s="47" t="s">
        <v>497</v>
      </c>
      <c r="B111" s="47">
        <v>400</v>
      </c>
      <c r="C111" s="47" t="s">
        <v>18</v>
      </c>
      <c r="D111" s="47" t="s">
        <v>515</v>
      </c>
      <c r="E111" s="89"/>
      <c r="F111" s="46" t="e">
        <f>IF(E111="","",VLOOKUP(E111,'Blad 5'!A:B,2,FALSE))+'Blad 1'!$F$34</f>
        <v>#VALUE!</v>
      </c>
      <c r="G111" s="91"/>
      <c r="H111" s="89"/>
      <c r="I111" s="47" t="s">
        <v>498</v>
      </c>
      <c r="J111" s="47">
        <v>300</v>
      </c>
      <c r="K111" s="47"/>
      <c r="L111" s="47" t="s">
        <v>499</v>
      </c>
      <c r="M111" s="47" t="s">
        <v>500</v>
      </c>
      <c r="N111" s="47" t="s">
        <v>501</v>
      </c>
      <c r="O111" s="47" t="s">
        <v>23</v>
      </c>
      <c r="P111" s="47">
        <v>100</v>
      </c>
      <c r="Q111" s="47"/>
      <c r="R111" s="47" t="s">
        <v>24</v>
      </c>
      <c r="S111" s="47" t="s">
        <v>25</v>
      </c>
      <c r="T111" s="47" t="s">
        <v>66</v>
      </c>
      <c r="U111" s="47" t="s">
        <v>25</v>
      </c>
      <c r="V111" s="47" t="s">
        <v>502</v>
      </c>
      <c r="W111" s="47"/>
    </row>
    <row r="112" spans="1:23">
      <c r="A112" s="47" t="s">
        <v>508</v>
      </c>
      <c r="B112" s="47">
        <v>9</v>
      </c>
      <c r="C112" s="47" t="s">
        <v>18</v>
      </c>
      <c r="D112" s="47" t="s">
        <v>516</v>
      </c>
      <c r="E112" s="89"/>
      <c r="F112" s="46" t="e">
        <f>IF(E112="","",VLOOKUP(E112,'Blad 5'!A:B,2,FALSE))+'Blad 1'!$F$34</f>
        <v>#VALUE!</v>
      </c>
      <c r="G112" s="91"/>
      <c r="H112" s="89"/>
      <c r="I112" s="47" t="s">
        <v>509</v>
      </c>
      <c r="J112" s="47">
        <v>3</v>
      </c>
      <c r="K112" s="47"/>
      <c r="L112" s="47" t="s">
        <v>510</v>
      </c>
      <c r="M112" s="47" t="s">
        <v>506</v>
      </c>
      <c r="N112" s="47" t="s">
        <v>49</v>
      </c>
      <c r="O112" s="47" t="s">
        <v>23</v>
      </c>
      <c r="P112" s="47">
        <v>10</v>
      </c>
      <c r="Q112" s="47"/>
      <c r="R112" s="47" t="s">
        <v>24</v>
      </c>
      <c r="S112" s="50" t="s">
        <v>33</v>
      </c>
      <c r="T112" s="47" t="s">
        <v>27</v>
      </c>
      <c r="U112" s="47" t="s">
        <v>25</v>
      </c>
      <c r="V112" s="47" t="s">
        <v>79</v>
      </c>
      <c r="W112" s="47" t="s">
        <v>511</v>
      </c>
    </row>
    <row r="113" spans="1:23" ht="15" thickBot="1">
      <c r="A113" s="60" t="s">
        <v>471</v>
      </c>
      <c r="B113" s="60"/>
      <c r="C113" s="60"/>
      <c r="D113" s="60"/>
      <c r="E113" s="90"/>
      <c r="F113" s="46" t="str">
        <f>IF(E113="","",VLOOKUP(E113,'Blad 5'!A:B,2,FALSE))</f>
        <v/>
      </c>
      <c r="G113" s="91"/>
      <c r="H113" s="89"/>
      <c r="I113" s="47"/>
      <c r="J113" s="47"/>
      <c r="K113" s="47"/>
      <c r="L113" s="47"/>
      <c r="M113" s="47"/>
      <c r="N113" s="47"/>
      <c r="O113" s="47"/>
      <c r="P113" s="47"/>
      <c r="Q113" s="47"/>
      <c r="R113" s="47"/>
      <c r="S113" s="50"/>
      <c r="T113" s="47"/>
      <c r="U113" s="47"/>
      <c r="V113" s="47"/>
      <c r="W113" s="47"/>
    </row>
    <row r="114" spans="1:23">
      <c r="A114" s="169" t="s">
        <v>561</v>
      </c>
      <c r="B114" s="170"/>
      <c r="C114" s="170"/>
      <c r="D114" s="170"/>
      <c r="E114" s="170"/>
      <c r="F114" s="61" t="e">
        <f>SUM(F2:F113)</f>
        <v>#VALUE!</v>
      </c>
    </row>
    <row r="115" spans="1:23" ht="15" thickBot="1">
      <c r="A115" s="171" t="s">
        <v>562</v>
      </c>
      <c r="B115" s="172"/>
      <c r="C115" s="172"/>
      <c r="D115" s="172"/>
      <c r="E115" s="172"/>
      <c r="F115" s="62" t="e">
        <f>F114*123</f>
        <v>#VALUE!</v>
      </c>
    </row>
    <row r="116" spans="1:23" ht="15" thickBot="1">
      <c r="A116" s="173" t="s">
        <v>565</v>
      </c>
      <c r="B116" s="174"/>
      <c r="C116" s="174"/>
      <c r="D116" s="174"/>
      <c r="E116" s="174"/>
      <c r="F116" s="174"/>
      <c r="G116" s="63">
        <f>SUM(G2:G113)</f>
        <v>0</v>
      </c>
    </row>
  </sheetData>
  <autoFilter ref="A1:AD113" xr:uid="{F156A7AC-EE36-40BB-9470-9D5F92DA7B2E}">
    <sortState xmlns:xlrd2="http://schemas.microsoft.com/office/spreadsheetml/2017/richdata2" ref="A2:AC116">
      <sortCondition ref="C1:C113"/>
    </sortState>
  </autoFilter>
  <mergeCells count="3">
    <mergeCell ref="A114:E114"/>
    <mergeCell ref="A115:E115"/>
    <mergeCell ref="A116:F116"/>
  </mergeCells>
  <phoneticPr fontId="4"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FCBA8E2-2BFB-41BB-BF77-ADABA0C12D90}">
          <x14:formula1>
            <xm:f>'Blad 5'!$A$1:$A$11</xm:f>
          </x14:formula1>
          <xm:sqref>E2:E113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6A2EF-F3C7-4487-82BF-C6BB11BB3DB4}">
  <dimension ref="B1:AB35"/>
  <sheetViews>
    <sheetView workbookViewId="0">
      <selection activeCell="J6" sqref="J6:M6"/>
    </sheetView>
  </sheetViews>
  <sheetFormatPr defaultColWidth="9.109375" defaultRowHeight="14.4"/>
  <cols>
    <col min="1" max="4" width="9.109375" style="21"/>
    <col min="5" max="5" width="9.44140625" style="21" bestFit="1" customWidth="1"/>
    <col min="6" max="6" width="13" style="21" bestFit="1" customWidth="1"/>
    <col min="7" max="16384" width="9.109375" style="21"/>
  </cols>
  <sheetData>
    <row r="1" spans="2:28" ht="15" thickBot="1"/>
    <row r="2" spans="2:28">
      <c r="B2" s="175" t="s">
        <v>563</v>
      </c>
      <c r="C2" s="176"/>
      <c r="D2" s="176"/>
      <c r="E2" s="176"/>
      <c r="F2" s="176"/>
      <c r="G2" s="176"/>
      <c r="H2" s="176"/>
      <c r="I2" s="176"/>
      <c r="J2" s="176"/>
      <c r="K2" s="176"/>
      <c r="L2" s="176"/>
      <c r="M2" s="177"/>
    </row>
    <row r="3" spans="2:28" ht="15" thickBot="1">
      <c r="B3" s="178"/>
      <c r="C3" s="179"/>
      <c r="D3" s="179"/>
      <c r="E3" s="179"/>
      <c r="F3" s="179"/>
      <c r="G3" s="179"/>
      <c r="H3" s="179"/>
      <c r="I3" s="179"/>
      <c r="J3" s="179"/>
      <c r="K3" s="179"/>
      <c r="L3" s="179"/>
      <c r="M3" s="180"/>
    </row>
    <row r="5" spans="2:28" ht="15" thickBot="1"/>
    <row r="6" spans="2:28" ht="15" thickBot="1">
      <c r="B6" s="181" t="s">
        <v>564</v>
      </c>
      <c r="C6" s="182"/>
      <c r="D6" s="182"/>
      <c r="E6" s="182"/>
      <c r="F6" s="182"/>
      <c r="G6" s="182"/>
      <c r="H6" s="182"/>
      <c r="I6" s="183"/>
      <c r="J6" s="184"/>
      <c r="K6" s="185"/>
      <c r="L6" s="185"/>
      <c r="M6" s="186"/>
    </row>
    <row r="7" spans="2:28" ht="15" thickBot="1"/>
    <row r="8" spans="2:28">
      <c r="B8" s="22"/>
      <c r="C8" s="23"/>
      <c r="D8" s="23"/>
      <c r="E8" s="23"/>
      <c r="F8" s="23"/>
      <c r="G8" s="23"/>
      <c r="H8" s="23"/>
      <c r="I8" s="23"/>
      <c r="J8" s="23"/>
      <c r="K8" s="23"/>
      <c r="L8" s="23"/>
      <c r="M8" s="23"/>
      <c r="N8" s="23"/>
      <c r="O8" s="23"/>
      <c r="P8" s="23"/>
      <c r="Q8" s="23"/>
      <c r="R8" s="23"/>
      <c r="S8" s="23"/>
      <c r="T8" s="23"/>
      <c r="U8" s="23"/>
      <c r="V8" s="23"/>
      <c r="W8" s="23"/>
      <c r="X8" s="23"/>
      <c r="Y8" s="23"/>
      <c r="Z8" s="23"/>
      <c r="AA8" s="23"/>
      <c r="AB8" s="24"/>
    </row>
    <row r="9" spans="2:28">
      <c r="B9" s="25"/>
      <c r="C9" s="26"/>
      <c r="D9" s="26"/>
      <c r="E9" s="26"/>
      <c r="F9" s="26"/>
      <c r="G9" s="26"/>
      <c r="H9" s="26"/>
      <c r="I9" s="26"/>
      <c r="J9" s="26"/>
      <c r="K9" s="26"/>
      <c r="L9" s="26"/>
      <c r="M9" s="26"/>
      <c r="N9" s="26"/>
      <c r="O9" s="26"/>
      <c r="P9" s="26"/>
      <c r="Q9" s="26"/>
      <c r="R9" s="26"/>
      <c r="S9" s="26"/>
      <c r="T9" s="26"/>
      <c r="U9" s="26"/>
      <c r="V9" s="26"/>
      <c r="W9" s="26"/>
      <c r="X9" s="26"/>
      <c r="Y9" s="26"/>
      <c r="Z9" s="26"/>
      <c r="AA9" s="26"/>
      <c r="AB9" s="27"/>
    </row>
    <row r="10" spans="2:28">
      <c r="B10" s="25"/>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7"/>
    </row>
    <row r="11" spans="2:28">
      <c r="B11" s="25"/>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7"/>
    </row>
    <row r="12" spans="2:28">
      <c r="B12" s="25"/>
      <c r="C12" s="26"/>
      <c r="D12" s="26"/>
      <c r="E12" s="28"/>
      <c r="F12" s="28"/>
      <c r="G12" s="26"/>
      <c r="H12" s="26"/>
      <c r="I12" s="26"/>
      <c r="J12" s="26"/>
      <c r="K12" s="26"/>
      <c r="L12" s="26"/>
      <c r="M12" s="26"/>
      <c r="N12" s="26"/>
      <c r="O12" s="26"/>
      <c r="P12" s="26"/>
      <c r="Q12" s="26"/>
      <c r="R12" s="26"/>
      <c r="S12" s="26"/>
      <c r="T12" s="26"/>
      <c r="U12" s="26"/>
      <c r="V12" s="26"/>
      <c r="W12" s="26"/>
      <c r="X12" s="26"/>
      <c r="Y12" s="26"/>
      <c r="Z12" s="26"/>
      <c r="AA12" s="26"/>
      <c r="AB12" s="27"/>
    </row>
    <row r="13" spans="2:28">
      <c r="B13" s="25"/>
      <c r="C13" s="26"/>
      <c r="D13" s="26"/>
      <c r="E13" s="28"/>
      <c r="F13" s="28"/>
      <c r="G13" s="26"/>
      <c r="H13" s="26"/>
      <c r="I13" s="26"/>
      <c r="J13" s="26"/>
      <c r="K13" s="26"/>
      <c r="L13" s="26"/>
      <c r="M13" s="26"/>
      <c r="N13" s="26"/>
      <c r="O13" s="26"/>
      <c r="P13" s="26"/>
      <c r="Q13" s="26"/>
      <c r="R13" s="26"/>
      <c r="S13" s="26"/>
      <c r="T13" s="26"/>
      <c r="U13" s="26"/>
      <c r="V13" s="26"/>
      <c r="W13" s="26"/>
      <c r="X13" s="26"/>
      <c r="Y13" s="26"/>
      <c r="Z13" s="26"/>
      <c r="AA13" s="26"/>
      <c r="AB13" s="27"/>
    </row>
    <row r="14" spans="2:28">
      <c r="B14" s="25"/>
      <c r="C14" s="26"/>
      <c r="D14" s="26"/>
      <c r="E14" s="28"/>
      <c r="F14" s="28"/>
      <c r="G14" s="26"/>
      <c r="H14" s="26"/>
      <c r="I14" s="26"/>
      <c r="J14" s="26"/>
      <c r="K14" s="26"/>
      <c r="L14" s="26"/>
      <c r="M14" s="26"/>
      <c r="N14" s="26"/>
      <c r="O14" s="26"/>
      <c r="P14" s="26"/>
      <c r="Q14" s="26"/>
      <c r="R14" s="26"/>
      <c r="S14" s="26"/>
      <c r="T14" s="26"/>
      <c r="U14" s="26"/>
      <c r="V14" s="26"/>
      <c r="W14" s="26"/>
      <c r="X14" s="26"/>
      <c r="Y14" s="26"/>
      <c r="Z14" s="26"/>
      <c r="AA14" s="26"/>
      <c r="AB14" s="27"/>
    </row>
    <row r="15" spans="2:28">
      <c r="B15" s="25"/>
      <c r="C15" s="26"/>
      <c r="D15" s="26"/>
      <c r="E15" s="28"/>
      <c r="F15" s="28"/>
      <c r="G15" s="26"/>
      <c r="H15" s="26"/>
      <c r="I15" s="26"/>
      <c r="J15" s="26"/>
      <c r="K15" s="26"/>
      <c r="L15" s="26"/>
      <c r="M15" s="26"/>
      <c r="N15" s="26"/>
      <c r="O15" s="26"/>
      <c r="P15" s="26"/>
      <c r="Q15" s="26"/>
      <c r="R15" s="26"/>
      <c r="S15" s="26"/>
      <c r="T15" s="26"/>
      <c r="U15" s="26"/>
      <c r="V15" s="26"/>
      <c r="W15" s="26"/>
      <c r="X15" s="26"/>
      <c r="Y15" s="26"/>
      <c r="Z15" s="26"/>
      <c r="AA15" s="26"/>
      <c r="AB15" s="27"/>
    </row>
    <row r="16" spans="2:28">
      <c r="B16" s="25"/>
      <c r="C16" s="26"/>
      <c r="D16" s="26"/>
      <c r="E16" s="28"/>
      <c r="F16" s="28"/>
      <c r="G16" s="26"/>
      <c r="H16" s="26"/>
      <c r="I16" s="26"/>
      <c r="J16" s="26"/>
      <c r="K16" s="26"/>
      <c r="L16" s="26"/>
      <c r="M16" s="26"/>
      <c r="N16" s="26"/>
      <c r="O16" s="26"/>
      <c r="P16" s="26"/>
      <c r="Q16" s="26"/>
      <c r="R16" s="26"/>
      <c r="S16" s="26"/>
      <c r="T16" s="26"/>
      <c r="U16" s="26"/>
      <c r="V16" s="26"/>
      <c r="W16" s="26"/>
      <c r="X16" s="26"/>
      <c r="Y16" s="26"/>
      <c r="Z16" s="26"/>
      <c r="AA16" s="26"/>
      <c r="AB16" s="27"/>
    </row>
    <row r="17" spans="2:28">
      <c r="B17" s="25"/>
      <c r="C17" s="26"/>
      <c r="D17" s="26"/>
      <c r="E17" s="28"/>
      <c r="F17" s="28"/>
      <c r="G17" s="26"/>
      <c r="H17" s="26"/>
      <c r="I17" s="26"/>
      <c r="J17" s="26"/>
      <c r="K17" s="26"/>
      <c r="L17" s="26"/>
      <c r="M17" s="26"/>
      <c r="N17" s="26"/>
      <c r="O17" s="26"/>
      <c r="P17" s="26"/>
      <c r="Q17" s="26"/>
      <c r="R17" s="26"/>
      <c r="S17" s="26"/>
      <c r="T17" s="26"/>
      <c r="U17" s="26"/>
      <c r="V17" s="26"/>
      <c r="W17" s="26"/>
      <c r="X17" s="26"/>
      <c r="Y17" s="26"/>
      <c r="Z17" s="26"/>
      <c r="AA17" s="26"/>
      <c r="AB17" s="27"/>
    </row>
    <row r="18" spans="2:28">
      <c r="B18" s="25"/>
      <c r="C18" s="26"/>
      <c r="D18" s="26"/>
      <c r="E18" s="28"/>
      <c r="F18" s="28"/>
      <c r="G18" s="26"/>
      <c r="H18" s="26"/>
      <c r="I18" s="26"/>
      <c r="J18" s="26"/>
      <c r="K18" s="26"/>
      <c r="L18" s="26"/>
      <c r="M18" s="26"/>
      <c r="N18" s="26"/>
      <c r="O18" s="26"/>
      <c r="P18" s="26"/>
      <c r="Q18" s="26"/>
      <c r="R18" s="26"/>
      <c r="S18" s="26"/>
      <c r="T18" s="26"/>
      <c r="U18" s="26"/>
      <c r="V18" s="26"/>
      <c r="W18" s="26"/>
      <c r="X18" s="26"/>
      <c r="Y18" s="26"/>
      <c r="Z18" s="26"/>
      <c r="AA18" s="26"/>
      <c r="AB18" s="27"/>
    </row>
    <row r="19" spans="2:28">
      <c r="B19" s="25"/>
      <c r="C19" s="26"/>
      <c r="D19" s="26"/>
      <c r="E19" s="28"/>
      <c r="F19" s="28"/>
      <c r="G19" s="26"/>
      <c r="H19" s="26"/>
      <c r="I19" s="26"/>
      <c r="J19" s="26"/>
      <c r="K19" s="26"/>
      <c r="L19" s="26"/>
      <c r="M19" s="26"/>
      <c r="N19" s="26"/>
      <c r="O19" s="26"/>
      <c r="P19" s="26"/>
      <c r="Q19" s="26"/>
      <c r="R19" s="26"/>
      <c r="S19" s="26"/>
      <c r="T19" s="26"/>
      <c r="U19" s="26"/>
      <c r="V19" s="26"/>
      <c r="W19" s="26"/>
      <c r="X19" s="26"/>
      <c r="Y19" s="26"/>
      <c r="Z19" s="26"/>
      <c r="AA19" s="26"/>
      <c r="AB19" s="27"/>
    </row>
    <row r="20" spans="2:28">
      <c r="B20" s="25"/>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7"/>
    </row>
    <row r="21" spans="2:28">
      <c r="B21" s="25"/>
      <c r="C21" s="26"/>
      <c r="D21" s="26"/>
      <c r="E21" s="26"/>
      <c r="F21" s="28"/>
      <c r="G21" s="26"/>
      <c r="H21" s="26"/>
      <c r="I21" s="26"/>
      <c r="J21" s="26"/>
      <c r="K21" s="26"/>
      <c r="L21" s="26"/>
      <c r="M21" s="26"/>
      <c r="N21" s="26"/>
      <c r="O21" s="26"/>
      <c r="P21" s="26"/>
      <c r="Q21" s="26"/>
      <c r="R21" s="26"/>
      <c r="S21" s="26"/>
      <c r="T21" s="26"/>
      <c r="U21" s="26"/>
      <c r="V21" s="26"/>
      <c r="W21" s="26"/>
      <c r="X21" s="26"/>
      <c r="Y21" s="26"/>
      <c r="Z21" s="26"/>
      <c r="AA21" s="26"/>
      <c r="AB21" s="27"/>
    </row>
    <row r="22" spans="2:28">
      <c r="B22" s="25"/>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7"/>
    </row>
    <row r="23" spans="2:28">
      <c r="B23" s="25"/>
      <c r="C23" s="26"/>
      <c r="D23" s="26"/>
      <c r="E23" s="26"/>
      <c r="F23" s="29"/>
      <c r="G23" s="26"/>
      <c r="H23" s="26"/>
      <c r="I23" s="26"/>
      <c r="J23" s="26"/>
      <c r="K23" s="26"/>
      <c r="L23" s="26"/>
      <c r="M23" s="26"/>
      <c r="N23" s="26"/>
      <c r="O23" s="26"/>
      <c r="P23" s="26"/>
      <c r="Q23" s="26"/>
      <c r="R23" s="26"/>
      <c r="S23" s="26"/>
      <c r="T23" s="26"/>
      <c r="U23" s="26"/>
      <c r="V23" s="26"/>
      <c r="W23" s="26"/>
      <c r="X23" s="26"/>
      <c r="Y23" s="26"/>
      <c r="Z23" s="26"/>
      <c r="AA23" s="26"/>
      <c r="AB23" s="27"/>
    </row>
    <row r="24" spans="2:28">
      <c r="B24" s="25"/>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7"/>
    </row>
    <row r="25" spans="2:28">
      <c r="B25" s="25"/>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7"/>
    </row>
    <row r="26" spans="2:28">
      <c r="B26" s="25"/>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7"/>
    </row>
    <row r="27" spans="2:28">
      <c r="B27" s="25"/>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7"/>
    </row>
    <row r="28" spans="2:28">
      <c r="B28" s="2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7"/>
    </row>
    <row r="29" spans="2:28">
      <c r="B29" s="2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7"/>
    </row>
    <row r="30" spans="2:28">
      <c r="B30" s="2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7"/>
    </row>
    <row r="31" spans="2:28">
      <c r="B31" s="25"/>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7"/>
    </row>
    <row r="32" spans="2:28">
      <c r="B32" s="25"/>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7"/>
    </row>
    <row r="33" spans="2:28">
      <c r="B33" s="25"/>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7"/>
    </row>
    <row r="34" spans="2:28">
      <c r="B34" s="25"/>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7"/>
    </row>
    <row r="35" spans="2:28" ht="15" thickBot="1">
      <c r="B35" s="30"/>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2"/>
    </row>
  </sheetData>
  <mergeCells count="3">
    <mergeCell ref="B2:M3"/>
    <mergeCell ref="B6:I6"/>
    <mergeCell ref="J6:M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DDDAA-A4B8-4EC6-9123-97725E2B6271}">
  <dimension ref="B2:C35"/>
  <sheetViews>
    <sheetView workbookViewId="0">
      <selection activeCell="F35" sqref="F35"/>
    </sheetView>
  </sheetViews>
  <sheetFormatPr defaultColWidth="9.109375" defaultRowHeight="14.4"/>
  <cols>
    <col min="1" max="1" width="3.6640625" style="21" customWidth="1"/>
    <col min="2" max="2" width="20.88671875" style="70" bestFit="1" customWidth="1"/>
    <col min="3" max="3" width="11.5546875" style="21" bestFit="1" customWidth="1"/>
    <col min="4" max="16384" width="9.109375" style="21"/>
  </cols>
  <sheetData>
    <row r="2" spans="2:3">
      <c r="B2" s="66" t="s">
        <v>567</v>
      </c>
      <c r="C2" s="67" t="s">
        <v>566</v>
      </c>
    </row>
    <row r="3" spans="2:3">
      <c r="B3" s="68">
        <v>6500000</v>
      </c>
      <c r="C3" s="69">
        <f t="shared" ref="C3:C32" si="0">MAX(0,MIN(60,(9300000-B3)*60/(9300000-6500000)))</f>
        <v>60</v>
      </c>
    </row>
    <row r="4" spans="2:3">
      <c r="B4" s="68">
        <v>6596552</v>
      </c>
      <c r="C4" s="69">
        <f t="shared" si="0"/>
        <v>57.93102857142857</v>
      </c>
    </row>
    <row r="5" spans="2:3">
      <c r="B5" s="68">
        <v>6693103</v>
      </c>
      <c r="C5" s="69">
        <f t="shared" si="0"/>
        <v>55.862078571428569</v>
      </c>
    </row>
    <row r="6" spans="2:3">
      <c r="B6" s="68">
        <v>6789655</v>
      </c>
      <c r="C6" s="69">
        <f t="shared" si="0"/>
        <v>53.793107142857146</v>
      </c>
    </row>
    <row r="7" spans="2:3">
      <c r="B7" s="68">
        <v>6886207</v>
      </c>
      <c r="C7" s="69">
        <f t="shared" si="0"/>
        <v>51.724135714285715</v>
      </c>
    </row>
    <row r="8" spans="2:3">
      <c r="B8" s="68">
        <v>6982759</v>
      </c>
      <c r="C8" s="69">
        <f t="shared" si="0"/>
        <v>49.655164285714285</v>
      </c>
    </row>
    <row r="9" spans="2:3">
      <c r="B9" s="68">
        <v>7079310</v>
      </c>
      <c r="C9" s="69">
        <f t="shared" si="0"/>
        <v>47.586214285714284</v>
      </c>
    </row>
    <row r="10" spans="2:3">
      <c r="B10" s="68">
        <v>7175862</v>
      </c>
      <c r="C10" s="69">
        <f t="shared" si="0"/>
        <v>45.517242857142854</v>
      </c>
    </row>
    <row r="11" spans="2:3">
      <c r="B11" s="68">
        <v>7272414</v>
      </c>
      <c r="C11" s="69">
        <f t="shared" si="0"/>
        <v>43.448271428571431</v>
      </c>
    </row>
    <row r="12" spans="2:3">
      <c r="B12" s="68">
        <v>7368966</v>
      </c>
      <c r="C12" s="69">
        <f t="shared" si="0"/>
        <v>41.379300000000001</v>
      </c>
    </row>
    <row r="13" spans="2:3">
      <c r="B13" s="68">
        <v>7465517</v>
      </c>
      <c r="C13" s="69">
        <f t="shared" si="0"/>
        <v>39.31035</v>
      </c>
    </row>
    <row r="14" spans="2:3">
      <c r="B14" s="68">
        <v>7562069</v>
      </c>
      <c r="C14" s="69">
        <f t="shared" si="0"/>
        <v>37.241378571428569</v>
      </c>
    </row>
    <row r="15" spans="2:3">
      <c r="B15" s="68">
        <v>7658621</v>
      </c>
      <c r="C15" s="69">
        <f t="shared" si="0"/>
        <v>35.172407142857146</v>
      </c>
    </row>
    <row r="16" spans="2:3">
      <c r="B16" s="68">
        <v>7755172</v>
      </c>
      <c r="C16" s="69">
        <f t="shared" si="0"/>
        <v>33.103457142857145</v>
      </c>
    </row>
    <row r="17" spans="2:3">
      <c r="B17" s="68">
        <v>7851724</v>
      </c>
      <c r="C17" s="69">
        <f t="shared" si="0"/>
        <v>31.034485714285715</v>
      </c>
    </row>
    <row r="18" spans="2:3">
      <c r="B18" s="68">
        <v>7948276</v>
      </c>
      <c r="C18" s="69">
        <f t="shared" si="0"/>
        <v>28.965514285714285</v>
      </c>
    </row>
    <row r="19" spans="2:3">
      <c r="B19" s="68">
        <v>8044828</v>
      </c>
      <c r="C19" s="69">
        <f t="shared" si="0"/>
        <v>26.896542857142858</v>
      </c>
    </row>
    <row r="20" spans="2:3">
      <c r="B20" s="68">
        <v>8141379</v>
      </c>
      <c r="C20" s="69">
        <f t="shared" si="0"/>
        <v>24.827592857142857</v>
      </c>
    </row>
    <row r="21" spans="2:3">
      <c r="B21" s="68">
        <v>8237931</v>
      </c>
      <c r="C21" s="69">
        <f t="shared" si="0"/>
        <v>22.758621428571427</v>
      </c>
    </row>
    <row r="22" spans="2:3">
      <c r="B22" s="68">
        <v>8334483</v>
      </c>
      <c r="C22" s="69">
        <f t="shared" si="0"/>
        <v>20.68965</v>
      </c>
    </row>
    <row r="23" spans="2:3">
      <c r="B23" s="68">
        <v>8431034</v>
      </c>
      <c r="C23" s="69">
        <f t="shared" si="0"/>
        <v>18.620699999999999</v>
      </c>
    </row>
    <row r="24" spans="2:3">
      <c r="B24" s="68">
        <v>8527586</v>
      </c>
      <c r="C24" s="69">
        <f t="shared" si="0"/>
        <v>16.551728571428573</v>
      </c>
    </row>
    <row r="25" spans="2:3">
      <c r="B25" s="68">
        <v>8624138</v>
      </c>
      <c r="C25" s="69">
        <f t="shared" si="0"/>
        <v>14.482757142857142</v>
      </c>
    </row>
    <row r="26" spans="2:3">
      <c r="B26" s="68">
        <v>8720690</v>
      </c>
      <c r="C26" s="69">
        <f t="shared" si="0"/>
        <v>12.413785714285714</v>
      </c>
    </row>
    <row r="27" spans="2:3">
      <c r="B27" s="68">
        <v>8817241</v>
      </c>
      <c r="C27" s="69">
        <f t="shared" si="0"/>
        <v>10.344835714285715</v>
      </c>
    </row>
    <row r="28" spans="2:3">
      <c r="B28" s="68">
        <v>8913793</v>
      </c>
      <c r="C28" s="69">
        <f t="shared" si="0"/>
        <v>8.2758642857142863</v>
      </c>
    </row>
    <row r="29" spans="2:3">
      <c r="B29" s="68">
        <v>9010345</v>
      </c>
      <c r="C29" s="69">
        <f t="shared" si="0"/>
        <v>6.206892857142857</v>
      </c>
    </row>
    <row r="30" spans="2:3">
      <c r="B30" s="68">
        <v>9106897</v>
      </c>
      <c r="C30" s="69">
        <f t="shared" si="0"/>
        <v>4.1379214285714285</v>
      </c>
    </row>
    <row r="31" spans="2:3">
      <c r="B31" s="68">
        <v>9203448</v>
      </c>
      <c r="C31" s="69">
        <f t="shared" si="0"/>
        <v>2.0689714285714285</v>
      </c>
    </row>
    <row r="32" spans="2:3">
      <c r="B32" s="68">
        <v>9300000</v>
      </c>
      <c r="C32" s="69">
        <f t="shared" si="0"/>
        <v>0</v>
      </c>
    </row>
    <row r="33" spans="2:3" ht="15" thickBot="1"/>
    <row r="34" spans="2:3">
      <c r="B34" s="76" t="s">
        <v>587</v>
      </c>
      <c r="C34" s="77" t="s">
        <v>588</v>
      </c>
    </row>
    <row r="35" spans="2:3" ht="15" thickBot="1">
      <c r="B35" s="78" t="e">
        <f>'Blad 1'!F21+'Blad 1'!F42</f>
        <v>#VALUE!</v>
      </c>
      <c r="C35" s="79" t="e">
        <f>MAX(0,MIN(60,(9300000-B35)*60/(9300000-6500000)))</f>
        <v>#VALUE!</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79D93-FE90-4E9A-8929-1672B11EB86C}">
  <dimension ref="A1:B11"/>
  <sheetViews>
    <sheetView workbookViewId="0">
      <selection activeCell="I19" sqref="I19"/>
    </sheetView>
  </sheetViews>
  <sheetFormatPr defaultRowHeight="14.4"/>
  <cols>
    <col min="1" max="1" width="41.33203125" bestFit="1" customWidth="1"/>
  </cols>
  <sheetData>
    <row r="1" spans="1:2">
      <c r="A1" t="s">
        <v>547</v>
      </c>
      <c r="B1" s="35">
        <f>'Blad 1'!F10</f>
        <v>0</v>
      </c>
    </row>
    <row r="2" spans="1:2">
      <c r="A2" t="s">
        <v>548</v>
      </c>
      <c r="B2" s="35">
        <f>'Blad 1'!F11</f>
        <v>0</v>
      </c>
    </row>
    <row r="3" spans="1:2">
      <c r="A3" t="s">
        <v>549</v>
      </c>
      <c r="B3" s="35">
        <f>'Blad 1'!F12</f>
        <v>0</v>
      </c>
    </row>
    <row r="4" spans="1:2">
      <c r="A4" t="s">
        <v>550</v>
      </c>
      <c r="B4" s="35">
        <f>'Blad 1'!F13</f>
        <v>0</v>
      </c>
    </row>
    <row r="5" spans="1:2">
      <c r="A5" t="s">
        <v>551</v>
      </c>
      <c r="B5" s="35">
        <f>'Blad 1'!F14</f>
        <v>0</v>
      </c>
    </row>
    <row r="6" spans="1:2">
      <c r="A6" t="s">
        <v>552</v>
      </c>
      <c r="B6" s="35">
        <f>'Blad 1'!F15</f>
        <v>0</v>
      </c>
    </row>
    <row r="7" spans="1:2">
      <c r="A7" t="s">
        <v>553</v>
      </c>
      <c r="B7" s="35">
        <f>'Blad 1'!F16</f>
        <v>0</v>
      </c>
    </row>
    <row r="8" spans="1:2">
      <c r="A8" t="s">
        <v>554</v>
      </c>
      <c r="B8" s="35">
        <f>'Blad 1'!F17</f>
        <v>0</v>
      </c>
    </row>
    <row r="9" spans="1:2">
      <c r="A9" t="s">
        <v>555</v>
      </c>
      <c r="B9" s="35">
        <f>'Blad 1'!F18</f>
        <v>0</v>
      </c>
    </row>
    <row r="10" spans="1:2">
      <c r="A10" t="s">
        <v>556</v>
      </c>
      <c r="B10" s="35">
        <f>'Blad 1'!F19</f>
        <v>0</v>
      </c>
    </row>
    <row r="11" spans="1:2">
      <c r="A11" t="s">
        <v>557</v>
      </c>
      <c r="B11" s="35">
        <f>'Blad 1'!F20</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c132899-0058-4266-9eb0-eae5a3180a04" xsi:nil="true"/>
    <lcf76f155ced4ddcb4097134ff3c332f xmlns="ee920dc2-b9ee-42ae-b7c8-13e91ca8f64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99EB958220A894D952893A542656019" ma:contentTypeVersion="16" ma:contentTypeDescription="Een nieuw document maken." ma:contentTypeScope="" ma:versionID="348d784e2e73352c31f6a631b4116674">
  <xsd:schema xmlns:xsd="http://www.w3.org/2001/XMLSchema" xmlns:xs="http://www.w3.org/2001/XMLSchema" xmlns:p="http://schemas.microsoft.com/office/2006/metadata/properties" xmlns:ns2="ee920dc2-b9ee-42ae-b7c8-13e91ca8f64c" xmlns:ns3="ec132899-0058-4266-9eb0-eae5a3180a04" targetNamespace="http://schemas.microsoft.com/office/2006/metadata/properties" ma:root="true" ma:fieldsID="4e5010d0900cafca0fc52592f543b25e" ns2:_="" ns3:_="">
    <xsd:import namespace="ee920dc2-b9ee-42ae-b7c8-13e91ca8f64c"/>
    <xsd:import namespace="ec132899-0058-4266-9eb0-eae5a3180a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920dc2-b9ee-42ae-b7c8-13e91ca8f6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132899-0058-4266-9eb0-eae5a3180a0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3a3d9db-5c11-4eb0-b4fa-545f2820a30d}" ma:internalName="TaxCatchAll" ma:showField="CatchAllData" ma:web="ec132899-0058-4266-9eb0-eae5a3180a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DDF8A6-E82F-4BCE-B193-8ED8AE5D3DD9}">
  <ds:schemaRefs>
    <ds:schemaRef ds:uri="http://schemas.microsoft.com/sharepoint/v3/contenttype/forms"/>
  </ds:schemaRefs>
</ds:datastoreItem>
</file>

<file path=customXml/itemProps2.xml><?xml version="1.0" encoding="utf-8"?>
<ds:datastoreItem xmlns:ds="http://schemas.openxmlformats.org/officeDocument/2006/customXml" ds:itemID="{35733CED-A6E3-474F-A2A4-18135D39EAB1}">
  <ds:schemaRefs>
    <ds:schemaRef ds:uri="http://schemas.microsoft.com/office/2006/metadata/properties"/>
    <ds:schemaRef ds:uri="http://schemas.microsoft.com/office/infopath/2007/PartnerControls"/>
    <ds:schemaRef ds:uri="ec132899-0058-4266-9eb0-eae5a3180a04"/>
    <ds:schemaRef ds:uri="ee920dc2-b9ee-42ae-b7c8-13e91ca8f64c"/>
  </ds:schemaRefs>
</ds:datastoreItem>
</file>

<file path=customXml/itemProps3.xml><?xml version="1.0" encoding="utf-8"?>
<ds:datastoreItem xmlns:ds="http://schemas.openxmlformats.org/officeDocument/2006/customXml" ds:itemID="{0CF5E907-4090-43C9-960B-B2D3ED46FC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920dc2-b9ee-42ae-b7c8-13e91ca8f64c"/>
    <ds:schemaRef ds:uri="ec132899-0058-4266-9eb0-eae5a3180a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 instructie</vt:lpstr>
      <vt:lpstr>Blad 1</vt:lpstr>
      <vt:lpstr>Blad 2</vt:lpstr>
      <vt:lpstr>Blad 3</vt:lpstr>
      <vt:lpstr>Blad 4</vt:lpstr>
      <vt:lpstr>Blad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Nieuwendijk van den, Josine</dc:creator>
  <cp:lastModifiedBy>Evers-Manders, Janneke</cp:lastModifiedBy>
  <dcterms:created xsi:type="dcterms:W3CDTF">2025-07-02T10:42:18Z</dcterms:created>
  <dcterms:modified xsi:type="dcterms:W3CDTF">2025-07-15T19:45:26Z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0x010100599EB958220A894D952893A542656019</vt:lpwstr>
  </property>
</Properties>
</file>