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almere.sharepoint.com/sites/GO-4ABNOGWBusbaan490-Project/Gedeelde documenten/06 Realisatie - uitvoering/Bestek aanbesteding/ABKW/"/>
    </mc:Choice>
  </mc:AlternateContent>
  <xr:revisionPtr revIDLastSave="112" documentId="8_{D68E8B63-6382-431B-9377-B54343ACD82F}" xr6:coauthVersionLast="47" xr6:coauthVersionMax="47" xr10:uidLastSave="{5E1D020B-2ED8-4E7C-8776-1E344BB14C14}"/>
  <bookViews>
    <workbookView xWindow="-120" yWindow="-120" windowWidth="57840" windowHeight="15840" xr2:uid="{2E1ADC93-4AE4-4193-85AE-A64CD4BC772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1" l="1"/>
  <c r="E56" i="1"/>
  <c r="F55" i="1" l="1"/>
  <c r="H55" i="1" s="1"/>
  <c r="F56" i="1"/>
  <c r="H56" i="1" s="1"/>
  <c r="F57" i="1"/>
  <c r="H57" i="1" s="1"/>
  <c r="F58" i="1"/>
  <c r="H58" i="1" s="1"/>
  <c r="F59" i="1"/>
  <c r="H59" i="1" s="1"/>
  <c r="F42" i="1"/>
  <c r="H42" i="1" s="1"/>
  <c r="F43" i="1"/>
  <c r="F44" i="1"/>
  <c r="H44" i="1" s="1"/>
  <c r="F45" i="1"/>
  <c r="F46" i="1"/>
  <c r="H46" i="1"/>
  <c r="H45" i="1"/>
  <c r="H43" i="1"/>
  <c r="H30" i="1"/>
  <c r="H31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F3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7" i="1"/>
  <c r="F60" i="1" l="1"/>
  <c r="F47" i="1"/>
  <c r="H47" i="1"/>
  <c r="H60" i="1"/>
  <c r="H32" i="1"/>
  <c r="H25" i="1"/>
  <c r="F25" i="1"/>
  <c r="F32" i="1"/>
</calcChain>
</file>

<file path=xl/sharedStrings.xml><?xml version="1.0" encoding="utf-8"?>
<sst xmlns="http://schemas.openxmlformats.org/spreadsheetml/2006/main" count="114" uniqueCount="58">
  <si>
    <t>Plantlijst vaste planten wand</t>
  </si>
  <si>
    <t>Vaste planten</t>
  </si>
  <si>
    <t>Naam</t>
  </si>
  <si>
    <t>m2</t>
  </si>
  <si>
    <t>Maat</t>
  </si>
  <si>
    <t>St per m2</t>
  </si>
  <si>
    <t xml:space="preserve">Totaal st </t>
  </si>
  <si>
    <t>Molina caerulea arundinacea Transparant</t>
  </si>
  <si>
    <t>C1</t>
  </si>
  <si>
    <t>Stipa tenuifolia</t>
  </si>
  <si>
    <t>P9</t>
  </si>
  <si>
    <t>Carex Morrowii Ice Dancer</t>
  </si>
  <si>
    <t>Pennisetum Alopecuroides Hameln</t>
  </si>
  <si>
    <t>Deschampsia Cespitosa Tardiflora</t>
  </si>
  <si>
    <t>Verbena Bonariensis</t>
  </si>
  <si>
    <t>Anemone Honorine Jobert</t>
  </si>
  <si>
    <t>Alium Aflatunense Purple Sensation</t>
  </si>
  <si>
    <t>P9 of bol</t>
  </si>
  <si>
    <t>Alium Sphaerocephalon Drumstick</t>
  </si>
  <si>
    <t>Aster Prof. A. Kippenberg</t>
  </si>
  <si>
    <t>Salvia nemorosa Mainacht</t>
  </si>
  <si>
    <t>Nepeta Walkers Low</t>
  </si>
  <si>
    <t>Gaura Lindheimeri Whirling Butterflies</t>
  </si>
  <si>
    <t>Vinca Major Alba</t>
  </si>
  <si>
    <t>Galanthus Elwesii Woronowii</t>
  </si>
  <si>
    <t>bol</t>
  </si>
  <si>
    <t>Persicaria Amplexicaulis Alba</t>
  </si>
  <si>
    <t>Ceanothus Thyrsoflorus Repens</t>
  </si>
  <si>
    <t xml:space="preserve">Geranium Macrorrhizum Czakor </t>
  </si>
  <si>
    <t>Heesters en bomen</t>
  </si>
  <si>
    <t>Vibrunum Pragense</t>
  </si>
  <si>
    <t>60-80</t>
  </si>
  <si>
    <t xml:space="preserve">Gleditsia triacanthos </t>
  </si>
  <si>
    <t>-</t>
  </si>
  <si>
    <t>18-20</t>
  </si>
  <si>
    <t>Plantlijst klimplanten wand</t>
  </si>
  <si>
    <t>Locatie</t>
  </si>
  <si>
    <t>m1</t>
  </si>
  <si>
    <t>St per m1</t>
  </si>
  <si>
    <t>A</t>
  </si>
  <si>
    <t>B</t>
  </si>
  <si>
    <t>A+B</t>
  </si>
  <si>
    <t>n (* A+B)</t>
  </si>
  <si>
    <t>Hedera helix</t>
  </si>
  <si>
    <t>1.25-1.50</t>
  </si>
  <si>
    <t>Parthonnocissus quinquefolia</t>
  </si>
  <si>
    <t>Wisteria floribunda</t>
  </si>
  <si>
    <t>Hydrangea petiolaris</t>
  </si>
  <si>
    <t>Lonicera henryi</t>
  </si>
  <si>
    <t>Blad 02-1</t>
  </si>
  <si>
    <t>Blad 02-2</t>
  </si>
  <si>
    <t>Totaal</t>
  </si>
  <si>
    <t xml:space="preserve"> </t>
  </si>
  <si>
    <t>prijs</t>
  </si>
  <si>
    <t>p.p.e.</t>
  </si>
  <si>
    <t>tot m1</t>
  </si>
  <si>
    <t>Plantlijst Verhoogde busbaan Poort-definitief</t>
  </si>
  <si>
    <t>d.d. 16-04-2025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</si>
</sst>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/>
    </xf>
    <xf numFmtId="44" fontId="0" fillId="0" borderId="0" xfId="1" applyFont="1"/>
    <xf numFmtId="44" fontId="0" fillId="0" borderId="0" xfId="0" applyNumberFormat="1" applyFont="1"/>
  </cellXfs>
  <cellStyles count="2">
    <cellStyle name="Standaard" xfId="0" builtinId="0"/>
    <cellStyle name="Valuta" xfId="1" builtinId="4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4" formatCode="_ &quot;€&quot;\ * #,##0.00_ ;_ &quot;€&quot;\ * \-#,##0.00_ ;_ &quot;€&quot;\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090551-DA10-41EE-92D1-144F2A2F7768}" name="Tabel1" displayName="Tabel1" ref="A6:H25" totalsRowCount="1">
  <autoFilter ref="A6:H24" xr:uid="{59090551-DA10-41EE-92D1-144F2A2F7768}"/>
  <tableColumns count="8">
    <tableColumn id="1" xr3:uid="{102F96C4-4991-44E3-92DA-7F69108C8600}" name="Naam" totalsRowLabel="Totaal"/>
    <tableColumn id="2" xr3:uid="{0034BECF-BDCD-4A1E-BE37-DB329C580170}" name="m2"/>
    <tableColumn id="6" xr3:uid="{A8F63889-74FF-4739-A720-717506F2AB9B}" name=" "/>
    <tableColumn id="3" xr3:uid="{7E9FACC8-A785-45FA-A7BE-C841375E77AE}" name="Maat"/>
    <tableColumn id="4" xr3:uid="{95A9BA34-C639-4B26-A66B-C93C2A24B68C}" name="St per m2"/>
    <tableColumn id="5" xr3:uid="{F35B836A-4884-4FE6-937A-A7ACAF7AE9C6}" name="Totaal st " totalsRowFunction="sum">
      <calculatedColumnFormula>SUM(B7*E7)</calculatedColumnFormula>
    </tableColumn>
    <tableColumn id="8" xr3:uid="{EF8AE695-C0BB-4E48-842E-72354BC05B57}" name="p.p.e."/>
    <tableColumn id="7" xr3:uid="{1C815DBD-D0EF-406F-ABB7-1CF9FC9FA3E5}" name="prijs" totalsRowFunction="custom" dataDxfId="5" totalsRowDxfId="4" dataCellStyle="Valuta" totalsRowCellStyle="Valuta">
      <calculatedColumnFormula>Tabel1[[#This Row],[Totaal st ]]*Tabel1[[#This Row],[p.p.e.]]</calculatedColumnFormula>
      <totalsRowFormula>SUM(Tabel1[prijs])</totalsRowFormula>
    </tableColumn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C0093E-FF03-4EB6-965B-71184807DB28}" name="Tabel2" displayName="Tabel2" ref="A29:H32" totalsRowCount="1">
  <autoFilter ref="A29:H31" xr:uid="{6EC0093E-FF03-4EB6-965B-71184807DB28}"/>
  <tableColumns count="8">
    <tableColumn id="1" xr3:uid="{CF183BC0-3E5D-49DE-9F21-87ACEDFBDDCD}" name="Naam" totalsRowLabel="Totaal"/>
    <tableColumn id="2" xr3:uid="{4AD80B7F-0DFC-4FD2-919F-1C35009C346C}" name="m2"/>
    <tableColumn id="6" xr3:uid="{204B8900-F4E4-4BED-A9C5-D543A0EDFA6E}" name=" "/>
    <tableColumn id="3" xr3:uid="{633887DD-0A8D-400E-AF8C-B3E1BCB18EF0}" name="Maat"/>
    <tableColumn id="4" xr3:uid="{7F72D5BE-3AEB-42FE-B684-FAEB659217C0}" name="St per m2"/>
    <tableColumn id="5" xr3:uid="{6AC34819-9688-4B08-AF29-ED95AC999861}" name="Totaal st " totalsRowFunction="sum"/>
    <tableColumn id="7" xr3:uid="{59027280-7207-42B2-A2B0-6D497D5EC581}" name="p.p.e."/>
    <tableColumn id="8" xr3:uid="{36AEBC2C-23BB-4861-9FEB-10293177DCA5}" name="prijs" totalsRowFunction="custom" dataCellStyle="Valuta">
      <calculatedColumnFormula>Tabel2[[#This Row],[Totaal st ]]*Tabel2[[#This Row],[p.p.e.]]</calculatedColumnFormula>
      <totalsRowFormula>SUM(Tabel2[prijs])</totalsRowFormula>
    </tableColumn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FCD71F9-A798-435C-AD4B-0B0EBF1419E6}" name="Tabel8" displayName="Tabel8" ref="A36:H47" totalsRowCount="1">
  <autoFilter ref="A36:H46" xr:uid="{AFCD71F9-A798-435C-AD4B-0B0EBF1419E6}"/>
  <tableColumns count="8">
    <tableColumn id="1" xr3:uid="{F9FE827C-C9B5-414C-90B9-F92F096B41CD}" name="Locatie" totalsRowLabel="Totaal"/>
    <tableColumn id="2" xr3:uid="{719EF8D3-DD5D-485E-AABF-65916888C1E4}" name="m1"/>
    <tableColumn id="3" xr3:uid="{10A41FDF-DDB7-4A0D-A5A3-19174B90ED72}" name="tot m1"/>
    <tableColumn id="4" xr3:uid="{4DE645BB-3B75-4C30-93F2-60C816313FBA}" name="Maat"/>
    <tableColumn id="5" xr3:uid="{27ABE815-B094-42F5-A158-E47F83AE1ED2}" name="St per m1"/>
    <tableColumn id="6" xr3:uid="{DAFA5773-1FF2-4E7B-866F-87DB41E07F94}" name="Totaal st " totalsRowFunction="sum"/>
    <tableColumn id="7" xr3:uid="{AE0516DD-3D10-425E-88CB-83C553608C90}" name="p.p.e."/>
    <tableColumn id="8" xr3:uid="{B7553952-4697-413F-A5A4-2796E2F4E1C9}" name="prijs" totalsRowFunction="custom" dataDxfId="3" totalsRowDxfId="2">
      <calculatedColumnFormula>Tabel8[[#This Row],[Totaal st ]]*Tabel8[[#This Row],[p.p.e.]]</calculatedColumnFormula>
      <totalsRowFormula>SUM(H42:H46)</totalsRowFormula>
    </tableColumn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6382797-2A73-4F98-9553-DAA919144D41}" name="Tabel9" displayName="Tabel9" ref="A49:H60" totalsRowCount="1">
  <autoFilter ref="A49:H59" xr:uid="{96382797-2A73-4F98-9553-DAA919144D41}"/>
  <tableColumns count="8">
    <tableColumn id="1" xr3:uid="{8CA0CF59-8291-4CA8-957E-7227EAC27F12}" name="Locatie" totalsRowLabel="Totaal"/>
    <tableColumn id="2" xr3:uid="{A9B81B83-FACB-4A22-8739-EE05EA80BB1E}" name="m1"/>
    <tableColumn id="3" xr3:uid="{A796DB9D-D9DA-46DE-B296-7DA99E6DA88E}" name="tot m1"/>
    <tableColumn id="4" xr3:uid="{80290DCE-91AB-4742-8B00-FCC873260C14}" name="Maat"/>
    <tableColumn id="5" xr3:uid="{F2093D9D-C5C9-4EEC-B2EE-E1F174E3E902}" name="St per m1"/>
    <tableColumn id="6" xr3:uid="{07979193-1C3A-499C-B8C9-5CD1A009C8DE}" name="Totaal st " totalsRowFunction="sum"/>
    <tableColumn id="7" xr3:uid="{28BCA787-FD43-4FEF-853D-F47B1C6A1CDA}" name="p.p.e."/>
    <tableColumn id="8" xr3:uid="{F1999D23-47F9-4810-AD3C-CEE3EE82FEC8}" name="prijs" totalsRowFunction="custom" dataDxfId="1" totalsRowDxfId="0">
      <calculatedColumnFormula>Tabel9[[#This Row],[Totaal st ]]*Tabel9[[#This Row],[p.p.e.]]</calculatedColumnFormula>
      <totalsRowFormula>SUM(H55:H59)</totalsRowFormula>
    </tableColumn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ED40F-E066-4A36-B27B-D8896F934DEF}">
  <dimension ref="A1:H60"/>
  <sheetViews>
    <sheetView tabSelected="1" zoomScale="145" zoomScaleNormal="145" workbookViewId="0">
      <selection activeCell="H2" sqref="H2"/>
    </sheetView>
  </sheetViews>
  <sheetFormatPr defaultRowHeight="15" x14ac:dyDescent="0.25"/>
  <cols>
    <col min="1" max="1" width="38.5703125" customWidth="1"/>
    <col min="4" max="7" width="11.28515625" customWidth="1"/>
    <col min="8" max="8" width="14.7109375" customWidth="1"/>
    <col min="9" max="9" width="27.85546875" bestFit="1" customWidth="1"/>
    <col min="16" max="16" width="27.85546875" bestFit="1" customWidth="1"/>
    <col min="23" max="23" width="27.85546875" bestFit="1" customWidth="1"/>
    <col min="30" max="30" width="27.85546875" bestFit="1" customWidth="1"/>
  </cols>
  <sheetData>
    <row r="1" spans="1:8" ht="21" x14ac:dyDescent="0.35">
      <c r="A1" s="4" t="s">
        <v>56</v>
      </c>
      <c r="B1" s="5"/>
      <c r="C1" s="5"/>
      <c r="D1" s="5"/>
      <c r="E1" s="5"/>
      <c r="G1" s="6"/>
      <c r="H1" s="6" t="s">
        <v>57</v>
      </c>
    </row>
    <row r="2" spans="1:8" ht="21" x14ac:dyDescent="0.35">
      <c r="A2" s="4"/>
      <c r="B2" s="5"/>
      <c r="C2" s="5"/>
      <c r="D2" s="5"/>
      <c r="E2" s="5"/>
      <c r="F2" s="6"/>
      <c r="G2" s="6"/>
    </row>
    <row r="3" spans="1:8" ht="18.75" x14ac:dyDescent="0.3">
      <c r="A3" s="3" t="s">
        <v>0</v>
      </c>
    </row>
    <row r="4" spans="1:8" x14ac:dyDescent="0.25">
      <c r="A4" s="2" t="s">
        <v>1</v>
      </c>
    </row>
    <row r="6" spans="1:8" x14ac:dyDescent="0.25">
      <c r="A6" t="s">
        <v>2</v>
      </c>
      <c r="B6" t="s">
        <v>3</v>
      </c>
      <c r="C6" t="s">
        <v>52</v>
      </c>
      <c r="D6" t="s">
        <v>4</v>
      </c>
      <c r="E6" t="s">
        <v>5</v>
      </c>
      <c r="F6" t="s">
        <v>6</v>
      </c>
      <c r="G6" t="s">
        <v>54</v>
      </c>
      <c r="H6" t="s">
        <v>53</v>
      </c>
    </row>
    <row r="7" spans="1:8" x14ac:dyDescent="0.25">
      <c r="A7" t="s">
        <v>7</v>
      </c>
      <c r="B7">
        <v>19.7</v>
      </c>
      <c r="D7" t="s">
        <v>8</v>
      </c>
      <c r="E7">
        <v>7</v>
      </c>
      <c r="F7">
        <f t="shared" ref="F7:F24" si="0">SUM(B7*E7)</f>
        <v>137.9</v>
      </c>
      <c r="H7" s="7">
        <f>Tabel1[[#This Row],[Totaal st ]]*Tabel1[[#This Row],[p.p.e.]]</f>
        <v>0</v>
      </c>
    </row>
    <row r="8" spans="1:8" x14ac:dyDescent="0.25">
      <c r="A8" t="s">
        <v>9</v>
      </c>
      <c r="B8">
        <v>55.9</v>
      </c>
      <c r="D8" t="s">
        <v>10</v>
      </c>
      <c r="E8">
        <v>7</v>
      </c>
      <c r="F8">
        <f t="shared" si="0"/>
        <v>391.3</v>
      </c>
      <c r="H8" s="7">
        <f>Tabel1[[#This Row],[Totaal st ]]*Tabel1[[#This Row],[p.p.e.]]</f>
        <v>0</v>
      </c>
    </row>
    <row r="9" spans="1:8" x14ac:dyDescent="0.25">
      <c r="A9" t="s">
        <v>11</v>
      </c>
      <c r="B9">
        <v>29.3</v>
      </c>
      <c r="D9" t="s">
        <v>10</v>
      </c>
      <c r="E9">
        <v>9</v>
      </c>
      <c r="F9">
        <f t="shared" si="0"/>
        <v>263.7</v>
      </c>
      <c r="H9" s="7">
        <f>Tabel1[[#This Row],[Totaal st ]]*Tabel1[[#This Row],[p.p.e.]]</f>
        <v>0</v>
      </c>
    </row>
    <row r="10" spans="1:8" x14ac:dyDescent="0.25">
      <c r="A10" t="s">
        <v>12</v>
      </c>
      <c r="B10">
        <v>74.400000000000006</v>
      </c>
      <c r="D10" t="s">
        <v>8</v>
      </c>
      <c r="E10">
        <v>7</v>
      </c>
      <c r="F10">
        <f t="shared" si="0"/>
        <v>520.80000000000007</v>
      </c>
      <c r="H10" s="7">
        <f>Tabel1[[#This Row],[Totaal st ]]*Tabel1[[#This Row],[p.p.e.]]</f>
        <v>0</v>
      </c>
    </row>
    <row r="11" spans="1:8" x14ac:dyDescent="0.25">
      <c r="A11" t="s">
        <v>13</v>
      </c>
      <c r="B11">
        <v>27.2</v>
      </c>
      <c r="D11" t="s">
        <v>10</v>
      </c>
      <c r="E11">
        <v>7</v>
      </c>
      <c r="F11">
        <f t="shared" si="0"/>
        <v>190.4</v>
      </c>
      <c r="H11" s="7">
        <f>Tabel1[[#This Row],[Totaal st ]]*Tabel1[[#This Row],[p.p.e.]]</f>
        <v>0</v>
      </c>
    </row>
    <row r="12" spans="1:8" x14ac:dyDescent="0.25">
      <c r="A12" t="s">
        <v>14</v>
      </c>
      <c r="B12">
        <v>22.7</v>
      </c>
      <c r="D12" t="s">
        <v>10</v>
      </c>
      <c r="E12">
        <v>9</v>
      </c>
      <c r="F12">
        <f t="shared" si="0"/>
        <v>204.29999999999998</v>
      </c>
      <c r="H12" s="7">
        <f>Tabel1[[#This Row],[Totaal st ]]*Tabel1[[#This Row],[p.p.e.]]</f>
        <v>0</v>
      </c>
    </row>
    <row r="13" spans="1:8" x14ac:dyDescent="0.25">
      <c r="A13" t="s">
        <v>15</v>
      </c>
      <c r="B13">
        <v>22.8</v>
      </c>
      <c r="D13" t="s">
        <v>10</v>
      </c>
      <c r="E13">
        <v>9</v>
      </c>
      <c r="F13">
        <f t="shared" si="0"/>
        <v>205.20000000000002</v>
      </c>
      <c r="H13" s="7">
        <f>Tabel1[[#This Row],[Totaal st ]]*Tabel1[[#This Row],[p.p.e.]]</f>
        <v>0</v>
      </c>
    </row>
    <row r="14" spans="1:8" x14ac:dyDescent="0.25">
      <c r="A14" t="s">
        <v>16</v>
      </c>
      <c r="B14">
        <v>16.2</v>
      </c>
      <c r="D14" t="s">
        <v>17</v>
      </c>
      <c r="E14">
        <v>11</v>
      </c>
      <c r="F14">
        <f t="shared" si="0"/>
        <v>178.2</v>
      </c>
      <c r="H14" s="7">
        <f>Tabel1[[#This Row],[Totaal st ]]*Tabel1[[#This Row],[p.p.e.]]</f>
        <v>0</v>
      </c>
    </row>
    <row r="15" spans="1:8" x14ac:dyDescent="0.25">
      <c r="A15" t="s">
        <v>18</v>
      </c>
      <c r="B15">
        <v>23.3</v>
      </c>
      <c r="D15" t="s">
        <v>17</v>
      </c>
      <c r="E15">
        <v>11</v>
      </c>
      <c r="F15">
        <f t="shared" si="0"/>
        <v>256.3</v>
      </c>
      <c r="H15" s="7">
        <f>Tabel1[[#This Row],[Totaal st ]]*Tabel1[[#This Row],[p.p.e.]]</f>
        <v>0</v>
      </c>
    </row>
    <row r="16" spans="1:8" x14ac:dyDescent="0.25">
      <c r="A16" t="s">
        <v>19</v>
      </c>
      <c r="B16">
        <v>65.7</v>
      </c>
      <c r="D16" t="s">
        <v>10</v>
      </c>
      <c r="E16">
        <v>9</v>
      </c>
      <c r="F16">
        <f t="shared" si="0"/>
        <v>591.30000000000007</v>
      </c>
      <c r="H16" s="7">
        <f>Tabel1[[#This Row],[Totaal st ]]*Tabel1[[#This Row],[p.p.e.]]</f>
        <v>0</v>
      </c>
    </row>
    <row r="17" spans="1:8" x14ac:dyDescent="0.25">
      <c r="A17" t="s">
        <v>20</v>
      </c>
      <c r="B17">
        <v>78.8</v>
      </c>
      <c r="D17" t="s">
        <v>10</v>
      </c>
      <c r="E17">
        <v>11</v>
      </c>
      <c r="F17">
        <f t="shared" si="0"/>
        <v>866.8</v>
      </c>
      <c r="H17" s="7">
        <f>Tabel1[[#This Row],[Totaal st ]]*Tabel1[[#This Row],[p.p.e.]]</f>
        <v>0</v>
      </c>
    </row>
    <row r="18" spans="1:8" x14ac:dyDescent="0.25">
      <c r="A18" t="s">
        <v>21</v>
      </c>
      <c r="B18">
        <v>98.2</v>
      </c>
      <c r="D18" t="s">
        <v>10</v>
      </c>
      <c r="E18">
        <v>11</v>
      </c>
      <c r="F18">
        <f t="shared" si="0"/>
        <v>1080.2</v>
      </c>
      <c r="H18" s="7">
        <f>Tabel1[[#This Row],[Totaal st ]]*Tabel1[[#This Row],[p.p.e.]]</f>
        <v>0</v>
      </c>
    </row>
    <row r="19" spans="1:8" x14ac:dyDescent="0.25">
      <c r="A19" t="s">
        <v>22</v>
      </c>
      <c r="B19">
        <v>23.9</v>
      </c>
      <c r="D19" t="s">
        <v>10</v>
      </c>
      <c r="E19">
        <v>9</v>
      </c>
      <c r="F19">
        <f t="shared" si="0"/>
        <v>215.1</v>
      </c>
      <c r="H19" s="7">
        <f>Tabel1[[#This Row],[Totaal st ]]*Tabel1[[#This Row],[p.p.e.]]</f>
        <v>0</v>
      </c>
    </row>
    <row r="20" spans="1:8" x14ac:dyDescent="0.25">
      <c r="A20" t="s">
        <v>23</v>
      </c>
      <c r="B20">
        <v>42.8</v>
      </c>
      <c r="D20" t="s">
        <v>10</v>
      </c>
      <c r="E20">
        <v>11</v>
      </c>
      <c r="F20">
        <f t="shared" si="0"/>
        <v>470.79999999999995</v>
      </c>
      <c r="H20" s="7">
        <f>Tabel1[[#This Row],[Totaal st ]]*Tabel1[[#This Row],[p.p.e.]]</f>
        <v>0</v>
      </c>
    </row>
    <row r="21" spans="1:8" x14ac:dyDescent="0.25">
      <c r="A21" t="s">
        <v>24</v>
      </c>
      <c r="B21">
        <v>12.2</v>
      </c>
      <c r="D21" t="s">
        <v>25</v>
      </c>
      <c r="E21">
        <v>175</v>
      </c>
      <c r="F21">
        <f t="shared" si="0"/>
        <v>2135</v>
      </c>
      <c r="H21" s="7">
        <f>Tabel1[[#This Row],[Totaal st ]]*Tabel1[[#This Row],[p.p.e.]]</f>
        <v>0</v>
      </c>
    </row>
    <row r="22" spans="1:8" x14ac:dyDescent="0.25">
      <c r="A22" t="s">
        <v>26</v>
      </c>
      <c r="B22">
        <v>18.399999999999999</v>
      </c>
      <c r="D22" t="s">
        <v>10</v>
      </c>
      <c r="E22">
        <v>7</v>
      </c>
      <c r="F22">
        <f t="shared" si="0"/>
        <v>128.79999999999998</v>
      </c>
      <c r="H22" s="7">
        <f>Tabel1[[#This Row],[Totaal st ]]*Tabel1[[#This Row],[p.p.e.]]</f>
        <v>0</v>
      </c>
    </row>
    <row r="23" spans="1:8" x14ac:dyDescent="0.25">
      <c r="A23" t="s">
        <v>27</v>
      </c>
      <c r="B23">
        <v>111.4</v>
      </c>
      <c r="D23" t="s">
        <v>8</v>
      </c>
      <c r="E23">
        <v>5</v>
      </c>
      <c r="F23">
        <f t="shared" si="0"/>
        <v>557</v>
      </c>
      <c r="H23" s="7">
        <f>Tabel1[[#This Row],[Totaal st ]]*Tabel1[[#This Row],[p.p.e.]]</f>
        <v>0</v>
      </c>
    </row>
    <row r="24" spans="1:8" x14ac:dyDescent="0.25">
      <c r="A24" t="s">
        <v>28</v>
      </c>
      <c r="B24">
        <v>0.9</v>
      </c>
      <c r="D24" t="s">
        <v>10</v>
      </c>
      <c r="E24">
        <v>33</v>
      </c>
      <c r="F24">
        <f t="shared" si="0"/>
        <v>29.7</v>
      </c>
      <c r="H24" s="7">
        <f>Tabel1[[#This Row],[Totaal st ]]*Tabel1[[#This Row],[p.p.e.]]</f>
        <v>0</v>
      </c>
    </row>
    <row r="25" spans="1:8" x14ac:dyDescent="0.25">
      <c r="A25" t="s">
        <v>51</v>
      </c>
      <c r="F25">
        <f>SUBTOTAL(109,Tabel1[[Totaal st ]])</f>
        <v>8422.8000000000029</v>
      </c>
      <c r="H25" s="7">
        <f>SUM(Tabel1[prijs])</f>
        <v>0</v>
      </c>
    </row>
    <row r="27" spans="1:8" x14ac:dyDescent="0.25">
      <c r="A27" s="2" t="s">
        <v>29</v>
      </c>
    </row>
    <row r="29" spans="1:8" x14ac:dyDescent="0.25">
      <c r="A29" t="s">
        <v>2</v>
      </c>
      <c r="B29" t="s">
        <v>3</v>
      </c>
      <c r="C29" t="s">
        <v>52</v>
      </c>
      <c r="D29" t="s">
        <v>4</v>
      </c>
      <c r="E29" t="s">
        <v>5</v>
      </c>
      <c r="F29" t="s">
        <v>6</v>
      </c>
      <c r="G29" t="s">
        <v>54</v>
      </c>
      <c r="H29" t="s">
        <v>53</v>
      </c>
    </row>
    <row r="30" spans="1:8" x14ac:dyDescent="0.25">
      <c r="A30" t="s">
        <v>30</v>
      </c>
      <c r="B30">
        <v>11.9</v>
      </c>
      <c r="D30" t="s">
        <v>31</v>
      </c>
      <c r="E30">
        <v>1</v>
      </c>
      <c r="F30">
        <f>ROUNDUP(SUM(B30*E30),0)</f>
        <v>12</v>
      </c>
      <c r="H30" s="7">
        <f>Tabel2[[#This Row],[Totaal st ]]*Tabel2[[#This Row],[p.p.e.]]</f>
        <v>0</v>
      </c>
    </row>
    <row r="31" spans="1:8" x14ac:dyDescent="0.25">
      <c r="A31" t="s">
        <v>32</v>
      </c>
      <c r="B31" t="s">
        <v>33</v>
      </c>
      <c r="D31" t="s">
        <v>34</v>
      </c>
      <c r="E31" t="s">
        <v>33</v>
      </c>
      <c r="F31">
        <v>6</v>
      </c>
      <c r="H31" s="7">
        <f>Tabel2[[#This Row],[Totaal st ]]*Tabel2[[#This Row],[p.p.e.]]</f>
        <v>0</v>
      </c>
    </row>
    <row r="32" spans="1:8" x14ac:dyDescent="0.25">
      <c r="A32" t="s">
        <v>51</v>
      </c>
      <c r="F32">
        <f>SUBTOTAL(109,Tabel2[[Totaal st ]])</f>
        <v>18</v>
      </c>
      <c r="H32" s="7">
        <f>SUM(Tabel2[prijs])</f>
        <v>0</v>
      </c>
    </row>
    <row r="33" spans="1:8" x14ac:dyDescent="0.25">
      <c r="D33" s="1"/>
      <c r="E33" s="1"/>
    </row>
    <row r="34" spans="1:8" ht="18.75" x14ac:dyDescent="0.3">
      <c r="A34" s="3" t="s">
        <v>35</v>
      </c>
    </row>
    <row r="36" spans="1:8" x14ac:dyDescent="0.25">
      <c r="A36" t="s">
        <v>36</v>
      </c>
      <c r="B36" t="s">
        <v>37</v>
      </c>
      <c r="C36" t="s">
        <v>55</v>
      </c>
      <c r="D36" t="s">
        <v>4</v>
      </c>
      <c r="E36" t="s">
        <v>38</v>
      </c>
      <c r="F36" t="s">
        <v>6</v>
      </c>
      <c r="G36" t="s">
        <v>54</v>
      </c>
      <c r="H36" t="s">
        <v>53</v>
      </c>
    </row>
    <row r="37" spans="1:8" x14ac:dyDescent="0.25">
      <c r="A37" t="s">
        <v>49</v>
      </c>
      <c r="B37">
        <v>436</v>
      </c>
    </row>
    <row r="38" spans="1:8" x14ac:dyDescent="0.25">
      <c r="A38" t="s">
        <v>39</v>
      </c>
      <c r="B38">
        <v>5</v>
      </c>
    </row>
    <row r="39" spans="1:8" x14ac:dyDescent="0.25">
      <c r="A39" t="s">
        <v>40</v>
      </c>
      <c r="B39">
        <v>14.55</v>
      </c>
    </row>
    <row r="40" spans="1:8" x14ac:dyDescent="0.25">
      <c r="A40" t="s">
        <v>41</v>
      </c>
      <c r="B40">
        <v>19.55</v>
      </c>
    </row>
    <row r="41" spans="1:8" x14ac:dyDescent="0.25">
      <c r="A41" t="s">
        <v>42</v>
      </c>
      <c r="B41">
        <v>22</v>
      </c>
      <c r="C41">
        <v>22</v>
      </c>
    </row>
    <row r="42" spans="1:8" x14ac:dyDescent="0.25">
      <c r="A42" t="s">
        <v>43</v>
      </c>
      <c r="B42">
        <v>23</v>
      </c>
      <c r="C42">
        <v>115</v>
      </c>
      <c r="D42" t="s">
        <v>44</v>
      </c>
      <c r="E42">
        <v>5</v>
      </c>
      <c r="F42">
        <f>ROUNDUP(Tabel8[[#This Row],[tot m1]]*Tabel8[[#This Row],[St per m1]],0)</f>
        <v>575</v>
      </c>
      <c r="H42" s="7">
        <f>Tabel8[[#This Row],[Totaal st ]]*Tabel8[[#This Row],[p.p.e.]]</f>
        <v>0</v>
      </c>
    </row>
    <row r="43" spans="1:8" x14ac:dyDescent="0.25">
      <c r="A43" t="s">
        <v>45</v>
      </c>
      <c r="B43">
        <v>6</v>
      </c>
      <c r="C43">
        <v>88.199999999999989</v>
      </c>
      <c r="D43" t="s">
        <v>44</v>
      </c>
      <c r="E43">
        <v>3</v>
      </c>
      <c r="F43">
        <f>ROUNDUP(Tabel8[[#This Row],[tot m1]]*Tabel8[[#This Row],[St per m1]],0)</f>
        <v>265</v>
      </c>
      <c r="H43" s="7">
        <f>Tabel8[[#This Row],[Totaal st ]]*Tabel8[[#This Row],[p.p.e.]]</f>
        <v>0</v>
      </c>
    </row>
    <row r="44" spans="1:8" x14ac:dyDescent="0.25">
      <c r="A44" t="s">
        <v>46</v>
      </c>
      <c r="B44">
        <v>5</v>
      </c>
      <c r="C44">
        <v>73.5</v>
      </c>
      <c r="D44" t="s">
        <v>44</v>
      </c>
      <c r="E44">
        <v>5</v>
      </c>
      <c r="F44">
        <f>ROUNDUP(Tabel8[[#This Row],[tot m1]]*Tabel8[[#This Row],[St per m1]],0)</f>
        <v>368</v>
      </c>
      <c r="H44" s="7">
        <f>Tabel8[[#This Row],[Totaal st ]]*Tabel8[[#This Row],[p.p.e.]]</f>
        <v>0</v>
      </c>
    </row>
    <row r="45" spans="1:8" x14ac:dyDescent="0.25">
      <c r="A45" t="s">
        <v>47</v>
      </c>
      <c r="B45">
        <v>5</v>
      </c>
      <c r="C45">
        <v>73.5</v>
      </c>
      <c r="D45" t="s">
        <v>44</v>
      </c>
      <c r="E45">
        <v>3</v>
      </c>
      <c r="F45">
        <f>ROUNDUP(Tabel8[[#This Row],[tot m1]]*Tabel8[[#This Row],[St per m1]],0)</f>
        <v>221</v>
      </c>
      <c r="H45" s="7">
        <f>Tabel8[[#This Row],[Totaal st ]]*Tabel8[[#This Row],[p.p.e.]]</f>
        <v>0</v>
      </c>
    </row>
    <row r="46" spans="1:8" x14ac:dyDescent="0.25">
      <c r="A46" t="s">
        <v>48</v>
      </c>
      <c r="B46">
        <v>6</v>
      </c>
      <c r="C46">
        <v>88.199999999999989</v>
      </c>
      <c r="D46" t="s">
        <v>44</v>
      </c>
      <c r="E46">
        <v>5</v>
      </c>
      <c r="F46">
        <f>ROUNDUP(Tabel8[[#This Row],[tot m1]]*Tabel8[[#This Row],[St per m1]],0)</f>
        <v>441</v>
      </c>
      <c r="H46" s="7">
        <f>Tabel8[[#This Row],[Totaal st ]]*Tabel8[[#This Row],[p.p.e.]]</f>
        <v>0</v>
      </c>
    </row>
    <row r="47" spans="1:8" x14ac:dyDescent="0.25">
      <c r="A47" t="s">
        <v>51</v>
      </c>
      <c r="F47">
        <f>SUBTOTAL(109,Tabel8[[Totaal st ]])</f>
        <v>1870</v>
      </c>
      <c r="H47" s="8">
        <f>SUM(H42:H46)</f>
        <v>0</v>
      </c>
    </row>
    <row r="49" spans="1:8" x14ac:dyDescent="0.25">
      <c r="A49" t="s">
        <v>36</v>
      </c>
      <c r="B49" t="s">
        <v>37</v>
      </c>
      <c r="C49" t="s">
        <v>55</v>
      </c>
      <c r="D49" t="s">
        <v>4</v>
      </c>
      <c r="E49" t="s">
        <v>38</v>
      </c>
      <c r="F49" t="s">
        <v>6</v>
      </c>
      <c r="G49" t="s">
        <v>54</v>
      </c>
      <c r="H49" t="s">
        <v>53</v>
      </c>
    </row>
    <row r="50" spans="1:8" x14ac:dyDescent="0.25">
      <c r="A50" t="s">
        <v>50</v>
      </c>
      <c r="B50">
        <v>320</v>
      </c>
    </row>
    <row r="51" spans="1:8" x14ac:dyDescent="0.25">
      <c r="A51" t="s">
        <v>39</v>
      </c>
      <c r="B51">
        <v>5</v>
      </c>
    </row>
    <row r="52" spans="1:8" x14ac:dyDescent="0.25">
      <c r="A52" t="s">
        <v>40</v>
      </c>
      <c r="B52">
        <v>14.6875</v>
      </c>
    </row>
    <row r="53" spans="1:8" x14ac:dyDescent="0.25">
      <c r="A53" t="s">
        <v>41</v>
      </c>
      <c r="B53">
        <v>19.6875</v>
      </c>
    </row>
    <row r="54" spans="1:8" x14ac:dyDescent="0.25">
      <c r="A54" t="s">
        <v>42</v>
      </c>
      <c r="B54">
        <v>16</v>
      </c>
      <c r="C54">
        <v>16</v>
      </c>
    </row>
    <row r="55" spans="1:8" x14ac:dyDescent="0.25">
      <c r="A55" t="s">
        <v>43</v>
      </c>
      <c r="B55">
        <v>17</v>
      </c>
      <c r="C55">
        <v>85</v>
      </c>
      <c r="D55" t="s">
        <v>44</v>
      </c>
      <c r="E55">
        <v>5</v>
      </c>
      <c r="F55">
        <f>ROUNDUP(Tabel9[[#This Row],[tot m1]]*Tabel9[[#This Row],[St per m1]],0)</f>
        <v>425</v>
      </c>
      <c r="H55" s="7">
        <f>Tabel9[[#This Row],[Totaal st ]]*Tabel9[[#This Row],[p.p.e.]]</f>
        <v>0</v>
      </c>
    </row>
    <row r="56" spans="1:8" x14ac:dyDescent="0.25">
      <c r="A56" t="s">
        <v>45</v>
      </c>
      <c r="B56">
        <v>4</v>
      </c>
      <c r="C56">
        <v>58.8</v>
      </c>
      <c r="D56" t="s">
        <v>44</v>
      </c>
      <c r="E56">
        <f>E43</f>
        <v>3</v>
      </c>
      <c r="F56">
        <f>ROUNDUP(Tabel9[[#This Row],[tot m1]]*Tabel9[[#This Row],[St per m1]],0)</f>
        <v>177</v>
      </c>
      <c r="H56" s="7">
        <f>Tabel9[[#This Row],[Totaal st ]]*Tabel9[[#This Row],[p.p.e.]]</f>
        <v>0</v>
      </c>
    </row>
    <row r="57" spans="1:8" x14ac:dyDescent="0.25">
      <c r="A57" t="s">
        <v>46</v>
      </c>
      <c r="B57">
        <v>4</v>
      </c>
      <c r="C57">
        <v>58.8</v>
      </c>
      <c r="D57" t="s">
        <v>44</v>
      </c>
      <c r="E57">
        <v>5</v>
      </c>
      <c r="F57">
        <f>ROUNDUP(Tabel9[[#This Row],[tot m1]]*Tabel9[[#This Row],[St per m1]],0)</f>
        <v>294</v>
      </c>
      <c r="H57" s="7">
        <f>Tabel9[[#This Row],[Totaal st ]]*Tabel9[[#This Row],[p.p.e.]]</f>
        <v>0</v>
      </c>
    </row>
    <row r="58" spans="1:8" x14ac:dyDescent="0.25">
      <c r="A58" t="s">
        <v>47</v>
      </c>
      <c r="B58">
        <v>4</v>
      </c>
      <c r="C58">
        <v>58.8</v>
      </c>
      <c r="D58" t="s">
        <v>44</v>
      </c>
      <c r="E58">
        <f>E45</f>
        <v>3</v>
      </c>
      <c r="F58">
        <f>ROUNDUP(Tabel9[[#This Row],[tot m1]]*Tabel9[[#This Row],[St per m1]],0)</f>
        <v>177</v>
      </c>
      <c r="H58" s="7">
        <f>Tabel9[[#This Row],[Totaal st ]]*Tabel9[[#This Row],[p.p.e.]]</f>
        <v>0</v>
      </c>
    </row>
    <row r="59" spans="1:8" x14ac:dyDescent="0.25">
      <c r="A59" t="s">
        <v>48</v>
      </c>
      <c r="B59">
        <v>4</v>
      </c>
      <c r="C59">
        <v>58.8</v>
      </c>
      <c r="D59" t="s">
        <v>44</v>
      </c>
      <c r="E59">
        <v>5</v>
      </c>
      <c r="F59">
        <f>ROUNDUP(Tabel9[[#This Row],[tot m1]]*Tabel9[[#This Row],[St per m1]],0)</f>
        <v>294</v>
      </c>
      <c r="H59" s="7">
        <f>Tabel9[[#This Row],[Totaal st ]]*Tabel9[[#This Row],[p.p.e.]]</f>
        <v>0</v>
      </c>
    </row>
    <row r="60" spans="1:8" x14ac:dyDescent="0.25">
      <c r="A60" t="s">
        <v>51</v>
      </c>
      <c r="F60">
        <f>SUBTOTAL(109,Tabel9[[Totaal st ]])</f>
        <v>1367</v>
      </c>
      <c r="H60" s="8">
        <f>SUM(H55:H59)</f>
        <v>0</v>
      </c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97" orientation="landscape" verticalDpi="1200" r:id="rId1"/>
  <headerFooter>
    <oddHeader>&amp;L&amp;F&amp;C&amp;P van &amp;N&amp;Rversie: 2.0</oddHeader>
  </headerFooter>
  <rowBreaks count="1" manualBreakCount="1">
    <brk id="33" max="16383" man="1"/>
  </rowBreaks>
  <tableParts count="4"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27092e72324e7b8a09504db5c18e16 xmlns="e1f914b6-a544-4516-8258-dce33e67d544">
      <Terms xmlns="http://schemas.microsoft.com/office/infopath/2007/PartnerControls"/>
    </ed27092e72324e7b8a09504db5c18e16>
    <DocumentSetDescription xmlns="http://schemas.microsoft.com/sharepoint/v3" xsi:nil="true"/>
    <Dossierstatus xmlns="e1f914b6-a544-4516-8258-dce33e67d544">In behandeling</Dossierstatus>
    <TaxCatchAll xmlns="e1f914b6-a544-4516-8258-dce33e67d544" xsi:nil="true"/>
    <oae82dd5d8c9485585d643a2b3d2b482 xmlns="e1f914b6-a544-4516-8258-dce33e67d544">
      <Terms xmlns="http://schemas.microsoft.com/office/infopath/2007/PartnerControls"/>
    </oae82dd5d8c9485585d643a2b3d2b482>
    <m33fc33796384c19818b29a1f52fa6b8 xmlns="e1f914b6-a544-4516-8258-dce33e67d544">
      <Terms xmlns="http://schemas.microsoft.com/office/infopath/2007/PartnerControls"/>
    </m33fc33796384c19818b29a1f52fa6b8>
    <Behandelaar xmlns="e1f914b6-a544-4516-8258-dce33e67d544">
      <UserInfo>
        <DisplayName/>
        <AccountId xsi:nil="true"/>
        <AccountType/>
      </UserInfo>
    </Behandelaar>
    <j7e7edac40694a75a14dc8a1f940b8b2 xmlns="af445418-f9f4-4a88-9686-0bd2eeddc28f">
      <Terms xmlns="http://schemas.microsoft.com/office/infopath/2007/PartnerControls"/>
    </j7e7edac40694a75a14dc8a1f940b8b2>
    <Documentstatus xmlns="e1f914b6-a544-4516-8258-dce33e67d544">Concept</Documentstatus>
    <Kopie xmlns="e1f914b6-a544-4516-8258-dce33e67d544">false</Kopi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4C3C11058C24A243A3D3240DE8D68F5100D7BA55D1C4FA2E4F8509D0393988C322" ma:contentTypeVersion="75" ma:contentTypeDescription="" ma:contentTypeScope="" ma:versionID="90b746324edbb3ab11b066c0e06e31af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af445418-f9f4-4a88-9686-0bd2eeddc28f" targetNamespace="http://schemas.microsoft.com/office/2006/metadata/properties" ma:root="true" ma:fieldsID="fef018dd99adb7b8dcb441dacb24397a" ns1:_="" ns2:_="" ns3:_="">
    <xsd:import namespace="http://schemas.microsoft.com/sharepoint/v3"/>
    <xsd:import namespace="e1f914b6-a544-4516-8258-dce33e67d544"/>
    <xsd:import namespace="af445418-f9f4-4a88-9686-0bd2eeddc28f"/>
    <xsd:element name="properties">
      <xsd:complexType>
        <xsd:sequence>
          <xsd:element name="documentManagement">
            <xsd:complexType>
              <xsd:all>
                <xsd:element ref="ns2:Behandelaar" minOccurs="0"/>
                <xsd:element ref="ns3:j7e7edac40694a75a14dc8a1f940b8b2" minOccurs="0"/>
                <xsd:element ref="ns2:TaxCatchAll" minOccurs="0"/>
                <xsd:element ref="ns2:TaxCatchAllLabel" minOccurs="0"/>
                <xsd:element ref="ns2:Documentstatus" minOccurs="0"/>
                <xsd:element ref="ns2:m33fc33796384c19818b29a1f52fa6b8" minOccurs="0"/>
                <xsd:element ref="ns2:Kopie" minOccurs="0"/>
                <xsd:element ref="ns2:Dossierstatus" minOccurs="0"/>
                <xsd:element ref="ns2:ed27092e72324e7b8a09504db5c18e16" minOccurs="0"/>
                <xsd:element ref="ns1:DocumentSetDescription" minOccurs="0"/>
                <xsd:element ref="ns2:oae82dd5d8c9485585d643a2b3d2b48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0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Behandelaar" ma:index="8" nillable="true" ma:displayName="Behandelaar" ma:list="UserInfo" ma:SharePointGroup="0" ma:internalName="Behandelaa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10" nillable="true" ma:displayName="Taxonomy Catch All Column" ma:hidden="true" ma:list="{a682eb44-8f9a-4670-b619-81269acf6e46}" ma:internalName="TaxCatchAll" ma:showField="CatchAllData" ma:web="98f37cb4-3e29-432b-9996-52d8ce5993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a682eb44-8f9a-4670-b619-81269acf6e46}" ma:internalName="TaxCatchAllLabel" ma:readOnly="true" ma:showField="CatchAllDataLabel" ma:web="98f37cb4-3e29-432b-9996-52d8ce5993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ocumentstatus" ma:index="13" nillable="true" ma:displayName="Documentstatus" ma:default="Concept" ma:format="Dropdown" ma:internalName="Documentstatus">
      <xsd:simpleType>
        <xsd:restriction base="dms:Choice">
          <xsd:enumeration value="Concept"/>
          <xsd:enumeration value="Ter review"/>
          <xsd:enumeration value="Vastgesteld"/>
          <xsd:enumeration value="Gereed"/>
          <xsd:enumeration value="Vervallen"/>
        </xsd:restriction>
      </xsd:simpleType>
    </xsd:element>
    <xsd:element name="m33fc33796384c19818b29a1f52fa6b8" ma:index="14" nillable="true" ma:taxonomy="true" ma:internalName="m33fc33796384c19818b29a1f52fa6b8" ma:taxonomyFieldName="Passende_x0020_Trefwoorden" ma:displayName="Passende Trefwoorden" ma:default="" ma:fieldId="{633fc337-9638-4c19-818b-29a1f52fa6b8}" ma:taxonomyMulti="true" ma:sspId="264fed88-3460-4323-80f9-15b2a3d3d26d" ma:termSetId="149e103c-5860-4dce-b39c-53bee8e9cad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opie" ma:index="16" nillable="true" ma:displayName="Kopie" ma:default="0" ma:internalName="Kopie">
      <xsd:simpleType>
        <xsd:restriction base="dms:Boolean"/>
      </xsd:simpleType>
    </xsd:element>
    <xsd:element name="Dossierstatus" ma:index="17" nillable="true" ma:displayName="Dossierstatus" ma:default="In behandeling" ma:format="Dropdown" ma:internalName="Dossierstatus" ma:readOnly="false">
      <xsd:simpleType>
        <xsd:restriction base="dms:Choice">
          <xsd:enumeration value="In behandeling"/>
          <xsd:enumeration value="Afgehandeld"/>
        </xsd:restriction>
      </xsd:simpleType>
    </xsd:element>
    <xsd:element name="ed27092e72324e7b8a09504db5c18e16" ma:index="18" nillable="true" ma:taxonomy="true" ma:internalName="ed27092e72324e7b8a09504db5c18e16" ma:taxonomyFieldName="Stadsdeel" ma:displayName="Stadsdeel" ma:default="" ma:fieldId="{ed27092e-7232-4e7b-8a09-504db5c18e16}" ma:sspId="264fed88-3460-4323-80f9-15b2a3d3d26d" ma:termSetId="947a16d1-0d74-4adc-a862-3b062bd89f8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ae82dd5d8c9485585d643a2b3d2b482" ma:index="21" nillable="true" ma:taxonomy="true" ma:internalName="oae82dd5d8c9485585d643a2b3d2b482" ma:taxonomyFieldName="Gebiedscode" ma:displayName="Gebiedscode" ma:default="" ma:fieldId="{8ae82dd5-d8c9-4855-85d6-43a2b3d2b482}" ma:sspId="264fed88-3460-4323-80f9-15b2a3d3d26d" ma:termSetId="287a6c71-c4f6-4d27-9e4f-34941a3add0d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45418-f9f4-4a88-9686-0bd2eeddc28f" elementFormDefault="qualified">
    <xsd:import namespace="http://schemas.microsoft.com/office/2006/documentManagement/types"/>
    <xsd:import namespace="http://schemas.microsoft.com/office/infopath/2007/PartnerControls"/>
    <xsd:element name="j7e7edac40694a75a14dc8a1f940b8b2" ma:index="9" nillable="true" ma:taxonomy="true" ma:internalName="j7e7edac40694a75a14dc8a1f940b8b2" ma:taxonomyFieldName="Documenttypen" ma:displayName="Documenttypen" ma:default="" ma:fieldId="{37e7edac-4069-4a75-a14d-c8a1f940b8b2}" ma:taxonomyMulti="true" ma:sspId="264fed88-3460-4323-80f9-15b2a3d3d26d" ma:termSetId="0cdd49ee-224d-499f-bc0f-91623649ef0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264fed88-3460-4323-80f9-15b2a3d3d26d" ContentTypeId="0x0101004C3C11058C24A243A3D3240DE8D68F5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8058B4-0F8C-48CC-9037-0834895D9C13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sharepoint/v3"/>
    <ds:schemaRef ds:uri="http://purl.org/dc/terms/"/>
    <ds:schemaRef ds:uri="e1f914b6-a544-4516-8258-dce33e67d544"/>
    <ds:schemaRef ds:uri="http://schemas.openxmlformats.org/package/2006/metadata/core-properties"/>
    <ds:schemaRef ds:uri="af445418-f9f4-4a88-9686-0bd2eeddc28f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65E789-2553-4FCD-874B-A67F10E1D5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af445418-f9f4-4a88-9686-0bd2eeddc2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F0B2C1-56D4-4929-8D4B-CFE31EC2056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D53ED922-4030-4D14-8727-FA8987FF5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Almere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Wiers LW (Leon)</dc:creator>
  <cp:keywords/>
  <dc:description/>
  <cp:lastModifiedBy>Dorp P van (Pieter)</cp:lastModifiedBy>
  <cp:revision/>
  <cp:lastPrinted>2025-02-03T14:55:21Z</cp:lastPrinted>
  <dcterms:created xsi:type="dcterms:W3CDTF">2024-08-02T11:07:39Z</dcterms:created>
  <dcterms:modified xsi:type="dcterms:W3CDTF">2025-04-16T14:25:54Z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0x0101004C3C11058C24A243A3D3240DE8D68F5100D7BA55D1C4FA2E4F8509D0393988C322</vt:lpwstr>
  </property>
  <property fmtid="{D5CDD505-2E9C-101B-9397-08002B2CF9AE}" pid="3" name="Stadsdeel">
    <vt:lpwstr/>
  </property>
  <property fmtid="{D5CDD505-2E9C-101B-9397-08002B2CF9AE}" pid="4" name="Gebiedscode">
    <vt:lpwstr/>
  </property>
  <property fmtid="{D5CDD505-2E9C-101B-9397-08002B2CF9AE}" pid="5" name="j7e7edac40694a75a14dc8a1f940b8b2">
    <vt:lpwstr/>
  </property>
  <property fmtid="{D5CDD505-2E9C-101B-9397-08002B2CF9AE}" pid="6" name="MediaServiceImageTags">
    <vt:lpwstr/>
  </property>
  <property fmtid="{D5CDD505-2E9C-101B-9397-08002B2CF9AE}" pid="7" name="Documenttypen">
    <vt:lpwstr/>
  </property>
  <property fmtid="{D5CDD505-2E9C-101B-9397-08002B2CF9AE}" pid="8" name="Wijk_x0020_of_x0020_buurt">
    <vt:lpwstr/>
  </property>
  <property fmtid="{D5CDD505-2E9C-101B-9397-08002B2CF9AE}" pid="9" name="c87fccfceab44f7a9dd13a70fa32393b">
    <vt:lpwstr/>
  </property>
  <property fmtid="{D5CDD505-2E9C-101B-9397-08002B2CF9AE}" pid="10" name="m33fc33796384c19818b29a1f52fa6b8">
    <vt:lpwstr/>
  </property>
  <property fmtid="{D5CDD505-2E9C-101B-9397-08002B2CF9AE}" pid="11" name="Passende_x0020_Trefwoorden">
    <vt:lpwstr/>
  </property>
  <property fmtid="{D5CDD505-2E9C-101B-9397-08002B2CF9AE}" pid="12" name="Wijk of buurt">
    <vt:lpwstr/>
  </property>
  <property fmtid="{D5CDD505-2E9C-101B-9397-08002B2CF9AE}" pid="13" name="Passende Trefwoorden">
    <vt:lpwstr/>
  </property>
  <property fmtid="{D5CDD505-2E9C-101B-9397-08002B2CF9AE}" pid="14" name="lcf76f155ced4ddcb4097134ff3c332f">
    <vt:lpwstr/>
  </property>
</Properties>
</file>