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drawings/drawing7.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updateLinks="never" codeName="ThisWorkbook"/>
  <mc:AlternateContent xmlns:mc="http://schemas.openxmlformats.org/markup-compatibility/2006">
    <mc:Choice Requires="x15">
      <x15ac:absPath xmlns:x15ac="http://schemas.microsoft.com/office/spreadsheetml/2010/11/ac" url="Q:\SSO-CFD\UG_HKT_Inkoop-UNIT\80-INKOOPDOSSIERS-ICT\IUC25-003 SAP Managed Platform\04 - BESCHRIJVENDE DOCUMENTEN\Publicatie documenten\"/>
    </mc:Choice>
  </mc:AlternateContent>
  <xr:revisionPtr revIDLastSave="0" documentId="13_ncr:1_{7909310F-CFCE-408C-B2DC-066CF360A1EC}" xr6:coauthVersionLast="47" xr6:coauthVersionMax="47" xr10:uidLastSave="{00000000-0000-0000-0000-000000000000}"/>
  <workbookProtection workbookAlgorithmName="SHA-512" workbookHashValue="s9jldQ1Lm9crMJ2tXcZmgGHOJ+HPf9F8/R0D/7iJtMEY0urO+8Bf+5r1nN+qZ37TFAFoTndggW77iUYjS3WITw==" workbookSaltValue="QzxLQFATuJ5tO+IGc7xtPA==" workbookSpinCount="100000" lockStructure="1"/>
  <bookViews>
    <workbookView xWindow="-120" yWindow="-120" windowWidth="22290" windowHeight="13305" tabRatio="771" activeTab="2" xr2:uid="{00000000-000D-0000-FFFF-FFFF00000000}"/>
  </bookViews>
  <sheets>
    <sheet name="Samenvatting" sheetId="4" r:id="rId1"/>
    <sheet name="0. Dimensionering" sheetId="25" r:id="rId2"/>
    <sheet name="1. Migratie VM's" sheetId="43" r:id="rId3"/>
    <sheet name="2. Managed Service" sheetId="38" r:id="rId4"/>
    <sheet name="3. Additionele dienstverlening" sheetId="29" r:id="rId5"/>
    <sheet name="BPK-Grafiek" sheetId="44" r:id="rId6"/>
    <sheet name="DATA" sheetId="45" state="hidden" r:id="rId7"/>
  </sheets>
  <externalReferences>
    <externalReference r:id="rId8"/>
    <externalReference r:id="rId9"/>
    <externalReference r:id="rId10"/>
    <externalReference r:id="rId11"/>
    <externalReference r:id="rId12"/>
  </externalReferences>
  <definedNames>
    <definedName name="_AMO_UniqueIdentifier" hidden="1">"'a8b43c25-150a-4d84-a538-779f9bcc13c1'"</definedName>
    <definedName name="A">'[1]HULP-velden'!$D$8</definedName>
    <definedName name="AuthenticatieBeheerPerMedewerker">'[2]13. TCO - Housing | Datacenter'!#REF!</definedName>
    <definedName name="AuthenticatieInitieelPerMedewerker">'[2]13. TCO - Housing | Datacenter'!#REF!</definedName>
    <definedName name="B">'[1]HULP-velden'!$D$9</definedName>
    <definedName name="BKNKoppelingPerMaand">#REF!</definedName>
    <definedName name="BKNSnelheidsmatrix">#REF!</definedName>
    <definedName name="BKNSnleheidskeuze">#REF!</definedName>
    <definedName name="Exponent">[1]Superformule!$K$19</definedName>
    <definedName name="HDD">#REF!</definedName>
    <definedName name="HousingPerUPerJaar">'[2]13. TCO - Housing | Datacenter'!$C$16</definedName>
    <definedName name="InrichtingBegeleidingHousing">'[2]13. TCO - Housing | Datacenter'!$C$17</definedName>
    <definedName name="LAQ" localSheetId="1">[1]Superformule!$K$22</definedName>
    <definedName name="LAQ" localSheetId="4">[1]Superformule!$K$22</definedName>
    <definedName name="LAQ">[3]Superformule!$K$22</definedName>
    <definedName name="Linux">#REF!</definedName>
    <definedName name="Maximaal" localSheetId="1">'[1]HULP-velden'!$L$20</definedName>
    <definedName name="Maximaal" localSheetId="4">'[1]HULP-velden'!$L$20</definedName>
    <definedName name="Maximaal">'[3]HULP-velden'!$L$20</definedName>
    <definedName name="Percentage_Qeisen" localSheetId="1">'[1]HULP-velden'!$J$80</definedName>
    <definedName name="Percentage_Qeisen" localSheetId="4">'[1]HULP-velden'!$J$80</definedName>
    <definedName name="Percentage_Qeisen">'[3]HULP-velden'!$J$80</definedName>
    <definedName name="Pmax">[1]Superformule!$K$16</definedName>
    <definedName name="Pref">[1]Superformule!$K$15</definedName>
    <definedName name="PrimairEenheidY">'[1]HULP-velden'!$P$59</definedName>
    <definedName name="Qmax">[1]Superformule!$K$13</definedName>
    <definedName name="Qmin">[1]Superformule!$K$11</definedName>
    <definedName name="Qref">[1]Superformule!$K$14</definedName>
    <definedName name="Qref_wensen">'[1]HULP-velden'!$J$77</definedName>
    <definedName name="Qwensen">[1]Superformule!$K$12</definedName>
    <definedName name="SDD">#REF!</definedName>
    <definedName name="SOLVERWAARDE">'[1]HULP-velden'!$D$10</definedName>
    <definedName name="Staffel_koop">'[4]2b. Gebruiksrecht Perpetual'!#REF!</definedName>
    <definedName name="Staffel_subscription">#REF!</definedName>
    <definedName name="Staffel1">#REF!</definedName>
    <definedName name="staffel2">#REF!</definedName>
    <definedName name="staffel3">#REF!</definedName>
    <definedName name="Windows">#REF!</definedName>
    <definedName name="Xwaarden">[1]Vergelijken!#REF!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38" l="1"/>
  <c r="F83" i="44"/>
  <c r="F20" i="44"/>
  <c r="G20" i="44" s="1"/>
  <c r="F19" i="44"/>
  <c r="G19" i="44" s="1"/>
  <c r="F14" i="44"/>
  <c r="D7" i="45" s="1"/>
  <c r="F7" i="45" s="1"/>
  <c r="G13" i="44"/>
  <c r="G12" i="44"/>
  <c r="G14" i="44" s="1"/>
  <c r="F12" i="44"/>
  <c r="F21" i="44" l="1"/>
  <c r="G21" i="44" s="1"/>
  <c r="E16" i="44"/>
  <c r="E14" i="43" l="1"/>
  <c r="D14" i="4" s="1"/>
  <c r="F13" i="4" s="1"/>
  <c r="C13" i="4"/>
  <c r="B5" i="43"/>
  <c r="B3" i="43"/>
  <c r="B2" i="43"/>
  <c r="N40" i="38" l="1"/>
  <c r="I40" i="38" s="1"/>
  <c r="E14" i="38"/>
  <c r="F14" i="38"/>
  <c r="G14" i="38"/>
  <c r="H14" i="38"/>
  <c r="I14" i="38"/>
  <c r="J14" i="38"/>
  <c r="K14" i="38"/>
  <c r="L14" i="38"/>
  <c r="M14" i="38"/>
  <c r="E15" i="38"/>
  <c r="F15" i="38"/>
  <c r="G15" i="38"/>
  <c r="H15" i="38"/>
  <c r="I15" i="38"/>
  <c r="J15" i="38"/>
  <c r="K15" i="38"/>
  <c r="L15" i="38"/>
  <c r="M15" i="38"/>
  <c r="D15" i="38"/>
  <c r="E13" i="38"/>
  <c r="F13" i="38"/>
  <c r="G13" i="38"/>
  <c r="H13" i="38"/>
  <c r="I13" i="38"/>
  <c r="J13" i="38"/>
  <c r="K13" i="38"/>
  <c r="L13" i="38"/>
  <c r="M13" i="38"/>
  <c r="D13" i="38"/>
  <c r="C16" i="38"/>
  <c r="C15" i="38"/>
  <c r="C13" i="38"/>
  <c r="C12" i="38"/>
  <c r="E16" i="25"/>
  <c r="F16" i="25"/>
  <c r="G16" i="25"/>
  <c r="H16" i="25"/>
  <c r="I16" i="25"/>
  <c r="J16" i="25"/>
  <c r="K16" i="25"/>
  <c r="L16" i="25"/>
  <c r="M16" i="25"/>
  <c r="D16" i="25"/>
  <c r="E15" i="25"/>
  <c r="F15" i="25"/>
  <c r="G15" i="25"/>
  <c r="H15" i="25"/>
  <c r="I15" i="25"/>
  <c r="J15" i="25"/>
  <c r="K15" i="25"/>
  <c r="L15" i="25"/>
  <c r="M15" i="25"/>
  <c r="D15" i="25"/>
  <c r="E14" i="25"/>
  <c r="F14" i="25"/>
  <c r="G14" i="25"/>
  <c r="H14" i="25"/>
  <c r="I14" i="25"/>
  <c r="J14" i="25"/>
  <c r="K14" i="25"/>
  <c r="L14" i="25"/>
  <c r="M14" i="25"/>
  <c r="D14" i="25"/>
  <c r="F27" i="38"/>
  <c r="G27" i="38"/>
  <c r="H27" i="38"/>
  <c r="I27" i="38"/>
  <c r="J27" i="38"/>
  <c r="K27" i="38"/>
  <c r="L27" i="38"/>
  <c r="M27" i="38"/>
  <c r="E27" i="38"/>
  <c r="M14" i="29"/>
  <c r="L14" i="29"/>
  <c r="M19" i="29"/>
  <c r="N19" i="29"/>
  <c r="C16" i="4"/>
  <c r="F30" i="38" l="1"/>
  <c r="D17" i="4" s="1"/>
  <c r="I30" i="38"/>
  <c r="K63" i="38" l="1"/>
  <c r="K64" i="38"/>
  <c r="K65" i="38"/>
  <c r="K66" i="38"/>
  <c r="K67" i="38"/>
  <c r="K68" i="38"/>
  <c r="K69" i="38"/>
  <c r="K70" i="38"/>
  <c r="K71" i="38"/>
  <c r="K72" i="38"/>
  <c r="K73" i="38"/>
  <c r="K74" i="38"/>
  <c r="K75" i="38"/>
  <c r="K76" i="38"/>
  <c r="K77" i="38"/>
  <c r="K78" i="38"/>
  <c r="K79" i="38"/>
  <c r="K80" i="38"/>
  <c r="K81" i="38"/>
  <c r="K82" i="38"/>
  <c r="K83" i="38"/>
  <c r="K84" i="38"/>
  <c r="K85" i="38"/>
  <c r="K86" i="38"/>
  <c r="K62" i="38"/>
  <c r="I61" i="38"/>
  <c r="H63" i="38"/>
  <c r="I63" i="38" s="1"/>
  <c r="H64" i="38"/>
  <c r="I64" i="38" s="1"/>
  <c r="H65" i="38"/>
  <c r="I65" i="38" s="1"/>
  <c r="H66" i="38"/>
  <c r="I66" i="38" s="1"/>
  <c r="H67" i="38"/>
  <c r="I67" i="38" s="1"/>
  <c r="H68" i="38"/>
  <c r="I68" i="38" s="1"/>
  <c r="H69" i="38"/>
  <c r="I69" i="38" s="1"/>
  <c r="H70" i="38"/>
  <c r="I70" i="38" s="1"/>
  <c r="H71" i="38"/>
  <c r="I71" i="38" s="1"/>
  <c r="H72" i="38"/>
  <c r="I72" i="38" s="1"/>
  <c r="H73" i="38"/>
  <c r="I73" i="38" s="1"/>
  <c r="H74" i="38"/>
  <c r="I74" i="38" s="1"/>
  <c r="H75" i="38"/>
  <c r="I75" i="38" s="1"/>
  <c r="H76" i="38"/>
  <c r="I76" i="38" s="1"/>
  <c r="H77" i="38"/>
  <c r="I77" i="38" s="1"/>
  <c r="H78" i="38"/>
  <c r="I78" i="38" s="1"/>
  <c r="H79" i="38"/>
  <c r="I79" i="38" s="1"/>
  <c r="H80" i="38"/>
  <c r="I80" i="38" s="1"/>
  <c r="H81" i="38"/>
  <c r="I81" i="38" s="1"/>
  <c r="H82" i="38"/>
  <c r="I82" i="38" s="1"/>
  <c r="H83" i="38"/>
  <c r="I83" i="38" s="1"/>
  <c r="H84" i="38"/>
  <c r="I84" i="38" s="1"/>
  <c r="H85" i="38"/>
  <c r="I85" i="38" s="1"/>
  <c r="H86" i="38"/>
  <c r="I86" i="38" s="1"/>
  <c r="H62" i="38"/>
  <c r="I62" i="38" s="1"/>
  <c r="L77" i="38" l="1"/>
  <c r="L85" i="38"/>
  <c r="L61" i="38"/>
  <c r="I87" i="38"/>
  <c r="L84" i="38"/>
  <c r="L76" i="38"/>
  <c r="L69" i="38"/>
  <c r="L83" i="38"/>
  <c r="L75" i="38"/>
  <c r="L67" i="38"/>
  <c r="L68" i="38"/>
  <c r="L81" i="38"/>
  <c r="L73" i="38"/>
  <c r="L65" i="38"/>
  <c r="L82" i="38"/>
  <c r="L74" i="38"/>
  <c r="L66" i="38"/>
  <c r="L80" i="38"/>
  <c r="L72" i="38"/>
  <c r="L64" i="38"/>
  <c r="L62" i="38"/>
  <c r="L79" i="38"/>
  <c r="L71" i="38"/>
  <c r="L63" i="38"/>
  <c r="L86" i="38"/>
  <c r="L78" i="38"/>
  <c r="L70" i="38"/>
  <c r="M49" i="38"/>
  <c r="L49" i="38"/>
  <c r="K49" i="38"/>
  <c r="J49" i="38"/>
  <c r="I49" i="38"/>
  <c r="D44" i="38"/>
  <c r="N44" i="38" s="1"/>
  <c r="I44" i="38" s="1"/>
  <c r="H49" i="38"/>
  <c r="G49" i="38"/>
  <c r="F49" i="38"/>
  <c r="E49" i="38"/>
  <c r="D49" i="38"/>
  <c r="D41" i="38"/>
  <c r="N41" i="38" s="1"/>
  <c r="D42" i="38"/>
  <c r="N42" i="38" s="1"/>
  <c r="I42" i="38" s="1"/>
  <c r="D43" i="38"/>
  <c r="N43" i="38" s="1"/>
  <c r="C5" i="38"/>
  <c r="C2" i="38"/>
  <c r="C3" i="38"/>
  <c r="G40" i="38"/>
  <c r="F40" i="38"/>
  <c r="C6" i="38"/>
  <c r="I43" i="38" l="1"/>
  <c r="O43" i="38" s="1"/>
  <c r="S40" i="38"/>
  <c r="R40" i="38"/>
  <c r="I41" i="38"/>
  <c r="O42" i="38" s="1"/>
  <c r="L87" i="38"/>
  <c r="L50" i="38"/>
  <c r="L51" i="38" s="1"/>
  <c r="M50" i="38"/>
  <c r="M51" i="38" s="1"/>
  <c r="G41" i="38"/>
  <c r="F41" i="38"/>
  <c r="G42" i="38"/>
  <c r="F42" i="38"/>
  <c r="G43" i="38"/>
  <c r="F43" i="38"/>
  <c r="G44" i="38"/>
  <c r="F44" i="38"/>
  <c r="O41" i="38" l="1"/>
  <c r="O44" i="38"/>
  <c r="S43" i="38"/>
  <c r="R43" i="38"/>
  <c r="S44" i="38"/>
  <c r="R44" i="38"/>
  <c r="S42" i="38"/>
  <c r="R42" i="38"/>
  <c r="R41" i="38"/>
  <c r="S41" i="38"/>
  <c r="G50" i="38"/>
  <c r="G51" i="38" s="1"/>
  <c r="J50" i="38"/>
  <c r="J51" i="38" s="1"/>
  <c r="D50" i="38"/>
  <c r="D51" i="38" s="1"/>
  <c r="I50" i="38"/>
  <c r="I51" i="38" s="1"/>
  <c r="E50" i="38"/>
  <c r="E51" i="38" s="1"/>
  <c r="H50" i="38"/>
  <c r="H51" i="38" s="1"/>
  <c r="F50" i="38"/>
  <c r="F51" i="38" s="1"/>
  <c r="K50" i="38"/>
  <c r="K51" i="38" s="1"/>
  <c r="O45" i="38" l="1"/>
  <c r="I45" i="38" s="1"/>
  <c r="I54" i="38"/>
  <c r="F54" i="38"/>
  <c r="D18" i="4" s="1"/>
  <c r="C13" i="29" l="1"/>
  <c r="F16" i="4" l="1"/>
  <c r="E14" i="29" l="1"/>
  <c r="F19" i="29" s="1"/>
  <c r="F14" i="29"/>
  <c r="G19" i="29" s="1"/>
  <c r="G14" i="29"/>
  <c r="H19" i="29" s="1"/>
  <c r="H14" i="29"/>
  <c r="I19" i="29" s="1"/>
  <c r="I14" i="29"/>
  <c r="J19" i="29" s="1"/>
  <c r="J14" i="29"/>
  <c r="K19" i="29" s="1"/>
  <c r="K14" i="29"/>
  <c r="L19" i="29" s="1"/>
  <c r="D14" i="29"/>
  <c r="E19" i="29" s="1"/>
  <c r="C14" i="29"/>
  <c r="J21" i="29" l="1"/>
  <c r="E27" i="4" s="1"/>
  <c r="E21" i="29"/>
  <c r="D21" i="4"/>
  <c r="F20" i="4" s="1"/>
  <c r="F24" i="4" s="1"/>
  <c r="F9" i="44" s="1"/>
  <c r="C7" i="45" s="1"/>
  <c r="E7" i="45" s="1"/>
  <c r="F15" i="44" s="1"/>
  <c r="C21" i="4" l="1"/>
  <c r="C20" i="4"/>
  <c r="C6" i="29"/>
  <c r="C5" i="29"/>
  <c r="C3" i="29"/>
  <c r="C2" i="29"/>
  <c r="B5" i="25" l="1"/>
  <c r="B2" i="25"/>
  <c r="B3" i="25"/>
</calcChain>
</file>

<file path=xl/sharedStrings.xml><?xml version="1.0" encoding="utf-8"?>
<sst xmlns="http://schemas.openxmlformats.org/spreadsheetml/2006/main" count="281" uniqueCount="175">
  <si>
    <t>Europese aanbesteding</t>
  </si>
  <si>
    <t xml:space="preserve"> </t>
  </si>
  <si>
    <t>Samenvatting</t>
  </si>
  <si>
    <t>1a</t>
  </si>
  <si>
    <t>2a</t>
  </si>
  <si>
    <t>Vergelijkingswaarde t.b.v. BPK-formule</t>
  </si>
  <si>
    <t>(Prijzen exclusief BTW)</t>
  </si>
  <si>
    <t>Hulpvelden</t>
  </si>
  <si>
    <t>Dimensionering</t>
  </si>
  <si>
    <t>Dimensionering (indicatief)</t>
  </si>
  <si>
    <t>Jaar 1</t>
  </si>
  <si>
    <t>Jaar 2</t>
  </si>
  <si>
    <t>Jaar 3</t>
  </si>
  <si>
    <t>Jaar 4</t>
  </si>
  <si>
    <t>Jaar 5</t>
  </si>
  <si>
    <t>Vrije velden voor toelichting / onderbouwing / Licentie, Onderhoud &amp; Support en overige kosten.</t>
  </si>
  <si>
    <t>Jaar 6</t>
  </si>
  <si>
    <t xml:space="preserve">Naam Inschrijver: </t>
  </si>
  <si>
    <t>Omschrijving / specificatie</t>
  </si>
  <si>
    <t>Grondslag</t>
  </si>
  <si>
    <t>Vergoeding</t>
  </si>
  <si>
    <t xml:space="preserve">"&gt;" meer dan </t>
  </si>
  <si>
    <t>uitbreiding</t>
  </si>
  <si>
    <t>Korting  per staffel *1</t>
  </si>
  <si>
    <t>naar cum.</t>
  </si>
  <si>
    <t>Staffel</t>
  </si>
  <si>
    <t xml:space="preserve">van </t>
  </si>
  <si>
    <t>tot en met</t>
  </si>
  <si>
    <t>aantal</t>
  </si>
  <si>
    <t>*1 Het kortingspercentage van de opvolgende staffel dient minimaal gelijk aan of hoger dan van de voorgaande staffel te zijn. Indien dit niet het geval is, zullen cellen rood opkleuren en is de staffel niet acceptabel ingevuld.</t>
  </si>
  <si>
    <t>Consultancy</t>
  </si>
  <si>
    <t>2a.</t>
  </si>
  <si>
    <t>Initiële termijn Overeenkomst</t>
  </si>
  <si>
    <r>
      <t>Toelichting / onderbouwing</t>
    </r>
    <r>
      <rPr>
        <sz val="12"/>
        <color theme="1"/>
        <rFont val="Verdana"/>
        <family val="2"/>
      </rPr>
      <t xml:space="preserve"> </t>
    </r>
  </si>
  <si>
    <t>(discontopercentage 5%)</t>
  </si>
  <si>
    <t xml:space="preserve">Jaar 6 </t>
  </si>
  <si>
    <t xml:space="preserve">STAFFEL 1 </t>
  </si>
  <si>
    <t xml:space="preserve">STAFFEL 2 </t>
  </si>
  <si>
    <t xml:space="preserve">STAFFEL 3 </t>
  </si>
  <si>
    <t xml:space="preserve">STAFFEL 4 </t>
  </si>
  <si>
    <t xml:space="preserve">STAFFEL 5 </t>
  </si>
  <si>
    <t>Staffeltreden</t>
  </si>
  <si>
    <t>Jaar 7</t>
  </si>
  <si>
    <t>Jaar 8</t>
  </si>
  <si>
    <t>Uurtarief</t>
  </si>
  <si>
    <t>Additionele dienstverlening</t>
  </si>
  <si>
    <t>SAP Managed Platform 2025</t>
  </si>
  <si>
    <t>Jaar 9</t>
  </si>
  <si>
    <t>Jaar 10</t>
  </si>
  <si>
    <t>Jaren 11 t/m 15</t>
  </si>
  <si>
    <t>1e verlengingstermijn Overeenkomst</t>
  </si>
  <si>
    <t>2e verlengingstermijn Overeenkomst</t>
  </si>
  <si>
    <t># Uren Consultancy</t>
  </si>
  <si>
    <t>CPU capaciteit (in SAPs)</t>
  </si>
  <si>
    <t>Virtual Machines (VM's)</t>
  </si>
  <si>
    <t>Managed Service</t>
  </si>
  <si>
    <t>Vergoeding Managed Service</t>
  </si>
  <si>
    <t>Aantal VM's</t>
  </si>
  <si>
    <t>per VM bij</t>
  </si>
  <si>
    <t>Bruto Vergoeding per VM</t>
  </si>
  <si>
    <t>Netto Vergoeding</t>
  </si>
  <si>
    <t>Aantal VM's per jaar</t>
  </si>
  <si>
    <t>Vergoeding per VM per jaar</t>
  </si>
  <si>
    <t xml:space="preserve">Voor de Vergelijkingswaarde wordt uitgegaan van 10 jaar, conform het dimensioneringsscenario (geschatte ontwikkeling) van aantallen VM's per jaar hierboven. Dit scenario kan afwijken van de praktijk. De jaren 11 tot en met 15 worden niet meegenomen in de Vergelijkingswaarde. Voor de jaren 11 tot en met 15 geldt de Vergoeding zoals door Inschrijver geoffreerd in dit tabblad.                                                                                                                                                                                                             </t>
  </si>
  <si>
    <t>Flexibele Vergoeding - Staffel Virtual Machines (VM's)</t>
  </si>
  <si>
    <t>Artikelnummer</t>
  </si>
  <si>
    <t>Artikelomschrijving</t>
  </si>
  <si>
    <t>Merknaam</t>
  </si>
  <si>
    <t>N.B.: Indien voor dit bouwblok meer regels benodig zijn, graag dit verzoek via de Nota van Inlichtingen bekend te maken. Een aangepast model wordt u dan toegestuurd.</t>
  </si>
  <si>
    <t>SAP Managed Platform</t>
  </si>
  <si>
    <t>Kit-list Apparatuur</t>
  </si>
  <si>
    <t>Opslagpercentage Beheer en Onderhoud</t>
  </si>
  <si>
    <t>Totaal Flexibele Vergoeding per jaar</t>
  </si>
  <si>
    <t>Vaste Vergoeding per jaar - ICT-infrastructuur</t>
  </si>
  <si>
    <t>Totaal op basis van 10 jaar en Netto Contante Waarde t.b.v. Vergelijkingswaarde</t>
  </si>
  <si>
    <t>Flexibele Vergoeding per jaar (o.b.v. het aantal VM's)</t>
  </si>
  <si>
    <t>ICT-infrastructuur ten minste bestaande uit Apparatuur en Programmatuur en alle activiteiten nodig voor het implementeren, inrichten en het Beheren en Onderhouden van de ICT-infrastructuur.</t>
  </si>
  <si>
    <t xml:space="preserve">Opgave Apparatuur en Beheer &amp; Onderhoud Apparatuur van het SAP Managed Platform </t>
  </si>
  <si>
    <t>Kortingspercentage</t>
  </si>
  <si>
    <t>Benodigd aantal</t>
  </si>
  <si>
    <t xml:space="preserve">Flexibele Vergoeding </t>
  </si>
  <si>
    <t>Vaste Vergoeding</t>
  </si>
  <si>
    <t>Vaste Vergoeding (ICT-infrastructuur)</t>
  </si>
  <si>
    <t>Flexibele Vergoeding (Virtual Machines)</t>
  </si>
  <si>
    <t>De Vergelijkingswaarde is gebaseerd op 10 contractjaren en Netto Contante Waarde ten aanzien van de Managed Service.</t>
  </si>
  <si>
    <t>SAP Managed Platform (cumulatieve aantallen)</t>
  </si>
  <si>
    <t xml:space="preserve">Totaal Beheer en Onderhoud per jaar
</t>
  </si>
  <si>
    <t>Totaal aanschaf Apparatuur incl. korting</t>
  </si>
  <si>
    <t>Listprijs aanschaf Apparatuur
per stuk in €</t>
  </si>
  <si>
    <t>Totaal Apparatuur</t>
  </si>
  <si>
    <t>Totaal Beheer en Onderhoud Apparatuur</t>
  </si>
  <si>
    <t>Memory in GB</t>
  </si>
  <si>
    <t>Disk Capaciteit in TB*</t>
  </si>
  <si>
    <t>* Voor beide Datacenters gezamenlijk (50/50)</t>
  </si>
  <si>
    <t>Totaal o.b.v. 10 jaar en Netto Contante Waarde t.b.v. Vergelijkingswaarde</t>
  </si>
  <si>
    <t>Totale cash out 10 jaren</t>
  </si>
  <si>
    <t>IUC25-003</t>
  </si>
  <si>
    <t>Europese Aanbesteding</t>
  </si>
  <si>
    <t>BPK-Grafiek</t>
  </si>
  <si>
    <t>Kenmerk: IUC25-003</t>
  </si>
  <si>
    <t>Vergelijkingswaarde</t>
  </si>
  <si>
    <t xml:space="preserve">      Indicatie eigen score</t>
  </si>
  <si>
    <t>Score Kwaliteit</t>
  </si>
  <si>
    <t>Procenten</t>
  </si>
  <si>
    <t xml:space="preserve">Kwaliteit in eisen </t>
  </si>
  <si>
    <t>%</t>
  </si>
  <si>
    <r>
      <t xml:space="preserve">Eigen inschatting score kwaliteit </t>
    </r>
    <r>
      <rPr>
        <vertAlign val="superscript"/>
        <sz val="11"/>
        <color theme="1"/>
        <rFont val="Verdana"/>
        <family val="2"/>
      </rPr>
      <t>*1</t>
    </r>
  </si>
  <si>
    <t>Totaal kwaliteit</t>
  </si>
  <si>
    <t>Indicatie BPK-score</t>
  </si>
  <si>
    <t>*1</t>
  </si>
  <si>
    <t>Opbouw Score voor kwaliteit</t>
  </si>
  <si>
    <t>Punten</t>
  </si>
  <si>
    <t xml:space="preserve">Eisen </t>
  </si>
  <si>
    <t>Wensen</t>
  </si>
  <si>
    <t>Totaal</t>
  </si>
  <si>
    <t>Hulpdata Grafiek Superformule</t>
  </si>
  <si>
    <t>Uw inschrijving</t>
  </si>
  <si>
    <t>LET OP  !!!</t>
  </si>
  <si>
    <r>
      <t xml:space="preserve">Voordat de TAB-bladen </t>
    </r>
    <r>
      <rPr>
        <i/>
        <sz val="12"/>
        <color theme="0" tint="-0.14996795556505021"/>
        <rFont val="Verdana"/>
        <family val="2"/>
      </rPr>
      <t>"TBV PRIJSMODEL (1)"</t>
    </r>
    <r>
      <rPr>
        <sz val="12"/>
        <color theme="0" tint="-0.14996795556505021"/>
        <rFont val="Verdana"/>
        <family val="2"/>
      </rPr>
      <t xml:space="preserve"> EN </t>
    </r>
    <r>
      <rPr>
        <i/>
        <sz val="12"/>
        <color theme="0" tint="-0.14996795556505021"/>
        <rFont val="Verdana"/>
        <family val="2"/>
      </rPr>
      <t>"TBV PRIJSMODEL (2)"</t>
    </r>
    <r>
      <rPr>
        <sz val="12"/>
        <color theme="0" tint="-0.14996795556505021"/>
        <rFont val="Verdana"/>
        <family val="2"/>
      </rPr>
      <t xml:space="preserve"> gekopieerd worden kan naar het Prijsmodel, moeten eerst onderstaande waarden ( oranje velden ) worden geselecteerd en worden gekopieerd en geplakt worden als WAARDEN (ctrl-C, plakken speciaal "waarden")</t>
    </r>
  </si>
  <si>
    <t>EVMI-punten</t>
  </si>
  <si>
    <t xml:space="preserve">P </t>
  </si>
  <si>
    <t>Q</t>
  </si>
  <si>
    <t>EMVI</t>
  </si>
  <si>
    <t>Ref</t>
  </si>
  <si>
    <t>Ref (boven)</t>
  </si>
  <si>
    <t>Ref (onder)</t>
  </si>
  <si>
    <t>EMVI-lijnen</t>
  </si>
  <si>
    <t>hulp=Q bij P=0</t>
  </si>
  <si>
    <t>Q berekend bij P=0 en EMVI=1</t>
  </si>
  <si>
    <t>P berekend uit Q en EMVI=1</t>
  </si>
  <si>
    <t>Q berekend bij P=0 en EMVI=0,9</t>
  </si>
  <si>
    <t>P berekend uit Q en EMVI=0,9</t>
  </si>
  <si>
    <t>Q berekend bij P=0 en EMVI=0,8</t>
  </si>
  <si>
    <t>P berekend uit Q en EMVI=0,8</t>
  </si>
  <si>
    <t>Q berekend bij P=0 en EMVI=0,7</t>
  </si>
  <si>
    <t>P berekend uit Q en EMVI=0,7</t>
  </si>
  <si>
    <t>Q berekend bij P=0 en EMVI=0,6</t>
  </si>
  <si>
    <t>P berekend uit Q en EMVI=0,6</t>
  </si>
  <si>
    <t>Q berekend bij P=0 en EMVI=1,1</t>
  </si>
  <si>
    <t>P berekend uit Q en EMVI=1,1</t>
  </si>
  <si>
    <t>Hulpvelden t.b.v grafiek</t>
  </si>
  <si>
    <t>Exponent</t>
  </si>
  <si>
    <t>Pref</t>
  </si>
  <si>
    <t>Qref</t>
  </si>
  <si>
    <t>Referentie</t>
  </si>
  <si>
    <t>Referentie (Qmax)</t>
  </si>
  <si>
    <t>Qmax</t>
  </si>
  <si>
    <t>Qmin</t>
  </si>
  <si>
    <t>Qwensen</t>
  </si>
  <si>
    <t>P</t>
  </si>
  <si>
    <t>LAQ</t>
  </si>
  <si>
    <t>genormaliseerd</t>
  </si>
  <si>
    <t>Bonus (extra)</t>
  </si>
  <si>
    <t>LAQ (norm)</t>
  </si>
  <si>
    <t>Qeisen</t>
  </si>
  <si>
    <t>Uw Inschrijving</t>
  </si>
  <si>
    <t>Kenmerk</t>
  </si>
  <si>
    <t>Qbonus</t>
  </si>
  <si>
    <t>Naam</t>
  </si>
  <si>
    <t>Migratie VM's</t>
  </si>
  <si>
    <t>Eenmalige Vergoeding Migratie Virtual Machines</t>
  </si>
  <si>
    <t>2b</t>
  </si>
  <si>
    <t>3a</t>
  </si>
  <si>
    <t>2.</t>
  </si>
  <si>
    <t>2b.</t>
  </si>
  <si>
    <t>3.</t>
  </si>
  <si>
    <t xml:space="preserve">1. </t>
  </si>
  <si>
    <t>Eenmalige Vergoeding</t>
  </si>
  <si>
    <t>Migratie Virtual Machines</t>
  </si>
  <si>
    <t>Vergoeding per Virtual Machine (inclusief ten minste alle activiteiten nodig voor het implementeren en het Beheren en Onderhouden van de VM).</t>
  </si>
  <si>
    <t xml:space="preserve">In dit tabblad dient Inschrijver de Vergoeding voor de Managed Service te offreren. De Vergoeding voor de Managed Service bestaat uit een Vaste Vergoeding per jaar voor de ICT-infrastructuur bestaande ten minste uit Apparatuur en Programmatuur (inclusief alle activiteiten nodig voor het implementeren, inrichten en het Beheren en Onderhouden van de ICT-infrastructuur) en een Flexibele Vergoeding per jaar voor de Virtual Machines (inclusief ten minste alle activiteiten nodig voor het implementeren en het Beheren en Onderhouden van de VM's). De Flexibele Vergoeding per jaar is gebaseerd op het aantal VM's. Hiervoor dient Inschrijver een staffel in te vullen. In kolom E kunt u steeds de drempelwaarde van een staffel opnemen, met in kolom H de bijbehorende korting op de Vergoeding per VM (cel D39) of Eventregel. Biedt u geen korting dan kunt u in de eerste staffelregel het "&gt;"-teken invullen. De hoogste staffeltrede staat steeds automatisch ingevuld, behalve de bijbehorende korting.                                                                                                                                                                                     </t>
  </si>
  <si>
    <t>Migratie van de 130 Virtual Machines conform Bijlage VI*.</t>
  </si>
  <si>
    <t>* Facturatie vindt plaats per geaccepteerde batch, naar rato van de Eenmalige Vergoeding.</t>
  </si>
  <si>
    <t>O.a. algemene ondersteuning buiten de standaard dienstverlening, bijdrage aan disaster recovery test, deployement SAP, optimalisatie gebruik Infrastructuur, ontwikkelen nieuwe koppelingen, opleidingen, on site support.</t>
  </si>
  <si>
    <t>De Vaste Vergoeding per jaar voor de Managed Service omvat zoals aangegeven kosten voor de ICT-infrastructuur bestaande ten minste uit Apparatuur en Programmatuur en alle noodzakelijke activiteiten voor het implementeren, inrichten en het Beheren en Onderhouden van de ICT-infrastructuur. De Apparatuur binnen de ICT-infrastructuur heeft een minimale levensduur van 5 jaar conform Eis UE.1 en zal derhalve in het 5e contractjaar door Opdrachtnemer worden vervangen door Fabrieksnieuwe Apparatuur. De kosten hiervoor worden over de jaren 6 tot en met 10 verrekend als onderdeel van de jaarlijkse Vaste Vergoeding. Deze kosten worden bepaald op basis van de op dat moment geldende Listprijs, verminderd met hetzelfde kortingspercentage als toegepast op de aanschaf van Apparatuur (cel H61). Voor Beheer en Onderhoud wordt dezelfde procentuele opslag (cel K61) gehanteerd. De Vaste Vergoeding voor de jaren 6 tot en met 10 wordt als volgt berekend: Vaste Vergoeding jaar 5 (cel H5 plus eventuele indexering conform Eis UE.40) minus 1/5 * Aanschaf Apparatuur (cel I87), minus Beheer en Onderhoud Apparatuur (cel L87) plus 1/5 deel van de Aanschaf van de vervangende Apparatuur (o.b.v. de dan geldende Listprijzen minus de korting (cel H61)), plus Beheer en Onderhoud (o.b.v. procentuele opslag op Apparatuur (cel K61)). Voor de jaren 11 tot en met 15 geldt hetzelfde uitgangspunt. Inschrijver dient de in dit tabblad opgenomen Kit-list van de Apparatuur volledig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</si>
</sst>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7" formatCode="&quot;€&quot;\ #,##0.00;&quot;€&quot;\ \-#,##0.00"/>
    <numFmt numFmtId="44" formatCode="_ &quot;€&quot;\ * #,##0.00_ ;_ &quot;€&quot;\ * \-#,##0.00_ ;_ &quot;€&quot;\ * &quot;-&quot;??_ ;_ @_ "/>
    <numFmt numFmtId="43" formatCode="_ * #,##0.00_ ;_ * \-#,##0.00_ ;_ * &quot;-&quot;??_ ;_ @_ "/>
    <numFmt numFmtId="164" formatCode="&quot;€&quot;\ #,##0.00_-"/>
    <numFmt numFmtId="165" formatCode="_-* #,##0.00_-;_-* #,##0.00\-;_-* &quot;-&quot;??_-;_-@_-"/>
    <numFmt numFmtId="166" formatCode="_(&quot;€&quot;* #,##0.00_);_(&quot;€&quot;* \(#,##0.00\);_(&quot;€&quot;* &quot;-&quot;??_);_(@_)"/>
    <numFmt numFmtId="167" formatCode="_(* #,##0.00_);_(* \(#,##0.00\);_(* &quot;-&quot;??_);_(@_)"/>
    <numFmt numFmtId="168" formatCode="_-* #,##0_-;_-* #,##0\-;_-* &quot;-&quot;??_-;_-@_-"/>
    <numFmt numFmtId="169" formatCode="0_ ;\-0\ "/>
    <numFmt numFmtId="170" formatCode="_ * #,##0_ ;_ * \-#,##0_ ;_ * &quot;-&quot;??_ ;_ @_ "/>
    <numFmt numFmtId="171" formatCode="#,##0_ ;\-#,##0\ "/>
    <numFmt numFmtId="172" formatCode="0.0%"/>
    <numFmt numFmtId="173" formatCode="&quot;€&quot;\ #,##0.00"/>
    <numFmt numFmtId="174" formatCode="&quot;€&quot;#,##0.00_);\(&quot;€&quot;#,##0.00\)"/>
    <numFmt numFmtId="175" formatCode="0.0"/>
    <numFmt numFmtId="176" formatCode="#,##0.0"/>
    <numFmt numFmtId="177" formatCode="0.000"/>
    <numFmt numFmtId="178" formatCode="_ &quot;€&quot;\ * #,##0_ ;_ &quot;€&quot;\ * \-#,##0_ ;_ &quot;€&quot;\ * &quot;-&quot;??_ ;_ @_ "/>
  </numFmts>
  <fonts count="56"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0"/>
      <name val="Verdana"/>
      <family val="2"/>
    </font>
    <font>
      <b/>
      <sz val="18"/>
      <color theme="1"/>
      <name val="Verdana"/>
      <family val="2"/>
    </font>
    <font>
      <sz val="10"/>
      <color theme="1"/>
      <name val="Verdana"/>
      <family val="2"/>
    </font>
    <font>
      <b/>
      <sz val="14"/>
      <color theme="1"/>
      <name val="Verdana"/>
      <family val="2"/>
    </font>
    <font>
      <b/>
      <sz val="10"/>
      <color rgb="FFFF0000"/>
      <name val="Verdana"/>
      <family val="2"/>
    </font>
    <font>
      <b/>
      <sz val="16"/>
      <color theme="0"/>
      <name val="Verdana"/>
      <family val="2"/>
    </font>
    <font>
      <b/>
      <sz val="10"/>
      <color theme="1"/>
      <name val="Verdana"/>
      <family val="2"/>
    </font>
    <font>
      <i/>
      <sz val="10"/>
      <color theme="1"/>
      <name val="Verdana"/>
      <family val="2"/>
    </font>
    <font>
      <sz val="10"/>
      <color indexed="8"/>
      <name val="Verdana"/>
      <family val="2"/>
    </font>
    <font>
      <sz val="10"/>
      <color indexed="9"/>
      <name val="Verdana"/>
      <family val="2"/>
    </font>
    <font>
      <sz val="12"/>
      <color theme="1"/>
      <name val="Verdana"/>
      <family val="2"/>
    </font>
    <font>
      <sz val="11"/>
      <color theme="1"/>
      <name val="Verdana"/>
      <family val="2"/>
    </font>
    <font>
      <b/>
      <sz val="12"/>
      <color indexed="10"/>
      <name val="Verdana"/>
      <family val="2"/>
    </font>
    <font>
      <b/>
      <sz val="18"/>
      <color indexed="10"/>
      <name val="Verdana"/>
      <family val="2"/>
    </font>
    <font>
      <sz val="18"/>
      <color theme="1"/>
      <name val="Verdana"/>
      <family val="2"/>
    </font>
    <font>
      <sz val="18"/>
      <color indexed="8"/>
      <name val="Verdana"/>
      <family val="2"/>
    </font>
    <font>
      <b/>
      <sz val="8"/>
      <color indexed="10"/>
      <name val="Verdana"/>
      <family val="2"/>
    </font>
    <font>
      <b/>
      <sz val="8"/>
      <color theme="1"/>
      <name val="Verdana"/>
      <family val="2"/>
    </font>
    <font>
      <sz val="8"/>
      <color indexed="8"/>
      <name val="Verdana"/>
      <family val="2"/>
    </font>
    <font>
      <sz val="8"/>
      <name val="Verdana"/>
      <family val="2"/>
    </font>
    <font>
      <i/>
      <u/>
      <sz val="12"/>
      <color theme="1"/>
      <name val="Verdana"/>
      <family val="2"/>
    </font>
    <font>
      <b/>
      <sz val="12"/>
      <color theme="1"/>
      <name val="Verdana"/>
      <family val="2"/>
    </font>
    <font>
      <b/>
      <sz val="10"/>
      <color indexed="10"/>
      <name val="Verdana"/>
      <family val="2"/>
    </font>
    <font>
      <b/>
      <sz val="10"/>
      <name val="Verdana"/>
      <family val="2"/>
    </font>
    <font>
      <sz val="12"/>
      <name val="Verdana"/>
      <family val="2"/>
    </font>
    <font>
      <i/>
      <sz val="10"/>
      <name val="Verdana"/>
      <family val="2"/>
    </font>
    <font>
      <sz val="8"/>
      <color theme="1"/>
      <name val="Verdana"/>
      <family val="2"/>
    </font>
    <font>
      <b/>
      <sz val="12"/>
      <name val="Verdana"/>
      <family val="2"/>
    </font>
    <font>
      <b/>
      <sz val="12"/>
      <color theme="1"/>
      <name val="RijksoverheidSansWebText Regula"/>
      <family val="2"/>
    </font>
    <font>
      <sz val="10"/>
      <color theme="1"/>
      <name val="RijksoverheidSansWebText Regula"/>
      <family val="2"/>
    </font>
    <font>
      <b/>
      <sz val="12"/>
      <color indexed="10"/>
      <name val="RijksoverheidSansWebText Regula"/>
      <family val="2"/>
    </font>
    <font>
      <sz val="8"/>
      <name val="RijksoverheidSansWebText Regula"/>
      <family val="2"/>
    </font>
    <font>
      <b/>
      <sz val="11"/>
      <color theme="1"/>
      <name val="RijksoverheidSansWebText Regula"/>
      <family val="2"/>
    </font>
    <font>
      <b/>
      <sz val="16"/>
      <color theme="1"/>
      <name val="RijksoverheidSansWebText Regula"/>
      <family val="2"/>
    </font>
    <font>
      <b/>
      <sz val="10"/>
      <color theme="1"/>
      <name val="RijksoverheidSansWebText Regula"/>
      <family val="2"/>
    </font>
    <font>
      <sz val="8"/>
      <color theme="1"/>
      <name val="RijksoverheidSansWebText Regula"/>
      <family val="2"/>
    </font>
    <font>
      <sz val="10"/>
      <name val="RijksoverheidSansWebText Regula"/>
      <family val="2"/>
    </font>
    <font>
      <b/>
      <sz val="20"/>
      <color theme="0"/>
      <name val="Verdana"/>
      <family val="2"/>
    </font>
    <font>
      <b/>
      <sz val="11"/>
      <color theme="1"/>
      <name val="Verdana"/>
      <family val="2"/>
    </font>
    <font>
      <sz val="11"/>
      <color theme="1"/>
      <name val="Arial"/>
      <family val="2"/>
    </font>
    <font>
      <i/>
      <sz val="11"/>
      <color theme="1"/>
      <name val="Verdana"/>
      <family val="2"/>
    </font>
    <font>
      <vertAlign val="superscript"/>
      <sz val="11"/>
      <color theme="1"/>
      <name val="Verdana"/>
      <family val="2"/>
    </font>
    <font>
      <b/>
      <i/>
      <sz val="11"/>
      <color theme="1"/>
      <name val="Verdana"/>
      <family val="2"/>
    </font>
    <font>
      <sz val="11"/>
      <color theme="0" tint="-0.14996795556505021"/>
      <name val="Calibri"/>
      <family val="2"/>
      <scheme val="minor"/>
    </font>
    <font>
      <sz val="11"/>
      <color theme="0" tint="-0.14996795556505021"/>
      <name val="Verdana"/>
      <family val="2"/>
    </font>
    <font>
      <sz val="24"/>
      <color theme="0" tint="-0.14996795556505021"/>
      <name val="Verdana"/>
      <family val="2"/>
    </font>
    <font>
      <b/>
      <sz val="11"/>
      <color theme="0" tint="-0.14996795556505021"/>
      <name val="Verdana"/>
      <family val="2"/>
    </font>
    <font>
      <i/>
      <sz val="11"/>
      <color theme="0" tint="-0.14996795556505021"/>
      <name val="Verdana"/>
      <family val="2"/>
    </font>
    <font>
      <b/>
      <sz val="12"/>
      <color theme="0" tint="-0.14996795556505021"/>
      <name val="Verdana"/>
      <family val="2"/>
    </font>
    <font>
      <sz val="12"/>
      <color theme="0" tint="-0.14996795556505021"/>
      <name val="Verdana"/>
      <family val="2"/>
    </font>
    <font>
      <i/>
      <sz val="12"/>
      <color theme="0" tint="-0.14996795556505021"/>
      <name val="Verdana"/>
      <family val="2"/>
    </font>
    <font>
      <sz val="8"/>
      <color theme="1"/>
      <name val="Calibri"/>
      <family val="2"/>
      <scheme val="minor"/>
    </font>
  </fonts>
  <fills count="10">
    <fill>
      <patternFill patternType="none"/>
    </fill>
    <fill>
      <patternFill patternType="gray125"/>
    </fill>
    <fill>
      <patternFill patternType="solid">
        <fgColor rgb="FF8FCAE7"/>
        <bgColor indexed="64"/>
      </patternFill>
    </fill>
    <fill>
      <patternFill patternType="solid">
        <fgColor theme="0"/>
        <bgColor indexed="64"/>
      </patternFill>
    </fill>
    <fill>
      <patternFill patternType="solid">
        <fgColor indexed="43"/>
        <bgColor indexed="64"/>
      </patternFill>
    </fill>
    <fill>
      <patternFill patternType="solid">
        <fgColor rgb="FF92D050"/>
        <bgColor indexed="64"/>
      </patternFill>
    </fill>
    <fill>
      <patternFill patternType="solid">
        <fgColor indexed="9"/>
        <bgColor indexed="64"/>
      </patternFill>
    </fill>
    <fill>
      <patternFill patternType="solid">
        <fgColor rgb="FFFFFF99"/>
        <bgColor indexed="64"/>
      </patternFill>
    </fill>
    <fill>
      <patternFill patternType="solid">
        <fgColor theme="6" tint="0.39997558519241921"/>
        <bgColor indexed="64"/>
      </patternFill>
    </fill>
    <fill>
      <patternFill patternType="solid">
        <fgColor theme="6" tint="0.79998168889431442"/>
        <bgColor indexed="64"/>
      </patternFill>
    </fill>
  </fills>
  <borders count="30">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style="medium">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4">
    <xf numFmtId="0" fontId="0" fillId="0" borderId="0"/>
    <xf numFmtId="44" fontId="1"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1" fillId="0" borderId="0" applyFont="0" applyFill="0" applyBorder="0" applyAlignment="0" applyProtection="0"/>
    <xf numFmtId="0" fontId="1" fillId="0" borderId="0"/>
    <xf numFmtId="166"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166" fontId="1" fillId="0" borderId="0" applyFont="0" applyFill="0" applyBorder="0" applyAlignment="0" applyProtection="0"/>
    <xf numFmtId="0" fontId="2" fillId="0" borderId="0"/>
  </cellStyleXfs>
  <cellXfs count="395">
    <xf numFmtId="0" fontId="0" fillId="0" borderId="0" xfId="0"/>
    <xf numFmtId="1" fontId="4" fillId="0" borderId="0" xfId="0" applyNumberFormat="1" applyFont="1" applyAlignment="1" applyProtection="1">
      <alignment horizontal="center"/>
      <protection hidden="1"/>
    </xf>
    <xf numFmtId="0" fontId="4" fillId="0" borderId="0" xfId="0" applyFont="1" applyAlignment="1" applyProtection="1">
      <protection hidden="1"/>
    </xf>
    <xf numFmtId="1" fontId="5" fillId="2" borderId="0" xfId="0" applyNumberFormat="1" applyFont="1" applyFill="1" applyBorder="1" applyAlignment="1" applyProtection="1">
      <alignment horizontal="left"/>
      <protection hidden="1"/>
    </xf>
    <xf numFmtId="0" fontId="6" fillId="2" borderId="0" xfId="0" applyFont="1" applyFill="1" applyProtection="1">
      <protection hidden="1"/>
    </xf>
    <xf numFmtId="1" fontId="7" fillId="2" borderId="0" xfId="0" applyNumberFormat="1" applyFont="1" applyFill="1" applyBorder="1" applyAlignment="1" applyProtection="1">
      <alignment horizontal="left"/>
      <protection hidden="1"/>
    </xf>
    <xf numFmtId="0" fontId="8" fillId="2" borderId="0" xfId="0" applyFont="1" applyFill="1" applyProtection="1">
      <protection hidden="1"/>
    </xf>
    <xf numFmtId="1" fontId="9" fillId="2" borderId="0" xfId="0" applyNumberFormat="1" applyFont="1" applyFill="1" applyAlignment="1" applyProtection="1">
      <alignment horizontal="left"/>
      <protection hidden="1"/>
    </xf>
    <xf numFmtId="1" fontId="10" fillId="2" borderId="0" xfId="0" applyNumberFormat="1" applyFont="1" applyFill="1" applyAlignment="1" applyProtection="1">
      <alignment horizontal="left" vertical="top"/>
      <protection hidden="1"/>
    </xf>
    <xf numFmtId="1" fontId="11" fillId="2" borderId="0" xfId="0" applyNumberFormat="1" applyFont="1" applyFill="1" applyBorder="1" applyAlignment="1" applyProtection="1">
      <alignment horizontal="left"/>
      <protection hidden="1"/>
    </xf>
    <xf numFmtId="1" fontId="10" fillId="2" borderId="0" xfId="0" applyNumberFormat="1" applyFont="1" applyFill="1" applyBorder="1" applyAlignment="1" applyProtection="1">
      <alignment horizontal="left"/>
      <protection hidden="1"/>
    </xf>
    <xf numFmtId="1" fontId="4" fillId="2" borderId="0" xfId="0" applyNumberFormat="1" applyFont="1" applyFill="1" applyAlignment="1" applyProtection="1">
      <alignment horizontal="center"/>
      <protection hidden="1"/>
    </xf>
    <xf numFmtId="0" fontId="4" fillId="2" borderId="0" xfId="0" applyFont="1" applyFill="1" applyAlignment="1" applyProtection="1">
      <protection hidden="1"/>
    </xf>
    <xf numFmtId="164" fontId="4" fillId="0" borderId="0" xfId="0" applyNumberFormat="1" applyFont="1" applyAlignment="1" applyProtection="1">
      <protection hidden="1"/>
    </xf>
    <xf numFmtId="44" fontId="4" fillId="0" borderId="0" xfId="1" applyFont="1" applyAlignment="1" applyProtection="1">
      <alignment horizontal="left"/>
      <protection hidden="1"/>
    </xf>
    <xf numFmtId="0" fontId="13" fillId="2" borderId="0" xfId="0" applyFont="1" applyFill="1" applyProtection="1">
      <protection hidden="1"/>
    </xf>
    <xf numFmtId="0" fontId="12" fillId="2" borderId="0" xfId="0" applyFont="1" applyFill="1" applyBorder="1" applyAlignment="1" applyProtection="1">
      <alignment horizontal="left" vertical="center"/>
      <protection hidden="1"/>
    </xf>
    <xf numFmtId="0" fontId="10" fillId="2" borderId="0" xfId="0" applyFont="1" applyFill="1" applyProtection="1">
      <protection hidden="1"/>
    </xf>
    <xf numFmtId="1" fontId="4" fillId="0" borderId="1" xfId="0" applyNumberFormat="1" applyFont="1" applyFill="1" applyBorder="1" applyAlignment="1" applyProtection="1">
      <alignment horizontal="center"/>
      <protection hidden="1"/>
    </xf>
    <xf numFmtId="1" fontId="4" fillId="0" borderId="1" xfId="0" applyNumberFormat="1" applyFont="1" applyFill="1" applyBorder="1" applyProtection="1">
      <protection hidden="1"/>
    </xf>
    <xf numFmtId="1" fontId="4" fillId="0" borderId="1" xfId="0" applyNumberFormat="1" applyFont="1" applyFill="1" applyBorder="1" applyAlignment="1" applyProtection="1">
      <alignment horizontal="right"/>
      <protection hidden="1"/>
    </xf>
    <xf numFmtId="1" fontId="4" fillId="0" borderId="0" xfId="0" applyNumberFormat="1" applyFont="1" applyFill="1" applyBorder="1" applyAlignment="1" applyProtection="1">
      <alignment horizontal="center"/>
      <protection hidden="1"/>
    </xf>
    <xf numFmtId="1" fontId="4" fillId="0" borderId="0" xfId="0" applyNumberFormat="1" applyFont="1" applyFill="1" applyBorder="1" applyProtection="1">
      <protection hidden="1"/>
    </xf>
    <xf numFmtId="1" fontId="4" fillId="0" borderId="0" xfId="0" applyNumberFormat="1" applyFont="1" applyFill="1" applyBorder="1" applyAlignment="1" applyProtection="1">
      <alignment horizontal="right"/>
      <protection hidden="1"/>
    </xf>
    <xf numFmtId="1" fontId="4" fillId="0" borderId="20" xfId="0" applyNumberFormat="1" applyFont="1" applyBorder="1" applyAlignment="1" applyProtection="1">
      <alignment horizontal="center"/>
      <protection hidden="1"/>
    </xf>
    <xf numFmtId="0" fontId="11" fillId="0" borderId="0" xfId="0" applyFont="1" applyBorder="1" applyAlignment="1" applyProtection="1">
      <alignment horizontal="center" vertical="top" wrapText="1"/>
      <protection hidden="1"/>
    </xf>
    <xf numFmtId="0" fontId="4" fillId="0" borderId="0" xfId="0" applyFont="1" applyAlignment="1" applyProtection="1">
      <alignment vertical="center"/>
      <protection hidden="1"/>
    </xf>
    <xf numFmtId="1" fontId="4" fillId="0" borderId="1" xfId="0" applyNumberFormat="1" applyFont="1" applyBorder="1" applyAlignment="1" applyProtection="1">
      <alignment horizontal="center"/>
      <protection hidden="1"/>
    </xf>
    <xf numFmtId="0" fontId="15" fillId="0" borderId="0" xfId="0" applyFont="1" applyProtection="1">
      <protection hidden="1"/>
    </xf>
    <xf numFmtId="0" fontId="4" fillId="0" borderId="0" xfId="0" applyFont="1" applyProtection="1">
      <protection hidden="1"/>
    </xf>
    <xf numFmtId="164" fontId="15" fillId="0" borderId="0" xfId="0" applyNumberFormat="1" applyFont="1" applyProtection="1">
      <protection hidden="1"/>
    </xf>
    <xf numFmtId="164" fontId="15" fillId="0" borderId="0" xfId="0" applyNumberFormat="1" applyFont="1" applyAlignment="1" applyProtection="1">
      <alignment horizontal="right"/>
      <protection hidden="1"/>
    </xf>
    <xf numFmtId="164" fontId="16" fillId="0" borderId="0" xfId="0" applyNumberFormat="1" applyFont="1" applyProtection="1">
      <protection hidden="1"/>
    </xf>
    <xf numFmtId="0" fontId="17" fillId="0" borderId="0" xfId="0" applyFont="1" applyAlignment="1" applyProtection="1">
      <alignment vertical="center"/>
      <protection hidden="1"/>
    </xf>
    <xf numFmtId="164" fontId="5" fillId="2" borderId="0" xfId="0" applyNumberFormat="1" applyFont="1" applyFill="1" applyAlignment="1" applyProtection="1">
      <alignment vertical="center"/>
      <protection hidden="1"/>
    </xf>
    <xf numFmtId="164" fontId="5" fillId="2" borderId="0" xfId="0" applyNumberFormat="1" applyFont="1" applyFill="1" applyAlignment="1" applyProtection="1">
      <alignment horizontal="right" vertical="center"/>
      <protection hidden="1"/>
    </xf>
    <xf numFmtId="0" fontId="5" fillId="2" borderId="0" xfId="0" applyFont="1" applyFill="1" applyAlignment="1" applyProtection="1">
      <alignment vertical="center"/>
      <protection hidden="1"/>
    </xf>
    <xf numFmtId="1" fontId="18" fillId="2" borderId="0" xfId="0" applyNumberFormat="1" applyFont="1" applyFill="1" applyAlignment="1" applyProtection="1">
      <alignment vertical="center"/>
      <protection hidden="1"/>
    </xf>
    <xf numFmtId="164" fontId="17" fillId="0" borderId="0" xfId="0" applyNumberFormat="1" applyFont="1" applyAlignment="1" applyProtection="1">
      <alignment vertical="center"/>
      <protection hidden="1"/>
    </xf>
    <xf numFmtId="0" fontId="19" fillId="0" borderId="0" xfId="0" applyFont="1" applyAlignment="1" applyProtection="1">
      <alignment vertical="center"/>
      <protection hidden="1"/>
    </xf>
    <xf numFmtId="0" fontId="20" fillId="0" borderId="0" xfId="0" applyFont="1" applyAlignment="1" applyProtection="1">
      <alignment vertical="center"/>
      <protection hidden="1"/>
    </xf>
    <xf numFmtId="1" fontId="7" fillId="2" borderId="0" xfId="0" applyNumberFormat="1" applyFont="1" applyFill="1" applyAlignment="1" applyProtection="1">
      <alignment vertical="center"/>
      <protection hidden="1"/>
    </xf>
    <xf numFmtId="164" fontId="21" fillId="2" borderId="0" xfId="0" applyNumberFormat="1" applyFont="1" applyFill="1" applyAlignment="1" applyProtection="1">
      <alignment vertical="center"/>
      <protection hidden="1"/>
    </xf>
    <xf numFmtId="164" fontId="21" fillId="2" borderId="0" xfId="0" applyNumberFormat="1" applyFont="1" applyFill="1" applyAlignment="1" applyProtection="1">
      <alignment horizontal="right" vertical="center"/>
      <protection hidden="1"/>
    </xf>
    <xf numFmtId="164" fontId="16" fillId="0" borderId="0" xfId="0" applyNumberFormat="1" applyFont="1" applyAlignment="1" applyProtection="1">
      <alignment vertical="center"/>
      <protection hidden="1"/>
    </xf>
    <xf numFmtId="0" fontId="22" fillId="0" borderId="0" xfId="0" applyFont="1" applyAlignment="1" applyProtection="1">
      <alignment vertical="center"/>
      <protection hidden="1"/>
    </xf>
    <xf numFmtId="0" fontId="9" fillId="2" borderId="0" xfId="0" applyFont="1" applyFill="1" applyAlignment="1" applyProtection="1">
      <alignment vertical="center"/>
      <protection hidden="1"/>
    </xf>
    <xf numFmtId="1" fontId="10" fillId="2" borderId="0" xfId="0" applyNumberFormat="1" applyFont="1" applyFill="1" applyAlignment="1" applyProtection="1">
      <alignment vertical="center"/>
      <protection hidden="1"/>
    </xf>
    <xf numFmtId="0" fontId="11" fillId="2" borderId="0" xfId="0" applyFont="1" applyFill="1" applyAlignment="1" applyProtection="1">
      <alignment vertical="center"/>
      <protection hidden="1"/>
    </xf>
    <xf numFmtId="0" fontId="20" fillId="0" borderId="0" xfId="0" applyFont="1" applyProtection="1">
      <protection hidden="1"/>
    </xf>
    <xf numFmtId="1" fontId="21" fillId="2" borderId="0" xfId="0" applyNumberFormat="1" applyFont="1" applyFill="1" applyAlignment="1" applyProtection="1">
      <alignment horizontal="right"/>
      <protection hidden="1"/>
    </xf>
    <xf numFmtId="164" fontId="21" fillId="2" borderId="0" xfId="0" applyNumberFormat="1" applyFont="1" applyFill="1" applyAlignment="1" applyProtection="1">
      <alignment horizontal="right"/>
      <protection hidden="1"/>
    </xf>
    <xf numFmtId="1" fontId="4" fillId="0" borderId="1" xfId="0" applyNumberFormat="1" applyFont="1" applyBorder="1" applyProtection="1">
      <protection hidden="1"/>
    </xf>
    <xf numFmtId="9" fontId="23" fillId="0" borderId="1" xfId="10" applyFont="1" applyFill="1" applyBorder="1" applyProtection="1">
      <protection hidden="1"/>
    </xf>
    <xf numFmtId="1" fontId="4" fillId="0" borderId="0" xfId="0" applyNumberFormat="1" applyFont="1" applyProtection="1">
      <protection hidden="1"/>
    </xf>
    <xf numFmtId="1" fontId="23" fillId="0" borderId="0" xfId="0" applyNumberFormat="1" applyFont="1" applyProtection="1">
      <protection hidden="1"/>
    </xf>
    <xf numFmtId="1" fontId="23" fillId="0" borderId="0" xfId="0" applyNumberFormat="1" applyFont="1" applyAlignment="1" applyProtection="1">
      <alignment horizontal="right"/>
      <protection hidden="1"/>
    </xf>
    <xf numFmtId="0" fontId="6" fillId="0" borderId="0" xfId="0" applyFont="1" applyProtection="1">
      <protection hidden="1"/>
    </xf>
    <xf numFmtId="0" fontId="10" fillId="2" borderId="11" xfId="0" applyFont="1" applyFill="1" applyBorder="1" applyProtection="1">
      <protection hidden="1"/>
    </xf>
    <xf numFmtId="0" fontId="24" fillId="2" borderId="11" xfId="0" applyFont="1" applyFill="1" applyBorder="1" applyAlignment="1" applyProtection="1">
      <alignment horizontal="right" vertical="center"/>
      <protection hidden="1"/>
    </xf>
    <xf numFmtId="0" fontId="10" fillId="0" borderId="20" xfId="0" applyFont="1" applyBorder="1" applyProtection="1">
      <protection hidden="1"/>
    </xf>
    <xf numFmtId="0" fontId="10" fillId="0" borderId="0" xfId="0" applyFont="1" applyProtection="1">
      <protection hidden="1"/>
    </xf>
    <xf numFmtId="1" fontId="4" fillId="0" borderId="11" xfId="0" applyNumberFormat="1" applyFont="1" applyBorder="1" applyProtection="1">
      <protection hidden="1"/>
    </xf>
    <xf numFmtId="0" fontId="25" fillId="2" borderId="8" xfId="0" applyFont="1" applyFill="1" applyBorder="1" applyProtection="1">
      <protection hidden="1"/>
    </xf>
    <xf numFmtId="0" fontId="10" fillId="2" borderId="9" xfId="0" applyFont="1" applyFill="1" applyBorder="1" applyAlignment="1" applyProtection="1">
      <alignment horizontal="right"/>
      <protection hidden="1"/>
    </xf>
    <xf numFmtId="0" fontId="10" fillId="2" borderId="0" xfId="0" applyFont="1" applyFill="1" applyAlignment="1" applyProtection="1">
      <alignment horizontal="right"/>
      <protection hidden="1"/>
    </xf>
    <xf numFmtId="0" fontId="6" fillId="2" borderId="18" xfId="0" applyFont="1" applyFill="1" applyBorder="1" applyAlignment="1" applyProtection="1">
      <alignment horizontal="left"/>
      <protection hidden="1"/>
    </xf>
    <xf numFmtId="164" fontId="6" fillId="2" borderId="13" xfId="0" applyNumberFormat="1" applyFont="1" applyFill="1" applyBorder="1" applyProtection="1">
      <protection hidden="1"/>
    </xf>
    <xf numFmtId="164" fontId="6" fillId="2" borderId="13" xfId="0" applyNumberFormat="1" applyFont="1" applyFill="1" applyBorder="1" applyAlignment="1" applyProtection="1">
      <alignment horizontal="right"/>
      <protection hidden="1"/>
    </xf>
    <xf numFmtId="164" fontId="10" fillId="2" borderId="13" xfId="0" applyNumberFormat="1" applyFont="1" applyFill="1" applyBorder="1" applyAlignment="1" applyProtection="1">
      <alignment horizontal="center"/>
      <protection hidden="1"/>
    </xf>
    <xf numFmtId="164" fontId="10" fillId="2" borderId="0" xfId="0" applyNumberFormat="1" applyFont="1" applyFill="1" applyAlignment="1" applyProtection="1">
      <alignment horizontal="center"/>
      <protection hidden="1"/>
    </xf>
    <xf numFmtId="169" fontId="6" fillId="4" borderId="11" xfId="9" applyNumberFormat="1" applyFont="1" applyFill="1" applyBorder="1" applyAlignment="1" applyProtection="1">
      <alignment vertical="top"/>
      <protection hidden="1"/>
    </xf>
    <xf numFmtId="169" fontId="6" fillId="4" borderId="0" xfId="9" applyNumberFormat="1" applyFont="1" applyFill="1" applyBorder="1" applyAlignment="1" applyProtection="1">
      <alignment vertical="top"/>
      <protection hidden="1"/>
    </xf>
    <xf numFmtId="169" fontId="6" fillId="4" borderId="18" xfId="9" applyNumberFormat="1" applyFont="1" applyFill="1" applyBorder="1" applyAlignment="1" applyProtection="1">
      <alignment vertical="top"/>
      <protection hidden="1"/>
    </xf>
    <xf numFmtId="169" fontId="6" fillId="4" borderId="13" xfId="9" applyNumberFormat="1" applyFont="1" applyFill="1" applyBorder="1" applyAlignment="1" applyProtection="1">
      <alignment vertical="top"/>
      <protection hidden="1"/>
    </xf>
    <xf numFmtId="1" fontId="23" fillId="0" borderId="1" xfId="0" applyNumberFormat="1" applyFont="1" applyBorder="1" applyProtection="1">
      <protection hidden="1"/>
    </xf>
    <xf numFmtId="1" fontId="23" fillId="0" borderId="1" xfId="0" applyNumberFormat="1" applyFont="1" applyBorder="1" applyAlignment="1" applyProtection="1">
      <alignment horizontal="right"/>
      <protection hidden="1"/>
    </xf>
    <xf numFmtId="0" fontId="4" fillId="0" borderId="0" xfId="2" applyFont="1" applyProtection="1">
      <protection hidden="1"/>
    </xf>
    <xf numFmtId="0" fontId="27" fillId="0" borderId="1" xfId="2" applyFont="1" applyBorder="1" applyProtection="1">
      <protection hidden="1"/>
    </xf>
    <xf numFmtId="164" fontId="4" fillId="0" borderId="1" xfId="2" applyNumberFormat="1" applyFont="1" applyBorder="1" applyProtection="1">
      <protection hidden="1"/>
    </xf>
    <xf numFmtId="164" fontId="10" fillId="2" borderId="9" xfId="0" applyNumberFormat="1" applyFont="1" applyFill="1" applyBorder="1" applyProtection="1">
      <protection hidden="1"/>
    </xf>
    <xf numFmtId="164" fontId="4" fillId="0" borderId="0" xfId="2" applyNumberFormat="1" applyFont="1" applyProtection="1">
      <protection hidden="1"/>
    </xf>
    <xf numFmtId="0" fontId="20" fillId="0" borderId="0" xfId="2" applyFont="1" applyProtection="1">
      <protection hidden="1"/>
    </xf>
    <xf numFmtId="0" fontId="20" fillId="6" borderId="0" xfId="2" applyFont="1" applyFill="1" applyProtection="1">
      <protection hidden="1"/>
    </xf>
    <xf numFmtId="0" fontId="17" fillId="0" borderId="0" xfId="2" applyFont="1" applyAlignment="1" applyProtection="1">
      <alignment vertical="center"/>
      <protection hidden="1"/>
    </xf>
    <xf numFmtId="1" fontId="5" fillId="2" borderId="0" xfId="0" applyNumberFormat="1" applyFont="1" applyFill="1" applyAlignment="1" applyProtection="1">
      <alignment vertical="center"/>
      <protection hidden="1"/>
    </xf>
    <xf numFmtId="0" fontId="20" fillId="2" borderId="0" xfId="2" applyFont="1" applyFill="1" applyAlignment="1" applyProtection="1">
      <alignment vertical="center"/>
      <protection hidden="1"/>
    </xf>
    <xf numFmtId="0" fontId="17" fillId="6" borderId="0" xfId="2" applyFont="1" applyFill="1" applyAlignment="1" applyProtection="1">
      <alignment vertical="center"/>
      <protection hidden="1"/>
    </xf>
    <xf numFmtId="0" fontId="20" fillId="0" borderId="0" xfId="2" applyFont="1" applyAlignment="1" applyProtection="1">
      <alignment vertical="center"/>
      <protection hidden="1"/>
    </xf>
    <xf numFmtId="0" fontId="7" fillId="2" borderId="0" xfId="0" applyFont="1" applyFill="1" applyAlignment="1" applyProtection="1">
      <alignment vertical="center"/>
      <protection hidden="1"/>
    </xf>
    <xf numFmtId="0" fontId="20" fillId="6" borderId="0" xfId="2" applyFont="1" applyFill="1" applyAlignment="1" applyProtection="1">
      <alignment vertical="center"/>
      <protection hidden="1"/>
    </xf>
    <xf numFmtId="1" fontId="10" fillId="2" borderId="0" xfId="0" applyNumberFormat="1" applyFont="1" applyFill="1" applyAlignment="1" applyProtection="1">
      <alignment horizontal="left" vertical="center"/>
      <protection hidden="1"/>
    </xf>
    <xf numFmtId="0" fontId="10" fillId="2" borderId="0" xfId="0" applyFont="1" applyFill="1" applyAlignment="1" applyProtection="1">
      <alignment vertical="center"/>
      <protection hidden="1"/>
    </xf>
    <xf numFmtId="1" fontId="11" fillId="2" borderId="0" xfId="0" applyNumberFormat="1" applyFont="1" applyFill="1" applyAlignment="1" applyProtection="1">
      <alignment vertical="center"/>
      <protection hidden="1"/>
    </xf>
    <xf numFmtId="0" fontId="10" fillId="2" borderId="0" xfId="0" applyFont="1" applyFill="1" applyAlignment="1" applyProtection="1">
      <alignment horizontal="left" vertical="center"/>
      <protection hidden="1"/>
    </xf>
    <xf numFmtId="3" fontId="21" fillId="2" borderId="0" xfId="0" applyNumberFormat="1" applyFont="1" applyFill="1" applyAlignment="1" applyProtection="1">
      <alignment horizontal="right"/>
      <protection hidden="1"/>
    </xf>
    <xf numFmtId="0" fontId="20" fillId="2" borderId="0" xfId="2" applyFont="1" applyFill="1" applyProtection="1">
      <protection hidden="1"/>
    </xf>
    <xf numFmtId="0" fontId="4" fillId="0" borderId="0" xfId="2" applyFont="1" applyAlignment="1" applyProtection="1">
      <alignment vertical="center"/>
      <protection hidden="1"/>
    </xf>
    <xf numFmtId="0" fontId="27" fillId="0" borderId="1" xfId="2" applyFont="1" applyBorder="1" applyAlignment="1" applyProtection="1">
      <alignment vertical="center"/>
      <protection hidden="1"/>
    </xf>
    <xf numFmtId="164" fontId="4" fillId="0" borderId="1" xfId="2" applyNumberFormat="1" applyFont="1" applyBorder="1" applyAlignment="1" applyProtection="1">
      <alignment horizontal="right" vertical="center"/>
      <protection hidden="1"/>
    </xf>
    <xf numFmtId="0" fontId="27" fillId="0" borderId="0" xfId="2" applyFont="1" applyAlignment="1" applyProtection="1">
      <alignment vertical="center"/>
      <protection hidden="1"/>
    </xf>
    <xf numFmtId="164" fontId="4" fillId="0" borderId="0" xfId="2" applyNumberFormat="1" applyFont="1" applyAlignment="1" applyProtection="1">
      <alignment horizontal="right" vertical="center"/>
      <protection hidden="1"/>
    </xf>
    <xf numFmtId="0" fontId="4" fillId="0" borderId="0" xfId="2" quotePrefix="1" applyFont="1" applyBorder="1" applyAlignment="1" applyProtection="1">
      <alignment horizontal="left" vertical="center" wrapText="1"/>
      <protection hidden="1"/>
    </xf>
    <xf numFmtId="1" fontId="25" fillId="2" borderId="3" xfId="0" applyNumberFormat="1" applyFont="1" applyFill="1" applyBorder="1" applyAlignment="1" applyProtection="1">
      <alignment horizontal="center" vertical="center"/>
      <protection hidden="1"/>
    </xf>
    <xf numFmtId="164" fontId="25" fillId="2" borderId="3" xfId="0" applyNumberFormat="1" applyFont="1" applyFill="1" applyBorder="1" applyAlignment="1" applyProtection="1">
      <alignment vertical="center"/>
      <protection hidden="1"/>
    </xf>
    <xf numFmtId="44" fontId="31" fillId="5" borderId="2" xfId="1" applyFont="1" applyFill="1" applyBorder="1" applyAlignment="1" applyProtection="1">
      <alignment vertical="center"/>
      <protection hidden="1"/>
    </xf>
    <xf numFmtId="0" fontId="14" fillId="2" borderId="4" xfId="0" applyFont="1" applyFill="1" applyBorder="1" applyAlignment="1" applyProtection="1">
      <alignment horizontal="right" vertical="center"/>
      <protection hidden="1"/>
    </xf>
    <xf numFmtId="0" fontId="25" fillId="3" borderId="0" xfId="0" applyFont="1" applyFill="1" applyBorder="1" applyAlignment="1" applyProtection="1">
      <alignment horizontal="left"/>
      <protection hidden="1"/>
    </xf>
    <xf numFmtId="0" fontId="25" fillId="2" borderId="4" xfId="0" applyFont="1" applyFill="1" applyBorder="1" applyAlignment="1" applyProtection="1">
      <alignment horizontal="left"/>
      <protection hidden="1"/>
    </xf>
    <xf numFmtId="0" fontId="25" fillId="5" borderId="5" xfId="0" applyFont="1" applyFill="1" applyBorder="1" applyProtection="1">
      <protection hidden="1"/>
    </xf>
    <xf numFmtId="0" fontId="28" fillId="5" borderId="6" xfId="0" applyFont="1" applyFill="1" applyBorder="1" applyAlignment="1" applyProtection="1">
      <protection hidden="1"/>
    </xf>
    <xf numFmtId="44" fontId="31" fillId="5" borderId="7" xfId="0" applyNumberFormat="1" applyFont="1" applyFill="1" applyBorder="1" applyAlignment="1" applyProtection="1">
      <alignment vertical="center"/>
      <protection hidden="1"/>
    </xf>
    <xf numFmtId="1" fontId="29" fillId="0" borderId="2" xfId="0" applyNumberFormat="1" applyFont="1" applyBorder="1" applyAlignment="1" applyProtection="1">
      <alignment horizontal="center"/>
      <protection hidden="1"/>
    </xf>
    <xf numFmtId="1" fontId="29" fillId="0" borderId="2" xfId="0" applyNumberFormat="1" applyFont="1" applyFill="1" applyBorder="1" applyProtection="1">
      <protection hidden="1"/>
    </xf>
    <xf numFmtId="164" fontId="11" fillId="8" borderId="19" xfId="0" applyNumberFormat="1" applyFont="1" applyFill="1" applyBorder="1"/>
    <xf numFmtId="0" fontId="25" fillId="2" borderId="8" xfId="0" applyFont="1" applyFill="1" applyBorder="1" applyAlignment="1" applyProtection="1">
      <alignment horizontal="left" vertical="center"/>
      <protection hidden="1"/>
    </xf>
    <xf numFmtId="0" fontId="6" fillId="2" borderId="15" xfId="0" applyFont="1" applyFill="1" applyBorder="1" applyAlignment="1" applyProtection="1">
      <alignment horizontal="right" vertical="center"/>
      <protection hidden="1"/>
    </xf>
    <xf numFmtId="0" fontId="6" fillId="2" borderId="15" xfId="0" applyFont="1" applyFill="1" applyBorder="1" applyAlignment="1" applyProtection="1">
      <alignment horizontal="right"/>
      <protection hidden="1"/>
    </xf>
    <xf numFmtId="168" fontId="6" fillId="3" borderId="2" xfId="9" applyNumberFormat="1" applyFont="1" applyFill="1" applyBorder="1" applyProtection="1">
      <protection hidden="1"/>
    </xf>
    <xf numFmtId="168" fontId="6" fillId="3" borderId="2" xfId="9" applyNumberFormat="1" applyFont="1" applyFill="1" applyBorder="1" applyAlignment="1" applyProtection="1">
      <alignment horizontal="right"/>
      <protection hidden="1"/>
    </xf>
    <xf numFmtId="168" fontId="6" fillId="3" borderId="3" xfId="9" applyNumberFormat="1" applyFont="1" applyFill="1" applyBorder="1" applyProtection="1">
      <protection hidden="1"/>
    </xf>
    <xf numFmtId="168" fontId="6" fillId="3" borderId="16" xfId="9" applyNumberFormat="1" applyFont="1" applyFill="1" applyBorder="1" applyProtection="1">
      <protection hidden="1"/>
    </xf>
    <xf numFmtId="168" fontId="6" fillId="0" borderId="2" xfId="9" applyNumberFormat="1" applyFont="1" applyFill="1" applyBorder="1" applyProtection="1">
      <protection hidden="1"/>
    </xf>
    <xf numFmtId="164" fontId="25" fillId="2" borderId="8" xfId="0" applyNumberFormat="1" applyFont="1" applyFill="1" applyBorder="1" applyProtection="1">
      <protection hidden="1"/>
    </xf>
    <xf numFmtId="0" fontId="10" fillId="2" borderId="15" xfId="0" applyFont="1" applyFill="1" applyBorder="1" applyAlignment="1" applyProtection="1">
      <alignment horizontal="right" vertical="center"/>
      <protection hidden="1"/>
    </xf>
    <xf numFmtId="0" fontId="25" fillId="2" borderId="0" xfId="0" applyFont="1" applyFill="1" applyAlignment="1" applyProtection="1">
      <alignment horizontal="left" vertical="center"/>
      <protection hidden="1"/>
    </xf>
    <xf numFmtId="0" fontId="31" fillId="0" borderId="0" xfId="2" applyFont="1" applyAlignment="1" applyProtection="1">
      <alignment vertical="center"/>
      <protection hidden="1"/>
    </xf>
    <xf numFmtId="172" fontId="6" fillId="4" borderId="2" xfId="10" applyNumberFormat="1" applyFont="1" applyFill="1" applyBorder="1" applyAlignment="1" applyProtection="1">
      <alignment horizontal="right"/>
      <protection locked="0"/>
    </xf>
    <xf numFmtId="164" fontId="10" fillId="2" borderId="18" xfId="0" applyNumberFormat="1" applyFont="1" applyFill="1" applyBorder="1" applyProtection="1">
      <protection hidden="1"/>
    </xf>
    <xf numFmtId="0" fontId="4" fillId="0" borderId="2" xfId="2" quotePrefix="1" applyFont="1" applyBorder="1" applyAlignment="1" applyProtection="1">
      <alignment horizontal="left" vertical="center" wrapText="1"/>
      <protection hidden="1"/>
    </xf>
    <xf numFmtId="44" fontId="4" fillId="4" borderId="17" xfId="2" applyNumberFormat="1" applyFont="1" applyFill="1" applyBorder="1" applyAlignment="1" applyProtection="1">
      <alignment horizontal="right" vertical="center"/>
      <protection locked="0"/>
    </xf>
    <xf numFmtId="1" fontId="23" fillId="0" borderId="1" xfId="0" applyNumberFormat="1" applyFont="1" applyFill="1" applyBorder="1" applyProtection="1">
      <protection hidden="1"/>
    </xf>
    <xf numFmtId="0" fontId="30" fillId="0" borderId="20" xfId="0" applyFont="1" applyBorder="1" applyProtection="1">
      <protection hidden="1"/>
    </xf>
    <xf numFmtId="3" fontId="6" fillId="4" borderId="2" xfId="10" applyNumberFormat="1" applyFont="1" applyFill="1" applyBorder="1" applyAlignment="1" applyProtection="1">
      <alignment horizontal="right"/>
      <protection locked="0"/>
    </xf>
    <xf numFmtId="0" fontId="10" fillId="0" borderId="2" xfId="0" applyFont="1" applyBorder="1" applyAlignment="1" applyProtection="1">
      <alignment horizontal="right"/>
      <protection hidden="1"/>
    </xf>
    <xf numFmtId="0" fontId="27" fillId="0" borderId="0" xfId="2" applyFont="1" applyBorder="1" applyProtection="1">
      <protection hidden="1"/>
    </xf>
    <xf numFmtId="164" fontId="4" fillId="0" borderId="0" xfId="2" applyNumberFormat="1" applyFont="1" applyBorder="1" applyProtection="1">
      <protection hidden="1"/>
    </xf>
    <xf numFmtId="168" fontId="6" fillId="3" borderId="0" xfId="9" applyNumberFormat="1" applyFont="1" applyFill="1" applyBorder="1" applyProtection="1">
      <protection hidden="1"/>
    </xf>
    <xf numFmtId="164" fontId="14" fillId="0" borderId="0" xfId="0" applyNumberFormat="1" applyFont="1" applyBorder="1" applyAlignment="1" applyProtection="1">
      <alignment horizontal="center"/>
      <protection hidden="1"/>
    </xf>
    <xf numFmtId="168" fontId="6" fillId="3" borderId="0" xfId="9" applyNumberFormat="1" applyFont="1" applyFill="1" applyBorder="1" applyAlignment="1" applyProtection="1">
      <alignment horizontal="center"/>
      <protection hidden="1"/>
    </xf>
    <xf numFmtId="0" fontId="4" fillId="0" borderId="1" xfId="2" applyFont="1" applyBorder="1" applyAlignment="1" applyProtection="1">
      <alignment vertical="center"/>
      <protection hidden="1"/>
    </xf>
    <xf numFmtId="164" fontId="6" fillId="2" borderId="8" xfId="0" applyNumberFormat="1" applyFont="1" applyFill="1" applyBorder="1" applyAlignment="1" applyProtection="1">
      <alignment horizontal="center" vertical="center"/>
      <protection hidden="1"/>
    </xf>
    <xf numFmtId="164" fontId="6" fillId="2" borderId="9" xfId="0" applyNumberFormat="1" applyFont="1" applyFill="1" applyBorder="1" applyAlignment="1" applyProtection="1">
      <alignment horizontal="center" vertical="center"/>
      <protection hidden="1"/>
    </xf>
    <xf numFmtId="164" fontId="6" fillId="2" borderId="10" xfId="0" applyNumberFormat="1" applyFont="1" applyFill="1" applyBorder="1" applyAlignment="1" applyProtection="1">
      <alignment horizontal="center" vertical="center"/>
      <protection hidden="1"/>
    </xf>
    <xf numFmtId="0" fontId="10" fillId="2" borderId="14" xfId="0" applyFont="1" applyFill="1" applyBorder="1" applyAlignment="1" applyProtection="1">
      <alignment horizontal="right"/>
      <protection hidden="1"/>
    </xf>
    <xf numFmtId="0" fontId="10" fillId="2" borderId="18" xfId="0" applyFont="1" applyFill="1" applyBorder="1" applyAlignment="1" applyProtection="1">
      <alignment horizontal="right"/>
      <protection hidden="1"/>
    </xf>
    <xf numFmtId="0" fontId="10" fillId="2" borderId="13" xfId="0" applyFont="1" applyFill="1" applyBorder="1" applyAlignment="1" applyProtection="1">
      <alignment horizontal="right"/>
      <protection hidden="1"/>
    </xf>
    <xf numFmtId="0" fontId="6" fillId="2" borderId="11" xfId="0" applyFont="1" applyFill="1" applyBorder="1" applyAlignment="1" applyProtection="1">
      <alignment horizontal="right"/>
      <protection hidden="1"/>
    </xf>
    <xf numFmtId="1" fontId="5" fillId="2" borderId="0" xfId="0" applyNumberFormat="1" applyFont="1" applyFill="1" applyAlignment="1" applyProtection="1">
      <alignment horizontal="left"/>
      <protection hidden="1"/>
    </xf>
    <xf numFmtId="1" fontId="7" fillId="2" borderId="0" xfId="0" applyNumberFormat="1" applyFont="1" applyFill="1" applyAlignment="1" applyProtection="1">
      <alignment horizontal="left"/>
      <protection hidden="1"/>
    </xf>
    <xf numFmtId="164" fontId="10" fillId="0" borderId="0" xfId="0" applyNumberFormat="1" applyFont="1" applyProtection="1">
      <protection hidden="1"/>
    </xf>
    <xf numFmtId="168" fontId="6" fillId="3" borderId="0" xfId="9" applyNumberFormat="1" applyFont="1" applyFill="1" applyBorder="1" applyAlignment="1" applyProtection="1">
      <alignment horizontal="right"/>
      <protection hidden="1"/>
    </xf>
    <xf numFmtId="0" fontId="32" fillId="2" borderId="3" xfId="0" applyFont="1" applyFill="1" applyBorder="1" applyAlignment="1" applyProtection="1">
      <alignment vertical="center"/>
      <protection hidden="1"/>
    </xf>
    <xf numFmtId="164" fontId="33" fillId="2" borderId="16" xfId="0" applyNumberFormat="1" applyFont="1" applyFill="1" applyBorder="1" applyProtection="1">
      <protection hidden="1"/>
    </xf>
    <xf numFmtId="164" fontId="34" fillId="2" borderId="16" xfId="0" applyNumberFormat="1" applyFont="1" applyFill="1" applyBorder="1" applyProtection="1">
      <protection hidden="1"/>
    </xf>
    <xf numFmtId="1" fontId="35" fillId="0" borderId="0" xfId="0" applyNumberFormat="1" applyFont="1" applyAlignment="1" applyProtection="1">
      <alignment vertical="top"/>
      <protection hidden="1"/>
    </xf>
    <xf numFmtId="1" fontId="35" fillId="0" borderId="0" xfId="0" applyNumberFormat="1" applyFont="1" applyAlignment="1" applyProtection="1">
      <alignment horizontal="right" vertical="top"/>
      <protection hidden="1"/>
    </xf>
    <xf numFmtId="0" fontId="38" fillId="0" borderId="0" xfId="0" applyFont="1" applyAlignment="1" applyProtection="1">
      <alignment vertical="top"/>
      <protection hidden="1"/>
    </xf>
    <xf numFmtId="164" fontId="32" fillId="0" borderId="0" xfId="0" applyNumberFormat="1" applyFont="1" applyAlignment="1" applyProtection="1">
      <alignment vertical="top"/>
      <protection hidden="1"/>
    </xf>
    <xf numFmtId="0" fontId="39" fillId="0" borderId="0" xfId="0" applyFont="1" applyAlignment="1" applyProtection="1">
      <alignment vertical="top"/>
      <protection hidden="1"/>
    </xf>
    <xf numFmtId="0" fontId="39" fillId="0" borderId="0" xfId="0" applyFont="1" applyAlignment="1" applyProtection="1">
      <alignment horizontal="left" vertical="top"/>
      <protection hidden="1"/>
    </xf>
    <xf numFmtId="0" fontId="40" fillId="7" borderId="2" xfId="13" applyFont="1" applyFill="1" applyBorder="1" applyAlignment="1" applyProtection="1">
      <alignment horizontal="left" vertical="top"/>
      <protection locked="0"/>
    </xf>
    <xf numFmtId="173" fontId="33" fillId="7" borderId="2" xfId="13" applyNumberFormat="1" applyFont="1" applyFill="1" applyBorder="1" applyAlignment="1" applyProtection="1">
      <alignment horizontal="left" vertical="top"/>
      <protection locked="0"/>
    </xf>
    <xf numFmtId="3" fontId="33" fillId="7" borderId="3" xfId="0" applyNumberFormat="1" applyFont="1" applyFill="1" applyBorder="1" applyAlignment="1" applyProtection="1">
      <alignment horizontal="right" vertical="top"/>
      <protection locked="0"/>
    </xf>
    <xf numFmtId="173" fontId="33" fillId="4" borderId="2" xfId="0" applyNumberFormat="1" applyFont="1" applyFill="1" applyBorder="1" applyAlignment="1" applyProtection="1">
      <alignment horizontal="right" vertical="top"/>
      <protection locked="0"/>
    </xf>
    <xf numFmtId="10" fontId="33" fillId="4" borderId="2" xfId="0" applyNumberFormat="1" applyFont="1" applyFill="1" applyBorder="1" applyAlignment="1" applyProtection="1">
      <alignment horizontal="right" vertical="top"/>
      <protection locked="0"/>
    </xf>
    <xf numFmtId="164" fontId="33" fillId="8" borderId="19" xfId="0" applyNumberFormat="1" applyFont="1" applyFill="1" applyBorder="1" applyAlignment="1" applyProtection="1">
      <alignment horizontal="right" vertical="top"/>
      <protection hidden="1"/>
    </xf>
    <xf numFmtId="3" fontId="33" fillId="7" borderId="2" xfId="0" applyNumberFormat="1" applyFont="1" applyFill="1" applyBorder="1" applyAlignment="1" applyProtection="1">
      <alignment horizontal="right" vertical="top"/>
      <protection locked="0"/>
    </xf>
    <xf numFmtId="0" fontId="40" fillId="0" borderId="0" xfId="13" applyFont="1" applyAlignment="1" applyProtection="1">
      <alignment horizontal="left" vertical="top"/>
      <protection hidden="1"/>
    </xf>
    <xf numFmtId="173" fontId="33" fillId="0" borderId="0" xfId="13" applyNumberFormat="1" applyFont="1" applyAlignment="1" applyProtection="1">
      <alignment horizontal="left" vertical="top"/>
      <protection hidden="1"/>
    </xf>
    <xf numFmtId="10" fontId="33" fillId="0" borderId="0" xfId="0" applyNumberFormat="1" applyFont="1" applyAlignment="1" applyProtection="1">
      <alignment horizontal="right" vertical="top"/>
      <protection hidden="1"/>
    </xf>
    <xf numFmtId="164" fontId="33" fillId="3" borderId="0" xfId="0" applyNumberFormat="1" applyFont="1" applyFill="1" applyAlignment="1" applyProtection="1">
      <alignment horizontal="left" vertical="top"/>
      <protection hidden="1"/>
    </xf>
    <xf numFmtId="0" fontId="39" fillId="0" borderId="0" xfId="0" applyFont="1" applyAlignment="1" applyProtection="1">
      <alignment horizontal="center" vertical="top"/>
      <protection hidden="1"/>
    </xf>
    <xf numFmtId="1" fontId="40" fillId="0" borderId="1" xfId="0" applyNumberFormat="1" applyFont="1" applyBorder="1" applyAlignment="1" applyProtection="1">
      <alignment horizontal="left" vertical="top"/>
      <protection hidden="1"/>
    </xf>
    <xf numFmtId="1" fontId="40" fillId="0" borderId="1" xfId="0" applyNumberFormat="1" applyFont="1" applyBorder="1" applyAlignment="1" applyProtection="1">
      <alignment vertical="top"/>
      <protection hidden="1"/>
    </xf>
    <xf numFmtId="1" fontId="35" fillId="0" borderId="1" xfId="0" applyNumberFormat="1" applyFont="1" applyBorder="1" applyAlignment="1" applyProtection="1">
      <alignment vertical="top"/>
      <protection hidden="1"/>
    </xf>
    <xf numFmtId="1" fontId="35" fillId="0" borderId="1" xfId="0" applyNumberFormat="1" applyFont="1" applyBorder="1" applyAlignment="1" applyProtection="1">
      <alignment horizontal="left" vertical="top"/>
      <protection hidden="1"/>
    </xf>
    <xf numFmtId="0" fontId="37" fillId="2" borderId="3" xfId="0" applyFont="1" applyFill="1" applyBorder="1" applyAlignment="1" applyProtection="1">
      <alignment vertical="top" wrapText="1"/>
      <protection hidden="1"/>
    </xf>
    <xf numFmtId="10" fontId="33" fillId="7" borderId="2" xfId="0" applyNumberFormat="1" applyFont="1" applyFill="1" applyBorder="1" applyAlignment="1" applyProtection="1">
      <alignment horizontal="right" vertical="top"/>
      <protection locked="0"/>
    </xf>
    <xf numFmtId="1" fontId="27" fillId="2" borderId="3" xfId="0" applyNumberFormat="1" applyFont="1" applyFill="1" applyBorder="1" applyProtection="1">
      <protection hidden="1"/>
    </xf>
    <xf numFmtId="0" fontId="36" fillId="2" borderId="2" xfId="0" applyFont="1" applyFill="1" applyBorder="1" applyAlignment="1" applyProtection="1">
      <alignment horizontal="center" vertical="center" wrapText="1"/>
      <protection hidden="1"/>
    </xf>
    <xf numFmtId="173" fontId="33" fillId="4" borderId="2" xfId="0" applyNumberFormat="1" applyFont="1" applyFill="1" applyBorder="1" applyAlignment="1" applyProtection="1">
      <alignment horizontal="right"/>
      <protection locked="0"/>
    </xf>
    <xf numFmtId="164" fontId="33" fillId="8" borderId="22" xfId="0" applyNumberFormat="1" applyFont="1" applyFill="1" applyBorder="1" applyAlignment="1" applyProtection="1">
      <alignment horizontal="right" vertical="top"/>
      <protection hidden="1"/>
    </xf>
    <xf numFmtId="164" fontId="10" fillId="0" borderId="2" xfId="0" applyNumberFormat="1" applyFont="1" applyBorder="1" applyAlignment="1" applyProtection="1">
      <alignment horizontal="center" vertical="center" wrapText="1"/>
      <protection hidden="1"/>
    </xf>
    <xf numFmtId="0" fontId="10" fillId="3" borderId="11" xfId="0" applyFont="1" applyFill="1" applyBorder="1" applyAlignment="1" applyProtection="1">
      <alignment horizontal="right"/>
      <protection hidden="1"/>
    </xf>
    <xf numFmtId="164" fontId="14" fillId="3" borderId="11" xfId="0" applyNumberFormat="1" applyFont="1" applyFill="1" applyBorder="1" applyAlignment="1" applyProtection="1">
      <alignment horizontal="center"/>
      <protection hidden="1"/>
    </xf>
    <xf numFmtId="168" fontId="6" fillId="3" borderId="11" xfId="9" applyNumberFormat="1" applyFont="1" applyFill="1" applyBorder="1" applyProtection="1">
      <protection hidden="1"/>
    </xf>
    <xf numFmtId="168" fontId="6" fillId="3" borderId="11" xfId="9" applyNumberFormat="1" applyFont="1" applyFill="1" applyBorder="1" applyAlignment="1" applyProtection="1">
      <alignment horizontal="right"/>
      <protection hidden="1"/>
    </xf>
    <xf numFmtId="1" fontId="4" fillId="0" borderId="0" xfId="0" applyNumberFormat="1" applyFont="1" applyBorder="1" applyAlignment="1" applyProtection="1">
      <alignment horizontal="center"/>
      <protection hidden="1"/>
    </xf>
    <xf numFmtId="1" fontId="23" fillId="0" borderId="0" xfId="0" applyNumberFormat="1" applyFont="1" applyFill="1" applyBorder="1" applyProtection="1">
      <protection hidden="1"/>
    </xf>
    <xf numFmtId="0" fontId="23" fillId="0" borderId="0" xfId="0" applyFont="1" applyProtection="1">
      <protection hidden="1"/>
    </xf>
    <xf numFmtId="0" fontId="5" fillId="2" borderId="0" xfId="0" applyFont="1" applyFill="1" applyProtection="1">
      <protection hidden="1"/>
    </xf>
    <xf numFmtId="0" fontId="15" fillId="2" borderId="0" xfId="0" applyFont="1" applyFill="1" applyProtection="1">
      <protection hidden="1"/>
    </xf>
    <xf numFmtId="0" fontId="7" fillId="2" borderId="0" xfId="0" applyFont="1" applyFill="1" applyProtection="1">
      <protection hidden="1"/>
    </xf>
    <xf numFmtId="0" fontId="41" fillId="2" borderId="0" xfId="0" applyFont="1" applyFill="1" applyProtection="1">
      <protection hidden="1"/>
    </xf>
    <xf numFmtId="0" fontId="42" fillId="2" borderId="0" xfId="0" applyFont="1" applyFill="1" applyAlignment="1" applyProtection="1">
      <alignment vertical="center"/>
      <protection hidden="1"/>
    </xf>
    <xf numFmtId="1" fontId="43" fillId="0" borderId="1" xfId="0" applyNumberFormat="1" applyFont="1" applyBorder="1" applyProtection="1">
      <protection hidden="1"/>
    </xf>
    <xf numFmtId="166" fontId="23" fillId="0" borderId="0" xfId="7" applyFont="1" applyAlignment="1" applyProtection="1">
      <alignment horizontal="left"/>
      <protection hidden="1"/>
    </xf>
    <xf numFmtId="0" fontId="15" fillId="0" borderId="0" xfId="0" applyFont="1" applyAlignment="1" applyProtection="1">
      <alignment wrapText="1"/>
      <protection hidden="1"/>
    </xf>
    <xf numFmtId="174" fontId="44" fillId="5" borderId="2" xfId="7" quotePrefix="1" applyNumberFormat="1" applyFont="1" applyFill="1" applyBorder="1" applyAlignment="1" applyProtection="1">
      <alignment horizontal="right" vertical="center" wrapText="1"/>
      <protection hidden="1"/>
    </xf>
    <xf numFmtId="3" fontId="44" fillId="3" borderId="2" xfId="0" quotePrefix="1" applyNumberFormat="1" applyFont="1" applyFill="1" applyBorder="1" applyAlignment="1" applyProtection="1">
      <alignment horizontal="right" vertical="center" wrapText="1"/>
      <protection hidden="1"/>
    </xf>
    <xf numFmtId="175" fontId="44" fillId="0" borderId="3" xfId="0" applyNumberFormat="1" applyFont="1" applyBorder="1" applyAlignment="1" applyProtection="1">
      <alignment horizontal="right" vertical="center"/>
      <protection hidden="1"/>
    </xf>
    <xf numFmtId="175" fontId="44" fillId="0" borderId="4" xfId="0" applyNumberFormat="1" applyFont="1" applyBorder="1" applyAlignment="1" applyProtection="1">
      <alignment horizontal="left" vertical="center"/>
      <protection hidden="1"/>
    </xf>
    <xf numFmtId="176" fontId="15" fillId="7" borderId="2" xfId="8" applyNumberFormat="1" applyFont="1" applyFill="1" applyBorder="1" applyAlignment="1" applyProtection="1">
      <alignment horizontal="right" vertical="center" wrapText="1"/>
      <protection locked="0"/>
    </xf>
    <xf numFmtId="0" fontId="15" fillId="0" borderId="3" xfId="0" applyFont="1" applyBorder="1" applyAlignment="1" applyProtection="1">
      <alignment horizontal="center" vertical="center"/>
      <protection hidden="1"/>
    </xf>
    <xf numFmtId="3" fontId="15" fillId="0" borderId="2" xfId="0" applyNumberFormat="1" applyFont="1" applyBorder="1" applyAlignment="1" applyProtection="1">
      <alignment horizontal="right" vertical="center"/>
      <protection hidden="1"/>
    </xf>
    <xf numFmtId="177" fontId="46" fillId="0" borderId="2" xfId="0" applyNumberFormat="1" applyFont="1" applyBorder="1" applyAlignment="1" applyProtection="1">
      <alignment horizontal="right" vertical="center"/>
      <protection hidden="1"/>
    </xf>
    <xf numFmtId="0" fontId="45" fillId="0" borderId="3" xfId="0" applyFont="1" applyBorder="1" applyAlignment="1" applyProtection="1">
      <alignment horizontal="right" vertical="center"/>
      <protection hidden="1"/>
    </xf>
    <xf numFmtId="0" fontId="11" fillId="0" borderId="16" xfId="6" applyFont="1" applyBorder="1" applyAlignment="1" applyProtection="1">
      <alignment vertical="center"/>
      <protection hidden="1"/>
    </xf>
    <xf numFmtId="0" fontId="44" fillId="0" borderId="4" xfId="6" applyFont="1" applyBorder="1" applyAlignment="1" applyProtection="1">
      <alignment vertical="center"/>
      <protection hidden="1"/>
    </xf>
    <xf numFmtId="0" fontId="44" fillId="0" borderId="11" xfId="6" applyFont="1" applyBorder="1" applyAlignment="1" applyProtection="1">
      <alignment vertical="center"/>
      <protection hidden="1"/>
    </xf>
    <xf numFmtId="0" fontId="44" fillId="0" borderId="0" xfId="6" applyFont="1" applyAlignment="1" applyProtection="1">
      <alignment horizontal="left" vertical="center"/>
      <protection hidden="1"/>
    </xf>
    <xf numFmtId="0" fontId="45" fillId="0" borderId="0" xfId="0" applyFont="1" applyAlignment="1" applyProtection="1">
      <alignment horizontal="right" vertical="center"/>
      <protection hidden="1"/>
    </xf>
    <xf numFmtId="0" fontId="42" fillId="2" borderId="9" xfId="0" applyFont="1" applyFill="1" applyBorder="1" applyAlignment="1" applyProtection="1">
      <alignment horizontal="right" vertical="center" wrapText="1"/>
      <protection hidden="1"/>
    </xf>
    <xf numFmtId="0" fontId="44" fillId="0" borderId="0" xfId="0" applyFont="1" applyProtection="1">
      <protection hidden="1"/>
    </xf>
    <xf numFmtId="3" fontId="15" fillId="0" borderId="9" xfId="0" applyNumberFormat="1" applyFont="1" applyBorder="1" applyAlignment="1" applyProtection="1">
      <alignment horizontal="right" vertical="center"/>
      <protection hidden="1"/>
    </xf>
    <xf numFmtId="175" fontId="44" fillId="0" borderId="9" xfId="0" applyNumberFormat="1" applyFont="1" applyBorder="1" applyAlignment="1" applyProtection="1">
      <alignment horizontal="right" vertical="center"/>
      <protection hidden="1"/>
    </xf>
    <xf numFmtId="175" fontId="44" fillId="0" borderId="9" xfId="0" applyNumberFormat="1" applyFont="1" applyBorder="1" applyAlignment="1" applyProtection="1">
      <alignment horizontal="left" vertical="center"/>
      <protection hidden="1"/>
    </xf>
    <xf numFmtId="0" fontId="0" fillId="0" borderId="0" xfId="0" applyProtection="1">
      <protection hidden="1"/>
    </xf>
    <xf numFmtId="0" fontId="42" fillId="2" borderId="11" xfId="0" applyFont="1" applyFill="1" applyBorder="1" applyAlignment="1" applyProtection="1">
      <alignment horizontal="center" vertical="center"/>
      <protection hidden="1"/>
    </xf>
    <xf numFmtId="0" fontId="42" fillId="2" borderId="0" xfId="0" applyFont="1" applyFill="1" applyAlignment="1" applyProtection="1">
      <alignment horizontal="center" vertical="center"/>
      <protection hidden="1"/>
    </xf>
    <xf numFmtId="0" fontId="15" fillId="0" borderId="2" xfId="0" applyFont="1" applyBorder="1" applyAlignment="1" applyProtection="1">
      <alignment horizontal="right" vertical="center"/>
      <protection hidden="1"/>
    </xf>
    <xf numFmtId="0" fontId="44" fillId="0" borderId="3" xfId="10" applyNumberFormat="1" applyFont="1" applyBorder="1" applyAlignment="1" applyProtection="1">
      <alignment vertical="center"/>
      <protection hidden="1"/>
    </xf>
    <xf numFmtId="0" fontId="47" fillId="3" borderId="0" xfId="0" applyFont="1" applyFill="1" applyProtection="1">
      <protection hidden="1"/>
    </xf>
    <xf numFmtId="0" fontId="48" fillId="3" borderId="0" xfId="0" applyFont="1" applyFill="1" applyProtection="1">
      <protection hidden="1"/>
    </xf>
    <xf numFmtId="0" fontId="48" fillId="3" borderId="0" xfId="0" applyFont="1" applyFill="1" applyAlignment="1" applyProtection="1">
      <alignment wrapText="1"/>
      <protection hidden="1"/>
    </xf>
    <xf numFmtId="0" fontId="50" fillId="3" borderId="0" xfId="0" applyFont="1" applyFill="1" applyAlignment="1" applyProtection="1">
      <alignment horizontal="left" vertical="center"/>
      <protection hidden="1"/>
    </xf>
    <xf numFmtId="0" fontId="48" fillId="3" borderId="0" xfId="0" applyFont="1" applyFill="1" applyAlignment="1" applyProtection="1">
      <alignment horizontal="center" vertical="center"/>
      <protection hidden="1"/>
    </xf>
    <xf numFmtId="166" fontId="48" fillId="3" borderId="0" xfId="7" applyFont="1" applyFill="1" applyBorder="1" applyAlignment="1" applyProtection="1">
      <alignment horizontal="right" vertical="center" wrapText="1"/>
      <protection hidden="1"/>
    </xf>
    <xf numFmtId="175" fontId="48" fillId="3" borderId="0" xfId="0" applyNumberFormat="1" applyFont="1" applyFill="1" applyAlignment="1" applyProtection="1">
      <alignment horizontal="right" vertical="center" wrapText="1"/>
      <protection hidden="1"/>
    </xf>
    <xf numFmtId="177" fontId="51" fillId="3" borderId="0" xfId="0" applyNumberFormat="1" applyFont="1" applyFill="1" applyAlignment="1" applyProtection="1">
      <alignment horizontal="right" vertical="center"/>
      <protection hidden="1"/>
    </xf>
    <xf numFmtId="1" fontId="51" fillId="3" borderId="0" xfId="0" applyNumberFormat="1" applyFont="1" applyFill="1" applyAlignment="1" applyProtection="1">
      <alignment horizontal="right" vertical="center"/>
      <protection hidden="1"/>
    </xf>
    <xf numFmtId="0" fontId="52" fillId="3" borderId="0" xfId="0" applyFont="1" applyFill="1" applyAlignment="1" applyProtection="1">
      <alignment vertical="center"/>
      <protection hidden="1"/>
    </xf>
    <xf numFmtId="0" fontId="53" fillId="3" borderId="0" xfId="0" applyFont="1" applyFill="1" applyAlignment="1" applyProtection="1">
      <alignment vertical="center"/>
      <protection hidden="1"/>
    </xf>
    <xf numFmtId="0" fontId="48" fillId="3" borderId="0" xfId="0" applyFont="1" applyFill="1" applyAlignment="1" applyProtection="1">
      <alignment vertical="center"/>
      <protection hidden="1"/>
    </xf>
    <xf numFmtId="0" fontId="50" fillId="3" borderId="0" xfId="0" applyFont="1" applyFill="1" applyAlignment="1" applyProtection="1">
      <alignment horizontal="left" vertical="center"/>
      <protection locked="0"/>
    </xf>
    <xf numFmtId="0" fontId="50" fillId="3" borderId="0" xfId="0" applyFont="1" applyFill="1" applyAlignment="1" applyProtection="1">
      <alignment horizontal="right" vertical="center"/>
      <protection locked="0"/>
    </xf>
    <xf numFmtId="0" fontId="48" fillId="3" borderId="0" xfId="0" applyFont="1" applyFill="1" applyProtection="1">
      <protection locked="0"/>
    </xf>
    <xf numFmtId="0" fontId="51" fillId="3" borderId="0" xfId="0" applyFont="1" applyFill="1" applyAlignment="1" applyProtection="1">
      <alignment horizontal="center" vertical="center"/>
      <protection locked="0"/>
    </xf>
    <xf numFmtId="174" fontId="51" fillId="3" borderId="0" xfId="7" applyNumberFormat="1" applyFont="1" applyFill="1" applyBorder="1" applyAlignment="1" applyProtection="1">
      <alignment horizontal="right" vertical="center"/>
      <protection locked="0"/>
    </xf>
    <xf numFmtId="175" fontId="51" fillId="3" borderId="0" xfId="0" applyNumberFormat="1" applyFont="1" applyFill="1" applyAlignment="1" applyProtection="1">
      <alignment horizontal="right" vertical="center"/>
      <protection locked="0"/>
    </xf>
    <xf numFmtId="177" fontId="51" fillId="3" borderId="0" xfId="0" applyNumberFormat="1" applyFont="1" applyFill="1" applyAlignment="1" applyProtection="1">
      <alignment horizontal="right" vertical="center"/>
      <protection locked="0"/>
    </xf>
    <xf numFmtId="0" fontId="50" fillId="3" borderId="0" xfId="0" applyFont="1" applyFill="1" applyAlignment="1" applyProtection="1">
      <alignment vertical="center"/>
      <protection locked="0"/>
    </xf>
    <xf numFmtId="167" fontId="48" fillId="3" borderId="0" xfId="8" applyFont="1" applyFill="1" applyBorder="1" applyAlignment="1" applyProtection="1">
      <alignment vertical="center"/>
      <protection locked="0"/>
    </xf>
    <xf numFmtId="167" fontId="50" fillId="3" borderId="0" xfId="8" applyFont="1" applyFill="1" applyBorder="1" applyAlignment="1" applyProtection="1">
      <alignment vertical="center"/>
      <protection locked="0"/>
    </xf>
    <xf numFmtId="0" fontId="48" fillId="3" borderId="0" xfId="0" applyFont="1" applyFill="1" applyAlignment="1" applyProtection="1">
      <alignment vertical="center" wrapText="1"/>
      <protection locked="0"/>
    </xf>
    <xf numFmtId="0" fontId="48" fillId="3" borderId="0" xfId="0" applyFont="1" applyFill="1" applyAlignment="1" applyProtection="1">
      <alignment vertical="center"/>
      <protection locked="0"/>
    </xf>
    <xf numFmtId="0" fontId="48" fillId="3" borderId="0" xfId="0" applyFont="1" applyFill="1" applyAlignment="1" applyProtection="1">
      <alignment wrapText="1"/>
      <protection locked="0"/>
    </xf>
    <xf numFmtId="2" fontId="48" fillId="3" borderId="0" xfId="0" applyNumberFormat="1" applyFont="1" applyFill="1" applyProtection="1">
      <protection locked="0"/>
    </xf>
    <xf numFmtId="167" fontId="48" fillId="3" borderId="0" xfId="8" applyFont="1" applyFill="1" applyBorder="1" applyAlignment="1" applyProtection="1">
      <alignment horizontal="right"/>
      <protection locked="0"/>
    </xf>
    <xf numFmtId="0" fontId="47" fillId="3" borderId="0" xfId="0" applyFont="1" applyFill="1" applyProtection="1">
      <protection locked="0"/>
    </xf>
    <xf numFmtId="0" fontId="48" fillId="3" borderId="0" xfId="0" applyFont="1" applyFill="1" applyAlignment="1" applyProtection="1">
      <alignment horizontal="center" vertical="center"/>
      <protection locked="0"/>
    </xf>
    <xf numFmtId="178" fontId="48" fillId="3" borderId="0" xfId="7" applyNumberFormat="1" applyFont="1" applyFill="1" applyBorder="1" applyAlignment="1" applyProtection="1">
      <alignment horizontal="right" vertical="center"/>
      <protection locked="0"/>
    </xf>
    <xf numFmtId="1" fontId="48" fillId="3" borderId="0" xfId="0" applyNumberFormat="1" applyFont="1" applyFill="1" applyAlignment="1" applyProtection="1">
      <alignment horizontal="right" vertical="center"/>
      <protection locked="0"/>
    </xf>
    <xf numFmtId="166" fontId="48" fillId="3" borderId="0" xfId="7" applyFont="1" applyFill="1" applyBorder="1" applyAlignment="1" applyProtection="1">
      <alignment horizontal="center" vertical="center"/>
      <protection locked="0"/>
    </xf>
    <xf numFmtId="0" fontId="48" fillId="3" borderId="0" xfId="0" applyFont="1" applyFill="1" applyAlignment="1" applyProtection="1">
      <alignment horizontal="right" vertical="center"/>
      <protection locked="0"/>
    </xf>
    <xf numFmtId="1" fontId="48" fillId="3" borderId="0" xfId="8" applyNumberFormat="1" applyFont="1" applyFill="1" applyBorder="1" applyAlignment="1" applyProtection="1">
      <alignment horizontal="center" vertical="center"/>
      <protection locked="0"/>
    </xf>
    <xf numFmtId="1" fontId="48" fillId="3" borderId="0" xfId="0" applyNumberFormat="1" applyFont="1" applyFill="1" applyAlignment="1" applyProtection="1">
      <alignment horizontal="center" vertical="center"/>
      <protection locked="0"/>
    </xf>
    <xf numFmtId="166" fontId="48" fillId="3" borderId="0" xfId="7" applyFont="1" applyFill="1" applyBorder="1" applyAlignment="1" applyProtection="1">
      <alignment horizontal="right" vertical="center"/>
      <protection locked="0"/>
    </xf>
    <xf numFmtId="0" fontId="47" fillId="3" borderId="0" xfId="0" applyFont="1" applyFill="1" applyAlignment="1" applyProtection="1">
      <alignment horizontal="center" vertical="center"/>
      <protection locked="0"/>
    </xf>
    <xf numFmtId="0" fontId="48" fillId="3" borderId="0" xfId="0" quotePrefix="1" applyFont="1" applyFill="1" applyAlignment="1" applyProtection="1">
      <alignment vertical="center"/>
      <protection locked="0"/>
    </xf>
    <xf numFmtId="0" fontId="42" fillId="2" borderId="4" xfId="0" applyFont="1" applyFill="1" applyBorder="1" applyAlignment="1" applyProtection="1">
      <alignment horizontal="right" vertical="center" wrapText="1"/>
      <protection hidden="1"/>
    </xf>
    <xf numFmtId="0" fontId="15" fillId="0" borderId="4" xfId="0" applyFont="1" applyBorder="1" applyAlignment="1" applyProtection="1">
      <alignment horizontal="right" vertical="center"/>
      <protection hidden="1"/>
    </xf>
    <xf numFmtId="0" fontId="15" fillId="0" borderId="0" xfId="0" applyFont="1" applyProtection="1">
      <protection locked="0" hidden="1"/>
    </xf>
    <xf numFmtId="0" fontId="15" fillId="0" borderId="0" xfId="0" applyFont="1" applyAlignment="1" applyProtection="1">
      <alignment wrapText="1"/>
      <protection locked="0" hidden="1"/>
    </xf>
    <xf numFmtId="0" fontId="12" fillId="4" borderId="2" xfId="0" applyFont="1" applyFill="1" applyBorder="1" applyAlignment="1" applyProtection="1">
      <alignment vertical="center"/>
      <protection locked="0"/>
    </xf>
    <xf numFmtId="0" fontId="30" fillId="0" borderId="0" xfId="0" applyFont="1" applyProtection="1">
      <protection hidden="1"/>
    </xf>
    <xf numFmtId="0" fontId="55" fillId="0" borderId="0" xfId="0" applyFont="1" applyProtection="1">
      <protection hidden="1"/>
    </xf>
    <xf numFmtId="0" fontId="0" fillId="0" borderId="1" xfId="0" applyBorder="1" applyProtection="1">
      <protection hidden="1"/>
    </xf>
    <xf numFmtId="164" fontId="10" fillId="9" borderId="21" xfId="0" applyNumberFormat="1" applyFont="1" applyFill="1" applyBorder="1" applyAlignment="1" applyProtection="1">
      <alignment horizontal="center" vertical="center"/>
      <protection hidden="1"/>
    </xf>
    <xf numFmtId="164" fontId="10" fillId="0" borderId="2" xfId="0" applyNumberFormat="1" applyFont="1" applyBorder="1" applyProtection="1">
      <protection hidden="1"/>
    </xf>
    <xf numFmtId="164" fontId="10" fillId="2" borderId="13" xfId="0" applyNumberFormat="1" applyFont="1" applyFill="1" applyBorder="1" applyAlignment="1" applyProtection="1">
      <alignment horizontal="right" wrapText="1"/>
      <protection hidden="1"/>
    </xf>
    <xf numFmtId="164" fontId="10" fillId="0" borderId="2" xfId="0" applyNumberFormat="1" applyFont="1" applyBorder="1" applyProtection="1">
      <protection hidden="1"/>
    </xf>
    <xf numFmtId="164" fontId="14" fillId="0" borderId="18" xfId="0" applyNumberFormat="1" applyFont="1" applyBorder="1" applyAlignment="1" applyProtection="1">
      <alignment horizontal="center"/>
      <protection hidden="1"/>
    </xf>
    <xf numFmtId="164" fontId="14" fillId="0" borderId="13" xfId="0" applyNumberFormat="1" applyFont="1" applyBorder="1" applyAlignment="1" applyProtection="1">
      <alignment horizontal="center"/>
      <protection hidden="1"/>
    </xf>
    <xf numFmtId="168" fontId="6" fillId="3" borderId="3" xfId="9" applyNumberFormat="1" applyFont="1" applyFill="1" applyBorder="1" applyAlignment="1" applyProtection="1">
      <alignment horizontal="center"/>
      <protection hidden="1"/>
    </xf>
    <xf numFmtId="168" fontId="6" fillId="3" borderId="16" xfId="9" applyNumberFormat="1" applyFont="1" applyFill="1" applyBorder="1" applyAlignment="1" applyProtection="1">
      <alignment horizontal="center"/>
      <protection hidden="1"/>
    </xf>
    <xf numFmtId="1" fontId="6" fillId="2" borderId="8" xfId="0" applyNumberFormat="1" applyFont="1" applyFill="1" applyBorder="1" applyAlignment="1" applyProtection="1">
      <alignment horizontal="center" vertical="center"/>
      <protection hidden="1"/>
    </xf>
    <xf numFmtId="1" fontId="6" fillId="2" borderId="9" xfId="0" applyNumberFormat="1" applyFont="1" applyFill="1" applyBorder="1" applyAlignment="1" applyProtection="1">
      <alignment horizontal="center" vertical="center"/>
      <protection hidden="1"/>
    </xf>
    <xf numFmtId="1" fontId="6" fillId="2" borderId="10" xfId="0" applyNumberFormat="1" applyFont="1" applyFill="1" applyBorder="1" applyAlignment="1" applyProtection="1">
      <alignment horizontal="center" vertical="center"/>
      <protection hidden="1"/>
    </xf>
    <xf numFmtId="1" fontId="6" fillId="2" borderId="11" xfId="0" applyNumberFormat="1" applyFont="1" applyFill="1" applyBorder="1" applyAlignment="1" applyProtection="1">
      <alignment horizontal="center" vertical="center"/>
      <protection hidden="1"/>
    </xf>
    <xf numFmtId="1" fontId="6" fillId="2" borderId="0" xfId="0" applyNumberFormat="1" applyFont="1" applyFill="1" applyBorder="1" applyAlignment="1" applyProtection="1">
      <alignment horizontal="center" vertical="center"/>
      <protection hidden="1"/>
    </xf>
    <xf numFmtId="1" fontId="6" fillId="2" borderId="12" xfId="0" applyNumberFormat="1" applyFont="1" applyFill="1" applyBorder="1" applyAlignment="1" applyProtection="1">
      <alignment horizontal="center" vertical="center"/>
      <protection hidden="1"/>
    </xf>
    <xf numFmtId="1" fontId="6" fillId="2" borderId="22" xfId="0" applyNumberFormat="1" applyFont="1" applyFill="1" applyBorder="1" applyAlignment="1" applyProtection="1">
      <alignment horizontal="center" vertical="center" wrapText="1"/>
      <protection hidden="1"/>
    </xf>
    <xf numFmtId="1" fontId="6" fillId="2" borderId="15" xfId="0" applyNumberFormat="1" applyFont="1" applyFill="1" applyBorder="1" applyAlignment="1" applyProtection="1">
      <alignment horizontal="center" vertical="center" wrapText="1"/>
      <protection hidden="1"/>
    </xf>
    <xf numFmtId="0" fontId="31" fillId="0" borderId="3" xfId="2" applyFont="1" applyBorder="1" applyAlignment="1" applyProtection="1">
      <alignment horizontal="right" vertical="center"/>
      <protection hidden="1"/>
    </xf>
    <xf numFmtId="0" fontId="31" fillId="0" borderId="4" xfId="2" applyFont="1" applyBorder="1" applyAlignment="1" applyProtection="1">
      <alignment horizontal="right" vertical="center"/>
      <protection hidden="1"/>
    </xf>
    <xf numFmtId="164" fontId="10" fillId="2" borderId="9" xfId="0" applyNumberFormat="1" applyFont="1" applyFill="1" applyBorder="1" applyAlignment="1" applyProtection="1">
      <alignment horizontal="right" wrapText="1"/>
      <protection hidden="1"/>
    </xf>
    <xf numFmtId="164" fontId="10" fillId="2" borderId="13" xfId="0" applyNumberFormat="1" applyFont="1" applyFill="1" applyBorder="1" applyAlignment="1" applyProtection="1">
      <alignment horizontal="right" wrapText="1"/>
      <protection hidden="1"/>
    </xf>
    <xf numFmtId="0" fontId="37" fillId="3" borderId="3" xfId="0" applyFont="1" applyFill="1" applyBorder="1" applyAlignment="1" applyProtection="1">
      <alignment vertical="top" wrapText="1"/>
      <protection hidden="1"/>
    </xf>
    <xf numFmtId="0" fontId="37" fillId="3" borderId="4" xfId="0" applyFont="1" applyFill="1" applyBorder="1" applyAlignment="1" applyProtection="1">
      <alignment vertical="top" wrapText="1"/>
      <protection hidden="1"/>
    </xf>
    <xf numFmtId="1" fontId="4" fillId="3" borderId="8" xfId="0" applyNumberFormat="1" applyFont="1" applyFill="1" applyBorder="1" applyAlignment="1" applyProtection="1">
      <alignment horizontal="left" vertical="top" wrapText="1"/>
      <protection hidden="1"/>
    </xf>
    <xf numFmtId="1" fontId="4" fillId="3" borderId="17" xfId="0" applyNumberFormat="1" applyFont="1" applyFill="1" applyBorder="1" applyAlignment="1" applyProtection="1">
      <alignment horizontal="left" vertical="top" wrapText="1"/>
      <protection hidden="1"/>
    </xf>
    <xf numFmtId="1" fontId="6" fillId="2" borderId="8" xfId="0" applyNumberFormat="1" applyFont="1" applyFill="1" applyBorder="1" applyAlignment="1" applyProtection="1">
      <alignment horizontal="center"/>
      <protection hidden="1"/>
    </xf>
    <xf numFmtId="1" fontId="6" fillId="2" borderId="9" xfId="0" applyNumberFormat="1" applyFont="1" applyFill="1" applyBorder="1" applyAlignment="1" applyProtection="1">
      <alignment horizontal="center"/>
      <protection hidden="1"/>
    </xf>
    <xf numFmtId="1" fontId="6" fillId="2" borderId="10" xfId="0" applyNumberFormat="1" applyFont="1" applyFill="1" applyBorder="1" applyAlignment="1" applyProtection="1">
      <alignment horizontal="center"/>
      <protection hidden="1"/>
    </xf>
    <xf numFmtId="0" fontId="25" fillId="3" borderId="3" xfId="0" applyFont="1" applyFill="1" applyBorder="1" applyAlignment="1" applyProtection="1">
      <alignment horizontal="right" vertical="center"/>
      <protection hidden="1"/>
    </xf>
    <xf numFmtId="0" fontId="25" fillId="3" borderId="16" xfId="0" applyFont="1" applyFill="1" applyBorder="1" applyAlignment="1" applyProtection="1">
      <alignment horizontal="right" vertical="center"/>
      <protection hidden="1"/>
    </xf>
    <xf numFmtId="0" fontId="25" fillId="3" borderId="4" xfId="0" applyFont="1" applyFill="1" applyBorder="1" applyAlignment="1" applyProtection="1">
      <alignment horizontal="right" vertical="center"/>
      <protection hidden="1"/>
    </xf>
    <xf numFmtId="1" fontId="6" fillId="3" borderId="11" xfId="0" applyNumberFormat="1" applyFont="1" applyFill="1" applyBorder="1" applyAlignment="1" applyProtection="1">
      <alignment horizontal="center" vertical="center" wrapText="1"/>
      <protection hidden="1"/>
    </xf>
    <xf numFmtId="1" fontId="4" fillId="0" borderId="23" xfId="0" applyNumberFormat="1" applyFont="1" applyBorder="1" applyAlignment="1" applyProtection="1">
      <alignment horizontal="left" vertical="top" wrapText="1"/>
      <protection hidden="1"/>
    </xf>
    <xf numFmtId="1" fontId="4" fillId="0" borderId="24" xfId="0" applyNumberFormat="1" applyFont="1" applyBorder="1" applyAlignment="1" applyProtection="1">
      <alignment horizontal="left" vertical="top" wrapText="1"/>
      <protection hidden="1"/>
    </xf>
    <xf numFmtId="1" fontId="4" fillId="0" borderId="25" xfId="0" applyNumberFormat="1" applyFont="1" applyBorder="1" applyAlignment="1" applyProtection="1">
      <alignment horizontal="left" vertical="top" wrapText="1"/>
      <protection hidden="1"/>
    </xf>
    <xf numFmtId="1" fontId="4" fillId="0" borderId="26" xfId="0" applyNumberFormat="1" applyFont="1" applyBorder="1" applyAlignment="1" applyProtection="1">
      <alignment horizontal="left" vertical="top" wrapText="1"/>
      <protection hidden="1"/>
    </xf>
    <xf numFmtId="1" fontId="4" fillId="0" borderId="0" xfId="0" applyNumberFormat="1" applyFont="1" applyBorder="1" applyAlignment="1" applyProtection="1">
      <alignment horizontal="left" vertical="top" wrapText="1"/>
      <protection hidden="1"/>
    </xf>
    <xf numFmtId="1" fontId="4" fillId="0" borderId="27" xfId="0" applyNumberFormat="1" applyFont="1" applyBorder="1" applyAlignment="1" applyProtection="1">
      <alignment horizontal="left" vertical="top" wrapText="1"/>
      <protection hidden="1"/>
    </xf>
    <xf numFmtId="1" fontId="4" fillId="0" borderId="28" xfId="0" applyNumberFormat="1" applyFont="1" applyBorder="1" applyAlignment="1" applyProtection="1">
      <alignment horizontal="left" vertical="top" wrapText="1"/>
      <protection hidden="1"/>
    </xf>
    <xf numFmtId="1" fontId="4" fillId="0" borderId="1" xfId="0" applyNumberFormat="1" applyFont="1" applyBorder="1" applyAlignment="1" applyProtection="1">
      <alignment horizontal="left" vertical="top" wrapText="1"/>
      <protection hidden="1"/>
    </xf>
    <xf numFmtId="1" fontId="4" fillId="0" borderId="29" xfId="0" applyNumberFormat="1" applyFont="1" applyBorder="1" applyAlignment="1" applyProtection="1">
      <alignment horizontal="left" vertical="top" wrapText="1"/>
      <protection hidden="1"/>
    </xf>
    <xf numFmtId="168" fontId="6" fillId="3" borderId="18" xfId="9" applyNumberFormat="1" applyFont="1" applyFill="1" applyBorder="1" applyAlignment="1" applyProtection="1">
      <alignment horizontal="center"/>
      <protection hidden="1"/>
    </xf>
    <xf numFmtId="168" fontId="6" fillId="3" borderId="13" xfId="9"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0" fontId="10" fillId="0" borderId="4" xfId="0" applyFont="1" applyBorder="1" applyAlignment="1" applyProtection="1">
      <alignment horizontal="right"/>
      <protection hidden="1"/>
    </xf>
    <xf numFmtId="0" fontId="42" fillId="0" borderId="9" xfId="0" applyFont="1" applyBorder="1" applyAlignment="1" applyProtection="1">
      <alignment horizontal="right" vertical="center"/>
      <protection hidden="1"/>
    </xf>
    <xf numFmtId="0" fontId="42" fillId="0" borderId="2" xfId="0" applyFont="1" applyBorder="1" applyAlignment="1" applyProtection="1">
      <alignment horizontal="right" vertical="center"/>
      <protection hidden="1"/>
    </xf>
    <xf numFmtId="0" fontId="42" fillId="2" borderId="3" xfId="0" applyFont="1" applyFill="1" applyBorder="1" applyAlignment="1" applyProtection="1">
      <alignment horizontal="left" vertical="center" wrapText="1"/>
      <protection hidden="1"/>
    </xf>
    <xf numFmtId="0" fontId="42" fillId="2" borderId="4" xfId="0" applyFont="1" applyFill="1" applyBorder="1" applyAlignment="1" applyProtection="1">
      <alignment horizontal="left" vertical="center" wrapText="1"/>
      <protection hidden="1"/>
    </xf>
    <xf numFmtId="0" fontId="42" fillId="2" borderId="3" xfId="0" applyFont="1" applyFill="1" applyBorder="1" applyAlignment="1" applyProtection="1">
      <alignment horizontal="right" vertical="center" wrapText="1"/>
      <protection hidden="1"/>
    </xf>
    <xf numFmtId="0" fontId="42" fillId="2" borderId="4" xfId="0" applyFont="1" applyFill="1" applyBorder="1" applyAlignment="1" applyProtection="1">
      <alignment horizontal="right" vertical="center" wrapText="1"/>
      <protection hidden="1"/>
    </xf>
    <xf numFmtId="0" fontId="15" fillId="0" borderId="3" xfId="0" applyFont="1" applyBorder="1" applyAlignment="1" applyProtection="1">
      <alignment horizontal="right" vertical="center"/>
      <protection hidden="1"/>
    </xf>
    <xf numFmtId="0" fontId="15" fillId="0" borderId="4" xfId="0" applyFont="1" applyBorder="1" applyAlignment="1" applyProtection="1">
      <alignment horizontal="right" vertical="center"/>
      <protection hidden="1"/>
    </xf>
    <xf numFmtId="0" fontId="42" fillId="0" borderId="3" xfId="0" applyFont="1" applyBorder="1" applyAlignment="1" applyProtection="1">
      <alignment horizontal="right" vertical="center"/>
      <protection hidden="1"/>
    </xf>
    <xf numFmtId="0" fontId="42" fillId="0" borderId="4" xfId="0" applyFont="1" applyBorder="1" applyAlignment="1" applyProtection="1">
      <alignment horizontal="right" vertical="center"/>
      <protection hidden="1"/>
    </xf>
    <xf numFmtId="0" fontId="49" fillId="3" borderId="0" xfId="0" applyFont="1" applyFill="1" applyAlignment="1" applyProtection="1">
      <alignment vertical="center"/>
      <protection hidden="1"/>
    </xf>
    <xf numFmtId="0" fontId="53" fillId="3" borderId="0" xfId="0" applyFont="1" applyFill="1" applyAlignment="1" applyProtection="1">
      <alignment horizontal="left" vertical="top" wrapText="1"/>
      <protection hidden="1"/>
    </xf>
    <xf numFmtId="0" fontId="17" fillId="0" borderId="0" xfId="0" applyFont="1" applyProtection="1">
      <protection hidden="1"/>
    </xf>
    <xf numFmtId="164" fontId="5" fillId="2" borderId="0" xfId="0" applyNumberFormat="1" applyFont="1" applyFill="1" applyProtection="1">
      <protection hidden="1"/>
    </xf>
    <xf numFmtId="0" fontId="18" fillId="0" borderId="0" xfId="0" applyFont="1" applyProtection="1">
      <protection hidden="1"/>
    </xf>
    <xf numFmtId="164" fontId="21" fillId="2" borderId="0" xfId="0" applyNumberFormat="1" applyFont="1" applyFill="1" applyProtection="1">
      <protection hidden="1"/>
    </xf>
    <xf numFmtId="1" fontId="10" fillId="2" borderId="0" xfId="0" applyNumberFormat="1" applyFont="1" applyFill="1" applyProtection="1">
      <protection hidden="1"/>
    </xf>
    <xf numFmtId="1" fontId="6" fillId="2" borderId="0" xfId="0" applyNumberFormat="1" applyFont="1" applyFill="1" applyProtection="1">
      <protection hidden="1"/>
    </xf>
    <xf numFmtId="0" fontId="25" fillId="2" borderId="11" xfId="0" applyFont="1" applyFill="1" applyBorder="1" applyAlignment="1" applyProtection="1">
      <alignment horizontal="left" vertical="center"/>
      <protection hidden="1"/>
    </xf>
    <xf numFmtId="0" fontId="25" fillId="2" borderId="0" xfId="0" applyFont="1" applyFill="1" applyBorder="1" applyAlignment="1" applyProtection="1">
      <alignment horizontal="left" vertical="center"/>
      <protection hidden="1"/>
    </xf>
    <xf numFmtId="7" fontId="12" fillId="3" borderId="17" xfId="1" applyNumberFormat="1" applyFont="1" applyFill="1" applyBorder="1" applyAlignment="1" applyProtection="1">
      <alignment horizontal="center" vertical="center"/>
      <protection hidden="1"/>
    </xf>
    <xf numFmtId="0" fontId="10" fillId="2" borderId="11" xfId="0" applyFont="1" applyFill="1" applyBorder="1" applyAlignment="1" applyProtection="1">
      <alignment horizontal="left" vertical="top"/>
      <protection hidden="1"/>
    </xf>
    <xf numFmtId="0" fontId="10" fillId="2" borderId="0" xfId="0" applyFont="1" applyFill="1" applyAlignment="1" applyProtection="1">
      <alignment horizontal="left" vertical="top"/>
      <protection hidden="1"/>
    </xf>
    <xf numFmtId="0" fontId="25" fillId="0" borderId="0" xfId="0" applyFont="1" applyProtection="1">
      <protection hidden="1"/>
    </xf>
    <xf numFmtId="0" fontId="10" fillId="2" borderId="8" xfId="0" applyFont="1" applyFill="1" applyBorder="1" applyAlignment="1" applyProtection="1">
      <alignment horizontal="left"/>
      <protection hidden="1"/>
    </xf>
    <xf numFmtId="164" fontId="10" fillId="2" borderId="9" xfId="0" applyNumberFormat="1" applyFont="1" applyFill="1" applyBorder="1" applyAlignment="1" applyProtection="1">
      <alignment horizontal="center"/>
      <protection hidden="1"/>
    </xf>
    <xf numFmtId="164" fontId="10" fillId="2" borderId="10" xfId="0" applyNumberFormat="1" applyFont="1" applyFill="1" applyBorder="1" applyAlignment="1" applyProtection="1">
      <alignment horizontal="center"/>
      <protection hidden="1"/>
    </xf>
    <xf numFmtId="0" fontId="10" fillId="2" borderId="11" xfId="0" applyFont="1" applyFill="1" applyBorder="1" applyAlignment="1" applyProtection="1">
      <alignment horizontal="center"/>
      <protection hidden="1"/>
    </xf>
    <xf numFmtId="164" fontId="10" fillId="2" borderId="12" xfId="0" applyNumberFormat="1" applyFont="1" applyFill="1" applyBorder="1" applyAlignment="1" applyProtection="1">
      <alignment horizontal="center"/>
      <protection hidden="1"/>
    </xf>
    <xf numFmtId="0" fontId="10" fillId="2" borderId="11" xfId="0" applyFont="1" applyFill="1" applyBorder="1" applyAlignment="1" applyProtection="1">
      <alignment horizontal="left"/>
      <protection hidden="1"/>
    </xf>
    <xf numFmtId="0" fontId="12" fillId="3" borderId="2" xfId="0" applyFont="1" applyFill="1" applyBorder="1" applyAlignment="1" applyProtection="1">
      <alignment horizontal="left" wrapText="1"/>
      <protection hidden="1"/>
    </xf>
    <xf numFmtId="164" fontId="10" fillId="2" borderId="12" xfId="0" applyNumberFormat="1" applyFont="1" applyFill="1" applyBorder="1" applyAlignment="1" applyProtection="1">
      <alignment horizontal="right"/>
      <protection hidden="1"/>
    </xf>
    <xf numFmtId="164" fontId="10" fillId="2" borderId="11" xfId="0" applyNumberFormat="1" applyFont="1" applyFill="1" applyBorder="1" applyAlignment="1" applyProtection="1">
      <alignment horizontal="center"/>
      <protection hidden="1"/>
    </xf>
    <xf numFmtId="164" fontId="10" fillId="2" borderId="0" xfId="0" applyNumberFormat="1" applyFont="1" applyFill="1" applyAlignment="1" applyProtection="1">
      <alignment horizontal="right"/>
      <protection hidden="1"/>
    </xf>
    <xf numFmtId="0" fontId="6" fillId="2" borderId="11" xfId="0" applyFont="1" applyFill="1" applyBorder="1" applyAlignment="1" applyProtection="1">
      <alignment horizontal="left"/>
      <protection hidden="1"/>
    </xf>
    <xf numFmtId="164" fontId="27" fillId="2" borderId="0" xfId="0" applyNumberFormat="1" applyFont="1" applyFill="1" applyAlignment="1" applyProtection="1">
      <alignment horizontal="center"/>
      <protection hidden="1"/>
    </xf>
    <xf numFmtId="164" fontId="27" fillId="2" borderId="0" xfId="0" applyNumberFormat="1" applyFont="1" applyFill="1" applyAlignment="1" applyProtection="1">
      <alignment horizontal="right" wrapText="1"/>
      <protection hidden="1"/>
    </xf>
    <xf numFmtId="164" fontId="27" fillId="2" borderId="0" xfId="0" applyNumberFormat="1" applyFont="1" applyFill="1" applyAlignment="1" applyProtection="1">
      <alignment horizontal="right"/>
      <protection hidden="1"/>
    </xf>
    <xf numFmtId="0" fontId="10" fillId="2" borderId="11" xfId="0" applyFont="1" applyFill="1" applyBorder="1" applyAlignment="1" applyProtection="1">
      <alignment horizontal="right"/>
      <protection hidden="1"/>
    </xf>
    <xf numFmtId="164" fontId="27" fillId="2" borderId="11" xfId="0" applyNumberFormat="1" applyFont="1" applyFill="1" applyBorder="1" applyAlignment="1" applyProtection="1">
      <alignment horizontal="center"/>
      <protection hidden="1"/>
    </xf>
    <xf numFmtId="164" fontId="27" fillId="2" borderId="12" xfId="0" applyNumberFormat="1" applyFont="1" applyFill="1" applyBorder="1" applyAlignment="1" applyProtection="1">
      <alignment horizontal="center"/>
      <protection hidden="1"/>
    </xf>
    <xf numFmtId="164" fontId="27" fillId="2" borderId="0" xfId="0" applyNumberFormat="1" applyFont="1" applyFill="1" applyAlignment="1" applyProtection="1">
      <alignment horizontal="right"/>
      <protection hidden="1"/>
    </xf>
    <xf numFmtId="49" fontId="10" fillId="2" borderId="12" xfId="0" applyNumberFormat="1" applyFont="1" applyFill="1" applyBorder="1" applyAlignment="1" applyProtection="1">
      <alignment horizontal="right"/>
      <protection hidden="1"/>
    </xf>
    <xf numFmtId="164" fontId="27" fillId="2" borderId="18" xfId="0" applyNumberFormat="1" applyFont="1" applyFill="1" applyBorder="1" applyAlignment="1" applyProtection="1">
      <alignment horizontal="center"/>
      <protection hidden="1"/>
    </xf>
    <xf numFmtId="164" fontId="27" fillId="2" borderId="14" xfId="0" applyNumberFormat="1" applyFont="1" applyFill="1" applyBorder="1" applyAlignment="1" applyProtection="1">
      <alignment horizontal="center"/>
      <protection hidden="1"/>
    </xf>
    <xf numFmtId="164" fontId="27" fillId="2" borderId="13" xfId="0" applyNumberFormat="1" applyFont="1" applyFill="1" applyBorder="1" applyAlignment="1" applyProtection="1">
      <alignment horizontal="right" wrapText="1"/>
      <protection hidden="1"/>
    </xf>
    <xf numFmtId="164" fontId="27" fillId="2" borderId="13" xfId="0" applyNumberFormat="1" applyFont="1" applyFill="1" applyBorder="1" applyAlignment="1" applyProtection="1">
      <alignment horizontal="right"/>
      <protection hidden="1"/>
    </xf>
    <xf numFmtId="164" fontId="10" fillId="2" borderId="14" xfId="0" applyNumberFormat="1" applyFont="1" applyFill="1" applyBorder="1" applyAlignment="1" applyProtection="1">
      <alignment horizontal="right"/>
      <protection hidden="1"/>
    </xf>
    <xf numFmtId="0" fontId="6" fillId="0" borderId="17" xfId="0" applyFont="1" applyBorder="1" applyAlignment="1" applyProtection="1">
      <alignment horizontal="right"/>
      <protection hidden="1"/>
    </xf>
    <xf numFmtId="3" fontId="6" fillId="0" borderId="2" xfId="9" applyNumberFormat="1" applyFont="1" applyFill="1" applyBorder="1" applyAlignment="1" applyProtection="1">
      <protection hidden="1"/>
    </xf>
    <xf numFmtId="171" fontId="6" fillId="0" borderId="17" xfId="9" applyNumberFormat="1" applyFont="1" applyFill="1" applyBorder="1" applyAlignment="1" applyProtection="1">
      <alignment horizontal="right"/>
      <protection hidden="1"/>
    </xf>
    <xf numFmtId="44" fontId="6" fillId="0" borderId="17" xfId="12" applyNumberFormat="1" applyFont="1" applyFill="1" applyBorder="1" applyAlignment="1" applyProtection="1">
      <alignment horizontal="right"/>
      <protection hidden="1"/>
    </xf>
    <xf numFmtId="44" fontId="6" fillId="8" borderId="2" xfId="11" applyFont="1" applyFill="1" applyBorder="1" applyAlignment="1" applyProtection="1">
      <alignment horizontal="center"/>
      <protection hidden="1"/>
    </xf>
    <xf numFmtId="0" fontId="6" fillId="3" borderId="0" xfId="0" applyFont="1" applyFill="1" applyAlignment="1" applyProtection="1">
      <alignment horizontal="center"/>
      <protection hidden="1"/>
    </xf>
    <xf numFmtId="0" fontId="30" fillId="0" borderId="2" xfId="0" applyFont="1" applyBorder="1" applyAlignment="1" applyProtection="1">
      <alignment horizontal="right"/>
      <protection hidden="1"/>
    </xf>
    <xf numFmtId="0" fontId="6" fillId="0" borderId="2" xfId="0" applyFont="1" applyBorder="1" applyAlignment="1" applyProtection="1">
      <alignment horizontal="right"/>
      <protection hidden="1"/>
    </xf>
    <xf numFmtId="0" fontId="4" fillId="0" borderId="2" xfId="0" applyFont="1" applyBorder="1" applyAlignment="1" applyProtection="1">
      <alignment horizontal="right"/>
      <protection hidden="1"/>
    </xf>
    <xf numFmtId="168" fontId="12" fillId="3" borderId="2" xfId="9" applyNumberFormat="1" applyFont="1" applyFill="1" applyBorder="1" applyAlignment="1" applyProtection="1">
      <alignment horizontal="right"/>
      <protection hidden="1"/>
    </xf>
    <xf numFmtId="0" fontId="30" fillId="0" borderId="8" xfId="0" applyFont="1" applyBorder="1" applyAlignment="1" applyProtection="1">
      <alignment horizontal="left" vertical="top" wrapText="1"/>
      <protection hidden="1"/>
    </xf>
    <xf numFmtId="0" fontId="30" fillId="0" borderId="9" xfId="0" applyFont="1" applyBorder="1" applyAlignment="1" applyProtection="1">
      <alignment horizontal="left" vertical="top" wrapText="1"/>
      <protection hidden="1"/>
    </xf>
    <xf numFmtId="0" fontId="30" fillId="0" borderId="10" xfId="0" applyFont="1" applyBorder="1" applyAlignment="1" applyProtection="1">
      <alignment horizontal="left" vertical="top" wrapText="1"/>
      <protection hidden="1"/>
    </xf>
    <xf numFmtId="0" fontId="26" fillId="0" borderId="0" xfId="0" applyFont="1" applyProtection="1">
      <protection hidden="1"/>
    </xf>
    <xf numFmtId="0" fontId="10" fillId="5" borderId="2" xfId="0" applyFont="1" applyFill="1" applyBorder="1" applyAlignment="1" applyProtection="1">
      <alignment horizontal="right"/>
      <protection hidden="1"/>
    </xf>
    <xf numFmtId="44" fontId="30" fillId="0" borderId="0" xfId="0" applyNumberFormat="1" applyFont="1" applyProtection="1">
      <protection hidden="1"/>
    </xf>
    <xf numFmtId="164" fontId="14" fillId="0" borderId="0" xfId="0" applyNumberFormat="1" applyFont="1" applyProtection="1">
      <protection hidden="1"/>
    </xf>
    <xf numFmtId="0" fontId="30" fillId="0" borderId="18" xfId="0" applyFont="1" applyBorder="1" applyAlignment="1" applyProtection="1">
      <alignment horizontal="left" vertical="top" wrapText="1"/>
      <protection hidden="1"/>
    </xf>
    <xf numFmtId="0" fontId="30" fillId="0" borderId="13" xfId="0" applyFont="1" applyBorder="1" applyAlignment="1" applyProtection="1">
      <alignment horizontal="left" vertical="top" wrapText="1"/>
      <protection hidden="1"/>
    </xf>
    <xf numFmtId="0" fontId="30" fillId="0" borderId="14" xfId="0" applyFont="1" applyBorder="1" applyAlignment="1" applyProtection="1">
      <alignment horizontal="left" vertical="top" wrapText="1"/>
      <protection hidden="1"/>
    </xf>
    <xf numFmtId="0" fontId="14" fillId="0" borderId="0" xfId="0" applyFont="1" applyProtection="1">
      <protection hidden="1"/>
    </xf>
    <xf numFmtId="0" fontId="16" fillId="0" borderId="0" xfId="0" applyFont="1" applyProtection="1">
      <protection hidden="1"/>
    </xf>
    <xf numFmtId="0" fontId="10" fillId="2" borderId="3" xfId="0" applyFont="1" applyFill="1" applyBorder="1" applyProtection="1">
      <protection hidden="1"/>
    </xf>
    <xf numFmtId="1" fontId="10" fillId="2" borderId="3" xfId="0" applyNumberFormat="1" applyFont="1" applyFill="1" applyBorder="1" applyAlignment="1" applyProtection="1">
      <alignment horizontal="right"/>
      <protection hidden="1"/>
    </xf>
    <xf numFmtId="1" fontId="10" fillId="2" borderId="16" xfId="0" applyNumberFormat="1" applyFont="1" applyFill="1" applyBorder="1" applyAlignment="1" applyProtection="1">
      <alignment horizontal="right"/>
      <protection hidden="1"/>
    </xf>
    <xf numFmtId="1" fontId="10" fillId="2" borderId="2" xfId="0" applyNumberFormat="1" applyFont="1" applyFill="1" applyBorder="1" applyAlignment="1" applyProtection="1">
      <alignment horizontal="right"/>
      <protection hidden="1"/>
    </xf>
    <xf numFmtId="0" fontId="6" fillId="3" borderId="2" xfId="0" applyFont="1" applyFill="1" applyBorder="1" applyAlignment="1" applyProtection="1">
      <alignment horizontal="right"/>
      <protection hidden="1"/>
    </xf>
    <xf numFmtId="170" fontId="6" fillId="3" borderId="2" xfId="9" applyNumberFormat="1" applyFont="1" applyFill="1" applyBorder="1" applyAlignment="1" applyProtection="1">
      <alignment horizontal="right"/>
      <protection hidden="1"/>
    </xf>
    <xf numFmtId="170" fontId="6" fillId="0" borderId="2" xfId="9" applyNumberFormat="1" applyFont="1" applyFill="1" applyBorder="1" applyAlignment="1" applyProtection="1">
      <alignment horizontal="right"/>
      <protection hidden="1"/>
    </xf>
    <xf numFmtId="7" fontId="6" fillId="0" borderId="2" xfId="11" applyNumberFormat="1" applyFont="1" applyFill="1" applyBorder="1" applyAlignment="1" applyProtection="1">
      <protection hidden="1"/>
    </xf>
    <xf numFmtId="0" fontId="10" fillId="3" borderId="2" xfId="0" applyFont="1" applyFill="1" applyBorder="1" applyAlignment="1" applyProtection="1">
      <alignment horizontal="right"/>
      <protection hidden="1"/>
    </xf>
    <xf numFmtId="164" fontId="10" fillId="9" borderId="19" xfId="0" applyNumberFormat="1" applyFont="1" applyFill="1" applyBorder="1" applyProtection="1">
      <protection hidden="1"/>
    </xf>
    <xf numFmtId="10" fontId="33" fillId="3" borderId="2" xfId="0" applyNumberFormat="1" applyFont="1" applyFill="1" applyBorder="1" applyAlignment="1" applyProtection="1">
      <alignment horizontal="right" vertical="top"/>
      <protection hidden="1"/>
    </xf>
    <xf numFmtId="10" fontId="33" fillId="3" borderId="22" xfId="0" applyNumberFormat="1" applyFont="1" applyFill="1" applyBorder="1" applyAlignment="1" applyProtection="1">
      <alignment horizontal="right" vertical="top"/>
      <protection hidden="1"/>
    </xf>
  </cellXfs>
  <cellStyles count="14">
    <cellStyle name="Komma" xfId="9" builtinId="3"/>
    <cellStyle name="Komma 2" xfId="3" xr:uid="{00000000-0005-0000-0000-000000000000}"/>
    <cellStyle name="Komma 2 2" xfId="5" xr:uid="{00000000-0005-0000-0000-000001000000}"/>
    <cellStyle name="Komma 3" xfId="8" xr:uid="{00000000-0005-0000-0000-000002000000}"/>
    <cellStyle name="Procent" xfId="10" builtinId="5"/>
    <cellStyle name="Procent 2" xfId="4" xr:uid="{00000000-0005-0000-0000-000003000000}"/>
    <cellStyle name="Standaard" xfId="0" builtinId="0"/>
    <cellStyle name="Standaard 2 3" xfId="13" xr:uid="{B968A0D5-C337-4A8C-ACF1-C9EA0BD88A84}"/>
    <cellStyle name="Standaard 3" xfId="6" xr:uid="{00000000-0005-0000-0000-000005000000}"/>
    <cellStyle name="Standaard 4" xfId="2" xr:uid="{00000000-0005-0000-0000-000006000000}"/>
    <cellStyle name="Valuta" xfId="1" builtinId="4"/>
    <cellStyle name="Valuta 2" xfId="7" xr:uid="{00000000-0005-0000-0000-000008000000}"/>
    <cellStyle name="Valuta 2 4" xfId="12" xr:uid="{26C0664B-C5AC-4FD7-9DE0-58A485B6566D}"/>
    <cellStyle name="Valuta 3" xfId="11" xr:uid="{868EF7BF-C470-4D19-88C4-3A2C67B6B910}"/>
  </cellStyles>
  <dxfs count="16">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ill>
        <patternFill>
          <bgColor theme="0"/>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000000000000001E-2"/>
          <c:y val="2.8406040868911714E-2"/>
          <c:w val="0.96"/>
          <c:h val="0.94"/>
        </c:manualLayout>
      </c:layout>
      <c:scatterChart>
        <c:scatterStyle val="lineMarker"/>
        <c:varyColors val="0"/>
        <c:ser>
          <c:idx val="26"/>
          <c:order val="0"/>
          <c:tx>
            <c:v>BPK = 1</c:v>
          </c:tx>
          <c:spPr>
            <a:ln w="44450" cap="rnd" cmpd="sng" algn="ctr">
              <a:solidFill>
                <a:srgbClr val="DCA848"/>
              </a:solidFill>
              <a:prstDash val="solid"/>
              <a:round/>
              <a:headEnd type="none" w="med" len="med"/>
              <a:tailEnd type="none" w="med" len="med"/>
            </a:ln>
          </c:spPr>
          <c:marker>
            <c:symbol val="none"/>
          </c:marker>
          <c:xVal>
            <c:numRef>
              <c:f>DATA!$D$20:$Z$20</c:f>
              <c:numCache>
                <c:formatCode>_(* #,##0.00_);_(* \(#,##0.00\);_(* "-"??_);_(@_)</c:formatCode>
                <c:ptCount val="23"/>
                <c:pt idx="0">
                  <c:v>62.642905115043789</c:v>
                </c:pt>
                <c:pt idx="1">
                  <c:v>63.10986880110574</c:v>
                </c:pt>
                <c:pt idx="2">
                  <c:v>63.576832487167692</c:v>
                </c:pt>
                <c:pt idx="3">
                  <c:v>64.510759859291596</c:v>
                </c:pt>
                <c:pt idx="4">
                  <c:v>66.378614603539404</c:v>
                </c:pt>
                <c:pt idx="5">
                  <c:v>68.246469347787226</c:v>
                </c:pt>
                <c:pt idx="6">
                  <c:v>70.114324092035034</c:v>
                </c:pt>
                <c:pt idx="7">
                  <c:v>71.982178836282841</c:v>
                </c:pt>
                <c:pt idx="8">
                  <c:v>73.850033580530663</c:v>
                </c:pt>
                <c:pt idx="9">
                  <c:v>75.717888324778457</c:v>
                </c:pt>
                <c:pt idx="10">
                  <c:v>77.585743069026265</c:v>
                </c:pt>
                <c:pt idx="11">
                  <c:v>79.453597813274087</c:v>
                </c:pt>
                <c:pt idx="12">
                  <c:v>81.321452557521894</c:v>
                </c:pt>
                <c:pt idx="13">
                  <c:v>83.189307301769716</c:v>
                </c:pt>
                <c:pt idx="14">
                  <c:v>85.057162046017524</c:v>
                </c:pt>
                <c:pt idx="15">
                  <c:v>86.925016790265332</c:v>
                </c:pt>
                <c:pt idx="16">
                  <c:v>88.792871534513139</c:v>
                </c:pt>
                <c:pt idx="17">
                  <c:v>90.660726278760933</c:v>
                </c:pt>
                <c:pt idx="18">
                  <c:v>92.528581023008755</c:v>
                </c:pt>
                <c:pt idx="19">
                  <c:v>94.396435767256577</c:v>
                </c:pt>
                <c:pt idx="20">
                  <c:v>96.26429051150437</c:v>
                </c:pt>
                <c:pt idx="21">
                  <c:v>98.132145255752192</c:v>
                </c:pt>
                <c:pt idx="22">
                  <c:v>100</c:v>
                </c:pt>
              </c:numCache>
            </c:numRef>
          </c:xVal>
          <c:yVal>
            <c:numRef>
              <c:f>DATA!$D$19:$Z$19</c:f>
              <c:numCache>
                <c:formatCode>_(* #,##0.00_);_(* \(#,##0.00\);_(* "-"??_);_(@_)</c:formatCode>
                <c:ptCount val="23"/>
                <c:pt idx="0">
                  <c:v>0</c:v>
                </c:pt>
                <c:pt idx="1">
                  <c:v>4208583.1716851639</c:v>
                </c:pt>
                <c:pt idx="2">
                  <c:v>5112881.7367337057</c:v>
                </c:pt>
                <c:pt idx="3">
                  <c:v>6200763.9029097594</c:v>
                </c:pt>
                <c:pt idx="4">
                  <c:v>7494043.6223673346</c:v>
                </c:pt>
                <c:pt idx="5">
                  <c:v>8347961.4375735801</c:v>
                </c:pt>
                <c:pt idx="6">
                  <c:v>8993750.2294669691</c:v>
                </c:pt>
                <c:pt idx="7">
                  <c:v>9513677.5621729195</c:v>
                </c:pt>
                <c:pt idx="8">
                  <c:v>9947673.3436499815</c:v>
                </c:pt>
                <c:pt idx="9">
                  <c:v>10318510.512331042</c:v>
                </c:pt>
                <c:pt idx="10">
                  <c:v>10640559.975737071</c:v>
                </c:pt>
                <c:pt idx="11">
                  <c:v>10923548.536824293</c:v>
                </c:pt>
                <c:pt idx="12">
                  <c:v>11174408.487392563</c:v>
                </c:pt>
                <c:pt idx="13">
                  <c:v>11398280.90834971</c:v>
                </c:pt>
                <c:pt idx="14">
                  <c:v>11599101.168803671</c:v>
                </c:pt>
                <c:pt idx="15">
                  <c:v>11779960.698350199</c:v>
                </c:pt>
                <c:pt idx="16">
                  <c:v>11943341.041603344</c:v>
                </c:pt>
                <c:pt idx="17">
                  <c:v>12091271.127078177</c:v>
                </c:pt>
                <c:pt idx="18">
                  <c:v>12225436.349544762</c:v>
                </c:pt>
                <c:pt idx="19">
                  <c:v>12347256.30130749</c:v>
                </c:pt>
                <c:pt idx="20">
                  <c:v>12457941.466570253</c:v>
                </c:pt>
                <c:pt idx="21">
                  <c:v>12558535.417741219</c:v>
                </c:pt>
                <c:pt idx="22">
                  <c:v>12649946.783918381</c:v>
                </c:pt>
              </c:numCache>
            </c:numRef>
          </c:yVal>
          <c:smooth val="0"/>
          <c:extLst>
            <c:ext xmlns:c16="http://schemas.microsoft.com/office/drawing/2014/chart" uri="{C3380CC4-5D6E-409C-BE32-E72D297353CC}">
              <c16:uniqueId val="{00000000-F56B-45D7-883B-E944C915AE47}"/>
            </c:ext>
          </c:extLst>
        </c:ser>
        <c:ser>
          <c:idx val="27"/>
          <c:order val="1"/>
          <c:tx>
            <c:v>BPK = 0,9</c:v>
          </c:tx>
          <c:spPr>
            <a:ln w="44450" cap="rnd" cmpd="sng" algn="ctr">
              <a:solidFill>
                <a:srgbClr val="FFCC99"/>
              </a:solidFill>
              <a:prstDash val="solid"/>
              <a:round/>
              <a:headEnd type="none" w="med" len="med"/>
              <a:tailEnd type="none" w="med" len="med"/>
            </a:ln>
          </c:spPr>
          <c:marker>
            <c:symbol val="none"/>
          </c:marker>
          <c:xVal>
            <c:numRef>
              <c:f>DATA!$D$23:$Z$23</c:f>
              <c:numCache>
                <c:formatCode>_(* #,##0.00_);_(* \(#,##0.00\);_(* "-"??_);_(@_)</c:formatCode>
                <c:ptCount val="23"/>
                <c:pt idx="0">
                  <c:v>72.378614603539404</c:v>
                </c:pt>
                <c:pt idx="1">
                  <c:v>72.723881920995169</c:v>
                </c:pt>
                <c:pt idx="2">
                  <c:v>73.069149238450919</c:v>
                </c:pt>
                <c:pt idx="3">
                  <c:v>73.75968387336242</c:v>
                </c:pt>
                <c:pt idx="4">
                  <c:v>75.140753143185464</c:v>
                </c:pt>
                <c:pt idx="5">
                  <c:v>76.521822413008493</c:v>
                </c:pt>
                <c:pt idx="6">
                  <c:v>77.902891682831523</c:v>
                </c:pt>
                <c:pt idx="7">
                  <c:v>79.283960952654539</c:v>
                </c:pt>
                <c:pt idx="8">
                  <c:v>80.665030222477583</c:v>
                </c:pt>
                <c:pt idx="9">
                  <c:v>82.046099492300613</c:v>
                </c:pt>
                <c:pt idx="10">
                  <c:v>83.427168762123642</c:v>
                </c:pt>
                <c:pt idx="11">
                  <c:v>84.808238031946672</c:v>
                </c:pt>
                <c:pt idx="12">
                  <c:v>86.189307301769702</c:v>
                </c:pt>
                <c:pt idx="13">
                  <c:v>87.570376571592732</c:v>
                </c:pt>
                <c:pt idx="14">
                  <c:v>88.951445841415762</c:v>
                </c:pt>
                <c:pt idx="15">
                  <c:v>90.332515111238791</c:v>
                </c:pt>
                <c:pt idx="16">
                  <c:v>91.713584381061821</c:v>
                </c:pt>
                <c:pt idx="17">
                  <c:v>93.094653650884865</c:v>
                </c:pt>
                <c:pt idx="18">
                  <c:v>94.475722920707881</c:v>
                </c:pt>
                <c:pt idx="19">
                  <c:v>95.856792190530911</c:v>
                </c:pt>
                <c:pt idx="20">
                  <c:v>97.23786146035394</c:v>
                </c:pt>
                <c:pt idx="21">
                  <c:v>98.618930730176984</c:v>
                </c:pt>
                <c:pt idx="22">
                  <c:v>100</c:v>
                </c:pt>
              </c:numCache>
            </c:numRef>
          </c:xVal>
          <c:yVal>
            <c:numRef>
              <c:f>DATA!$D$22:$Z$22</c:f>
              <c:numCache>
                <c:formatCode>_(* #,##0.00_);_(* \(#,##0.00\);_(* "-"??_);_(@_)</c:formatCode>
                <c:ptCount val="23"/>
                <c:pt idx="0">
                  <c:v>0</c:v>
                </c:pt>
                <c:pt idx="1">
                  <c:v>3583666.6298211678</c:v>
                </c:pt>
                <c:pt idx="2">
                  <c:v>4355029.2430898808</c:v>
                </c:pt>
                <c:pt idx="3">
                  <c:v>5284922.7559575634</c:v>
                </c:pt>
                <c:pt idx="4">
                  <c:v>6395127.4725896018</c:v>
                </c:pt>
                <c:pt idx="5">
                  <c:v>7132753.8054695046</c:v>
                </c:pt>
                <c:pt idx="6">
                  <c:v>7694236.5535364589</c:v>
                </c:pt>
                <c:pt idx="7">
                  <c:v>8149387.4362089802</c:v>
                </c:pt>
                <c:pt idx="8">
                  <c:v>8532053.8031050507</c:v>
                </c:pt>
                <c:pt idx="9">
                  <c:v>8861517.3987618852</c:v>
                </c:pt>
                <c:pt idx="10">
                  <c:v>9149930.9331285469</c:v>
                </c:pt>
                <c:pt idx="11">
                  <c:v>9405508.6860291325</c:v>
                </c:pt>
                <c:pt idx="12">
                  <c:v>9634096.1801096126</c:v>
                </c:pt>
                <c:pt idx="13">
                  <c:v>9840021.2666276284</c:v>
                </c:pt>
                <c:pt idx="14">
                  <c:v>10026590.578752372</c:v>
                </c:pt>
                <c:pt idx="15">
                  <c:v>10196396.149039511</c:v>
                </c:pt>
                <c:pt idx="16">
                  <c:v>10351513.693421394</c:v>
                </c:pt>
                <c:pt idx="17">
                  <c:v>10493635.786138725</c:v>
                </c:pt>
                <c:pt idx="18">
                  <c:v>10624164.190159129</c:v>
                </c:pt>
                <c:pt idx="19">
                  <c:v>10744275.623117309</c:v>
                </c:pt>
                <c:pt idx="20">
                  <c:v>10854969.705139164</c:v>
                </c:pt>
                <c:pt idx="21">
                  <c:v>10957104.632132532</c:v>
                </c:pt>
                <c:pt idx="22">
                  <c:v>11051424.194019943</c:v>
                </c:pt>
              </c:numCache>
            </c:numRef>
          </c:yVal>
          <c:smooth val="0"/>
          <c:extLst>
            <c:ext xmlns:c16="http://schemas.microsoft.com/office/drawing/2014/chart" uri="{C3380CC4-5D6E-409C-BE32-E72D297353CC}">
              <c16:uniqueId val="{00000001-F56B-45D7-883B-E944C915AE47}"/>
            </c:ext>
          </c:extLst>
        </c:ser>
        <c:ser>
          <c:idx val="28"/>
          <c:order val="2"/>
          <c:tx>
            <c:v>BPK = 0,8</c:v>
          </c:tx>
          <c:spPr>
            <a:ln w="44450" cap="rnd" cmpd="sng" algn="ctr">
              <a:solidFill>
                <a:srgbClr val="FFCC99"/>
              </a:solidFill>
              <a:prstDash val="solid"/>
              <a:round/>
              <a:headEnd type="none" w="med" len="med"/>
              <a:tailEnd type="none" w="med" len="med"/>
            </a:ln>
          </c:spPr>
          <c:marker>
            <c:symbol val="none"/>
          </c:marker>
          <c:xVal>
            <c:numRef>
              <c:f>DATA!$D$26:$Z$26</c:f>
              <c:numCache>
                <c:formatCode>_(* #,##0.00_);_(* \(#,##0.00\);_(* "-"??_);_(@_)</c:formatCode>
                <c:ptCount val="23"/>
                <c:pt idx="0">
                  <c:v>82.114324092035034</c:v>
                </c:pt>
                <c:pt idx="1">
                  <c:v>82.337895040884604</c:v>
                </c:pt>
                <c:pt idx="2">
                  <c:v>82.561465989734145</c:v>
                </c:pt>
                <c:pt idx="3">
                  <c:v>83.008607887433271</c:v>
                </c:pt>
                <c:pt idx="4">
                  <c:v>83.902891682831523</c:v>
                </c:pt>
                <c:pt idx="5">
                  <c:v>84.797175478229775</c:v>
                </c:pt>
                <c:pt idx="6">
                  <c:v>85.691459273628027</c:v>
                </c:pt>
                <c:pt idx="7">
                  <c:v>86.585743069026279</c:v>
                </c:pt>
                <c:pt idx="8">
                  <c:v>87.480026864424516</c:v>
                </c:pt>
                <c:pt idx="9">
                  <c:v>88.374310659822768</c:v>
                </c:pt>
                <c:pt idx="10">
                  <c:v>89.26859445522102</c:v>
                </c:pt>
                <c:pt idx="11">
                  <c:v>90.162878250619272</c:v>
                </c:pt>
                <c:pt idx="12">
                  <c:v>91.05716204601751</c:v>
                </c:pt>
                <c:pt idx="13">
                  <c:v>91.951445841415762</c:v>
                </c:pt>
                <c:pt idx="14">
                  <c:v>92.845729636814013</c:v>
                </c:pt>
                <c:pt idx="15">
                  <c:v>93.740013432212265</c:v>
                </c:pt>
                <c:pt idx="16">
                  <c:v>94.634297227610503</c:v>
                </c:pt>
                <c:pt idx="17">
                  <c:v>95.528581023008769</c:v>
                </c:pt>
                <c:pt idx="18">
                  <c:v>96.422864818407007</c:v>
                </c:pt>
                <c:pt idx="19">
                  <c:v>97.317148613805244</c:v>
                </c:pt>
                <c:pt idx="20">
                  <c:v>98.211432409203496</c:v>
                </c:pt>
                <c:pt idx="21">
                  <c:v>99.105716204601762</c:v>
                </c:pt>
                <c:pt idx="22">
                  <c:v>100</c:v>
                </c:pt>
              </c:numCache>
            </c:numRef>
          </c:xVal>
          <c:yVal>
            <c:numRef>
              <c:f>DATA!$D$25:$Z$25</c:f>
              <c:numCache>
                <c:formatCode>_(* #,##0.00_);_(* \(#,##0.00\);_(* "-"??_);_(@_)</c:formatCode>
                <c:ptCount val="23"/>
                <c:pt idx="0">
                  <c:v>0</c:v>
                </c:pt>
                <c:pt idx="1">
                  <c:v>2913165.0161043126</c:v>
                </c:pt>
                <c:pt idx="2">
                  <c:v>3541567.2407957269</c:v>
                </c:pt>
                <c:pt idx="3">
                  <c:v>4301082.2610598812</c:v>
                </c:pt>
                <c:pt idx="4">
                  <c:v>5212678.3805145873</c:v>
                </c:pt>
                <c:pt idx="5">
                  <c:v>5822986.815828952</c:v>
                </c:pt>
                <c:pt idx="6">
                  <c:v>6291222.729967081</c:v>
                </c:pt>
                <c:pt idx="7">
                  <c:v>6673895.757394894</c:v>
                </c:pt>
                <c:pt idx="8">
                  <c:v>6998368.3116689557</c:v>
                </c:pt>
                <c:pt idx="9">
                  <c:v>7280207.103700446</c:v>
                </c:pt>
                <c:pt idx="10">
                  <c:v>7529209.7006096877</c:v>
                </c:pt>
                <c:pt idx="11">
                  <c:v>7751988.7263228139</c:v>
                </c:pt>
                <c:pt idx="12">
                  <c:v>7953242.504068247</c:v>
                </c:pt>
                <c:pt idx="13">
                  <c:v>8136443.6307879146</c:v>
                </c:pt>
                <c:pt idx="14">
                  <c:v>8304240.4169886727</c:v>
                </c:pt>
                <c:pt idx="15">
                  <c:v>8458704.6882411595</c:v>
                </c:pt>
                <c:pt idx="16">
                  <c:v>8601491.947168896</c:v>
                </c:pt>
                <c:pt idx="17">
                  <c:v>8733948.8858396858</c:v>
                </c:pt>
                <c:pt idx="18">
                  <c:v>8857187.8837256022</c:v>
                </c:pt>
                <c:pt idx="19">
                  <c:v>8972140.0428262297</c:v>
                </c:pt>
                <c:pt idx="20">
                  <c:v>9079593.8327649217</c:v>
                </c:pt>
                <c:pt idx="21">
                  <c:v>9180223.8272076882</c:v>
                </c:pt>
                <c:pt idx="22">
                  <c:v>9274612.4565669559</c:v>
                </c:pt>
              </c:numCache>
            </c:numRef>
          </c:yVal>
          <c:smooth val="0"/>
          <c:extLst>
            <c:ext xmlns:c16="http://schemas.microsoft.com/office/drawing/2014/chart" uri="{C3380CC4-5D6E-409C-BE32-E72D297353CC}">
              <c16:uniqueId val="{00000002-F56B-45D7-883B-E944C915AE47}"/>
            </c:ext>
          </c:extLst>
        </c:ser>
        <c:ser>
          <c:idx val="29"/>
          <c:order val="3"/>
          <c:tx>
            <c:v>BPK = 0,7</c:v>
          </c:tx>
          <c:spPr>
            <a:ln w="44450" cap="rnd" cmpd="sng" algn="ctr">
              <a:solidFill>
                <a:srgbClr val="FFCC99"/>
              </a:solidFill>
              <a:prstDash val="solid"/>
              <a:round/>
              <a:headEnd type="none" w="med" len="med"/>
              <a:tailEnd type="none" w="med" len="med"/>
            </a:ln>
          </c:spPr>
          <c:marker>
            <c:symbol val="none"/>
          </c:marker>
          <c:xVal>
            <c:numRef>
              <c:f>DATA!$D$29:$Z$29</c:f>
              <c:numCache>
                <c:formatCode>_(* #,##0.00_);_(* \(#,##0.00\);_(* "-"??_);_(@_)</c:formatCode>
                <c:ptCount val="23"/>
                <c:pt idx="0">
                  <c:v>91.850033580530649</c:v>
                </c:pt>
                <c:pt idx="1">
                  <c:v>91.951908160774025</c:v>
                </c:pt>
                <c:pt idx="2">
                  <c:v>92.053782741017386</c:v>
                </c:pt>
                <c:pt idx="3">
                  <c:v>92.257531901504137</c:v>
                </c:pt>
                <c:pt idx="4">
                  <c:v>92.665030222477597</c:v>
                </c:pt>
                <c:pt idx="5">
                  <c:v>93.072528543451057</c:v>
                </c:pt>
                <c:pt idx="6">
                  <c:v>93.480026864424531</c:v>
                </c:pt>
                <c:pt idx="7">
                  <c:v>93.887525185398005</c:v>
                </c:pt>
                <c:pt idx="8">
                  <c:v>94.29502350637145</c:v>
                </c:pt>
                <c:pt idx="9">
                  <c:v>94.702521827344924</c:v>
                </c:pt>
                <c:pt idx="10">
                  <c:v>95.110020148318398</c:v>
                </c:pt>
                <c:pt idx="11">
                  <c:v>95.517518469291858</c:v>
                </c:pt>
                <c:pt idx="12">
                  <c:v>95.925016790265332</c:v>
                </c:pt>
                <c:pt idx="13">
                  <c:v>96.332515111238791</c:v>
                </c:pt>
                <c:pt idx="14">
                  <c:v>96.740013432212265</c:v>
                </c:pt>
                <c:pt idx="15">
                  <c:v>97.147511753185739</c:v>
                </c:pt>
                <c:pt idx="16">
                  <c:v>97.555010074159199</c:v>
                </c:pt>
                <c:pt idx="17">
                  <c:v>97.962508395132659</c:v>
                </c:pt>
                <c:pt idx="18">
                  <c:v>98.370006716106133</c:v>
                </c:pt>
                <c:pt idx="19">
                  <c:v>98.777505037079592</c:v>
                </c:pt>
                <c:pt idx="20">
                  <c:v>99.185003358053052</c:v>
                </c:pt>
                <c:pt idx="21">
                  <c:v>99.59250167902654</c:v>
                </c:pt>
                <c:pt idx="22">
                  <c:v>100</c:v>
                </c:pt>
              </c:numCache>
            </c:numRef>
          </c:xVal>
          <c:yVal>
            <c:numRef>
              <c:f>DATA!$D$28:$Z$28</c:f>
              <c:numCache>
                <c:formatCode>_(* #,##0.00_);_(* \(#,##0.00\);_(* "-"??_);_(@_)</c:formatCode>
                <c:ptCount val="23"/>
                <c:pt idx="0">
                  <c:v>0</c:v>
                </c:pt>
                <c:pt idx="1">
                  <c:v>2119903.4212774723</c:v>
                </c:pt>
                <c:pt idx="2">
                  <c:v>2578463.0886213789</c:v>
                </c:pt>
                <c:pt idx="3">
                  <c:v>3134532.1664729626</c:v>
                </c:pt>
                <c:pt idx="4">
                  <c:v>3806428.8949370515</c:v>
                </c:pt>
                <c:pt idx="5">
                  <c:v>4260572.4729657704</c:v>
                </c:pt>
                <c:pt idx="6">
                  <c:v>4612390.3789357925</c:v>
                </c:pt>
                <c:pt idx="7">
                  <c:v>4902783.1381717036</c:v>
                </c:pt>
                <c:pt idx="8">
                  <c:v>5151523.4434067393</c:v>
                </c:pt>
                <c:pt idx="9">
                  <c:v>5369842.156346987</c:v>
                </c:pt>
                <c:pt idx="10">
                  <c:v>5564796.4323306736</c:v>
                </c:pt>
                <c:pt idx="11">
                  <c:v>5741141.4294032156</c:v>
                </c:pt>
                <c:pt idx="12">
                  <c:v>5902249.9696552921</c:v>
                </c:pt>
                <c:pt idx="13">
                  <c:v>6050610.5645541782</c:v>
                </c:pt>
                <c:pt idx="14">
                  <c:v>6188117.562778729</c:v>
                </c:pt>
                <c:pt idx="15">
                  <c:v>6316250.1294300379</c:v>
                </c:pt>
                <c:pt idx="16">
                  <c:v>6436187.8463127036</c:v>
                </c:pt>
                <c:pt idx="17">
                  <c:v>6548888.2579166424</c:v>
                </c:pt>
                <c:pt idx="18">
                  <c:v>6655140.5680104513</c:v>
                </c:pt>
                <c:pt idx="19">
                  <c:v>6755603.8400033293</c:v>
                </c:pt>
                <c:pt idx="20">
                  <c:v>6850834.8132585054</c:v>
                </c:pt>
                <c:pt idx="21">
                  <c:v>6941308.5730072465</c:v>
                </c:pt>
                <c:pt idx="22">
                  <c:v>7027434.1861288501</c:v>
                </c:pt>
              </c:numCache>
            </c:numRef>
          </c:yVal>
          <c:smooth val="0"/>
          <c:extLst>
            <c:ext xmlns:c16="http://schemas.microsoft.com/office/drawing/2014/chart" uri="{C3380CC4-5D6E-409C-BE32-E72D297353CC}">
              <c16:uniqueId val="{00000003-F56B-45D7-883B-E944C915AE47}"/>
            </c:ext>
          </c:extLst>
        </c:ser>
        <c:ser>
          <c:idx val="13"/>
          <c:order val="4"/>
          <c:tx>
            <c:v>min</c:v>
          </c:tx>
          <c:spPr>
            <a:ln w="44450" cap="rnd" cmpd="sng" algn="ctr">
              <a:solidFill>
                <a:srgbClr val="4F81BD"/>
              </a:solidFill>
              <a:prstDash val="solid"/>
              <a:round/>
              <a:headEnd type="none" w="med" len="med"/>
              <a:tailEnd type="none" w="med" len="med"/>
            </a:ln>
          </c:spPr>
          <c:marker>
            <c:symbol val="none"/>
          </c:marker>
          <c:xVal>
            <c:numRef>
              <c:f>DATA!$C$41:$D$41</c:f>
              <c:numCache>
                <c:formatCode>General</c:formatCode>
                <c:ptCount val="2"/>
                <c:pt idx="0">
                  <c:v>60</c:v>
                </c:pt>
                <c:pt idx="1">
                  <c:v>60</c:v>
                </c:pt>
              </c:numCache>
            </c:numRef>
          </c:xVal>
          <c:yVal>
            <c:numRef>
              <c:f>DATA!$C$43:$D$43</c:f>
              <c:numCache>
                <c:formatCode>_ "€"\ * #,##0_ ;_ "€"\ * \-#,##0_ ;_ "€"\ * "-"??_ ;_ @_ </c:formatCode>
                <c:ptCount val="2"/>
                <c:pt idx="0" formatCode="_(&quot;€&quot;* #,##0.00_);_(&quot;€&quot;* \(#,##0.00\);_(&quot;€&quot;* &quot;-&quot;??_);_(@_)">
                  <c:v>0</c:v>
                </c:pt>
                <c:pt idx="1">
                  <c:v>22000000.000000004</c:v>
                </c:pt>
              </c:numCache>
            </c:numRef>
          </c:yVal>
          <c:smooth val="0"/>
          <c:extLst>
            <c:ext xmlns:c16="http://schemas.microsoft.com/office/drawing/2014/chart" uri="{C3380CC4-5D6E-409C-BE32-E72D297353CC}">
              <c16:uniqueId val="{00000004-F56B-45D7-883B-E944C915AE47}"/>
            </c:ext>
          </c:extLst>
        </c:ser>
        <c:ser>
          <c:idx val="14"/>
          <c:order val="5"/>
          <c:tx>
            <c:v>max</c:v>
          </c:tx>
          <c:spPr>
            <a:ln w="44450" cap="rnd" cmpd="sng" algn="ctr">
              <a:solidFill>
                <a:srgbClr val="1F497D"/>
              </a:solidFill>
              <a:prstDash val="solid"/>
              <a:round/>
              <a:headEnd type="none" w="med" len="med"/>
              <a:tailEnd type="none" w="med" len="med"/>
            </a:ln>
          </c:spPr>
          <c:marker>
            <c:symbol val="none"/>
          </c:marker>
          <c:xVal>
            <c:numRef>
              <c:f>DATA!$C$40:$D$40</c:f>
              <c:numCache>
                <c:formatCode>General</c:formatCode>
                <c:ptCount val="2"/>
                <c:pt idx="0">
                  <c:v>100</c:v>
                </c:pt>
                <c:pt idx="1">
                  <c:v>100</c:v>
                </c:pt>
              </c:numCache>
            </c:numRef>
          </c:xVal>
          <c:yVal>
            <c:numRef>
              <c:f>DATA!$C$43:$D$43</c:f>
              <c:numCache>
                <c:formatCode>_ "€"\ * #,##0_ ;_ "€"\ * \-#,##0_ ;_ "€"\ * "-"??_ ;_ @_ </c:formatCode>
                <c:ptCount val="2"/>
                <c:pt idx="0" formatCode="_(&quot;€&quot;* #,##0.00_);_(&quot;€&quot;* \(#,##0.00\);_(&quot;€&quot;* &quot;-&quot;??_);_(@_)">
                  <c:v>0</c:v>
                </c:pt>
                <c:pt idx="1">
                  <c:v>22000000.000000004</c:v>
                </c:pt>
              </c:numCache>
            </c:numRef>
          </c:yVal>
          <c:smooth val="0"/>
          <c:extLst>
            <c:ext xmlns:c16="http://schemas.microsoft.com/office/drawing/2014/chart" uri="{C3380CC4-5D6E-409C-BE32-E72D297353CC}">
              <c16:uniqueId val="{00000005-F56B-45D7-883B-E944C915AE47}"/>
            </c:ext>
          </c:extLst>
        </c:ser>
        <c:ser>
          <c:idx val="15"/>
          <c:order val="6"/>
          <c:tx>
            <c:strRef>
              <c:f>DATA!$B$38</c:f>
              <c:strCache>
                <c:ptCount val="1"/>
                <c:pt idx="0">
                  <c:v>Referentie</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0183826159556043"/>
                  <c:y val="-3.4827755226200276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F56B-45D7-883B-E944C915AE47}"/>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DATA!$D$38</c:f>
              <c:numCache>
                <c:formatCode>0</c:formatCode>
                <c:ptCount val="1"/>
                <c:pt idx="0">
                  <c:v>80</c:v>
                </c:pt>
              </c:numCache>
            </c:numRef>
          </c:xVal>
          <c:yVal>
            <c:numRef>
              <c:f>DATA!$C$38</c:f>
              <c:numCache>
                <c:formatCode>_ "€"\ * #,##0_ ;_ "€"\ * \-#,##0_ ;_ "€"\ * "-"??_ ;_ @_ </c:formatCode>
                <c:ptCount val="1"/>
                <c:pt idx="0">
                  <c:v>11000000</c:v>
                </c:pt>
              </c:numCache>
            </c:numRef>
          </c:yVal>
          <c:smooth val="0"/>
          <c:extLst>
            <c:ext xmlns:c16="http://schemas.microsoft.com/office/drawing/2014/chart" uri="{C3380CC4-5D6E-409C-BE32-E72D297353CC}">
              <c16:uniqueId val="{00000007-F56B-45D7-883B-E944C915AE47}"/>
            </c:ext>
          </c:extLst>
        </c:ser>
        <c:ser>
          <c:idx val="16"/>
          <c:order val="7"/>
          <c:tx>
            <c:strRef>
              <c:f>DATA!$B$39</c:f>
              <c:strCache>
                <c:ptCount val="1"/>
                <c:pt idx="0">
                  <c:v>Referentie (Qmax)</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1.53887880429271E-2"/>
                  <c:y val="-1.5207296997459114E-2"/>
                </c:manualLayout>
              </c:layout>
              <c:spPr>
                <a:noFill/>
                <a:ln>
                  <a:noFill/>
                </a:ln>
                <a:effectLst/>
              </c:spPr>
              <c:txPr>
                <a:bodyPr wrap="square" lIns="38100" tIns="19050" rIns="38100" bIns="19050" anchor="ctr">
                  <a:noAutofit/>
                </a:bodyPr>
                <a:lstStyle/>
                <a:p>
                  <a:pPr>
                    <a:defRPr b="1" i="1"/>
                  </a:pPr>
                  <a:endParaRPr lang="nl-NL"/>
                </a:p>
              </c:txPr>
              <c:showLegendKey val="0"/>
              <c:showVal val="0"/>
              <c:showCatName val="0"/>
              <c:showSerName val="1"/>
              <c:showPercent val="0"/>
              <c:showBubbleSize val="0"/>
              <c:extLst>
                <c:ext xmlns:c15="http://schemas.microsoft.com/office/drawing/2012/chart" uri="{CE6537A1-D6FC-4f65-9D91-7224C49458BB}">
                  <c15:layout>
                    <c:manualLayout>
                      <c:w val="0.11246139006003851"/>
                      <c:h val="8.3605145167969491E-2"/>
                    </c:manualLayout>
                  </c15:layout>
                </c:ext>
                <c:ext xmlns:c16="http://schemas.microsoft.com/office/drawing/2014/chart" uri="{C3380CC4-5D6E-409C-BE32-E72D297353CC}">
                  <c16:uniqueId val="{00000008-F56B-45D7-883B-E944C915AE47}"/>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DATA!$D$39</c:f>
              <c:numCache>
                <c:formatCode>0</c:formatCode>
                <c:ptCount val="1"/>
                <c:pt idx="0">
                  <c:v>100</c:v>
                </c:pt>
              </c:numCache>
            </c:numRef>
          </c:xVal>
          <c:yVal>
            <c:numRef>
              <c:f>DATA!$C$39</c:f>
              <c:numCache>
                <c:formatCode>_ "€"\ * #,##0_ ;_ "€"\ * \-#,##0_ ;_ "€"\ * "-"??_ ;_ @_ </c:formatCode>
                <c:ptCount val="1"/>
                <c:pt idx="0">
                  <c:v>12649999.999999998</c:v>
                </c:pt>
              </c:numCache>
            </c:numRef>
          </c:yVal>
          <c:smooth val="0"/>
          <c:extLst>
            <c:ext xmlns:c16="http://schemas.microsoft.com/office/drawing/2014/chart" uri="{C3380CC4-5D6E-409C-BE32-E72D297353CC}">
              <c16:uniqueId val="{00000009-F56B-45D7-883B-E944C915AE47}"/>
            </c:ext>
          </c:extLst>
        </c:ser>
        <c:ser>
          <c:idx val="1"/>
          <c:order val="8"/>
          <c:tx>
            <c:strRef>
              <c:f>DATA!$B$7</c:f>
              <c:strCache>
                <c:ptCount val="1"/>
                <c:pt idx="0">
                  <c:v>Uw inschrijving</c:v>
                </c:pt>
              </c:strCache>
            </c:strRef>
          </c:tx>
          <c:spPr>
            <a:ln>
              <a:noFill/>
            </a:ln>
            <a:effectLst>
              <a:outerShdw blurRad="40000" dist="23000" dir="5400000" rotWithShape="0">
                <a:srgbClr val="000000">
                  <a:alpha val="35000"/>
                </a:srgbClr>
              </a:outerShdw>
            </a:effectLst>
          </c:spPr>
          <c:marker>
            <c:symbol val="circle"/>
            <c:size val="12"/>
            <c:spPr>
              <a:solidFill>
                <a:srgbClr val="76E17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7"/>
                  <c:y val="-0.0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F56B-45D7-883B-E944C915AE47}"/>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DATA!$F$7</c:f>
              <c:numCache>
                <c:formatCode>0</c:formatCode>
                <c:ptCount val="1"/>
                <c:pt idx="0">
                  <c:v>60</c:v>
                </c:pt>
              </c:numCache>
            </c:numRef>
          </c:xVal>
          <c:yVal>
            <c:numRef>
              <c:f>DATA!$C$7</c:f>
              <c:numCache>
                <c:formatCode>_("€"* #,##0.00_);_("€"* \(#,##0.00\);_("€"* "-"??_);_(@_)</c:formatCode>
                <c:ptCount val="1"/>
                <c:pt idx="0">
                  <c:v>0</c:v>
                </c:pt>
              </c:numCache>
            </c:numRef>
          </c:yVal>
          <c:smooth val="0"/>
          <c:extLst>
            <c:ext xmlns:c16="http://schemas.microsoft.com/office/drawing/2014/chart" uri="{C3380CC4-5D6E-409C-BE32-E72D297353CC}">
              <c16:uniqueId val="{0000000B-F56B-45D7-883B-E944C915AE47}"/>
            </c:ext>
          </c:extLst>
        </c:ser>
        <c:ser>
          <c:idx val="3"/>
          <c:order val="9"/>
          <c:tx>
            <c:strRef>
              <c:f>DATA!$G$41</c:f>
              <c:strCache>
                <c:ptCount val="1"/>
                <c:pt idx="0">
                  <c:v>600</c:v>
                </c:pt>
              </c:strCache>
            </c:strRef>
          </c:tx>
          <c:marker>
            <c:symbol val="none"/>
          </c:marker>
          <c:dLbls>
            <c:dLbl>
              <c:idx val="0"/>
              <c:layout>
                <c:manualLayout>
                  <c:x val="-3.5936535433070869E-2"/>
                  <c:y val="5.533795275590536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F56B-45D7-883B-E944C915AE47}"/>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DATA!$C$41</c:f>
              <c:numCache>
                <c:formatCode>General</c:formatCode>
                <c:ptCount val="1"/>
                <c:pt idx="0">
                  <c:v>60</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D-F56B-45D7-883B-E944C915AE47}"/>
            </c:ext>
          </c:extLst>
        </c:ser>
        <c:ser>
          <c:idx val="5"/>
          <c:order val="10"/>
          <c:tx>
            <c:strRef>
              <c:f>DATA!$G$40</c:f>
              <c:strCache>
                <c:ptCount val="1"/>
                <c:pt idx="0">
                  <c:v>1000</c:v>
                </c:pt>
              </c:strCache>
            </c:strRef>
          </c:tx>
          <c:marker>
            <c:symbol val="none"/>
          </c:marker>
          <c:dLbls>
            <c:dLbl>
              <c:idx val="0"/>
              <c:layout>
                <c:manualLayout>
                  <c:x val="-3.4000000000000002E-2"/>
                  <c:y val="5.275407589940747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F56B-45D7-883B-E944C915AE47}"/>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DATA!$C$40</c:f>
              <c:numCache>
                <c:formatCode>General</c:formatCode>
                <c:ptCount val="1"/>
                <c:pt idx="0">
                  <c:v>100</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F-F56B-45D7-883B-E944C915AE47}"/>
            </c:ext>
          </c:extLst>
        </c:ser>
        <c:ser>
          <c:idx val="4"/>
          <c:order val="11"/>
          <c:tx>
            <c:v>Vergelijkingswaarde x1000</c:v>
          </c:tx>
          <c:marker>
            <c:symbol val="none"/>
          </c:marker>
          <c:dLbls>
            <c:spPr>
              <a:noFill/>
              <a:ln>
                <a:noFill/>
              </a:ln>
              <a:effectLst/>
            </c:spPr>
            <c:txPr>
              <a:bodyPr wrap="square" lIns="38100" tIns="19050" rIns="38100" bIns="19050" anchor="ctr" anchorCtr="0">
                <a:spAutoFit/>
              </a:bodyPr>
              <a:lstStyle/>
              <a:p>
                <a:pPr algn="l">
                  <a:defRPr sz="1100"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0</c:v>
              </c:pt>
            </c:numLit>
          </c:xVal>
          <c:yVal>
            <c:numRef>
              <c:f>DATA!$D$43</c:f>
              <c:numCache>
                <c:formatCode>_ "€"\ * #,##0_ ;_ "€"\ * \-#,##0_ ;_ "€"\ * "-"??_ ;_ @_ </c:formatCode>
                <c:ptCount val="1"/>
                <c:pt idx="0">
                  <c:v>22000000.000000004</c:v>
                </c:pt>
              </c:numCache>
            </c:numRef>
          </c:yVal>
          <c:smooth val="0"/>
          <c:extLst>
            <c:ext xmlns:c16="http://schemas.microsoft.com/office/drawing/2014/chart" uri="{C3380CC4-5D6E-409C-BE32-E72D297353CC}">
              <c16:uniqueId val="{00000010-F56B-45D7-883B-E944C915AE47}"/>
            </c:ext>
          </c:extLst>
        </c:ser>
        <c:ser>
          <c:idx val="0"/>
          <c:order val="12"/>
          <c:tx>
            <c:v>QKnockOut</c:v>
          </c:tx>
          <c:spPr>
            <a:ln w="44450" cap="rnd" cmpd="sng" algn="ctr">
              <a:solidFill>
                <a:srgbClr val="C0504D"/>
              </a:solidFill>
              <a:prstDash val="sysDash"/>
              <a:round/>
              <a:headEnd type="none" w="med" len="med"/>
              <a:tailEnd type="none" w="med" len="med"/>
            </a:ln>
          </c:spPr>
          <c:marker>
            <c:symbol val="none"/>
          </c:marker>
          <c:xVal>
            <c:numRef>
              <c:f>DATA!$G$44:$H$44</c:f>
              <c:numCache>
                <c:formatCode>0</c:formatCode>
                <c:ptCount val="2"/>
                <c:pt idx="0">
                  <c:v>-1</c:v>
                </c:pt>
                <c:pt idx="1">
                  <c:v>-1</c:v>
                </c:pt>
              </c:numCache>
            </c:numRef>
          </c:xVal>
          <c:yVal>
            <c:numRef>
              <c:f>DATA!$C$43:$D$43</c:f>
              <c:numCache>
                <c:formatCode>_ "€"\ * #,##0_ ;_ "€"\ * \-#,##0_ ;_ "€"\ * "-"??_ ;_ @_ </c:formatCode>
                <c:ptCount val="2"/>
                <c:pt idx="0" formatCode="_(&quot;€&quot;* #,##0.00_);_(&quot;€&quot;* \(#,##0.00\);_(&quot;€&quot;* &quot;-&quot;??_);_(@_)">
                  <c:v>0</c:v>
                </c:pt>
                <c:pt idx="1">
                  <c:v>22000000.000000004</c:v>
                </c:pt>
              </c:numCache>
            </c:numRef>
          </c:yVal>
          <c:smooth val="0"/>
          <c:extLst>
            <c:ext xmlns:c16="http://schemas.microsoft.com/office/drawing/2014/chart" uri="{C3380CC4-5D6E-409C-BE32-E72D297353CC}">
              <c16:uniqueId val="{00000011-F56B-45D7-883B-E944C915AE47}"/>
            </c:ext>
          </c:extLst>
        </c:ser>
        <c:ser>
          <c:idx val="2"/>
          <c:order val="13"/>
          <c:tx>
            <c:v>Alternatieve propositie</c:v>
          </c:tx>
          <c:spPr>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marker>
            <c:symbol val="circle"/>
            <c:size val="12"/>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marker>
          <c:dPt>
            <c:idx val="0"/>
            <c:marker>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bubble3D val="0"/>
            <c:spPr>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3-F56B-45D7-883B-E944C915AE47}"/>
              </c:ext>
            </c:extLst>
          </c:dPt>
          <c:dLbls>
            <c:dLbl>
              <c:idx val="0"/>
              <c:tx>
                <c:rich>
                  <a:bodyPr/>
                  <a:lstStyle/>
                  <a:p>
                    <a:fld id="{E66C4F72-F922-4A02-B3FD-71A8C051CCCC}"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F56B-45D7-883B-E944C915AE47}"/>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DATA!$F$8</c:f>
              <c:numCache>
                <c:formatCode>General</c:formatCode>
                <c:ptCount val="1"/>
              </c:numCache>
            </c:numRef>
          </c:xVal>
          <c:yVal>
            <c:numRef>
              <c:f>DATA!$C$8</c:f>
              <c:numCache>
                <c:formatCode>General</c:formatCode>
                <c:ptCount val="1"/>
              </c:numCache>
            </c:numRef>
          </c:yVal>
          <c:smooth val="0"/>
          <c:extLst>
            <c:ext xmlns:c15="http://schemas.microsoft.com/office/drawing/2012/chart" uri="{02D57815-91ED-43cb-92C2-25804820EDAC}">
              <c15:datalabelsRange>
                <c15:f>DATA!$B$8</c15:f>
                <c15:dlblRangeCache>
                  <c:ptCount val="1"/>
                </c15:dlblRangeCache>
              </c15:datalabelsRange>
            </c:ext>
            <c:ext xmlns:c16="http://schemas.microsoft.com/office/drawing/2014/chart" uri="{C3380CC4-5D6E-409C-BE32-E72D297353CC}">
              <c16:uniqueId val="{00000014-F56B-45D7-883B-E944C915AE47}"/>
            </c:ext>
          </c:extLst>
        </c:ser>
        <c:dLbls>
          <c:showLegendKey val="0"/>
          <c:showVal val="0"/>
          <c:showCatName val="0"/>
          <c:showSerName val="0"/>
          <c:showPercent val="0"/>
          <c:showBubbleSize val="0"/>
        </c:dLbls>
        <c:axId val="543016416"/>
        <c:axId val="543016808"/>
        <c:extLst/>
      </c:scatterChart>
      <c:valAx>
        <c:axId val="543016416"/>
        <c:scaling>
          <c:orientation val="minMax"/>
          <c:max val="120"/>
          <c:min val="0"/>
        </c:scaling>
        <c:delete val="0"/>
        <c:axPos val="b"/>
        <c:numFmt formatCode="#,##0" sourceLinked="0"/>
        <c:majorTickMark val="in"/>
        <c:minorTickMark val="none"/>
        <c:tickLblPos val="nextTo"/>
        <c:spPr>
          <a:ln>
            <a:solidFill>
              <a:schemeClr val="tx1"/>
            </a:solidFill>
          </a:ln>
        </c:spPr>
        <c:txPr>
          <a:bodyPr/>
          <a:lstStyle/>
          <a:p>
            <a:pPr>
              <a:defRPr sz="1000"/>
            </a:pPr>
            <a:endParaRPr lang="nl-NL"/>
          </a:p>
        </c:txPr>
        <c:crossAx val="543016808"/>
        <c:crosses val="autoZero"/>
        <c:crossBetween val="midCat"/>
        <c:majorUnit val="10"/>
      </c:valAx>
      <c:valAx>
        <c:axId val="543016808"/>
        <c:scaling>
          <c:orientation val="minMax"/>
          <c:max val="22000000.000000004"/>
          <c:min val="0"/>
        </c:scaling>
        <c:delete val="0"/>
        <c:axPos val="l"/>
        <c:numFmt formatCode="&quot;€&quot;\ #,##0" sourceLinked="0"/>
        <c:majorTickMark val="in"/>
        <c:minorTickMark val="none"/>
        <c:tickLblPos val="nextTo"/>
        <c:spPr>
          <a:ln>
            <a:solidFill>
              <a:schemeClr val="tx1"/>
            </a:solidFill>
          </a:ln>
        </c:spPr>
        <c:txPr>
          <a:bodyPr/>
          <a:lstStyle/>
          <a:p>
            <a:pPr>
              <a:defRPr sz="1000"/>
            </a:pPr>
            <a:endParaRPr lang="nl-NL"/>
          </a:p>
        </c:txPr>
        <c:crossAx val="543016416"/>
        <c:crosses val="autoZero"/>
        <c:crossBetween val="midCat"/>
        <c:majorUnit val="1100000"/>
        <c:dispUnits>
          <c:builtInUnit val="thousands"/>
          <c:dispUnitsLbl/>
        </c:dispUnits>
      </c:valAx>
      <c:spPr>
        <a:solidFill>
          <a:srgbClr val="8FCAE7"/>
        </a:solidFill>
        <a:ln w="9525">
          <a:noFill/>
        </a:ln>
      </c:spPr>
    </c:plotArea>
    <c:plotVisOnly val="1"/>
    <c:dispBlanksAs val="gap"/>
    <c:showDLblsOverMax val="0"/>
  </c:chart>
  <c:spPr>
    <a:solidFill>
      <a:srgbClr val="8FCAE7"/>
    </a:solidFill>
    <a:ln>
      <a:solidFill>
        <a:schemeClr val="tx1"/>
      </a:solid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5</xdr:col>
      <xdr:colOff>245745</xdr:colOff>
      <xdr:row>4</xdr:row>
      <xdr:rowOff>95250</xdr:rowOff>
    </xdr:from>
    <xdr:ext cx="1076325" cy="801902"/>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6715125" y="1009650"/>
          <a:ext cx="1076325" cy="801902"/>
        </a:xfrm>
        <a:prstGeom prst="rect">
          <a:avLst/>
        </a:prstGeom>
      </xdr:spPr>
    </xdr:pic>
    <xdr:clientData/>
  </xdr:oneCellAnchor>
  <xdr:oneCellAnchor>
    <xdr:from>
      <xdr:col>2</xdr:col>
      <xdr:colOff>2849880</xdr:colOff>
      <xdr:row>6</xdr:row>
      <xdr:rowOff>63812</xdr:rowOff>
    </xdr:from>
    <xdr:ext cx="1600200" cy="231463"/>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
        <a:srcRect t="19675" b="22940"/>
        <a:stretch/>
      </xdr:blipFill>
      <xdr:spPr>
        <a:xfrm>
          <a:off x="3550920" y="1305872"/>
          <a:ext cx="1600200" cy="23146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6</xdr:col>
      <xdr:colOff>1295401</xdr:colOff>
      <xdr:row>2</xdr:row>
      <xdr:rowOff>33867</xdr:rowOff>
    </xdr:from>
    <xdr:ext cx="1076325" cy="801902"/>
    <xdr:pic>
      <xdr:nvPicPr>
        <xdr:cNvPr id="2" name="Afbeelding 1">
          <a:extLst>
            <a:ext uri="{FF2B5EF4-FFF2-40B4-BE49-F238E27FC236}">
              <a16:creationId xmlns:a16="http://schemas.microsoft.com/office/drawing/2014/main" id="{9F002368-B52E-47BB-9A4C-DA4C089072EB}"/>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896601" y="465667"/>
          <a:ext cx="1076325" cy="80190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3</xdr:col>
      <xdr:colOff>647701</xdr:colOff>
      <xdr:row>2</xdr:row>
      <xdr:rowOff>119592</xdr:rowOff>
    </xdr:from>
    <xdr:ext cx="1076325" cy="801902"/>
    <xdr:pic>
      <xdr:nvPicPr>
        <xdr:cNvPr id="2" name="Afbeelding 1">
          <a:extLst>
            <a:ext uri="{FF2B5EF4-FFF2-40B4-BE49-F238E27FC236}">
              <a16:creationId xmlns:a16="http://schemas.microsoft.com/office/drawing/2014/main" id="{45357874-B2DB-4B04-A9EA-A8984B65D6D1}"/>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7600951" y="586317"/>
          <a:ext cx="1076325" cy="80190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8</xdr:col>
      <xdr:colOff>481666</xdr:colOff>
      <xdr:row>1</xdr:row>
      <xdr:rowOff>232833</xdr:rowOff>
    </xdr:from>
    <xdr:ext cx="1076325" cy="801902"/>
    <xdr:pic>
      <xdr:nvPicPr>
        <xdr:cNvPr id="2" name="Afbeelding 1">
          <a:extLst>
            <a:ext uri="{FF2B5EF4-FFF2-40B4-BE49-F238E27FC236}">
              <a16:creationId xmlns:a16="http://schemas.microsoft.com/office/drawing/2014/main" id="{C93E5CA9-16DE-47C1-94FB-3C0EE79ACA03}"/>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3793806" y="198120"/>
          <a:ext cx="1076325" cy="801902"/>
        </a:xfrm>
        <a:prstGeom prst="rect">
          <a:avLst/>
        </a:prstGeom>
      </xdr:spPr>
    </xdr:pic>
    <xdr:clientData/>
  </xdr:oneCellAnchor>
  <xdr:oneCellAnchor>
    <xdr:from>
      <xdr:col>2</xdr:col>
      <xdr:colOff>4835674</xdr:colOff>
      <xdr:row>2</xdr:row>
      <xdr:rowOff>258745</xdr:rowOff>
    </xdr:from>
    <xdr:ext cx="1743075" cy="520125"/>
    <xdr:pic>
      <xdr:nvPicPr>
        <xdr:cNvPr id="3" name="Afbeelding 2">
          <a:extLst>
            <a:ext uri="{FF2B5EF4-FFF2-40B4-BE49-F238E27FC236}">
              <a16:creationId xmlns:a16="http://schemas.microsoft.com/office/drawing/2014/main" id="{4359ECDF-00C7-4549-9E14-EF62B0A3B390}"/>
            </a:ext>
          </a:extLst>
        </xdr:cNvPr>
        <xdr:cNvPicPr>
          <a:picLocks noChangeAspect="1"/>
        </xdr:cNvPicPr>
      </xdr:nvPicPr>
      <xdr:blipFill>
        <a:blip xmlns:r="http://schemas.openxmlformats.org/officeDocument/2006/relationships" r:embed="rId2"/>
        <a:stretch>
          <a:fillRect/>
        </a:stretch>
      </xdr:blipFill>
      <xdr:spPr>
        <a:xfrm>
          <a:off x="5407174" y="734995"/>
          <a:ext cx="1743075" cy="52012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13</xdr:col>
      <xdr:colOff>7953</xdr:colOff>
      <xdr:row>1</xdr:row>
      <xdr:rowOff>255245</xdr:rowOff>
    </xdr:from>
    <xdr:to>
      <xdr:col>13</xdr:col>
      <xdr:colOff>1083796</xdr:colOff>
      <xdr:row>5</xdr:row>
      <xdr:rowOff>46135</xdr:rowOff>
    </xdr:to>
    <xdr:pic>
      <xdr:nvPicPr>
        <xdr:cNvPr id="2" name="Afbeelding 1">
          <a:extLst>
            <a:ext uri="{FF2B5EF4-FFF2-40B4-BE49-F238E27FC236}">
              <a16:creationId xmlns:a16="http://schemas.microsoft.com/office/drawing/2014/main" id="{6BBA8C8A-AF6E-4BF1-A30C-9F7AC492655C}"/>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20647267" y="407645"/>
          <a:ext cx="1075843" cy="825033"/>
        </a:xfrm>
        <a:prstGeom prst="rect">
          <a:avLst/>
        </a:prstGeom>
      </xdr:spPr>
    </xdr:pic>
    <xdr:clientData/>
  </xdr:twoCellAnchor>
  <xdr:oneCellAnchor>
    <xdr:from>
      <xdr:col>3</xdr:col>
      <xdr:colOff>581363</xdr:colOff>
      <xdr:row>4</xdr:row>
      <xdr:rowOff>59266</xdr:rowOff>
    </xdr:from>
    <xdr:ext cx="1192162" cy="352011"/>
    <xdr:pic>
      <xdr:nvPicPr>
        <xdr:cNvPr id="3" name="Afbeelding 2">
          <a:extLst>
            <a:ext uri="{FF2B5EF4-FFF2-40B4-BE49-F238E27FC236}">
              <a16:creationId xmlns:a16="http://schemas.microsoft.com/office/drawing/2014/main" id="{DD144405-AC6D-4D4C-BA41-C408BF1029A3}"/>
            </a:ext>
          </a:extLst>
        </xdr:cNvPr>
        <xdr:cNvPicPr>
          <a:picLocks noChangeAspect="1"/>
        </xdr:cNvPicPr>
      </xdr:nvPicPr>
      <xdr:blipFill>
        <a:blip xmlns:r="http://schemas.openxmlformats.org/officeDocument/2006/relationships" r:embed="rId2"/>
        <a:stretch>
          <a:fillRect/>
        </a:stretch>
      </xdr:blipFill>
      <xdr:spPr>
        <a:xfrm>
          <a:off x="4789296" y="990599"/>
          <a:ext cx="1192162" cy="352011"/>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1</xdr:col>
      <xdr:colOff>7471</xdr:colOff>
      <xdr:row>6</xdr:row>
      <xdr:rowOff>59204</xdr:rowOff>
    </xdr:from>
    <xdr:to>
      <xdr:col>1</xdr:col>
      <xdr:colOff>6357471</xdr:colOff>
      <xdr:row>25</xdr:row>
      <xdr:rowOff>313204</xdr:rowOff>
    </xdr:to>
    <xdr:graphicFrame macro="">
      <xdr:nvGraphicFramePr>
        <xdr:cNvPr id="2" name="Grafiek1">
          <a:extLst>
            <a:ext uri="{FF2B5EF4-FFF2-40B4-BE49-F238E27FC236}">
              <a16:creationId xmlns:a16="http://schemas.microsoft.com/office/drawing/2014/main" id="{4218E77D-B237-472E-AB3D-62FDD9B7EB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862853</xdr:colOff>
      <xdr:row>10</xdr:row>
      <xdr:rowOff>11206</xdr:rowOff>
    </xdr:from>
    <xdr:to>
      <xdr:col>1</xdr:col>
      <xdr:colOff>2364442</xdr:colOff>
      <xdr:row>15</xdr:row>
      <xdr:rowOff>123264</xdr:rowOff>
    </xdr:to>
    <xdr:pic>
      <xdr:nvPicPr>
        <xdr:cNvPr id="3" name="Afbeelding 2">
          <a:extLst>
            <a:ext uri="{FF2B5EF4-FFF2-40B4-BE49-F238E27FC236}">
              <a16:creationId xmlns:a16="http://schemas.microsoft.com/office/drawing/2014/main" id="{F498D557-02B5-42AD-BAB0-59599E38A8E9}"/>
            </a:ext>
          </a:extLst>
        </xdr:cNvPr>
        <xdr:cNvPicPr>
          <a:picLocks noChangeAspect="1"/>
        </xdr:cNvPicPr>
      </xdr:nvPicPr>
      <xdr:blipFill>
        <a:blip xmlns:r="http://schemas.openxmlformats.org/officeDocument/2006/relationships" r:embed="rId2">
          <a:clrChange>
            <a:clrFrom>
              <a:srgbClr val="8FCAE7"/>
            </a:clrFrom>
            <a:clrTo>
              <a:srgbClr val="8FCAE7">
                <a:alpha val="0"/>
              </a:srgbClr>
            </a:clrTo>
          </a:clrChange>
          <a:extLst>
            <a:ext uri="{28A0092B-C50C-407E-A947-70E740481C1C}">
              <a14:useLocalDpi xmlns:a14="http://schemas.microsoft.com/office/drawing/2010/main" val="0"/>
            </a:ext>
          </a:extLst>
        </a:blip>
        <a:stretch>
          <a:fillRect/>
        </a:stretch>
      </xdr:blipFill>
      <xdr:spPr>
        <a:xfrm>
          <a:off x="1110503" y="2554381"/>
          <a:ext cx="1501589" cy="1874183"/>
        </a:xfrm>
        <a:prstGeom prst="rect">
          <a:avLst/>
        </a:prstGeom>
      </xdr:spPr>
    </xdr:pic>
    <xdr:clientData/>
  </xdr:twoCellAnchor>
  <xdr:oneCellAnchor>
    <xdr:from>
      <xdr:col>4</xdr:col>
      <xdr:colOff>3384610</xdr:colOff>
      <xdr:row>4</xdr:row>
      <xdr:rowOff>134471</xdr:rowOff>
    </xdr:from>
    <xdr:ext cx="2529854" cy="365934"/>
    <xdr:pic>
      <xdr:nvPicPr>
        <xdr:cNvPr id="4" name="Afbeelding 3">
          <a:extLst>
            <a:ext uri="{FF2B5EF4-FFF2-40B4-BE49-F238E27FC236}">
              <a16:creationId xmlns:a16="http://schemas.microsoft.com/office/drawing/2014/main" id="{47D90E97-BF32-4F4C-BC3A-E313FFA6A620}"/>
            </a:ext>
          </a:extLst>
        </xdr:cNvPr>
        <xdr:cNvPicPr>
          <a:picLocks noChangeAspect="1"/>
        </xdr:cNvPicPr>
      </xdr:nvPicPr>
      <xdr:blipFill rotWithShape="1">
        <a:blip xmlns:r="http://schemas.openxmlformats.org/officeDocument/2006/relationships" r:embed="rId3"/>
        <a:srcRect t="19675" b="22940"/>
        <a:stretch/>
      </xdr:blipFill>
      <xdr:spPr>
        <a:xfrm>
          <a:off x="10395010" y="1248896"/>
          <a:ext cx="2529854" cy="365934"/>
        </a:xfrm>
        <a:prstGeom prst="rect">
          <a:avLst/>
        </a:prstGeom>
      </xdr:spPr>
    </xdr:pic>
    <xdr:clientData/>
  </xdr:oneCellAnchor>
</xdr:wsDr>
</file>

<file path=xl/drawings/drawing7.xml><?xml version="1.0" encoding="utf-8"?>
<c:userShapes xmlns:c="http://schemas.openxmlformats.org/drawingml/2006/chart">
  <cdr:relSizeAnchor xmlns:cdr="http://schemas.openxmlformats.org/drawingml/2006/chartDrawing">
    <cdr:from>
      <cdr:x>0.8518</cdr:x>
      <cdr:y>0.90326</cdr:y>
    </cdr:from>
    <cdr:to>
      <cdr:x>0.99625</cdr:x>
      <cdr:y>0.98466</cdr:y>
    </cdr:to>
    <cdr:sp macro="" textlink="">
      <cdr:nvSpPr>
        <cdr:cNvPr id="4" name="Rechthoek 3"/>
        <cdr:cNvSpPr/>
      </cdr:nvSpPr>
      <cdr:spPr>
        <a:xfrm xmlns:a="http://schemas.openxmlformats.org/drawingml/2006/main">
          <a:off x="5408915" y="5690152"/>
          <a:ext cx="917258" cy="512786"/>
        </a:xfrm>
        <a:prstGeom xmlns:a="http://schemas.openxmlformats.org/drawingml/2006/main" prst="rect">
          <a:avLst/>
        </a:prstGeom>
        <a:solidFill xmlns:a="http://schemas.openxmlformats.org/drawingml/2006/main">
          <a:srgbClr val="8FCAE7"/>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nl-NL" sz="1100" b="1">
              <a:solidFill>
                <a:schemeClr val="tx1"/>
              </a:solidFill>
            </a:rPr>
            <a:t>Kwaliteit </a:t>
          </a:r>
          <a:r>
            <a:rPr lang="nl-NL" sz="1100" b="1" baseline="0">
              <a:solidFill>
                <a:schemeClr val="tx1"/>
              </a:solidFill>
            </a:rPr>
            <a:t>in procenten en punten</a:t>
          </a:r>
          <a:endParaRPr lang="nl-NL" sz="1100" b="1">
            <a:solidFill>
              <a:schemeClr val="tx1"/>
            </a:solidFill>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EN\AANBESTEDINGEN\IUC19-029%20Robotic%20Process%20Automation%20(RPA)\Gunningsmodel\UiTGANGSPUNTEN%20RPA%20-%20TOOL%20Argitec%20versie%200.3.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Q:\SSO-CFD\UG_HKT_Inkoop-UNIT\80-INKOOPDOSSIERS-ICT\IUC22-036%20Modernisering%20IT%20Omzetbelasting\04%20-%20BESCHRIJVENDE%20DOCUMENTEN\Gunningsfase\Aangepaste%20stukken%20n.a.v.%20NVI\Bijlage%203%20-%20Prijzenformulier%20V1.3.xlsx" TargetMode="External"/><Relationship Id="rId1" Type="http://schemas.openxmlformats.org/officeDocument/2006/relationships/externalLinkPath" Target="/SSO-CFD/UG_HKT_Inkoop-UNIT/80-INKOOPDOSSIERS-ICT/IUC22-036%20Modernisering%20IT%20Omzetbelasting/04%20-%20BESCHRIJVENDE%20DOCUMENTEN/Gunningsfase/Aangepaste%20stukken%20n.a.v.%20NVI/Bijlage%203%20-%20Prijzenformulier%20V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Mijn%20Documenten\AANBESTEDINGEN\IUC%2019-015%20FMIS\Gunningssystematiek\UITGANGSPUNTEN%20-%20IUC19-015%20def%20-%20FMIS.xlsm"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Q:\SSO-CFD\UG_HKT_Inkoop-UNIT\80-INKOOPDOSSIERS-ICT\00%20Bibliotheek%20Prijzenformulieren\00%20Voorbeelden%20geintegreerd\IUC20-016%20Workflow%20engine%20voor%20hoog%20volume%20geautomatiseerde%20transactie%20verwerking.xlsx" TargetMode="External"/><Relationship Id="rId1" Type="http://schemas.openxmlformats.org/officeDocument/2006/relationships/externalLinkPath" Target="/SSO-CFD/UG_HKT_Inkoop-UNIT/80-INKOOPDOSSIERS-ICT/00%20Bibliotheek%20Prijzenformulieren/00%20Voorbeelden%20geintegreerd/IUC20-016%20Workflow%20engine%20voor%20hoog%20volume%20geautomatiseerde%20transactie%20verwerking.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Q:\SSO-CFD\UG_HKT_Inkoop-UNIT\80-INKOOPDOSSIERS-ICT\IUC24-026%20Proces%20Mining%20(Cloud)%20-%20Douane\04%20-%20BESCHRIJVENDE%20DOCUMENTEN\Prijzenformulier\BIJLAGE%20VIII%20Prijzenformulier%20IUC24-026_0.4.xlsx" TargetMode="External"/><Relationship Id="rId1" Type="http://schemas.openxmlformats.org/officeDocument/2006/relationships/externalLinkPath" Target="/SSO-CFD/UG_HKT_Inkoop-UNIT/80-INKOOPDOSSIERS-ICT/IUC24-026%20Proces%20Mining%20(Cloud)%20-%20Douane/04%20-%20BESCHRIJVENDE%20DOCUMENTEN/Prijzenformulier/BIJLAGE%20VIII%20Prijzenformulier%20IUC24-026_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Superformule"/>
      <sheetName val="Info BD"/>
      <sheetName val="Evaluatie"/>
      <sheetName val="TBV Onderzoek"/>
      <sheetName val="Vergelijken"/>
      <sheetName val="BPK-Grafiek"/>
      <sheetName val="DATA"/>
      <sheetName val="HULP-velden"/>
      <sheetName val="HULP-data"/>
    </sheetNames>
    <sheetDataSet>
      <sheetData sheetId="0"/>
      <sheetData sheetId="1">
        <row r="11">
          <cell r="K11">
            <v>100</v>
          </cell>
        </row>
        <row r="12">
          <cell r="K12">
            <v>100</v>
          </cell>
        </row>
        <row r="13">
          <cell r="K13">
            <v>200</v>
          </cell>
        </row>
        <row r="14">
          <cell r="K14">
            <v>140</v>
          </cell>
        </row>
        <row r="15">
          <cell r="K15">
            <v>1600000</v>
          </cell>
        </row>
        <row r="16">
          <cell r="K16">
            <v>1835789.4736842106</v>
          </cell>
        </row>
        <row r="19">
          <cell r="K19">
            <v>4.79</v>
          </cell>
        </row>
        <row r="22">
          <cell r="K22">
            <v>140</v>
          </cell>
        </row>
      </sheetData>
      <sheetData sheetId="2"/>
      <sheetData sheetId="3"/>
      <sheetData sheetId="4"/>
      <sheetData sheetId="5"/>
      <sheetData sheetId="6"/>
      <sheetData sheetId="7"/>
      <sheetData sheetId="8">
        <row r="8">
          <cell r="D8">
            <v>1.1473684210526316</v>
          </cell>
        </row>
        <row r="9">
          <cell r="D9">
            <v>1.4285714285714286</v>
          </cell>
        </row>
        <row r="10">
          <cell r="D10">
            <v>4.7897999999999996</v>
          </cell>
        </row>
        <row r="20">
          <cell r="L20">
            <v>1.4285714285714286</v>
          </cell>
        </row>
        <row r="59">
          <cell r="P59">
            <v>160000</v>
          </cell>
        </row>
        <row r="77">
          <cell r="J77">
            <v>0.5</v>
          </cell>
        </row>
        <row r="80">
          <cell r="J80">
            <v>0.5</v>
          </cell>
        </row>
      </sheetData>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amenvatting"/>
      <sheetName val="1. Programmatuur OB Oplossing"/>
      <sheetName val="2. Voortb. OB NL en NL-KOR"/>
      <sheetName val="3. Voortb. OSS"/>
      <sheetName val="4. Voortb. VAT Refund"/>
      <sheetName val="5. Voortb. EU-KOR"/>
      <sheetName val="6. Voortb. ICP"/>
      <sheetName val="7. Voortb. &quot;tezamen&quot;"/>
      <sheetName val="8. Beheer en Onderhoud SLA"/>
      <sheetName val="9. Config. ad. functionaliteit"/>
      <sheetName val="10. Additionele diensten"/>
      <sheetName val="11. Opleidingen"/>
      <sheetName val="12. Managed Service"/>
      <sheetName val="13. TCO - Housing | Datacenter"/>
      <sheetName val="14. TCO - Energie"/>
      <sheetName val="BPK-Grafiek"/>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6">
          <cell r="C16">
            <v>1600</v>
          </cell>
        </row>
        <row r="17">
          <cell r="C17">
            <v>120</v>
          </cell>
        </row>
      </sheetData>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sheetData sheetId="2"/>
      <sheetData sheetId="3"/>
      <sheetData sheetId="4"/>
      <sheetData sheetId="5"/>
      <sheetData sheetId="6">
        <row r="20">
          <cell r="L20">
            <v>1.2820512820512822</v>
          </cell>
        </row>
        <row r="80">
          <cell r="J80">
            <v>0.6</v>
          </cell>
        </row>
      </sheetData>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amenvatting"/>
      <sheetName val="1. Technische Implementatie"/>
      <sheetName val="0. Dimensionering"/>
      <sheetName val="2a. Gebruiksrecht Subscription"/>
      <sheetName val="2b. Gebruiksrecht Perpetual"/>
      <sheetName val="3a. Consultancy"/>
      <sheetName val="3b. Opleiding"/>
      <sheetName val="BPK-Grafiek"/>
      <sheetName val="DATA"/>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amenvatting"/>
      <sheetName val="0. Dimensionering"/>
      <sheetName val="1. Implementatie"/>
      <sheetName val="2abc Gebruiksrecht - Kubernetes"/>
      <sheetName val="2def Gebruiksrecht - SaaS"/>
      <sheetName val="3. Additionele dienstverlening"/>
      <sheetName val="BPK-Grafiek"/>
      <sheetName val="DATA"/>
      <sheetName val="Calculator"/>
    </sheetNames>
    <sheetDataSet>
      <sheetData sheetId="0">
        <row r="6">
          <cell r="B6" t="str">
            <v>(Prijzen exclusief BTW)</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N27"/>
  <sheetViews>
    <sheetView showGridLines="0" zoomScaleNormal="100" workbookViewId="0">
      <selection activeCell="C9" sqref="C9"/>
    </sheetView>
  </sheetViews>
  <sheetFormatPr defaultColWidth="0" defaultRowHeight="0" customHeight="1" zeroHeight="1" x14ac:dyDescent="0.2"/>
  <cols>
    <col min="1" max="1" width="2.7109375" style="2" customWidth="1"/>
    <col min="2" max="2" width="7.5703125" style="1" bestFit="1" customWidth="1"/>
    <col min="3" max="3" width="72" style="2" customWidth="1"/>
    <col min="4" max="4" width="27.28515625" style="2" bestFit="1" customWidth="1"/>
    <col min="5" max="5" width="1.7109375" style="2" customWidth="1"/>
    <col min="6" max="6" width="29.28515625" style="2" bestFit="1" customWidth="1"/>
    <col min="7" max="7" width="2.7109375" style="2" customWidth="1"/>
    <col min="8" max="8" width="18.140625" style="2" hidden="1" customWidth="1"/>
    <col min="9" max="9" width="13.140625" style="2" hidden="1" customWidth="1"/>
    <col min="10" max="14" width="37.5703125" style="2" hidden="1" customWidth="1"/>
    <col min="15" max="16384" width="19.5703125" style="2" hidden="1"/>
  </cols>
  <sheetData>
    <row r="1" spans="2:10" ht="12" customHeight="1" x14ac:dyDescent="0.2"/>
    <row r="2" spans="2:10" ht="22.5" x14ac:dyDescent="0.3">
      <c r="B2" s="3" t="s">
        <v>0</v>
      </c>
      <c r="C2" s="4"/>
      <c r="D2" s="4"/>
      <c r="E2" s="4"/>
      <c r="F2" s="4"/>
    </row>
    <row r="3" spans="2:10" ht="18" x14ac:dyDescent="0.25">
      <c r="B3" s="5" t="s">
        <v>46</v>
      </c>
      <c r="C3" s="4"/>
      <c r="D3" s="6"/>
      <c r="E3" s="6"/>
      <c r="F3" s="4"/>
    </row>
    <row r="4" spans="2:10" ht="19.5" x14ac:dyDescent="0.25">
      <c r="B4" s="7" t="s">
        <v>2</v>
      </c>
      <c r="C4" s="4"/>
      <c r="D4" s="4"/>
      <c r="E4" s="4"/>
      <c r="F4" s="4"/>
    </row>
    <row r="5" spans="2:10" ht="12.75" x14ac:dyDescent="0.2">
      <c r="B5" s="8" t="s">
        <v>96</v>
      </c>
      <c r="C5" s="4"/>
      <c r="D5" s="4"/>
      <c r="E5" s="4"/>
      <c r="F5" s="4"/>
    </row>
    <row r="6" spans="2:10" ht="12.6" customHeight="1" x14ac:dyDescent="0.2">
      <c r="B6" s="9" t="s">
        <v>6</v>
      </c>
      <c r="C6" s="4"/>
      <c r="D6" s="4"/>
      <c r="E6" s="4"/>
      <c r="F6" s="4"/>
    </row>
    <row r="7" spans="2:10" ht="12.75" x14ac:dyDescent="0.2">
      <c r="B7" s="10"/>
      <c r="C7" s="4"/>
      <c r="D7" s="4"/>
      <c r="E7" s="4"/>
      <c r="F7" s="4"/>
    </row>
    <row r="8" spans="2:10" ht="15" x14ac:dyDescent="0.2">
      <c r="B8" s="11"/>
      <c r="C8" s="125" t="s">
        <v>17</v>
      </c>
      <c r="D8" s="12"/>
      <c r="E8" s="12"/>
      <c r="F8" s="4"/>
      <c r="H8" s="13"/>
      <c r="J8" s="14"/>
    </row>
    <row r="9" spans="2:10" ht="18" customHeight="1" x14ac:dyDescent="0.2">
      <c r="B9" s="11"/>
      <c r="C9" s="265"/>
      <c r="D9" s="15"/>
      <c r="E9" s="16"/>
      <c r="F9" s="4"/>
      <c r="H9" s="13"/>
      <c r="J9" s="14"/>
    </row>
    <row r="10" spans="2:10" ht="12.75" x14ac:dyDescent="0.2">
      <c r="B10" s="11"/>
      <c r="C10" s="17"/>
      <c r="D10" s="15"/>
      <c r="E10" s="15"/>
      <c r="F10" s="15"/>
      <c r="H10" s="13"/>
      <c r="J10" s="14"/>
    </row>
    <row r="11" spans="2:10" ht="13.5" thickBot="1" x14ac:dyDescent="0.25">
      <c r="B11" s="18"/>
      <c r="C11" s="19"/>
      <c r="D11" s="19"/>
      <c r="E11" s="19"/>
      <c r="F11" s="20"/>
    </row>
    <row r="12" spans="2:10" ht="12.75" x14ac:dyDescent="0.2">
      <c r="B12" s="21"/>
      <c r="C12" s="22"/>
      <c r="D12" s="22"/>
      <c r="E12" s="22"/>
      <c r="F12" s="23"/>
    </row>
    <row r="13" spans="2:10" ht="15" x14ac:dyDescent="0.2">
      <c r="B13" s="103">
        <v>1</v>
      </c>
      <c r="C13" s="104" t="str">
        <f>'1. Migratie VM''s'!B4</f>
        <v>Migratie VM's</v>
      </c>
      <c r="D13" s="106"/>
      <c r="E13" s="107"/>
      <c r="F13" s="105">
        <f>D14</f>
        <v>0</v>
      </c>
    </row>
    <row r="14" spans="2:10" ht="13.5" thickBot="1" x14ac:dyDescent="0.25">
      <c r="B14" s="112" t="s">
        <v>3</v>
      </c>
      <c r="C14" s="113" t="s">
        <v>160</v>
      </c>
      <c r="D14" s="114">
        <f>'1. Migratie VM''s'!E14</f>
        <v>0</v>
      </c>
    </row>
    <row r="15" spans="2:10" ht="13.5" thickTop="1" x14ac:dyDescent="0.2">
      <c r="B15" s="21"/>
      <c r="C15" s="22"/>
      <c r="D15" s="22"/>
      <c r="E15" s="22"/>
      <c r="F15" s="23"/>
    </row>
    <row r="16" spans="2:10" ht="15" x14ac:dyDescent="0.2">
      <c r="B16" s="103">
        <v>2</v>
      </c>
      <c r="C16" s="104" t="str">
        <f>'2. Managed Service'!C4</f>
        <v>Managed Service</v>
      </c>
      <c r="D16" s="106"/>
      <c r="E16" s="107"/>
      <c r="F16" s="105">
        <f>D17+D18</f>
        <v>0</v>
      </c>
    </row>
    <row r="17" spans="2:6" ht="13.5" thickBot="1" x14ac:dyDescent="0.25">
      <c r="B17" s="112" t="s">
        <v>4</v>
      </c>
      <c r="C17" s="113" t="s">
        <v>82</v>
      </c>
      <c r="D17" s="114">
        <f>'2. Managed Service'!F30</f>
        <v>0</v>
      </c>
    </row>
    <row r="18" spans="2:6" ht="14.25" thickTop="1" thickBot="1" x14ac:dyDescent="0.25">
      <c r="B18" s="112" t="s">
        <v>161</v>
      </c>
      <c r="C18" s="113" t="s">
        <v>83</v>
      </c>
      <c r="D18" s="114">
        <f>'2. Managed Service'!F54</f>
        <v>0</v>
      </c>
    </row>
    <row r="19" spans="2:6" ht="13.5" thickTop="1" x14ac:dyDescent="0.2">
      <c r="B19" s="21"/>
      <c r="C19" s="22"/>
      <c r="D19" s="22"/>
      <c r="E19" s="22"/>
      <c r="F19" s="23"/>
    </row>
    <row r="20" spans="2:6" ht="15" x14ac:dyDescent="0.2">
      <c r="B20" s="103">
        <v>3</v>
      </c>
      <c r="C20" s="104" t="str">
        <f>'3. Additionele dienstverlening'!C4</f>
        <v>Additionele dienstverlening</v>
      </c>
      <c r="D20" s="108"/>
      <c r="E20" s="107"/>
      <c r="F20" s="105">
        <f>D21</f>
        <v>0</v>
      </c>
    </row>
    <row r="21" spans="2:6" ht="13.5" thickBot="1" x14ac:dyDescent="0.25">
      <c r="B21" s="112" t="s">
        <v>162</v>
      </c>
      <c r="C21" s="113" t="str">
        <f>'3. Additionele dienstverlening'!C17</f>
        <v>Consultancy</v>
      </c>
      <c r="D21" s="114">
        <f>'3. Additionele dienstverlening'!E21</f>
        <v>0</v>
      </c>
    </row>
    <row r="22" spans="2:6" ht="14.25" thickTop="1" thickBot="1" x14ac:dyDescent="0.25">
      <c r="B22" s="24"/>
      <c r="C22" s="19"/>
      <c r="D22" s="19"/>
      <c r="E22" s="19"/>
      <c r="F22" s="20"/>
    </row>
    <row r="23" spans="2:6" ht="13.5" thickBot="1" x14ac:dyDescent="0.25">
      <c r="C23" s="25"/>
      <c r="D23" s="25"/>
      <c r="E23" s="25"/>
      <c r="F23" s="26"/>
    </row>
    <row r="24" spans="2:6" ht="24.95" customHeight="1" thickBot="1" x14ac:dyDescent="0.25">
      <c r="C24" s="109" t="s">
        <v>5</v>
      </c>
      <c r="D24" s="110"/>
      <c r="E24" s="110"/>
      <c r="F24" s="111">
        <f>F13+F16+F20</f>
        <v>0</v>
      </c>
    </row>
    <row r="25" spans="2:6" ht="13.5" thickBot="1" x14ac:dyDescent="0.25">
      <c r="B25" s="27"/>
      <c r="C25" s="131" t="s">
        <v>84</v>
      </c>
      <c r="D25" s="19"/>
      <c r="E25" s="19"/>
      <c r="F25" s="20"/>
    </row>
    <row r="26" spans="2:6" ht="12.75" x14ac:dyDescent="0.2">
      <c r="B26" s="188"/>
      <c r="C26" s="189"/>
      <c r="D26" s="22"/>
      <c r="E26" s="22"/>
      <c r="F26" s="23"/>
    </row>
    <row r="27" spans="2:6" ht="12.75" x14ac:dyDescent="0.2">
      <c r="C27" s="22"/>
      <c r="D27" s="134" t="s">
        <v>95</v>
      </c>
      <c r="E27" s="272">
        <f>'1. Migratie VM''s'!E14+'2. Managed Service'!I30+'2. Managed Service'!I54+'3. Additionele dienstverlening'!J21</f>
        <v>0</v>
      </c>
      <c r="F27" s="272"/>
    </row>
  </sheetData>
  <sheetProtection algorithmName="SHA-512" hashValue="amPTyFpyiWmg9YYmUTrUaep2GXCtYTU6s2necMcAGurecItT57KXTYnuK3RNEN9E20d6vRTgat3yRiCmaIh8pQ==" saltValue="++jXpwXhlfB5Ypt69T14EQ==" spinCount="100000" sheet="1" objects="1" scenarios="1"/>
  <mergeCells count="1">
    <mergeCell ref="E27:F2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9A1C3-3B00-4B8D-BA0E-AE2075128D7B}">
  <sheetPr codeName="Blad2"/>
  <dimension ref="A1:AC822"/>
  <sheetViews>
    <sheetView showGridLines="0" zoomScale="80" zoomScaleNormal="80" workbookViewId="0">
      <selection activeCell="B2" sqref="B2"/>
    </sheetView>
  </sheetViews>
  <sheetFormatPr defaultColWidth="0" defaultRowHeight="0" customHeight="1" zeroHeight="1" x14ac:dyDescent="0.2"/>
  <cols>
    <col min="1" max="1" width="2.7109375" style="28" customWidth="1"/>
    <col min="2" max="2" width="90.5703125" style="29" customWidth="1"/>
    <col min="3" max="3" width="20.7109375" style="30" customWidth="1"/>
    <col min="4" max="4" width="20.7109375" style="31" customWidth="1"/>
    <col min="5" max="5" width="20.7109375" style="30" customWidth="1"/>
    <col min="6" max="7" width="21.7109375" style="30" customWidth="1"/>
    <col min="8" max="12" width="23" style="30" customWidth="1"/>
    <col min="13" max="13" width="26.42578125" style="30" customWidth="1"/>
    <col min="14" max="14" width="3.28515625" style="30" bestFit="1" customWidth="1"/>
    <col min="15" max="15" width="2.7109375" style="57" customWidth="1"/>
    <col min="16" max="18" width="8.85546875" style="57" hidden="1" customWidth="1"/>
    <col min="19" max="16384" width="8.85546875" style="28" hidden="1"/>
  </cols>
  <sheetData>
    <row r="1" spans="1:29" ht="12" customHeight="1" x14ac:dyDescent="0.2">
      <c r="O1" s="32"/>
      <c r="P1" s="32"/>
      <c r="Q1" s="32"/>
      <c r="R1" s="32"/>
      <c r="S1" s="32"/>
      <c r="T1" s="32"/>
      <c r="U1" s="32"/>
      <c r="V1" s="32"/>
      <c r="W1" s="32"/>
      <c r="X1" s="32"/>
    </row>
    <row r="2" spans="1:29" s="33" customFormat="1" ht="22.15" customHeight="1" x14ac:dyDescent="0.3">
      <c r="B2" s="3" t="str">
        <f>Samenvatting!B2</f>
        <v>Europese aanbesteding</v>
      </c>
      <c r="C2" s="34"/>
      <c r="D2" s="35"/>
      <c r="E2" s="36"/>
      <c r="F2" s="36"/>
      <c r="G2" s="37"/>
      <c r="H2" s="37"/>
      <c r="I2" s="37"/>
      <c r="J2" s="37"/>
      <c r="K2" s="37"/>
      <c r="L2" s="37"/>
      <c r="M2" s="37"/>
      <c r="N2" s="30"/>
      <c r="O2" s="38"/>
      <c r="P2" s="38"/>
      <c r="Q2" s="38"/>
      <c r="R2" s="38"/>
      <c r="S2" s="38"/>
      <c r="T2" s="38"/>
      <c r="U2" s="38"/>
      <c r="V2" s="38"/>
      <c r="W2" s="38"/>
      <c r="X2" s="38"/>
      <c r="Y2" s="38"/>
      <c r="AB2" s="39"/>
    </row>
    <row r="3" spans="1:29" s="40" customFormat="1" ht="22.15" customHeight="1" x14ac:dyDescent="0.2">
      <c r="B3" s="41" t="str">
        <f>Samenvatting!B3</f>
        <v>SAP Managed Platform 2025</v>
      </c>
      <c r="C3" s="42"/>
      <c r="D3" s="43"/>
      <c r="E3" s="42"/>
      <c r="F3" s="42"/>
      <c r="G3" s="42"/>
      <c r="H3" s="42"/>
      <c r="I3" s="42"/>
      <c r="J3" s="42"/>
      <c r="K3" s="42"/>
      <c r="L3" s="42"/>
      <c r="M3" s="42"/>
      <c r="N3" s="30"/>
      <c r="O3" s="44"/>
      <c r="P3" s="44"/>
      <c r="Q3" s="44"/>
      <c r="R3" s="44"/>
      <c r="S3" s="44"/>
      <c r="T3" s="44"/>
      <c r="U3" s="44"/>
      <c r="V3" s="44"/>
      <c r="W3" s="44"/>
      <c r="X3" s="44"/>
      <c r="Y3" s="44"/>
      <c r="AB3" s="45"/>
    </row>
    <row r="4" spans="1:29" s="40" customFormat="1" ht="17.45" customHeight="1" x14ac:dyDescent="0.2">
      <c r="B4" s="46" t="s">
        <v>8</v>
      </c>
      <c r="C4" s="42"/>
      <c r="D4" s="43"/>
      <c r="E4" s="42"/>
      <c r="F4" s="42"/>
      <c r="G4" s="42"/>
      <c r="H4" s="42"/>
      <c r="I4" s="42"/>
      <c r="J4" s="42"/>
      <c r="K4" s="42"/>
      <c r="L4" s="42"/>
      <c r="M4" s="42"/>
      <c r="N4" s="30"/>
      <c r="O4" s="44"/>
      <c r="P4" s="44"/>
      <c r="Q4" s="44"/>
      <c r="R4" s="44"/>
      <c r="S4" s="44"/>
      <c r="T4" s="44"/>
      <c r="U4" s="44"/>
      <c r="V4" s="44"/>
      <c r="W4" s="44"/>
      <c r="X4" s="44"/>
      <c r="Y4" s="44"/>
      <c r="AB4" s="45"/>
    </row>
    <row r="5" spans="1:29" s="40" customFormat="1" ht="17.45" customHeight="1" x14ac:dyDescent="0.2">
      <c r="B5" s="47" t="str">
        <f>Samenvatting!B5</f>
        <v>IUC25-003</v>
      </c>
      <c r="C5" s="42"/>
      <c r="D5" s="43"/>
      <c r="E5" s="42"/>
      <c r="F5" s="42"/>
      <c r="G5" s="42"/>
      <c r="H5" s="42"/>
      <c r="I5" s="42"/>
      <c r="J5" s="42"/>
      <c r="K5" s="42"/>
      <c r="L5" s="42"/>
      <c r="M5" s="42"/>
      <c r="N5" s="30"/>
      <c r="O5" s="44"/>
      <c r="P5" s="44"/>
      <c r="Q5" s="44"/>
      <c r="R5" s="44"/>
      <c r="S5" s="44"/>
      <c r="T5" s="44"/>
      <c r="U5" s="44"/>
      <c r="V5" s="44"/>
      <c r="W5" s="44"/>
      <c r="X5" s="44"/>
      <c r="Y5" s="44"/>
      <c r="AB5" s="45"/>
    </row>
    <row r="6" spans="1:29" s="40" customFormat="1" ht="17.45" customHeight="1" x14ac:dyDescent="0.2">
      <c r="B6" s="48" t="s">
        <v>6</v>
      </c>
      <c r="C6" s="42"/>
      <c r="D6" s="43"/>
      <c r="E6" s="42"/>
      <c r="F6" s="42"/>
      <c r="G6" s="42"/>
      <c r="H6" s="42"/>
      <c r="I6" s="42"/>
      <c r="J6" s="42"/>
      <c r="K6" s="42"/>
      <c r="L6" s="42"/>
      <c r="M6" s="42"/>
      <c r="N6" s="30"/>
      <c r="O6" s="44"/>
      <c r="P6" s="44"/>
      <c r="Q6" s="44"/>
      <c r="R6" s="44"/>
      <c r="S6" s="44"/>
      <c r="T6" s="44"/>
      <c r="U6" s="44"/>
      <c r="V6" s="44"/>
      <c r="W6" s="44"/>
      <c r="X6" s="44"/>
      <c r="Y6" s="44"/>
      <c r="AB6" s="45"/>
    </row>
    <row r="7" spans="1:29" s="49" customFormat="1" ht="17.45" customHeight="1" x14ac:dyDescent="0.2">
      <c r="B7" s="17"/>
      <c r="C7" s="50"/>
      <c r="D7" s="50"/>
      <c r="E7" s="51"/>
      <c r="F7" s="50"/>
      <c r="G7" s="51"/>
      <c r="H7" s="51"/>
      <c r="I7" s="51"/>
      <c r="J7" s="51"/>
      <c r="K7" s="51"/>
      <c r="L7" s="51"/>
      <c r="M7" s="51"/>
      <c r="N7" s="30"/>
      <c r="O7" s="32"/>
      <c r="P7" s="32"/>
      <c r="Q7" s="32"/>
      <c r="R7" s="32"/>
      <c r="S7" s="32"/>
      <c r="T7" s="32"/>
      <c r="U7" s="32"/>
      <c r="V7" s="32"/>
      <c r="W7" s="32"/>
      <c r="X7" s="32"/>
      <c r="Y7" s="32"/>
      <c r="Z7" s="32"/>
      <c r="AA7" s="32"/>
      <c r="AB7" s="32"/>
      <c r="AC7" s="32"/>
    </row>
    <row r="8" spans="1:29" s="49" customFormat="1" ht="15.75" thickBot="1" x14ac:dyDescent="0.25">
      <c r="B8" s="52"/>
      <c r="C8" s="53"/>
      <c r="D8" s="53"/>
      <c r="E8" s="53"/>
      <c r="F8" s="53"/>
      <c r="G8" s="53"/>
      <c r="H8" s="53"/>
      <c r="I8" s="53"/>
      <c r="J8" s="53"/>
      <c r="K8" s="53"/>
      <c r="L8" s="53"/>
      <c r="M8" s="53"/>
      <c r="N8" s="30"/>
      <c r="O8" s="32"/>
      <c r="P8" s="32"/>
      <c r="Q8" s="32"/>
      <c r="R8" s="32"/>
      <c r="S8" s="32"/>
      <c r="T8" s="32"/>
      <c r="U8" s="32"/>
      <c r="V8" s="32"/>
      <c r="W8" s="32"/>
      <c r="X8" s="32"/>
      <c r="Y8" s="32"/>
      <c r="Z8" s="32"/>
      <c r="AA8" s="32"/>
      <c r="AB8" s="32"/>
    </row>
    <row r="9" spans="1:29" s="49" customFormat="1" ht="15" x14ac:dyDescent="0.2">
      <c r="B9" s="54"/>
      <c r="C9" s="55"/>
      <c r="D9" s="56"/>
      <c r="E9" s="55"/>
      <c r="F9" s="55"/>
      <c r="G9" s="55"/>
      <c r="H9" s="55"/>
      <c r="I9" s="55"/>
      <c r="J9" s="55"/>
      <c r="K9" s="55"/>
      <c r="L9" s="55"/>
      <c r="M9" s="55"/>
      <c r="N9" s="30"/>
      <c r="O9" s="32"/>
      <c r="P9" s="32"/>
      <c r="Q9" s="32"/>
      <c r="R9" s="32"/>
      <c r="S9" s="32"/>
      <c r="T9" s="32"/>
      <c r="U9" s="32"/>
      <c r="V9" s="32"/>
      <c r="W9" s="32"/>
      <c r="X9" s="32"/>
      <c r="Y9" s="32"/>
      <c r="Z9" s="32"/>
      <c r="AA9" s="32"/>
      <c r="AB9" s="32"/>
    </row>
    <row r="10" spans="1:29" s="30" customFormat="1" ht="16.899999999999999" customHeight="1" x14ac:dyDescent="0.2">
      <c r="A10" s="28"/>
      <c r="B10" s="115" t="s">
        <v>9</v>
      </c>
      <c r="C10" s="277" t="s">
        <v>32</v>
      </c>
      <c r="D10" s="278"/>
      <c r="E10" s="278"/>
      <c r="F10" s="278"/>
      <c r="G10" s="279"/>
      <c r="H10" s="277" t="s">
        <v>50</v>
      </c>
      <c r="I10" s="278"/>
      <c r="J10" s="278"/>
      <c r="K10" s="278"/>
      <c r="L10" s="279"/>
      <c r="M10" s="283" t="s">
        <v>51</v>
      </c>
      <c r="O10" s="57"/>
      <c r="P10" s="57"/>
      <c r="Q10" s="57"/>
      <c r="R10" s="57"/>
      <c r="S10" s="28"/>
      <c r="T10" s="28"/>
      <c r="U10" s="28"/>
      <c r="V10" s="28"/>
      <c r="W10" s="28"/>
      <c r="X10" s="28"/>
      <c r="Y10" s="28"/>
      <c r="Z10" s="28"/>
      <c r="AA10" s="28"/>
      <c r="AB10" s="28"/>
      <c r="AC10" s="28"/>
    </row>
    <row r="11" spans="1:29" s="30" customFormat="1" ht="16.899999999999999" customHeight="1" x14ac:dyDescent="0.2">
      <c r="A11" s="28"/>
      <c r="B11" s="58"/>
      <c r="C11" s="280"/>
      <c r="D11" s="281"/>
      <c r="E11" s="281"/>
      <c r="F11" s="281"/>
      <c r="G11" s="282"/>
      <c r="H11" s="280"/>
      <c r="I11" s="281"/>
      <c r="J11" s="281"/>
      <c r="K11" s="281"/>
      <c r="L11" s="282"/>
      <c r="M11" s="284"/>
      <c r="O11" s="57"/>
      <c r="P11" s="57"/>
      <c r="Q11" s="57"/>
      <c r="R11" s="57"/>
      <c r="S11" s="28"/>
      <c r="T11" s="28"/>
      <c r="U11" s="28"/>
      <c r="V11" s="28"/>
      <c r="W11" s="28"/>
      <c r="X11" s="28"/>
      <c r="Y11" s="28"/>
      <c r="Z11" s="28"/>
      <c r="AA11" s="28"/>
      <c r="AB11" s="28"/>
      <c r="AC11" s="28"/>
    </row>
    <row r="12" spans="1:29" s="30" customFormat="1" ht="16.899999999999999" customHeight="1" x14ac:dyDescent="0.2">
      <c r="A12" s="28"/>
      <c r="B12" s="59"/>
      <c r="C12" s="145" t="s">
        <v>10</v>
      </c>
      <c r="D12" s="146" t="s">
        <v>11</v>
      </c>
      <c r="E12" s="146" t="s">
        <v>12</v>
      </c>
      <c r="F12" s="146" t="s">
        <v>13</v>
      </c>
      <c r="G12" s="144" t="s">
        <v>14</v>
      </c>
      <c r="H12" s="146" t="s">
        <v>35</v>
      </c>
      <c r="I12" s="146" t="s">
        <v>42</v>
      </c>
      <c r="J12" s="146" t="s">
        <v>43</v>
      </c>
      <c r="K12" s="146" t="s">
        <v>47</v>
      </c>
      <c r="L12" s="144" t="s">
        <v>48</v>
      </c>
      <c r="M12" s="144" t="s">
        <v>49</v>
      </c>
      <c r="N12" s="57"/>
      <c r="O12" s="57"/>
      <c r="P12" s="57"/>
      <c r="Q12" s="57"/>
      <c r="R12" s="28"/>
      <c r="S12" s="28"/>
      <c r="T12" s="28"/>
      <c r="U12" s="28"/>
      <c r="V12" s="28"/>
      <c r="W12" s="28"/>
      <c r="X12" s="28"/>
      <c r="Y12" s="28"/>
      <c r="Z12" s="28"/>
      <c r="AA12" s="28"/>
      <c r="AB12" s="28"/>
    </row>
    <row r="13" spans="1:29" s="30" customFormat="1" ht="16.899999999999999" customHeight="1" x14ac:dyDescent="0.2">
      <c r="A13" s="28"/>
      <c r="B13" s="124" t="s">
        <v>85</v>
      </c>
      <c r="C13" s="273"/>
      <c r="D13" s="274"/>
      <c r="E13" s="274"/>
      <c r="F13" s="274"/>
      <c r="G13" s="274"/>
      <c r="H13" s="274"/>
      <c r="I13" s="138"/>
      <c r="J13" s="138"/>
      <c r="K13" s="138"/>
      <c r="L13" s="138"/>
      <c r="M13" s="138"/>
      <c r="N13" s="57"/>
      <c r="O13" s="57"/>
      <c r="P13" s="57"/>
      <c r="Q13" s="57"/>
      <c r="R13" s="28"/>
      <c r="S13" s="28"/>
      <c r="T13" s="28"/>
      <c r="U13" s="28"/>
      <c r="V13" s="28"/>
      <c r="W13" s="28"/>
      <c r="X13" s="28"/>
      <c r="Y13" s="28"/>
      <c r="Z13" s="28"/>
      <c r="AA13" s="28"/>
      <c r="AB13" s="28"/>
    </row>
    <row r="14" spans="1:29" s="30" customFormat="1" ht="16.899999999999999" customHeight="1" x14ac:dyDescent="0.2">
      <c r="A14" s="28"/>
      <c r="B14" s="117" t="s">
        <v>91</v>
      </c>
      <c r="C14" s="118">
        <v>15064</v>
      </c>
      <c r="D14" s="118">
        <f>$C$14</f>
        <v>15064</v>
      </c>
      <c r="E14" s="118">
        <f t="shared" ref="E14:M14" si="0">$C$14</f>
        <v>15064</v>
      </c>
      <c r="F14" s="118">
        <f t="shared" si="0"/>
        <v>15064</v>
      </c>
      <c r="G14" s="118">
        <f t="shared" si="0"/>
        <v>15064</v>
      </c>
      <c r="H14" s="118">
        <f t="shared" si="0"/>
        <v>15064</v>
      </c>
      <c r="I14" s="118">
        <f t="shared" si="0"/>
        <v>15064</v>
      </c>
      <c r="J14" s="118">
        <f t="shared" si="0"/>
        <v>15064</v>
      </c>
      <c r="K14" s="118">
        <f t="shared" si="0"/>
        <v>15064</v>
      </c>
      <c r="L14" s="118">
        <f t="shared" si="0"/>
        <v>15064</v>
      </c>
      <c r="M14" s="118">
        <f t="shared" si="0"/>
        <v>15064</v>
      </c>
      <c r="N14" s="57"/>
      <c r="O14" s="57"/>
      <c r="P14" s="57"/>
      <c r="Q14" s="57"/>
      <c r="R14" s="28"/>
      <c r="S14" s="28"/>
      <c r="T14" s="28"/>
      <c r="U14" s="28"/>
      <c r="V14" s="28"/>
      <c r="W14" s="28"/>
      <c r="X14" s="28"/>
      <c r="Y14" s="28"/>
      <c r="Z14" s="28"/>
      <c r="AA14" s="28"/>
      <c r="AB14" s="28"/>
    </row>
    <row r="15" spans="1:29" s="30" customFormat="1" ht="16.899999999999999" customHeight="1" x14ac:dyDescent="0.2">
      <c r="A15" s="28"/>
      <c r="B15" s="147" t="s">
        <v>53</v>
      </c>
      <c r="C15" s="118">
        <v>1423829</v>
      </c>
      <c r="D15" s="118">
        <f>$C$15</f>
        <v>1423829</v>
      </c>
      <c r="E15" s="118">
        <f t="shared" ref="E15:M15" si="1">$C$15</f>
        <v>1423829</v>
      </c>
      <c r="F15" s="118">
        <f t="shared" si="1"/>
        <v>1423829</v>
      </c>
      <c r="G15" s="118">
        <f t="shared" si="1"/>
        <v>1423829</v>
      </c>
      <c r="H15" s="118">
        <f t="shared" si="1"/>
        <v>1423829</v>
      </c>
      <c r="I15" s="118">
        <f t="shared" si="1"/>
        <v>1423829</v>
      </c>
      <c r="J15" s="118">
        <f t="shared" si="1"/>
        <v>1423829</v>
      </c>
      <c r="K15" s="118">
        <f t="shared" si="1"/>
        <v>1423829</v>
      </c>
      <c r="L15" s="118">
        <f t="shared" si="1"/>
        <v>1423829</v>
      </c>
      <c r="M15" s="118">
        <f t="shared" si="1"/>
        <v>1423829</v>
      </c>
      <c r="N15" s="57"/>
      <c r="O15" s="57"/>
      <c r="P15" s="57"/>
      <c r="Q15" s="57"/>
      <c r="R15" s="28"/>
      <c r="S15" s="28"/>
      <c r="T15" s="28"/>
      <c r="U15" s="28"/>
      <c r="V15" s="28"/>
      <c r="W15" s="28"/>
      <c r="X15" s="28"/>
      <c r="Y15" s="28"/>
      <c r="Z15" s="28"/>
      <c r="AA15" s="28"/>
      <c r="AB15" s="28"/>
    </row>
    <row r="16" spans="1:29" s="30" customFormat="1" ht="16.899999999999999" customHeight="1" x14ac:dyDescent="0.2">
      <c r="A16" s="28"/>
      <c r="B16" s="147" t="s">
        <v>92</v>
      </c>
      <c r="C16" s="118">
        <v>120</v>
      </c>
      <c r="D16" s="118">
        <f>$C$16</f>
        <v>120</v>
      </c>
      <c r="E16" s="118">
        <f t="shared" ref="E16:M16" si="2">$C$16</f>
        <v>120</v>
      </c>
      <c r="F16" s="118">
        <f t="shared" si="2"/>
        <v>120</v>
      </c>
      <c r="G16" s="118">
        <f t="shared" si="2"/>
        <v>120</v>
      </c>
      <c r="H16" s="118">
        <f t="shared" si="2"/>
        <v>120</v>
      </c>
      <c r="I16" s="118">
        <f t="shared" si="2"/>
        <v>120</v>
      </c>
      <c r="J16" s="118">
        <f t="shared" si="2"/>
        <v>120</v>
      </c>
      <c r="K16" s="118">
        <f t="shared" si="2"/>
        <v>120</v>
      </c>
      <c r="L16" s="118">
        <f t="shared" si="2"/>
        <v>120</v>
      </c>
      <c r="M16" s="118">
        <f t="shared" si="2"/>
        <v>120</v>
      </c>
      <c r="N16" s="57"/>
      <c r="O16" s="57"/>
      <c r="P16" s="57"/>
      <c r="Q16" s="57"/>
      <c r="R16" s="28"/>
      <c r="S16" s="28"/>
      <c r="T16" s="28"/>
      <c r="U16" s="28"/>
      <c r="V16" s="28"/>
      <c r="W16" s="28"/>
      <c r="X16" s="28"/>
      <c r="Y16" s="28"/>
      <c r="Z16" s="28"/>
      <c r="AA16" s="28"/>
      <c r="AB16" s="28"/>
    </row>
    <row r="17" spans="1:29" s="30" customFormat="1" ht="16.899999999999999" customHeight="1" x14ac:dyDescent="0.2">
      <c r="A17" s="28"/>
      <c r="B17" s="147" t="s">
        <v>54</v>
      </c>
      <c r="C17" s="118">
        <v>130</v>
      </c>
      <c r="D17" s="119">
        <v>130</v>
      </c>
      <c r="E17" s="119">
        <v>130</v>
      </c>
      <c r="F17" s="119">
        <v>125</v>
      </c>
      <c r="G17" s="119">
        <v>120</v>
      </c>
      <c r="H17" s="119">
        <v>115</v>
      </c>
      <c r="I17" s="119">
        <v>110</v>
      </c>
      <c r="J17" s="119">
        <v>105</v>
      </c>
      <c r="K17" s="119">
        <v>100</v>
      </c>
      <c r="L17" s="119">
        <v>100</v>
      </c>
      <c r="M17" s="119">
        <v>100</v>
      </c>
      <c r="N17" s="57"/>
      <c r="O17" s="57"/>
      <c r="P17" s="57"/>
      <c r="Q17" s="57"/>
      <c r="R17" s="28"/>
      <c r="S17" s="28"/>
      <c r="T17" s="28"/>
      <c r="U17" s="28"/>
      <c r="V17" s="28"/>
      <c r="W17" s="28"/>
      <c r="X17" s="28"/>
      <c r="Y17" s="28"/>
      <c r="Z17" s="28"/>
      <c r="AA17" s="28"/>
      <c r="AB17" s="28"/>
    </row>
    <row r="18" spans="1:29" s="30" customFormat="1" ht="16.899999999999999" customHeight="1" x14ac:dyDescent="0.2">
      <c r="A18" s="28"/>
      <c r="B18" s="116"/>
      <c r="C18" s="120"/>
      <c r="D18" s="121"/>
      <c r="E18" s="121"/>
      <c r="F18" s="121"/>
      <c r="G18" s="121"/>
      <c r="H18" s="121"/>
      <c r="I18" s="121"/>
      <c r="J18" s="121"/>
      <c r="K18" s="121"/>
      <c r="L18" s="121"/>
      <c r="M18" s="121"/>
      <c r="N18" s="57"/>
      <c r="O18" s="57"/>
      <c r="P18" s="57"/>
      <c r="Q18" s="57"/>
      <c r="R18" s="28"/>
      <c r="S18" s="28"/>
      <c r="T18" s="28"/>
      <c r="U18" s="28"/>
      <c r="V18" s="28"/>
      <c r="W18" s="28"/>
      <c r="X18" s="28"/>
      <c r="Y18" s="28"/>
      <c r="Z18" s="28"/>
      <c r="AA18" s="28"/>
      <c r="AB18" s="28"/>
    </row>
    <row r="19" spans="1:29" s="30" customFormat="1" ht="16.899999999999999" customHeight="1" x14ac:dyDescent="0.2">
      <c r="A19" s="28"/>
      <c r="B19" s="124" t="s">
        <v>45</v>
      </c>
      <c r="C19" s="275"/>
      <c r="D19" s="276"/>
      <c r="E19" s="276"/>
      <c r="F19" s="276"/>
      <c r="G19" s="276"/>
      <c r="H19" s="276"/>
      <c r="I19" s="139"/>
      <c r="J19" s="139"/>
      <c r="K19" s="139"/>
      <c r="L19" s="139"/>
      <c r="M19" s="139"/>
      <c r="N19" s="57"/>
      <c r="O19" s="57"/>
      <c r="P19" s="57"/>
      <c r="Q19" s="57"/>
      <c r="R19" s="28"/>
      <c r="S19" s="28"/>
      <c r="T19" s="28"/>
      <c r="U19" s="28"/>
      <c r="V19" s="28"/>
      <c r="W19" s="28"/>
      <c r="X19" s="28"/>
      <c r="Y19" s="28"/>
      <c r="Z19" s="28"/>
      <c r="AA19" s="28"/>
      <c r="AB19" s="28"/>
    </row>
    <row r="20" spans="1:29" s="30" customFormat="1" ht="16.899999999999999" customHeight="1" x14ac:dyDescent="0.2">
      <c r="A20" s="28"/>
      <c r="B20" s="117" t="s">
        <v>52</v>
      </c>
      <c r="C20" s="118">
        <v>400</v>
      </c>
      <c r="D20" s="122">
        <v>200</v>
      </c>
      <c r="E20" s="122">
        <v>150</v>
      </c>
      <c r="F20" s="122">
        <v>150</v>
      </c>
      <c r="G20" s="122">
        <v>100</v>
      </c>
      <c r="H20" s="122">
        <v>100</v>
      </c>
      <c r="I20" s="122">
        <v>100</v>
      </c>
      <c r="J20" s="122">
        <v>100</v>
      </c>
      <c r="K20" s="122">
        <v>100</v>
      </c>
      <c r="L20" s="122">
        <v>100</v>
      </c>
      <c r="M20" s="122">
        <v>100</v>
      </c>
      <c r="N20" s="57"/>
      <c r="O20" s="57"/>
      <c r="P20" s="57"/>
      <c r="Q20" s="57"/>
      <c r="R20" s="28"/>
      <c r="S20" s="28"/>
      <c r="T20" s="28"/>
      <c r="U20" s="28"/>
      <c r="V20" s="28"/>
      <c r="W20" s="28"/>
      <c r="X20" s="28"/>
      <c r="Y20" s="28"/>
      <c r="Z20" s="28"/>
      <c r="AA20" s="28"/>
      <c r="AB20" s="28"/>
    </row>
    <row r="21" spans="1:29" s="30" customFormat="1" ht="16.899999999999999" customHeight="1" thickBot="1" x14ac:dyDescent="0.25">
      <c r="A21" s="28"/>
      <c r="B21" s="132" t="s">
        <v>93</v>
      </c>
      <c r="C21" s="60"/>
      <c r="D21" s="60"/>
      <c r="E21" s="60"/>
      <c r="F21" s="60"/>
      <c r="G21" s="60"/>
      <c r="H21" s="60"/>
      <c r="I21" s="60"/>
      <c r="J21" s="60"/>
      <c r="K21" s="60"/>
      <c r="L21" s="60"/>
      <c r="M21" s="60"/>
      <c r="O21" s="57"/>
      <c r="P21" s="57"/>
      <c r="Q21" s="57"/>
      <c r="R21" s="57"/>
      <c r="S21" s="28"/>
      <c r="T21" s="28"/>
      <c r="U21" s="28"/>
      <c r="V21" s="28"/>
      <c r="W21" s="28"/>
      <c r="X21" s="28"/>
      <c r="Y21" s="28"/>
      <c r="Z21" s="28"/>
      <c r="AA21" s="28"/>
      <c r="AB21" s="28"/>
      <c r="AC21" s="28"/>
    </row>
    <row r="22" spans="1:29" s="30" customFormat="1" ht="16.899999999999999" customHeight="1" x14ac:dyDescent="0.2">
      <c r="A22" s="28"/>
      <c r="B22" s="61"/>
      <c r="C22" s="61"/>
      <c r="D22" s="61"/>
      <c r="E22" s="61"/>
      <c r="F22" s="61"/>
      <c r="G22" s="61"/>
      <c r="H22" s="61"/>
      <c r="I22" s="61"/>
      <c r="J22" s="61"/>
      <c r="K22" s="61"/>
      <c r="L22" s="61"/>
      <c r="M22" s="61"/>
      <c r="O22" s="57"/>
      <c r="P22" s="57"/>
      <c r="Q22" s="57"/>
      <c r="R22" s="57"/>
      <c r="S22" s="28"/>
      <c r="T22" s="28"/>
      <c r="U22" s="28"/>
      <c r="V22" s="28"/>
      <c r="W22" s="28"/>
      <c r="X22" s="28"/>
      <c r="Y22" s="28"/>
      <c r="Z22" s="28"/>
      <c r="AA22" s="28"/>
      <c r="AB22" s="28"/>
      <c r="AC22" s="28"/>
    </row>
    <row r="23" spans="1:29" s="30" customFormat="1" ht="16.899999999999999" hidden="1" customHeight="1" x14ac:dyDescent="0.2">
      <c r="A23" s="28"/>
      <c r="B23" s="61"/>
      <c r="C23" s="61"/>
      <c r="D23" s="61"/>
      <c r="E23" s="61"/>
      <c r="F23" s="61"/>
      <c r="G23" s="61"/>
      <c r="H23" s="61"/>
      <c r="I23" s="61"/>
      <c r="J23" s="61"/>
      <c r="K23" s="61"/>
      <c r="L23" s="61"/>
      <c r="M23" s="61"/>
      <c r="O23" s="57"/>
      <c r="P23" s="57"/>
      <c r="Q23" s="57"/>
      <c r="R23" s="57"/>
      <c r="S23" s="28"/>
      <c r="T23" s="28"/>
      <c r="U23" s="28"/>
      <c r="V23" s="28"/>
      <c r="W23" s="28"/>
      <c r="X23" s="28"/>
      <c r="Y23" s="28"/>
      <c r="Z23" s="28"/>
      <c r="AA23" s="28"/>
      <c r="AB23" s="28"/>
      <c r="AC23" s="28"/>
    </row>
    <row r="24" spans="1:29" s="30" customFormat="1" ht="16.899999999999999" hidden="1" customHeight="1" x14ac:dyDescent="0.2">
      <c r="A24" s="28"/>
      <c r="B24" s="61"/>
      <c r="C24" s="61"/>
      <c r="D24" s="61"/>
      <c r="E24" s="61"/>
      <c r="F24" s="61"/>
      <c r="G24" s="61"/>
      <c r="H24" s="61"/>
      <c r="I24" s="61"/>
      <c r="J24" s="61"/>
      <c r="K24" s="61"/>
      <c r="L24" s="61"/>
      <c r="M24" s="61"/>
      <c r="O24" s="57"/>
      <c r="P24" s="57"/>
      <c r="Q24" s="57"/>
      <c r="R24" s="57"/>
      <c r="S24" s="28"/>
      <c r="T24" s="28"/>
      <c r="U24" s="28"/>
      <c r="V24" s="28"/>
      <c r="W24" s="28"/>
      <c r="X24" s="28"/>
      <c r="Y24" s="28"/>
      <c r="Z24" s="28"/>
      <c r="AA24" s="28"/>
      <c r="AB24" s="28"/>
      <c r="AC24" s="28"/>
    </row>
    <row r="25" spans="1:29" s="30" customFormat="1" ht="16.899999999999999" hidden="1" customHeight="1" x14ac:dyDescent="0.2">
      <c r="A25" s="28"/>
      <c r="B25" s="61"/>
      <c r="C25" s="61"/>
      <c r="D25" s="61"/>
      <c r="E25" s="61"/>
      <c r="F25" s="61"/>
      <c r="G25" s="61"/>
      <c r="H25" s="61"/>
      <c r="I25" s="61"/>
      <c r="J25" s="61"/>
      <c r="K25" s="61"/>
      <c r="L25" s="61"/>
      <c r="M25" s="61"/>
      <c r="O25" s="57"/>
      <c r="P25" s="57"/>
      <c r="Q25" s="57"/>
      <c r="R25" s="57"/>
      <c r="S25" s="28"/>
      <c r="T25" s="28"/>
      <c r="U25" s="28"/>
      <c r="V25" s="28"/>
      <c r="W25" s="28"/>
      <c r="X25" s="28"/>
      <c r="Y25" s="28"/>
      <c r="Z25" s="28"/>
      <c r="AA25" s="28"/>
      <c r="AB25" s="28"/>
      <c r="AC25" s="28"/>
    </row>
    <row r="26" spans="1:29" s="30" customFormat="1" ht="16.899999999999999" hidden="1" customHeight="1" x14ac:dyDescent="0.2">
      <c r="A26" s="28"/>
      <c r="B26" s="61"/>
      <c r="C26" s="61"/>
      <c r="D26" s="61"/>
      <c r="E26" s="61"/>
      <c r="F26" s="61"/>
      <c r="G26" s="61"/>
      <c r="H26" s="61"/>
      <c r="I26" s="61"/>
      <c r="J26" s="61"/>
      <c r="K26" s="61"/>
      <c r="L26" s="61"/>
      <c r="M26" s="61"/>
      <c r="O26" s="57"/>
      <c r="P26" s="57"/>
      <c r="Q26" s="57"/>
      <c r="R26" s="57"/>
      <c r="S26" s="28"/>
      <c r="T26" s="28"/>
      <c r="U26" s="28"/>
      <c r="V26" s="28"/>
      <c r="W26" s="28"/>
      <c r="X26" s="28"/>
      <c r="Y26" s="28"/>
      <c r="Z26" s="28"/>
      <c r="AA26" s="28"/>
      <c r="AB26" s="28"/>
      <c r="AC26" s="28"/>
    </row>
    <row r="27" spans="1:29" s="30" customFormat="1" ht="16.899999999999999" hidden="1" customHeight="1" x14ac:dyDescent="0.2">
      <c r="A27" s="28"/>
      <c r="B27" s="61"/>
      <c r="C27" s="61"/>
      <c r="D27" s="61"/>
      <c r="E27" s="61"/>
      <c r="F27" s="61"/>
      <c r="G27" s="61"/>
      <c r="H27" s="61"/>
      <c r="I27" s="61"/>
      <c r="J27" s="61"/>
      <c r="K27" s="61"/>
      <c r="L27" s="61"/>
      <c r="M27" s="61"/>
      <c r="O27" s="57"/>
      <c r="P27" s="57"/>
      <c r="Q27" s="57"/>
      <c r="R27" s="57"/>
      <c r="S27" s="28"/>
      <c r="T27" s="28"/>
      <c r="U27" s="28"/>
      <c r="V27" s="28"/>
      <c r="W27" s="28"/>
      <c r="X27" s="28"/>
      <c r="Y27" s="28"/>
      <c r="Z27" s="28"/>
      <c r="AA27" s="28"/>
      <c r="AB27" s="28"/>
      <c r="AC27" s="28"/>
    </row>
    <row r="28" spans="1:29" s="30" customFormat="1" ht="16.899999999999999" hidden="1" customHeight="1" x14ac:dyDescent="0.2">
      <c r="A28" s="28"/>
      <c r="B28" s="61"/>
      <c r="C28" s="61"/>
      <c r="D28" s="61"/>
      <c r="E28" s="61"/>
      <c r="F28" s="61"/>
      <c r="G28" s="61"/>
      <c r="H28" s="61"/>
      <c r="I28" s="61"/>
      <c r="J28" s="61"/>
      <c r="K28" s="61"/>
      <c r="L28" s="61"/>
      <c r="M28" s="61"/>
      <c r="O28" s="57"/>
      <c r="P28" s="57"/>
      <c r="Q28" s="57"/>
      <c r="R28" s="57"/>
      <c r="S28" s="28"/>
      <c r="T28" s="28"/>
      <c r="U28" s="28"/>
      <c r="V28" s="28"/>
      <c r="W28" s="28"/>
      <c r="X28" s="28"/>
      <c r="Y28" s="28"/>
      <c r="Z28" s="28"/>
      <c r="AA28" s="28"/>
      <c r="AB28" s="28"/>
      <c r="AC28" s="28"/>
    </row>
    <row r="29" spans="1:29" s="30" customFormat="1" ht="16.899999999999999" hidden="1" customHeight="1" x14ac:dyDescent="0.2">
      <c r="A29" s="28"/>
      <c r="B29" s="61"/>
      <c r="C29" s="61"/>
      <c r="D29" s="61"/>
      <c r="E29" s="61"/>
      <c r="F29" s="61"/>
      <c r="G29" s="61"/>
      <c r="H29" s="61"/>
      <c r="I29" s="61"/>
      <c r="J29" s="61"/>
      <c r="K29" s="61"/>
      <c r="L29" s="61"/>
      <c r="M29" s="61"/>
      <c r="O29" s="57"/>
      <c r="P29" s="57"/>
      <c r="Q29" s="57"/>
      <c r="R29" s="57"/>
      <c r="S29" s="28"/>
      <c r="T29" s="28"/>
      <c r="U29" s="28"/>
      <c r="V29" s="28"/>
      <c r="W29" s="28"/>
      <c r="X29" s="28"/>
      <c r="Y29" s="28"/>
      <c r="Z29" s="28"/>
      <c r="AA29" s="28"/>
      <c r="AB29" s="28"/>
      <c r="AC29" s="28"/>
    </row>
    <row r="30" spans="1:29" s="30" customFormat="1" ht="16.899999999999999" hidden="1" customHeight="1" x14ac:dyDescent="0.2">
      <c r="A30" s="28"/>
      <c r="B30" s="61"/>
      <c r="C30" s="61"/>
      <c r="D30" s="61"/>
      <c r="E30" s="61"/>
      <c r="F30" s="61"/>
      <c r="G30" s="61"/>
      <c r="H30" s="61"/>
      <c r="I30" s="61"/>
      <c r="J30" s="61"/>
      <c r="K30" s="61"/>
      <c r="L30" s="61"/>
      <c r="M30" s="61"/>
      <c r="O30" s="57"/>
      <c r="P30" s="57"/>
      <c r="Q30" s="57"/>
      <c r="R30" s="57"/>
      <c r="S30" s="28"/>
      <c r="T30" s="28"/>
      <c r="U30" s="28"/>
      <c r="V30" s="28"/>
      <c r="W30" s="28"/>
      <c r="X30" s="28"/>
      <c r="Y30" s="28"/>
      <c r="Z30" s="28"/>
      <c r="AA30" s="28"/>
      <c r="AB30" s="28"/>
      <c r="AC30" s="28"/>
    </row>
    <row r="31" spans="1:29" s="30" customFormat="1" ht="16.899999999999999" hidden="1" customHeight="1" x14ac:dyDescent="0.2">
      <c r="A31" s="28"/>
      <c r="B31" s="61"/>
      <c r="C31" s="61"/>
      <c r="D31" s="61"/>
      <c r="E31" s="61"/>
      <c r="F31" s="61"/>
      <c r="G31" s="61"/>
      <c r="H31" s="61"/>
      <c r="I31" s="61"/>
      <c r="J31" s="61"/>
      <c r="K31" s="61"/>
      <c r="L31" s="61"/>
      <c r="M31" s="61"/>
      <c r="O31" s="57"/>
      <c r="P31" s="57"/>
      <c r="Q31" s="57"/>
      <c r="R31" s="57"/>
      <c r="S31" s="28"/>
      <c r="T31" s="28"/>
      <c r="U31" s="28"/>
      <c r="V31" s="28"/>
      <c r="W31" s="28"/>
      <c r="X31" s="28"/>
      <c r="Y31" s="28"/>
      <c r="Z31" s="28"/>
      <c r="AA31" s="28"/>
      <c r="AB31" s="28"/>
      <c r="AC31" s="28"/>
    </row>
    <row r="32" spans="1:29" s="30" customFormat="1" ht="16.899999999999999" hidden="1" customHeight="1" x14ac:dyDescent="0.2">
      <c r="A32" s="28"/>
      <c r="B32" s="61"/>
      <c r="C32" s="61"/>
      <c r="D32" s="61"/>
      <c r="E32" s="61"/>
      <c r="F32" s="61"/>
      <c r="G32" s="61"/>
      <c r="H32" s="61"/>
      <c r="I32" s="61"/>
      <c r="J32" s="61"/>
      <c r="K32" s="61"/>
      <c r="L32" s="61"/>
      <c r="M32" s="61"/>
      <c r="O32" s="57"/>
      <c r="P32" s="57"/>
      <c r="Q32" s="57"/>
      <c r="R32" s="57"/>
      <c r="S32" s="28"/>
      <c r="T32" s="28"/>
      <c r="U32" s="28"/>
      <c r="V32" s="28"/>
      <c r="W32" s="28"/>
      <c r="X32" s="28"/>
      <c r="Y32" s="28"/>
      <c r="Z32" s="28"/>
      <c r="AA32" s="28"/>
      <c r="AB32" s="28"/>
      <c r="AC32" s="28"/>
    </row>
    <row r="33" spans="1:29" s="30" customFormat="1" ht="16.899999999999999" hidden="1" customHeight="1" x14ac:dyDescent="0.2">
      <c r="A33" s="28"/>
      <c r="B33" s="61"/>
      <c r="C33" s="61"/>
      <c r="D33" s="61"/>
      <c r="E33" s="61"/>
      <c r="F33" s="61"/>
      <c r="G33" s="61"/>
      <c r="H33" s="61"/>
      <c r="I33" s="61"/>
      <c r="J33" s="61"/>
      <c r="K33" s="61"/>
      <c r="L33" s="61"/>
      <c r="M33" s="61"/>
      <c r="O33" s="57"/>
      <c r="P33" s="57"/>
      <c r="Q33" s="57"/>
      <c r="R33" s="57"/>
      <c r="S33" s="28"/>
      <c r="T33" s="28"/>
      <c r="U33" s="28"/>
      <c r="V33" s="28"/>
      <c r="W33" s="28"/>
      <c r="X33" s="28"/>
      <c r="Y33" s="28"/>
      <c r="Z33" s="28"/>
      <c r="AA33" s="28"/>
      <c r="AB33" s="28"/>
      <c r="AC33" s="28"/>
    </row>
    <row r="34" spans="1:29" s="30" customFormat="1" ht="16.899999999999999" hidden="1" customHeight="1" x14ac:dyDescent="0.2">
      <c r="A34" s="28"/>
      <c r="B34" s="61"/>
      <c r="C34" s="61"/>
      <c r="D34" s="61"/>
      <c r="E34" s="61"/>
      <c r="F34" s="61"/>
      <c r="G34" s="61"/>
      <c r="H34" s="61"/>
      <c r="I34" s="61"/>
      <c r="J34" s="61"/>
      <c r="K34" s="61"/>
      <c r="L34" s="61"/>
      <c r="M34" s="61"/>
      <c r="O34" s="57"/>
      <c r="P34" s="57"/>
      <c r="Q34" s="57"/>
      <c r="R34" s="57"/>
      <c r="S34" s="28"/>
      <c r="T34" s="28"/>
      <c r="U34" s="28"/>
      <c r="V34" s="28"/>
      <c r="W34" s="28"/>
      <c r="X34" s="28"/>
      <c r="Y34" s="28"/>
      <c r="Z34" s="28"/>
      <c r="AA34" s="28"/>
      <c r="AB34" s="28"/>
      <c r="AC34" s="28"/>
    </row>
    <row r="35" spans="1:29" s="30" customFormat="1" ht="16.899999999999999" hidden="1" customHeight="1" x14ac:dyDescent="0.2">
      <c r="A35" s="28"/>
      <c r="B35" s="61"/>
      <c r="C35" s="61"/>
      <c r="D35" s="61"/>
      <c r="E35" s="61"/>
      <c r="F35" s="61"/>
      <c r="G35" s="61"/>
      <c r="H35" s="61"/>
      <c r="I35" s="61"/>
      <c r="J35" s="61"/>
      <c r="K35" s="61"/>
      <c r="L35" s="61"/>
      <c r="M35" s="61"/>
      <c r="O35" s="57"/>
      <c r="P35" s="57"/>
      <c r="Q35" s="57"/>
      <c r="R35" s="57"/>
      <c r="S35" s="28"/>
      <c r="T35" s="28"/>
      <c r="U35" s="28"/>
      <c r="V35" s="28"/>
      <c r="W35" s="28"/>
      <c r="X35" s="28"/>
      <c r="Y35" s="28"/>
      <c r="Z35" s="28"/>
      <c r="AA35" s="28"/>
      <c r="AB35" s="28"/>
      <c r="AC35" s="28"/>
    </row>
    <row r="36" spans="1:29" s="30" customFormat="1" ht="16.899999999999999" hidden="1" customHeight="1" x14ac:dyDescent="0.2">
      <c r="A36" s="28"/>
      <c r="B36" s="61"/>
      <c r="C36" s="61"/>
      <c r="D36" s="61"/>
      <c r="E36" s="61"/>
      <c r="F36" s="61"/>
      <c r="G36" s="61"/>
      <c r="H36" s="61"/>
      <c r="I36" s="61"/>
      <c r="J36" s="61"/>
      <c r="K36" s="61"/>
      <c r="L36" s="61"/>
      <c r="M36" s="61"/>
      <c r="O36" s="57"/>
      <c r="P36" s="57"/>
      <c r="Q36" s="57"/>
      <c r="R36" s="57"/>
      <c r="S36" s="28"/>
      <c r="T36" s="28"/>
      <c r="U36" s="28"/>
      <c r="V36" s="28"/>
      <c r="W36" s="28"/>
      <c r="X36" s="28"/>
      <c r="Y36" s="28"/>
      <c r="Z36" s="28"/>
      <c r="AA36" s="28"/>
      <c r="AB36" s="28"/>
      <c r="AC36" s="28"/>
    </row>
    <row r="37" spans="1:29" s="30" customFormat="1" ht="16.899999999999999" hidden="1" customHeight="1" x14ac:dyDescent="0.2">
      <c r="A37" s="28"/>
      <c r="B37" s="61"/>
      <c r="C37" s="61"/>
      <c r="D37" s="61"/>
      <c r="E37" s="61"/>
      <c r="F37" s="61"/>
      <c r="G37" s="61"/>
      <c r="H37" s="61"/>
      <c r="I37" s="61"/>
      <c r="J37" s="61"/>
      <c r="K37" s="61"/>
      <c r="L37" s="61"/>
      <c r="M37" s="61"/>
      <c r="O37" s="57"/>
      <c r="P37" s="57"/>
      <c r="Q37" s="57"/>
      <c r="R37" s="57"/>
      <c r="S37" s="28"/>
      <c r="T37" s="28"/>
      <c r="U37" s="28"/>
      <c r="V37" s="28"/>
      <c r="W37" s="28"/>
      <c r="X37" s="28"/>
      <c r="Y37" s="28"/>
      <c r="Z37" s="28"/>
      <c r="AA37" s="28"/>
      <c r="AB37" s="28"/>
      <c r="AC37" s="28"/>
    </row>
    <row r="38" spans="1:29" s="30" customFormat="1" ht="16.899999999999999" hidden="1" customHeight="1" x14ac:dyDescent="0.2">
      <c r="A38" s="28"/>
      <c r="B38" s="61"/>
      <c r="C38" s="61"/>
      <c r="D38" s="61"/>
      <c r="E38" s="61"/>
      <c r="F38" s="61"/>
      <c r="G38" s="61"/>
      <c r="H38" s="61"/>
      <c r="I38" s="61"/>
      <c r="J38" s="61"/>
      <c r="K38" s="61"/>
      <c r="L38" s="61"/>
      <c r="M38" s="61"/>
      <c r="O38" s="57"/>
      <c r="P38" s="57"/>
      <c r="Q38" s="57"/>
      <c r="R38" s="57"/>
      <c r="S38" s="28"/>
      <c r="T38" s="28"/>
      <c r="U38" s="28"/>
      <c r="V38" s="28"/>
      <c r="W38" s="28"/>
      <c r="X38" s="28"/>
      <c r="Y38" s="28"/>
      <c r="Z38" s="28"/>
      <c r="AA38" s="28"/>
      <c r="AB38" s="28"/>
      <c r="AC38" s="28"/>
    </row>
    <row r="39" spans="1:29" s="30" customFormat="1" ht="16.899999999999999" hidden="1" customHeight="1" x14ac:dyDescent="0.2">
      <c r="A39" s="28"/>
      <c r="B39" s="61"/>
      <c r="C39" s="61"/>
      <c r="D39" s="61"/>
      <c r="E39" s="61"/>
      <c r="F39" s="61"/>
      <c r="G39" s="61"/>
      <c r="H39" s="61"/>
      <c r="I39" s="61"/>
      <c r="J39" s="61"/>
      <c r="K39" s="61"/>
      <c r="L39" s="61"/>
      <c r="M39" s="61"/>
      <c r="O39" s="57"/>
      <c r="P39" s="57"/>
      <c r="Q39" s="57"/>
      <c r="R39" s="57"/>
      <c r="S39" s="28"/>
      <c r="T39" s="28"/>
      <c r="U39" s="28"/>
      <c r="V39" s="28"/>
      <c r="W39" s="28"/>
      <c r="X39" s="28"/>
      <c r="Y39" s="28"/>
      <c r="Z39" s="28"/>
      <c r="AA39" s="28"/>
      <c r="AB39" s="28"/>
      <c r="AC39" s="28"/>
    </row>
    <row r="40" spans="1:29" s="30" customFormat="1" ht="16.899999999999999" hidden="1" customHeight="1" x14ac:dyDescent="0.2">
      <c r="A40" s="28"/>
      <c r="B40" s="61"/>
      <c r="C40" s="61"/>
      <c r="D40" s="61"/>
      <c r="E40" s="61"/>
      <c r="F40" s="61"/>
      <c r="G40" s="61"/>
      <c r="H40" s="61"/>
      <c r="I40" s="61"/>
      <c r="J40" s="61"/>
      <c r="K40" s="61"/>
      <c r="L40" s="61"/>
      <c r="M40" s="61"/>
      <c r="O40" s="57"/>
      <c r="P40" s="57"/>
      <c r="Q40" s="57"/>
      <c r="R40" s="57"/>
      <c r="S40" s="28"/>
      <c r="T40" s="28"/>
      <c r="U40" s="28"/>
      <c r="V40" s="28"/>
      <c r="W40" s="28"/>
      <c r="X40" s="28"/>
      <c r="Y40" s="28"/>
      <c r="Z40" s="28"/>
      <c r="AA40" s="28"/>
      <c r="AB40" s="28"/>
      <c r="AC40" s="28"/>
    </row>
    <row r="41" spans="1:29" s="30" customFormat="1" ht="16.899999999999999" hidden="1" customHeight="1" x14ac:dyDescent="0.2">
      <c r="A41" s="28"/>
      <c r="B41" s="61"/>
      <c r="C41" s="61"/>
      <c r="D41" s="61"/>
      <c r="E41" s="61"/>
      <c r="F41" s="61"/>
      <c r="G41" s="61"/>
      <c r="H41" s="61"/>
      <c r="I41" s="61"/>
      <c r="J41" s="61"/>
      <c r="K41" s="61"/>
      <c r="L41" s="61"/>
      <c r="M41" s="61"/>
      <c r="O41" s="57"/>
      <c r="P41" s="57"/>
      <c r="Q41" s="57"/>
      <c r="R41" s="57"/>
      <c r="S41" s="28"/>
      <c r="T41" s="28"/>
      <c r="U41" s="28"/>
      <c r="V41" s="28"/>
      <c r="W41" s="28"/>
      <c r="X41" s="28"/>
      <c r="Y41" s="28"/>
      <c r="Z41" s="28"/>
      <c r="AA41" s="28"/>
      <c r="AB41" s="28"/>
      <c r="AC41" s="28"/>
    </row>
    <row r="42" spans="1:29" s="30" customFormat="1" ht="16.899999999999999" hidden="1" customHeight="1" x14ac:dyDescent="0.2">
      <c r="A42" s="28"/>
      <c r="B42" s="61"/>
      <c r="C42" s="61"/>
      <c r="D42" s="61"/>
      <c r="E42" s="61"/>
      <c r="F42" s="61"/>
      <c r="G42" s="61"/>
      <c r="H42" s="61"/>
      <c r="I42" s="61"/>
      <c r="J42" s="61"/>
      <c r="K42" s="61"/>
      <c r="L42" s="61"/>
      <c r="M42" s="61"/>
      <c r="O42" s="57"/>
      <c r="P42" s="57"/>
      <c r="Q42" s="57"/>
      <c r="R42" s="57"/>
      <c r="S42" s="28"/>
      <c r="T42" s="28"/>
      <c r="U42" s="28"/>
      <c r="V42" s="28"/>
      <c r="W42" s="28"/>
      <c r="X42" s="28"/>
      <c r="Y42" s="28"/>
      <c r="Z42" s="28"/>
      <c r="AA42" s="28"/>
      <c r="AB42" s="28"/>
      <c r="AC42" s="28"/>
    </row>
    <row r="43" spans="1:29" s="30" customFormat="1" ht="16.899999999999999" hidden="1" customHeight="1" x14ac:dyDescent="0.2">
      <c r="A43" s="28"/>
      <c r="B43" s="61"/>
      <c r="C43" s="61"/>
      <c r="D43" s="61"/>
      <c r="E43" s="61"/>
      <c r="F43" s="61"/>
      <c r="G43" s="61"/>
      <c r="H43" s="61"/>
      <c r="I43" s="61"/>
      <c r="J43" s="61"/>
      <c r="K43" s="61"/>
      <c r="L43" s="61"/>
      <c r="M43" s="61"/>
      <c r="O43" s="57"/>
      <c r="P43" s="57"/>
      <c r="Q43" s="57"/>
      <c r="R43" s="57"/>
      <c r="S43" s="28"/>
      <c r="T43" s="28"/>
      <c r="U43" s="28"/>
      <c r="V43" s="28"/>
      <c r="W43" s="28"/>
      <c r="X43" s="28"/>
      <c r="Y43" s="28"/>
      <c r="Z43" s="28"/>
      <c r="AA43" s="28"/>
      <c r="AB43" s="28"/>
      <c r="AC43" s="28"/>
    </row>
    <row r="44" spans="1:29" s="30" customFormat="1" ht="16.899999999999999" hidden="1" customHeight="1" x14ac:dyDescent="0.2">
      <c r="A44" s="28"/>
      <c r="B44" s="61"/>
      <c r="C44" s="61"/>
      <c r="D44" s="61"/>
      <c r="E44" s="61"/>
      <c r="F44" s="61"/>
      <c r="G44" s="61"/>
      <c r="H44" s="61"/>
      <c r="I44" s="61"/>
      <c r="J44" s="61"/>
      <c r="K44" s="61"/>
      <c r="L44" s="61"/>
      <c r="M44" s="61"/>
      <c r="O44" s="57"/>
      <c r="P44" s="57"/>
      <c r="Q44" s="57"/>
      <c r="R44" s="57"/>
      <c r="S44" s="28"/>
      <c r="T44" s="28"/>
      <c r="U44" s="28"/>
      <c r="V44" s="28"/>
      <c r="W44" s="28"/>
      <c r="X44" s="28"/>
      <c r="Y44" s="28"/>
      <c r="Z44" s="28"/>
      <c r="AA44" s="28"/>
      <c r="AB44" s="28"/>
      <c r="AC44" s="28"/>
    </row>
    <row r="45" spans="1:29" s="30" customFormat="1" ht="16.899999999999999" hidden="1" customHeight="1" x14ac:dyDescent="0.2">
      <c r="A45" s="28"/>
      <c r="B45" s="61"/>
      <c r="C45" s="61"/>
      <c r="D45" s="61"/>
      <c r="E45" s="61"/>
      <c r="F45" s="61"/>
      <c r="G45" s="61"/>
      <c r="H45" s="61"/>
      <c r="I45" s="61"/>
      <c r="J45" s="61"/>
      <c r="K45" s="61"/>
      <c r="L45" s="61"/>
      <c r="M45" s="61"/>
      <c r="O45" s="57"/>
      <c r="P45" s="57"/>
      <c r="Q45" s="57"/>
      <c r="R45" s="57"/>
      <c r="S45" s="28"/>
      <c r="T45" s="28"/>
      <c r="U45" s="28"/>
      <c r="V45" s="28"/>
      <c r="W45" s="28"/>
      <c r="X45" s="28"/>
      <c r="Y45" s="28"/>
      <c r="Z45" s="28"/>
      <c r="AA45" s="28"/>
      <c r="AB45" s="28"/>
      <c r="AC45" s="28"/>
    </row>
    <row r="46" spans="1:29" s="30" customFormat="1" ht="16.899999999999999" hidden="1" customHeight="1" x14ac:dyDescent="0.2">
      <c r="A46" s="28"/>
      <c r="B46" s="61"/>
      <c r="C46" s="61"/>
      <c r="D46" s="61"/>
      <c r="E46" s="61"/>
      <c r="F46" s="61"/>
      <c r="G46" s="61"/>
      <c r="H46" s="61"/>
      <c r="I46" s="61"/>
      <c r="J46" s="61"/>
      <c r="K46" s="61"/>
      <c r="L46" s="61"/>
      <c r="M46" s="61"/>
      <c r="O46" s="57"/>
      <c r="P46" s="57"/>
      <c r="Q46" s="57"/>
      <c r="R46" s="57"/>
      <c r="S46" s="28"/>
      <c r="T46" s="28"/>
      <c r="U46" s="28"/>
      <c r="V46" s="28"/>
      <c r="W46" s="28"/>
      <c r="X46" s="28"/>
      <c r="Y46" s="28"/>
      <c r="Z46" s="28"/>
      <c r="AA46" s="28"/>
      <c r="AB46" s="28"/>
      <c r="AC46" s="28"/>
    </row>
    <row r="47" spans="1:29" s="30" customFormat="1" ht="16.899999999999999" hidden="1" customHeight="1" x14ac:dyDescent="0.2">
      <c r="A47" s="28"/>
      <c r="B47" s="61"/>
      <c r="C47" s="61"/>
      <c r="D47" s="61"/>
      <c r="E47" s="61"/>
      <c r="F47" s="61"/>
      <c r="G47" s="61"/>
      <c r="H47" s="61"/>
      <c r="I47" s="61"/>
      <c r="J47" s="61"/>
      <c r="K47" s="61"/>
      <c r="L47" s="61"/>
      <c r="M47" s="61"/>
      <c r="O47" s="57"/>
      <c r="P47" s="57"/>
      <c r="Q47" s="57"/>
      <c r="R47" s="57"/>
      <c r="S47" s="28"/>
      <c r="T47" s="28"/>
      <c r="U47" s="28"/>
      <c r="V47" s="28"/>
      <c r="W47" s="28"/>
      <c r="X47" s="28"/>
      <c r="Y47" s="28"/>
      <c r="Z47" s="28"/>
      <c r="AA47" s="28"/>
      <c r="AB47" s="28"/>
      <c r="AC47" s="28"/>
    </row>
    <row r="48" spans="1:29" s="30" customFormat="1" ht="16.899999999999999" hidden="1" customHeight="1" x14ac:dyDescent="0.2">
      <c r="A48" s="28"/>
      <c r="B48" s="61"/>
      <c r="C48" s="61"/>
      <c r="D48" s="61"/>
      <c r="E48" s="61"/>
      <c r="F48" s="61"/>
      <c r="G48" s="61"/>
      <c r="H48" s="61"/>
      <c r="I48" s="61"/>
      <c r="J48" s="61"/>
      <c r="K48" s="61"/>
      <c r="L48" s="61"/>
      <c r="M48" s="61"/>
      <c r="O48" s="57"/>
      <c r="P48" s="57"/>
      <c r="Q48" s="57"/>
      <c r="R48" s="57"/>
      <c r="S48" s="28"/>
      <c r="T48" s="28"/>
      <c r="U48" s="28"/>
      <c r="V48" s="28"/>
      <c r="W48" s="28"/>
      <c r="X48" s="28"/>
      <c r="Y48" s="28"/>
      <c r="Z48" s="28"/>
      <c r="AA48" s="28"/>
      <c r="AB48" s="28"/>
      <c r="AC48" s="28"/>
    </row>
    <row r="49" spans="1:29" s="30" customFormat="1" ht="16.899999999999999" hidden="1" customHeight="1" x14ac:dyDescent="0.2">
      <c r="A49" s="28"/>
      <c r="B49" s="61"/>
      <c r="C49" s="61"/>
      <c r="D49" s="61"/>
      <c r="E49" s="61"/>
      <c r="F49" s="61"/>
      <c r="G49" s="61"/>
      <c r="H49" s="61"/>
      <c r="I49" s="61"/>
      <c r="J49" s="61"/>
      <c r="K49" s="61"/>
      <c r="L49" s="61"/>
      <c r="M49" s="61"/>
      <c r="O49" s="57"/>
      <c r="P49" s="57"/>
      <c r="Q49" s="57"/>
      <c r="R49" s="57"/>
      <c r="S49" s="28"/>
      <c r="T49" s="28"/>
      <c r="U49" s="28"/>
      <c r="V49" s="28"/>
      <c r="W49" s="28"/>
      <c r="X49" s="28"/>
      <c r="Y49" s="28"/>
      <c r="Z49" s="28"/>
      <c r="AA49" s="28"/>
      <c r="AB49" s="28"/>
      <c r="AC49" s="28"/>
    </row>
    <row r="50" spans="1:29" s="30" customFormat="1" ht="16.899999999999999" hidden="1" customHeight="1" x14ac:dyDescent="0.2">
      <c r="A50" s="28"/>
      <c r="B50" s="61"/>
      <c r="C50" s="61"/>
      <c r="D50" s="61"/>
      <c r="E50" s="61"/>
      <c r="F50" s="61"/>
      <c r="G50" s="61"/>
      <c r="H50" s="61"/>
      <c r="I50" s="61"/>
      <c r="J50" s="61"/>
      <c r="K50" s="61"/>
      <c r="L50" s="61"/>
      <c r="M50" s="61"/>
      <c r="O50" s="57"/>
      <c r="P50" s="57"/>
      <c r="Q50" s="57"/>
      <c r="R50" s="57"/>
      <c r="S50" s="28"/>
      <c r="T50" s="28"/>
      <c r="U50" s="28"/>
      <c r="V50" s="28"/>
      <c r="W50" s="28"/>
      <c r="X50" s="28"/>
      <c r="Y50" s="28"/>
      <c r="Z50" s="28"/>
      <c r="AA50" s="28"/>
      <c r="AB50" s="28"/>
      <c r="AC50" s="28"/>
    </row>
    <row r="51" spans="1:29" s="30" customFormat="1" ht="16.899999999999999" hidden="1" customHeight="1" x14ac:dyDescent="0.2">
      <c r="A51" s="28"/>
      <c r="B51" s="61"/>
      <c r="C51" s="61"/>
      <c r="D51" s="61"/>
      <c r="E51" s="61"/>
      <c r="F51" s="61"/>
      <c r="G51" s="61"/>
      <c r="H51" s="61"/>
      <c r="I51" s="61"/>
      <c r="J51" s="61"/>
      <c r="K51" s="61"/>
      <c r="L51" s="61"/>
      <c r="M51" s="61"/>
      <c r="O51" s="57"/>
      <c r="P51" s="57"/>
      <c r="Q51" s="57"/>
      <c r="R51" s="57"/>
      <c r="S51" s="28"/>
      <c r="T51" s="28"/>
      <c r="U51" s="28"/>
      <c r="V51" s="28"/>
      <c r="W51" s="28"/>
      <c r="X51" s="28"/>
      <c r="Y51" s="28"/>
      <c r="Z51" s="28"/>
      <c r="AA51" s="28"/>
      <c r="AB51" s="28"/>
      <c r="AC51" s="28"/>
    </row>
    <row r="52" spans="1:29" s="30" customFormat="1" ht="16.899999999999999" hidden="1" customHeight="1" x14ac:dyDescent="0.2">
      <c r="A52" s="28"/>
      <c r="B52" s="61"/>
      <c r="C52" s="61"/>
      <c r="D52" s="61"/>
      <c r="E52" s="61"/>
      <c r="F52" s="61"/>
      <c r="G52" s="61"/>
      <c r="H52" s="61"/>
      <c r="I52" s="61"/>
      <c r="J52" s="61"/>
      <c r="K52" s="61"/>
      <c r="L52" s="61"/>
      <c r="M52" s="61"/>
      <c r="O52" s="57"/>
      <c r="P52" s="57"/>
      <c r="Q52" s="57"/>
      <c r="R52" s="57"/>
      <c r="S52" s="28"/>
      <c r="T52" s="28"/>
      <c r="U52" s="28"/>
      <c r="V52" s="28"/>
      <c r="W52" s="28"/>
      <c r="X52" s="28"/>
      <c r="Y52" s="28"/>
      <c r="Z52" s="28"/>
      <c r="AA52" s="28"/>
      <c r="AB52" s="28"/>
      <c r="AC52" s="28"/>
    </row>
    <row r="53" spans="1:29" s="30" customFormat="1" ht="16.899999999999999" hidden="1" customHeight="1" x14ac:dyDescent="0.2">
      <c r="A53" s="28"/>
      <c r="B53" s="61"/>
      <c r="C53" s="61"/>
      <c r="D53" s="61"/>
      <c r="E53" s="61"/>
      <c r="F53" s="61"/>
      <c r="G53" s="61"/>
      <c r="H53" s="61"/>
      <c r="I53" s="61"/>
      <c r="J53" s="61"/>
      <c r="K53" s="61"/>
      <c r="L53" s="61"/>
      <c r="M53" s="61"/>
      <c r="O53" s="57"/>
      <c r="P53" s="57"/>
      <c r="Q53" s="57"/>
      <c r="R53" s="57"/>
      <c r="S53" s="28"/>
      <c r="T53" s="28"/>
      <c r="U53" s="28"/>
      <c r="V53" s="28"/>
      <c r="W53" s="28"/>
      <c r="X53" s="28"/>
      <c r="Y53" s="28"/>
      <c r="Z53" s="28"/>
      <c r="AA53" s="28"/>
      <c r="AB53" s="28"/>
      <c r="AC53" s="28"/>
    </row>
    <row r="54" spans="1:29" s="30" customFormat="1" ht="16.899999999999999" hidden="1" customHeight="1" x14ac:dyDescent="0.2">
      <c r="A54" s="28"/>
      <c r="B54" s="61"/>
      <c r="C54" s="61"/>
      <c r="D54" s="61"/>
      <c r="E54" s="61"/>
      <c r="F54" s="61"/>
      <c r="G54" s="61"/>
      <c r="H54" s="61"/>
      <c r="I54" s="61"/>
      <c r="J54" s="61"/>
      <c r="K54" s="61"/>
      <c r="L54" s="61"/>
      <c r="M54" s="61"/>
      <c r="O54" s="57"/>
      <c r="P54" s="57"/>
      <c r="Q54" s="57"/>
      <c r="R54" s="57"/>
      <c r="S54" s="28"/>
      <c r="T54" s="28"/>
      <c r="U54" s="28"/>
      <c r="V54" s="28"/>
      <c r="W54" s="28"/>
      <c r="X54" s="28"/>
      <c r="Y54" s="28"/>
      <c r="Z54" s="28"/>
      <c r="AA54" s="28"/>
      <c r="AB54" s="28"/>
      <c r="AC54" s="28"/>
    </row>
    <row r="55" spans="1:29" s="30" customFormat="1" ht="16.899999999999999" hidden="1" customHeight="1" x14ac:dyDescent="0.2">
      <c r="A55" s="28"/>
      <c r="B55" s="61"/>
      <c r="C55" s="61"/>
      <c r="D55" s="61"/>
      <c r="E55" s="61"/>
      <c r="F55" s="61"/>
      <c r="G55" s="61"/>
      <c r="H55" s="61"/>
      <c r="I55" s="61"/>
      <c r="J55" s="61"/>
      <c r="K55" s="61"/>
      <c r="L55" s="61"/>
      <c r="M55" s="61"/>
      <c r="O55" s="57"/>
      <c r="P55" s="57"/>
      <c r="Q55" s="57"/>
      <c r="R55" s="57"/>
      <c r="S55" s="28"/>
      <c r="T55" s="28"/>
      <c r="U55" s="28"/>
      <c r="V55" s="28"/>
      <c r="W55" s="28"/>
      <c r="X55" s="28"/>
      <c r="Y55" s="28"/>
      <c r="Z55" s="28"/>
      <c r="AA55" s="28"/>
      <c r="AB55" s="28"/>
      <c r="AC55" s="28"/>
    </row>
    <row r="56" spans="1:29" s="30" customFormat="1" ht="16.899999999999999" hidden="1" customHeight="1" x14ac:dyDescent="0.2">
      <c r="A56" s="28"/>
      <c r="B56" s="61"/>
      <c r="C56" s="61"/>
      <c r="D56" s="61"/>
      <c r="E56" s="61"/>
      <c r="F56" s="61"/>
      <c r="G56" s="61"/>
      <c r="H56" s="61"/>
      <c r="I56" s="61"/>
      <c r="J56" s="61"/>
      <c r="K56" s="61"/>
      <c r="L56" s="61"/>
      <c r="M56" s="61"/>
      <c r="O56" s="57"/>
      <c r="P56" s="57"/>
      <c r="Q56" s="57"/>
      <c r="R56" s="57"/>
      <c r="S56" s="28"/>
      <c r="T56" s="28"/>
      <c r="U56" s="28"/>
      <c r="V56" s="28"/>
      <c r="W56" s="28"/>
      <c r="X56" s="28"/>
      <c r="Y56" s="28"/>
      <c r="Z56" s="28"/>
      <c r="AA56" s="28"/>
      <c r="AB56" s="28"/>
      <c r="AC56" s="28"/>
    </row>
    <row r="57" spans="1:29" s="30" customFormat="1" ht="16.899999999999999" hidden="1" customHeight="1" x14ac:dyDescent="0.2">
      <c r="A57" s="28"/>
      <c r="B57" s="61"/>
      <c r="C57" s="61"/>
      <c r="D57" s="61"/>
      <c r="E57" s="61"/>
      <c r="F57" s="61"/>
      <c r="G57" s="61"/>
      <c r="H57" s="61"/>
      <c r="I57" s="61"/>
      <c r="J57" s="61"/>
      <c r="K57" s="61"/>
      <c r="L57" s="61"/>
      <c r="M57" s="61"/>
      <c r="O57" s="57"/>
      <c r="P57" s="57"/>
      <c r="Q57" s="57"/>
      <c r="R57" s="57"/>
      <c r="S57" s="28"/>
      <c r="T57" s="28"/>
      <c r="U57" s="28"/>
      <c r="V57" s="28"/>
      <c r="W57" s="28"/>
      <c r="X57" s="28"/>
      <c r="Y57" s="28"/>
      <c r="Z57" s="28"/>
      <c r="AA57" s="28"/>
      <c r="AB57" s="28"/>
      <c r="AC57" s="28"/>
    </row>
    <row r="58" spans="1:29" s="30" customFormat="1" ht="16.899999999999999" hidden="1" customHeight="1" x14ac:dyDescent="0.2">
      <c r="A58" s="28"/>
      <c r="B58" s="61"/>
      <c r="C58" s="61"/>
      <c r="D58" s="61"/>
      <c r="E58" s="61"/>
      <c r="F58" s="61"/>
      <c r="G58" s="61"/>
      <c r="H58" s="61"/>
      <c r="I58" s="61"/>
      <c r="J58" s="61"/>
      <c r="K58" s="61"/>
      <c r="L58" s="61"/>
      <c r="M58" s="61"/>
      <c r="O58" s="57"/>
      <c r="P58" s="57"/>
      <c r="Q58" s="57"/>
      <c r="R58" s="57"/>
      <c r="S58" s="28"/>
      <c r="T58" s="28"/>
      <c r="U58" s="28"/>
      <c r="V58" s="28"/>
      <c r="W58" s="28"/>
      <c r="X58" s="28"/>
      <c r="Y58" s="28"/>
      <c r="Z58" s="28"/>
      <c r="AA58" s="28"/>
      <c r="AB58" s="28"/>
      <c r="AC58" s="28"/>
    </row>
    <row r="59" spans="1:29" s="30" customFormat="1" ht="16.899999999999999" hidden="1" customHeight="1" x14ac:dyDescent="0.2">
      <c r="A59" s="28"/>
      <c r="B59" s="61"/>
      <c r="C59" s="61"/>
      <c r="D59" s="61"/>
      <c r="E59" s="61"/>
      <c r="F59" s="61"/>
      <c r="G59" s="61"/>
      <c r="H59" s="61"/>
      <c r="I59" s="61"/>
      <c r="J59" s="61"/>
      <c r="K59" s="61"/>
      <c r="L59" s="61"/>
      <c r="M59" s="61"/>
      <c r="O59" s="57"/>
      <c r="P59" s="57"/>
      <c r="Q59" s="57"/>
      <c r="R59" s="57"/>
      <c r="S59" s="28"/>
      <c r="T59" s="28"/>
      <c r="U59" s="28"/>
      <c r="V59" s="28"/>
      <c r="W59" s="28"/>
      <c r="X59" s="28"/>
      <c r="Y59" s="28"/>
      <c r="Z59" s="28"/>
      <c r="AA59" s="28"/>
      <c r="AB59" s="28"/>
      <c r="AC59" s="28"/>
    </row>
    <row r="60" spans="1:29" s="30" customFormat="1" ht="16.899999999999999" hidden="1" customHeight="1" x14ac:dyDescent="0.2">
      <c r="A60" s="28"/>
      <c r="B60" s="61"/>
      <c r="C60" s="61"/>
      <c r="D60" s="61"/>
      <c r="E60" s="61"/>
      <c r="F60" s="61"/>
      <c r="G60" s="61"/>
      <c r="H60" s="61"/>
      <c r="I60" s="61"/>
      <c r="J60" s="61"/>
      <c r="K60" s="61"/>
      <c r="L60" s="61"/>
      <c r="M60" s="61"/>
      <c r="O60" s="57"/>
      <c r="P60" s="57"/>
      <c r="Q60" s="57"/>
      <c r="R60" s="57"/>
      <c r="S60" s="28"/>
      <c r="T60" s="28"/>
      <c r="U60" s="28"/>
      <c r="V60" s="28"/>
      <c r="W60" s="28"/>
      <c r="X60" s="28"/>
      <c r="Y60" s="28"/>
      <c r="Z60" s="28"/>
      <c r="AA60" s="28"/>
      <c r="AB60" s="28"/>
      <c r="AC60" s="28"/>
    </row>
    <row r="61" spans="1:29" s="30" customFormat="1" ht="16.899999999999999" hidden="1" customHeight="1" x14ac:dyDescent="0.2">
      <c r="A61" s="28"/>
      <c r="B61" s="61"/>
      <c r="C61" s="61"/>
      <c r="D61" s="61"/>
      <c r="E61" s="61"/>
      <c r="F61" s="61"/>
      <c r="G61" s="61"/>
      <c r="H61" s="61"/>
      <c r="I61" s="61"/>
      <c r="J61" s="61"/>
      <c r="K61" s="61"/>
      <c r="L61" s="61"/>
      <c r="M61" s="61"/>
      <c r="O61" s="57"/>
      <c r="P61" s="57"/>
      <c r="Q61" s="57"/>
      <c r="R61" s="57"/>
      <c r="S61" s="28"/>
      <c r="T61" s="28"/>
      <c r="U61" s="28"/>
      <c r="V61" s="28"/>
      <c r="W61" s="28"/>
      <c r="X61" s="28"/>
      <c r="Y61" s="28"/>
      <c r="Z61" s="28"/>
      <c r="AA61" s="28"/>
      <c r="AB61" s="28"/>
      <c r="AC61" s="28"/>
    </row>
    <row r="62" spans="1:29" s="30" customFormat="1" ht="16.899999999999999" hidden="1" customHeight="1" x14ac:dyDescent="0.2">
      <c r="A62" s="28"/>
      <c r="B62" s="61"/>
      <c r="C62" s="61"/>
      <c r="D62" s="61"/>
      <c r="E62" s="61"/>
      <c r="F62" s="61"/>
      <c r="G62" s="61"/>
      <c r="H62" s="61"/>
      <c r="I62" s="61"/>
      <c r="J62" s="61"/>
      <c r="K62" s="61"/>
      <c r="L62" s="61"/>
      <c r="M62" s="61"/>
      <c r="O62" s="57"/>
      <c r="P62" s="57"/>
      <c r="Q62" s="57"/>
      <c r="R62" s="57"/>
      <c r="S62" s="28"/>
      <c r="T62" s="28"/>
      <c r="U62" s="28"/>
      <c r="V62" s="28"/>
      <c r="W62" s="28"/>
      <c r="X62" s="28"/>
      <c r="Y62" s="28"/>
      <c r="Z62" s="28"/>
      <c r="AA62" s="28"/>
      <c r="AB62" s="28"/>
      <c r="AC62" s="28"/>
    </row>
    <row r="63" spans="1:29" s="30" customFormat="1" ht="16.899999999999999" hidden="1" customHeight="1" x14ac:dyDescent="0.2">
      <c r="A63" s="28"/>
      <c r="B63" s="61"/>
      <c r="C63" s="61"/>
      <c r="D63" s="61"/>
      <c r="E63" s="61"/>
      <c r="F63" s="61"/>
      <c r="G63" s="61"/>
      <c r="H63" s="61"/>
      <c r="I63" s="61"/>
      <c r="J63" s="61"/>
      <c r="K63" s="61"/>
      <c r="L63" s="61"/>
      <c r="M63" s="61"/>
      <c r="O63" s="57"/>
      <c r="P63" s="57"/>
      <c r="Q63" s="57"/>
      <c r="R63" s="57"/>
      <c r="S63" s="28"/>
      <c r="T63" s="28"/>
      <c r="U63" s="28"/>
      <c r="V63" s="28"/>
      <c r="W63" s="28"/>
      <c r="X63" s="28"/>
      <c r="Y63" s="28"/>
      <c r="Z63" s="28"/>
      <c r="AA63" s="28"/>
      <c r="AB63" s="28"/>
      <c r="AC63" s="28"/>
    </row>
    <row r="64" spans="1:29" s="30" customFormat="1" ht="16.899999999999999" hidden="1" customHeight="1" x14ac:dyDescent="0.2">
      <c r="A64" s="28"/>
      <c r="B64" s="61"/>
      <c r="C64" s="61"/>
      <c r="D64" s="61"/>
      <c r="E64" s="61"/>
      <c r="F64" s="61"/>
      <c r="G64" s="61"/>
      <c r="H64" s="61"/>
      <c r="I64" s="61"/>
      <c r="J64" s="61"/>
      <c r="K64" s="61"/>
      <c r="L64" s="61"/>
      <c r="M64" s="61"/>
      <c r="O64" s="57"/>
      <c r="P64" s="57"/>
      <c r="Q64" s="57"/>
      <c r="R64" s="57"/>
      <c r="S64" s="28"/>
      <c r="T64" s="28"/>
      <c r="U64" s="28"/>
      <c r="V64" s="28"/>
      <c r="W64" s="28"/>
      <c r="X64" s="28"/>
      <c r="Y64" s="28"/>
      <c r="Z64" s="28"/>
      <c r="AA64" s="28"/>
      <c r="AB64" s="28"/>
      <c r="AC64" s="28"/>
    </row>
    <row r="65" spans="1:29" s="30" customFormat="1" ht="16.899999999999999" hidden="1" customHeight="1" x14ac:dyDescent="0.2">
      <c r="A65" s="28"/>
      <c r="B65" s="61"/>
      <c r="C65" s="61"/>
      <c r="D65" s="61"/>
      <c r="E65" s="61"/>
      <c r="F65" s="61"/>
      <c r="G65" s="61"/>
      <c r="H65" s="61"/>
      <c r="I65" s="61"/>
      <c r="J65" s="61"/>
      <c r="K65" s="61"/>
      <c r="L65" s="61"/>
      <c r="M65" s="61"/>
      <c r="O65" s="57"/>
      <c r="P65" s="57"/>
      <c r="Q65" s="57"/>
      <c r="R65" s="57"/>
      <c r="S65" s="28"/>
      <c r="T65" s="28"/>
      <c r="U65" s="28"/>
      <c r="V65" s="28"/>
      <c r="W65" s="28"/>
      <c r="X65" s="28"/>
      <c r="Y65" s="28"/>
      <c r="Z65" s="28"/>
      <c r="AA65" s="28"/>
      <c r="AB65" s="28"/>
      <c r="AC65" s="28"/>
    </row>
    <row r="66" spans="1:29" s="30" customFormat="1" ht="16.899999999999999" hidden="1" customHeight="1" x14ac:dyDescent="0.2">
      <c r="A66" s="28"/>
      <c r="B66" s="61"/>
      <c r="C66" s="61"/>
      <c r="D66" s="61"/>
      <c r="E66" s="61"/>
      <c r="F66" s="61"/>
      <c r="G66" s="61"/>
      <c r="H66" s="61"/>
      <c r="I66" s="61"/>
      <c r="J66" s="61"/>
      <c r="K66" s="61"/>
      <c r="L66" s="61"/>
      <c r="M66" s="61"/>
      <c r="O66" s="57"/>
      <c r="P66" s="57"/>
      <c r="Q66" s="57"/>
      <c r="R66" s="57"/>
      <c r="S66" s="28"/>
      <c r="T66" s="28"/>
      <c r="U66" s="28"/>
      <c r="V66" s="28"/>
      <c r="W66" s="28"/>
      <c r="X66" s="28"/>
      <c r="Y66" s="28"/>
      <c r="Z66" s="28"/>
      <c r="AA66" s="28"/>
      <c r="AB66" s="28"/>
      <c r="AC66" s="28"/>
    </row>
    <row r="67" spans="1:29" s="30" customFormat="1" ht="16.899999999999999" hidden="1" customHeight="1" x14ac:dyDescent="0.2">
      <c r="A67" s="28"/>
      <c r="B67" s="61"/>
      <c r="C67" s="61"/>
      <c r="D67" s="61"/>
      <c r="E67" s="61"/>
      <c r="F67" s="61"/>
      <c r="G67" s="61"/>
      <c r="H67" s="61"/>
      <c r="I67" s="61"/>
      <c r="J67" s="61"/>
      <c r="K67" s="61"/>
      <c r="L67" s="61"/>
      <c r="M67" s="61"/>
      <c r="O67" s="57"/>
      <c r="P67" s="57"/>
      <c r="Q67" s="57"/>
      <c r="R67" s="57"/>
      <c r="S67" s="28"/>
      <c r="T67" s="28"/>
      <c r="U67" s="28"/>
      <c r="V67" s="28"/>
      <c r="W67" s="28"/>
      <c r="X67" s="28"/>
      <c r="Y67" s="28"/>
      <c r="Z67" s="28"/>
      <c r="AA67" s="28"/>
      <c r="AB67" s="28"/>
      <c r="AC67" s="28"/>
    </row>
    <row r="68" spans="1:29" s="30" customFormat="1" ht="14.25" hidden="1" customHeight="1" x14ac:dyDescent="0.2">
      <c r="A68" s="28"/>
      <c r="B68" s="61"/>
      <c r="C68" s="61"/>
      <c r="D68" s="61"/>
      <c r="E68" s="61"/>
      <c r="F68" s="61"/>
      <c r="G68" s="61"/>
      <c r="H68" s="61"/>
      <c r="I68" s="61"/>
      <c r="J68" s="61"/>
      <c r="K68" s="61"/>
      <c r="L68" s="61"/>
      <c r="M68" s="61"/>
      <c r="O68" s="57"/>
      <c r="P68" s="57"/>
      <c r="Q68" s="57"/>
      <c r="R68" s="57"/>
      <c r="S68" s="28"/>
      <c r="T68" s="28"/>
      <c r="U68" s="28"/>
      <c r="V68" s="28"/>
      <c r="W68" s="28"/>
      <c r="X68" s="28"/>
      <c r="Y68" s="28"/>
      <c r="Z68" s="28"/>
      <c r="AA68" s="28"/>
      <c r="AB68" s="28"/>
      <c r="AC68" s="28"/>
    </row>
    <row r="69" spans="1:29" s="30" customFormat="1" ht="14.25" hidden="1" customHeight="1" x14ac:dyDescent="0.2">
      <c r="A69" s="28"/>
      <c r="B69" s="61"/>
      <c r="C69" s="61"/>
      <c r="D69" s="61"/>
      <c r="E69" s="61"/>
      <c r="F69" s="61"/>
      <c r="G69" s="61"/>
      <c r="H69" s="61"/>
      <c r="I69" s="61"/>
      <c r="J69" s="61"/>
      <c r="K69" s="61"/>
      <c r="L69" s="61"/>
      <c r="M69" s="61"/>
      <c r="O69" s="57"/>
      <c r="P69" s="57"/>
      <c r="Q69" s="57"/>
      <c r="R69" s="57"/>
      <c r="S69" s="28"/>
      <c r="T69" s="28"/>
      <c r="U69" s="28"/>
      <c r="V69" s="28"/>
      <c r="W69" s="28"/>
      <c r="X69" s="28"/>
      <c r="Y69" s="28"/>
      <c r="Z69" s="28"/>
      <c r="AA69" s="28"/>
      <c r="AB69" s="28"/>
      <c r="AC69" s="28"/>
    </row>
    <row r="70" spans="1:29" s="30" customFormat="1" ht="14.25" hidden="1" customHeight="1" x14ac:dyDescent="0.2">
      <c r="A70" s="28"/>
      <c r="B70" s="61"/>
      <c r="C70" s="61"/>
      <c r="D70" s="61"/>
      <c r="E70" s="61"/>
      <c r="F70" s="61"/>
      <c r="G70" s="61"/>
      <c r="H70" s="61"/>
      <c r="I70" s="61"/>
      <c r="J70" s="61"/>
      <c r="K70" s="61"/>
      <c r="L70" s="61"/>
      <c r="M70" s="61"/>
      <c r="O70" s="57"/>
      <c r="P70" s="57"/>
      <c r="Q70" s="57"/>
      <c r="R70" s="57"/>
      <c r="S70" s="28"/>
      <c r="T70" s="28"/>
      <c r="U70" s="28"/>
      <c r="V70" s="28"/>
      <c r="W70" s="28"/>
      <c r="X70" s="28"/>
      <c r="Y70" s="28"/>
      <c r="Z70" s="28"/>
      <c r="AA70" s="28"/>
      <c r="AB70" s="28"/>
      <c r="AC70" s="28"/>
    </row>
    <row r="71" spans="1:29" s="30" customFormat="1" ht="14.25" hidden="1" customHeight="1" x14ac:dyDescent="0.2">
      <c r="A71" s="28"/>
      <c r="B71" s="61"/>
      <c r="C71" s="61"/>
      <c r="D71" s="61"/>
      <c r="E71" s="61"/>
      <c r="F71" s="61"/>
      <c r="G71" s="61"/>
      <c r="H71" s="61"/>
      <c r="I71" s="61"/>
      <c r="J71" s="61"/>
      <c r="K71" s="61"/>
      <c r="L71" s="61"/>
      <c r="M71" s="61"/>
      <c r="O71" s="57"/>
      <c r="P71" s="57"/>
      <c r="Q71" s="57"/>
      <c r="R71" s="57"/>
      <c r="S71" s="28"/>
      <c r="T71" s="28"/>
      <c r="U71" s="28"/>
      <c r="V71" s="28"/>
      <c r="W71" s="28"/>
      <c r="X71" s="28"/>
      <c r="Y71" s="28"/>
      <c r="Z71" s="28"/>
      <c r="AA71" s="28"/>
      <c r="AB71" s="28"/>
      <c r="AC71" s="28"/>
    </row>
    <row r="72" spans="1:29" s="30" customFormat="1" ht="14.25" hidden="1" customHeight="1" x14ac:dyDescent="0.2">
      <c r="A72" s="28"/>
      <c r="B72" s="61"/>
      <c r="C72" s="61"/>
      <c r="D72" s="61"/>
      <c r="E72" s="61"/>
      <c r="F72" s="61"/>
      <c r="G72" s="61"/>
      <c r="H72" s="61"/>
      <c r="I72" s="61"/>
      <c r="J72" s="61"/>
      <c r="K72" s="61"/>
      <c r="L72" s="61"/>
      <c r="M72" s="61"/>
      <c r="O72" s="57"/>
      <c r="P72" s="57"/>
      <c r="Q72" s="57"/>
      <c r="R72" s="57"/>
      <c r="S72" s="28"/>
      <c r="T72" s="28"/>
      <c r="U72" s="28"/>
      <c r="V72" s="28"/>
      <c r="W72" s="28"/>
      <c r="X72" s="28"/>
      <c r="Y72" s="28"/>
      <c r="Z72" s="28"/>
      <c r="AA72" s="28"/>
      <c r="AB72" s="28"/>
      <c r="AC72" s="28"/>
    </row>
    <row r="73" spans="1:29" s="30" customFormat="1" ht="14.25" hidden="1" customHeight="1" x14ac:dyDescent="0.2">
      <c r="A73" s="28"/>
      <c r="B73" s="61"/>
      <c r="C73" s="61"/>
      <c r="D73" s="61"/>
      <c r="E73" s="61"/>
      <c r="F73" s="61"/>
      <c r="G73" s="61"/>
      <c r="H73" s="61"/>
      <c r="I73" s="61"/>
      <c r="J73" s="61"/>
      <c r="K73" s="61"/>
      <c r="L73" s="61"/>
      <c r="M73" s="61"/>
      <c r="O73" s="57"/>
      <c r="P73" s="57"/>
      <c r="Q73" s="57"/>
      <c r="R73" s="57"/>
      <c r="S73" s="28"/>
      <c r="T73" s="28"/>
      <c r="U73" s="28"/>
      <c r="V73" s="28"/>
      <c r="W73" s="28"/>
      <c r="X73" s="28"/>
      <c r="Y73" s="28"/>
      <c r="Z73" s="28"/>
      <c r="AA73" s="28"/>
      <c r="AB73" s="28"/>
      <c r="AC73" s="28"/>
    </row>
    <row r="74" spans="1:29" s="30" customFormat="1" ht="14.25" hidden="1" customHeight="1" x14ac:dyDescent="0.2">
      <c r="A74" s="28"/>
      <c r="B74" s="61"/>
      <c r="C74" s="61"/>
      <c r="D74" s="61"/>
      <c r="E74" s="61"/>
      <c r="F74" s="61"/>
      <c r="G74" s="61"/>
      <c r="H74" s="61"/>
      <c r="I74" s="61"/>
      <c r="J74" s="61"/>
      <c r="K74" s="61"/>
      <c r="L74" s="61"/>
      <c r="M74" s="61"/>
      <c r="O74" s="57"/>
      <c r="P74" s="57"/>
      <c r="Q74" s="57"/>
      <c r="R74" s="57"/>
      <c r="S74" s="28"/>
      <c r="T74" s="28"/>
      <c r="U74" s="28"/>
      <c r="V74" s="28"/>
      <c r="W74" s="28"/>
      <c r="X74" s="28"/>
      <c r="Y74" s="28"/>
      <c r="Z74" s="28"/>
      <c r="AA74" s="28"/>
      <c r="AB74" s="28"/>
      <c r="AC74" s="28"/>
    </row>
    <row r="75" spans="1:29" s="30" customFormat="1" ht="14.25" hidden="1" customHeight="1" x14ac:dyDescent="0.2">
      <c r="A75" s="28"/>
      <c r="B75" s="61"/>
      <c r="C75" s="61"/>
      <c r="D75" s="61"/>
      <c r="E75" s="61"/>
      <c r="F75" s="61"/>
      <c r="G75" s="61"/>
      <c r="H75" s="61"/>
      <c r="I75" s="61"/>
      <c r="J75" s="61"/>
      <c r="K75" s="61"/>
      <c r="L75" s="61"/>
      <c r="M75" s="61"/>
      <c r="O75" s="57"/>
      <c r="P75" s="57"/>
      <c r="Q75" s="57"/>
      <c r="R75" s="57"/>
      <c r="S75" s="28"/>
      <c r="T75" s="28"/>
      <c r="U75" s="28"/>
      <c r="V75" s="28"/>
      <c r="W75" s="28"/>
      <c r="X75" s="28"/>
      <c r="Y75" s="28"/>
      <c r="Z75" s="28"/>
      <c r="AA75" s="28"/>
      <c r="AB75" s="28"/>
      <c r="AC75" s="28"/>
    </row>
    <row r="76" spans="1:29" s="30" customFormat="1" ht="14.25" hidden="1" customHeight="1" x14ac:dyDescent="0.2">
      <c r="A76" s="28"/>
      <c r="B76" s="61"/>
      <c r="C76" s="61"/>
      <c r="D76" s="61"/>
      <c r="E76" s="61"/>
      <c r="F76" s="61"/>
      <c r="G76" s="61"/>
      <c r="H76" s="61"/>
      <c r="I76" s="61"/>
      <c r="J76" s="61"/>
      <c r="K76" s="61"/>
      <c r="L76" s="61"/>
      <c r="M76" s="61"/>
      <c r="O76" s="57"/>
      <c r="P76" s="57"/>
      <c r="Q76" s="57"/>
      <c r="R76" s="57"/>
      <c r="S76" s="28"/>
      <c r="T76" s="28"/>
      <c r="U76" s="28"/>
      <c r="V76" s="28"/>
      <c r="W76" s="28"/>
      <c r="X76" s="28"/>
      <c r="Y76" s="28"/>
      <c r="Z76" s="28"/>
      <c r="AA76" s="28"/>
      <c r="AB76" s="28"/>
      <c r="AC76" s="28"/>
    </row>
    <row r="77" spans="1:29" s="30" customFormat="1" ht="14.25" hidden="1" customHeight="1" x14ac:dyDescent="0.2">
      <c r="A77" s="28"/>
      <c r="B77" s="61"/>
      <c r="C77" s="61"/>
      <c r="D77" s="61"/>
      <c r="E77" s="61"/>
      <c r="F77" s="61"/>
      <c r="G77" s="61"/>
      <c r="H77" s="61"/>
      <c r="I77" s="61"/>
      <c r="J77" s="61"/>
      <c r="K77" s="61"/>
      <c r="L77" s="61"/>
      <c r="M77" s="61"/>
      <c r="O77" s="57"/>
      <c r="P77" s="57"/>
      <c r="Q77" s="57"/>
      <c r="R77" s="57"/>
      <c r="S77" s="28"/>
      <c r="T77" s="28"/>
      <c r="U77" s="28"/>
      <c r="V77" s="28"/>
      <c r="W77" s="28"/>
      <c r="X77" s="28"/>
      <c r="Y77" s="28"/>
      <c r="Z77" s="28"/>
      <c r="AA77" s="28"/>
      <c r="AB77" s="28"/>
      <c r="AC77" s="28"/>
    </row>
    <row r="78" spans="1:29" s="30" customFormat="1" ht="14.25" hidden="1" customHeight="1" x14ac:dyDescent="0.2">
      <c r="A78" s="28"/>
      <c r="B78" s="61"/>
      <c r="C78" s="61"/>
      <c r="D78" s="61"/>
      <c r="E78" s="61"/>
      <c r="F78" s="61"/>
      <c r="G78" s="61"/>
      <c r="H78" s="61"/>
      <c r="I78" s="61"/>
      <c r="J78" s="61"/>
      <c r="K78" s="61"/>
      <c r="L78" s="61"/>
      <c r="M78" s="61"/>
      <c r="O78" s="57"/>
      <c r="P78" s="57"/>
      <c r="Q78" s="57"/>
      <c r="R78" s="57"/>
      <c r="S78" s="28"/>
      <c r="T78" s="28"/>
      <c r="U78" s="28"/>
      <c r="V78" s="28"/>
      <c r="W78" s="28"/>
      <c r="X78" s="28"/>
      <c r="Y78" s="28"/>
      <c r="Z78" s="28"/>
      <c r="AA78" s="28"/>
      <c r="AB78" s="28"/>
      <c r="AC78" s="28"/>
    </row>
    <row r="79" spans="1:29" s="30" customFormat="1" ht="14.25" hidden="1" customHeight="1" x14ac:dyDescent="0.2">
      <c r="A79" s="28"/>
      <c r="B79" s="61"/>
      <c r="C79" s="61"/>
      <c r="D79" s="61"/>
      <c r="E79" s="61"/>
      <c r="F79" s="61"/>
      <c r="G79" s="61"/>
      <c r="H79" s="61"/>
      <c r="I79" s="61"/>
      <c r="J79" s="61"/>
      <c r="K79" s="61"/>
      <c r="L79" s="61"/>
      <c r="M79" s="61"/>
      <c r="O79" s="57"/>
      <c r="P79" s="57"/>
      <c r="Q79" s="57"/>
      <c r="R79" s="57"/>
      <c r="S79" s="28"/>
      <c r="T79" s="28"/>
      <c r="U79" s="28"/>
      <c r="V79" s="28"/>
      <c r="W79" s="28"/>
      <c r="X79" s="28"/>
      <c r="Y79" s="28"/>
      <c r="Z79" s="28"/>
      <c r="AA79" s="28"/>
      <c r="AB79" s="28"/>
      <c r="AC79" s="28"/>
    </row>
    <row r="80" spans="1:29" s="30" customFormat="1" ht="14.25" hidden="1" customHeight="1" x14ac:dyDescent="0.2">
      <c r="A80" s="28"/>
      <c r="B80" s="61"/>
      <c r="C80" s="61"/>
      <c r="D80" s="61"/>
      <c r="E80" s="61"/>
      <c r="F80" s="61"/>
      <c r="G80" s="61"/>
      <c r="H80" s="61"/>
      <c r="I80" s="61"/>
      <c r="J80" s="61"/>
      <c r="K80" s="61"/>
      <c r="L80" s="61"/>
      <c r="M80" s="61"/>
      <c r="O80" s="57"/>
      <c r="P80" s="57"/>
      <c r="Q80" s="57"/>
      <c r="R80" s="57"/>
      <c r="S80" s="28"/>
      <c r="T80" s="28"/>
      <c r="U80" s="28"/>
      <c r="V80" s="28"/>
      <c r="W80" s="28"/>
      <c r="X80" s="28"/>
      <c r="Y80" s="28"/>
      <c r="Z80" s="28"/>
      <c r="AA80" s="28"/>
      <c r="AB80" s="28"/>
      <c r="AC80" s="28"/>
    </row>
    <row r="81" spans="1:29" s="30" customFormat="1" ht="14.25" hidden="1" customHeight="1" x14ac:dyDescent="0.2">
      <c r="A81" s="28"/>
      <c r="B81" s="61"/>
      <c r="C81" s="61"/>
      <c r="D81" s="61"/>
      <c r="E81" s="61"/>
      <c r="F81" s="61"/>
      <c r="G81" s="61"/>
      <c r="H81" s="61"/>
      <c r="I81" s="61"/>
      <c r="J81" s="61"/>
      <c r="K81" s="61"/>
      <c r="L81" s="61"/>
      <c r="M81" s="61"/>
      <c r="O81" s="57"/>
      <c r="P81" s="57"/>
      <c r="Q81" s="57"/>
      <c r="R81" s="57"/>
      <c r="S81" s="28"/>
      <c r="T81" s="28"/>
      <c r="U81" s="28"/>
      <c r="V81" s="28"/>
      <c r="W81" s="28"/>
      <c r="X81" s="28"/>
      <c r="Y81" s="28"/>
      <c r="Z81" s="28"/>
      <c r="AA81" s="28"/>
      <c r="AB81" s="28"/>
      <c r="AC81" s="28"/>
    </row>
    <row r="82" spans="1:29" s="30" customFormat="1" ht="14.25" hidden="1" customHeight="1" x14ac:dyDescent="0.2">
      <c r="A82" s="28"/>
      <c r="B82" s="61"/>
      <c r="C82" s="61"/>
      <c r="D82" s="61"/>
      <c r="E82" s="61"/>
      <c r="F82" s="61"/>
      <c r="G82" s="61"/>
      <c r="H82" s="61"/>
      <c r="I82" s="61"/>
      <c r="J82" s="61"/>
      <c r="K82" s="61"/>
      <c r="L82" s="61"/>
      <c r="M82" s="61"/>
      <c r="O82" s="57"/>
      <c r="P82" s="57"/>
      <c r="Q82" s="57"/>
      <c r="R82" s="57"/>
      <c r="S82" s="28"/>
      <c r="T82" s="28"/>
      <c r="U82" s="28"/>
      <c r="V82" s="28"/>
      <c r="W82" s="28"/>
      <c r="X82" s="28"/>
      <c r="Y82" s="28"/>
      <c r="Z82" s="28"/>
      <c r="AA82" s="28"/>
      <c r="AB82" s="28"/>
      <c r="AC82" s="28"/>
    </row>
    <row r="83" spans="1:29" s="30" customFormat="1" ht="14.25" hidden="1" customHeight="1" x14ac:dyDescent="0.2">
      <c r="A83" s="28"/>
      <c r="B83" s="61"/>
      <c r="C83" s="61"/>
      <c r="D83" s="61"/>
      <c r="E83" s="61"/>
      <c r="F83" s="61"/>
      <c r="G83" s="61"/>
      <c r="H83" s="61"/>
      <c r="I83" s="61"/>
      <c r="J83" s="61"/>
      <c r="K83" s="61"/>
      <c r="L83" s="61"/>
      <c r="M83" s="61"/>
      <c r="O83" s="57"/>
      <c r="P83" s="57"/>
      <c r="Q83" s="57"/>
      <c r="R83" s="57"/>
      <c r="S83" s="28"/>
      <c r="T83" s="28"/>
      <c r="U83" s="28"/>
      <c r="V83" s="28"/>
      <c r="W83" s="28"/>
      <c r="X83" s="28"/>
      <c r="Y83" s="28"/>
      <c r="Z83" s="28"/>
      <c r="AA83" s="28"/>
      <c r="AB83" s="28"/>
      <c r="AC83" s="28"/>
    </row>
    <row r="84" spans="1:29" s="30" customFormat="1" ht="14.25" hidden="1" customHeight="1" x14ac:dyDescent="0.2">
      <c r="A84" s="28"/>
      <c r="B84" s="61"/>
      <c r="C84" s="61"/>
      <c r="D84" s="61"/>
      <c r="E84" s="61"/>
      <c r="F84" s="61"/>
      <c r="G84" s="61"/>
      <c r="H84" s="61"/>
      <c r="I84" s="61"/>
      <c r="J84" s="61"/>
      <c r="K84" s="61"/>
      <c r="L84" s="61"/>
      <c r="M84" s="61"/>
      <c r="O84" s="57"/>
      <c r="P84" s="57"/>
      <c r="Q84" s="57"/>
      <c r="R84" s="57"/>
      <c r="S84" s="28"/>
      <c r="T84" s="28"/>
      <c r="U84" s="28"/>
      <c r="V84" s="28"/>
      <c r="W84" s="28"/>
      <c r="X84" s="28"/>
      <c r="Y84" s="28"/>
      <c r="Z84" s="28"/>
      <c r="AA84" s="28"/>
      <c r="AB84" s="28"/>
      <c r="AC84" s="28"/>
    </row>
    <row r="85" spans="1:29" s="30" customFormat="1" ht="14.25" hidden="1" customHeight="1" x14ac:dyDescent="0.2">
      <c r="A85" s="28"/>
      <c r="B85" s="61"/>
      <c r="C85" s="61"/>
      <c r="D85" s="61"/>
      <c r="E85" s="61"/>
      <c r="F85" s="61"/>
      <c r="G85" s="61"/>
      <c r="H85" s="61"/>
      <c r="I85" s="61"/>
      <c r="J85" s="61"/>
      <c r="K85" s="61"/>
      <c r="L85" s="61"/>
      <c r="M85" s="61"/>
      <c r="O85" s="57"/>
      <c r="P85" s="57"/>
      <c r="Q85" s="57"/>
      <c r="R85" s="57"/>
      <c r="S85" s="28"/>
      <c r="T85" s="28"/>
      <c r="U85" s="28"/>
      <c r="V85" s="28"/>
      <c r="W85" s="28"/>
      <c r="X85" s="28"/>
      <c r="Y85" s="28"/>
      <c r="Z85" s="28"/>
      <c r="AA85" s="28"/>
      <c r="AB85" s="28"/>
      <c r="AC85" s="28"/>
    </row>
    <row r="86" spans="1:29" s="30" customFormat="1" ht="14.25" hidden="1" customHeight="1" x14ac:dyDescent="0.2">
      <c r="A86" s="28"/>
      <c r="B86" s="61"/>
      <c r="C86" s="61"/>
      <c r="D86" s="61"/>
      <c r="E86" s="61"/>
      <c r="F86" s="61"/>
      <c r="G86" s="61"/>
      <c r="H86" s="61"/>
      <c r="I86" s="61"/>
      <c r="J86" s="61"/>
      <c r="K86" s="61"/>
      <c r="L86" s="61"/>
      <c r="M86" s="61"/>
      <c r="O86" s="57"/>
      <c r="P86" s="57"/>
      <c r="Q86" s="57"/>
      <c r="R86" s="57"/>
      <c r="S86" s="28"/>
      <c r="T86" s="28"/>
      <c r="U86" s="28"/>
      <c r="V86" s="28"/>
      <c r="W86" s="28"/>
      <c r="X86" s="28"/>
      <c r="Y86" s="28"/>
      <c r="Z86" s="28"/>
      <c r="AA86" s="28"/>
      <c r="AB86" s="28"/>
      <c r="AC86" s="28"/>
    </row>
    <row r="87" spans="1:29" s="30" customFormat="1" ht="14.25" hidden="1" customHeight="1" x14ac:dyDescent="0.2">
      <c r="A87" s="28"/>
      <c r="B87" s="61"/>
      <c r="C87" s="61"/>
      <c r="D87" s="61"/>
      <c r="E87" s="61"/>
      <c r="F87" s="61"/>
      <c r="G87" s="61"/>
      <c r="H87" s="61"/>
      <c r="I87" s="61"/>
      <c r="J87" s="61"/>
      <c r="K87" s="61"/>
      <c r="L87" s="61"/>
      <c r="M87" s="61"/>
      <c r="O87" s="57"/>
      <c r="P87" s="57"/>
      <c r="Q87" s="57"/>
      <c r="R87" s="57"/>
      <c r="S87" s="28"/>
      <c r="T87" s="28"/>
      <c r="U87" s="28"/>
      <c r="V87" s="28"/>
      <c r="W87" s="28"/>
      <c r="X87" s="28"/>
      <c r="Y87" s="28"/>
      <c r="Z87" s="28"/>
      <c r="AA87" s="28"/>
      <c r="AB87" s="28"/>
      <c r="AC87" s="28"/>
    </row>
    <row r="88" spans="1:29" s="30" customFormat="1" ht="14.25" hidden="1" customHeight="1" x14ac:dyDescent="0.2">
      <c r="A88" s="28"/>
      <c r="B88" s="61"/>
      <c r="C88" s="61"/>
      <c r="D88" s="61"/>
      <c r="E88" s="61"/>
      <c r="F88" s="61"/>
      <c r="G88" s="61"/>
      <c r="H88" s="61"/>
      <c r="I88" s="61"/>
      <c r="J88" s="61"/>
      <c r="K88" s="61"/>
      <c r="L88" s="61"/>
      <c r="M88" s="61"/>
      <c r="O88" s="57"/>
      <c r="P88" s="57"/>
      <c r="Q88" s="57"/>
      <c r="R88" s="57"/>
      <c r="S88" s="28"/>
      <c r="T88" s="28"/>
      <c r="U88" s="28"/>
      <c r="V88" s="28"/>
      <c r="W88" s="28"/>
      <c r="X88" s="28"/>
      <c r="Y88" s="28"/>
      <c r="Z88" s="28"/>
      <c r="AA88" s="28"/>
      <c r="AB88" s="28"/>
      <c r="AC88" s="28"/>
    </row>
    <row r="89" spans="1:29" s="30" customFormat="1" ht="14.25" hidden="1" customHeight="1" x14ac:dyDescent="0.2">
      <c r="A89" s="28"/>
      <c r="B89" s="61"/>
      <c r="C89" s="61"/>
      <c r="D89" s="61"/>
      <c r="E89" s="61"/>
      <c r="F89" s="61"/>
      <c r="G89" s="61"/>
      <c r="H89" s="61"/>
      <c r="I89" s="61"/>
      <c r="J89" s="61"/>
      <c r="K89" s="61"/>
      <c r="L89" s="61"/>
      <c r="M89" s="61"/>
      <c r="O89" s="57"/>
      <c r="P89" s="57"/>
      <c r="Q89" s="57"/>
      <c r="R89" s="57"/>
      <c r="S89" s="28"/>
      <c r="T89" s="28"/>
      <c r="U89" s="28"/>
      <c r="V89" s="28"/>
      <c r="W89" s="28"/>
      <c r="X89" s="28"/>
      <c r="Y89" s="28"/>
      <c r="Z89" s="28"/>
      <c r="AA89" s="28"/>
      <c r="AB89" s="28"/>
      <c r="AC89" s="28"/>
    </row>
    <row r="90" spans="1:29" s="30" customFormat="1" ht="14.25" hidden="1" customHeight="1" x14ac:dyDescent="0.2">
      <c r="A90" s="28"/>
      <c r="B90" s="61"/>
      <c r="C90" s="61"/>
      <c r="D90" s="61"/>
      <c r="E90" s="61"/>
      <c r="F90" s="61"/>
      <c r="G90" s="61"/>
      <c r="H90" s="61"/>
      <c r="I90" s="61"/>
      <c r="J90" s="61"/>
      <c r="K90" s="61"/>
      <c r="L90" s="61"/>
      <c r="M90" s="61"/>
      <c r="O90" s="57"/>
      <c r="P90" s="57"/>
      <c r="Q90" s="57"/>
      <c r="R90" s="57"/>
      <c r="S90" s="28"/>
      <c r="T90" s="28"/>
      <c r="U90" s="28"/>
      <c r="V90" s="28"/>
      <c r="W90" s="28"/>
      <c r="X90" s="28"/>
      <c r="Y90" s="28"/>
      <c r="Z90" s="28"/>
      <c r="AA90" s="28"/>
      <c r="AB90" s="28"/>
      <c r="AC90" s="28"/>
    </row>
    <row r="91" spans="1:29" s="30" customFormat="1" ht="14.25" hidden="1" customHeight="1" x14ac:dyDescent="0.2">
      <c r="A91" s="28"/>
      <c r="B91" s="61"/>
      <c r="C91" s="61"/>
      <c r="D91" s="61"/>
      <c r="E91" s="61"/>
      <c r="F91" s="61"/>
      <c r="G91" s="61"/>
      <c r="H91" s="61"/>
      <c r="I91" s="61"/>
      <c r="J91" s="61"/>
      <c r="K91" s="61"/>
      <c r="L91" s="61"/>
      <c r="M91" s="61"/>
      <c r="O91" s="57"/>
      <c r="P91" s="57"/>
      <c r="Q91" s="57"/>
      <c r="R91" s="57"/>
      <c r="S91" s="28"/>
      <c r="T91" s="28"/>
      <c r="U91" s="28"/>
      <c r="V91" s="28"/>
      <c r="W91" s="28"/>
      <c r="X91" s="28"/>
      <c r="Y91" s="28"/>
      <c r="Z91" s="28"/>
      <c r="AA91" s="28"/>
      <c r="AB91" s="28"/>
      <c r="AC91" s="28"/>
    </row>
    <row r="92" spans="1:29" s="30" customFormat="1" ht="14.25" hidden="1" customHeight="1" x14ac:dyDescent="0.2">
      <c r="A92" s="28"/>
      <c r="B92" s="61"/>
      <c r="C92" s="61"/>
      <c r="D92" s="61"/>
      <c r="E92" s="61"/>
      <c r="F92" s="61"/>
      <c r="G92" s="61"/>
      <c r="H92" s="61"/>
      <c r="I92" s="61"/>
      <c r="J92" s="61"/>
      <c r="K92" s="61"/>
      <c r="L92" s="61"/>
      <c r="M92" s="61"/>
      <c r="O92" s="57"/>
      <c r="P92" s="57"/>
      <c r="Q92" s="57"/>
      <c r="R92" s="57"/>
      <c r="S92" s="28"/>
      <c r="T92" s="28"/>
      <c r="U92" s="28"/>
      <c r="V92" s="28"/>
      <c r="W92" s="28"/>
      <c r="X92" s="28"/>
      <c r="Y92" s="28"/>
      <c r="Z92" s="28"/>
      <c r="AA92" s="28"/>
      <c r="AB92" s="28"/>
      <c r="AC92" s="28"/>
    </row>
    <row r="93" spans="1:29" s="30" customFormat="1" ht="14.25" hidden="1" customHeight="1" x14ac:dyDescent="0.2">
      <c r="A93" s="28"/>
      <c r="B93" s="61"/>
      <c r="C93" s="61"/>
      <c r="D93" s="61"/>
      <c r="E93" s="61"/>
      <c r="F93" s="61"/>
      <c r="G93" s="61"/>
      <c r="H93" s="61"/>
      <c r="I93" s="61"/>
      <c r="J93" s="61"/>
      <c r="K93" s="61"/>
      <c r="L93" s="61"/>
      <c r="M93" s="61"/>
      <c r="O93" s="57"/>
      <c r="P93" s="57"/>
      <c r="Q93" s="57"/>
      <c r="R93" s="57"/>
      <c r="S93" s="28"/>
      <c r="T93" s="28"/>
      <c r="U93" s="28"/>
      <c r="V93" s="28"/>
      <c r="W93" s="28"/>
      <c r="X93" s="28"/>
      <c r="Y93" s="28"/>
      <c r="Z93" s="28"/>
      <c r="AA93" s="28"/>
      <c r="AB93" s="28"/>
      <c r="AC93" s="28"/>
    </row>
    <row r="94" spans="1:29" s="30" customFormat="1" ht="14.25" hidden="1" customHeight="1" x14ac:dyDescent="0.2">
      <c r="A94" s="28"/>
      <c r="B94" s="61"/>
      <c r="C94" s="61"/>
      <c r="D94" s="61"/>
      <c r="E94" s="61"/>
      <c r="F94" s="61"/>
      <c r="G94" s="61"/>
      <c r="H94" s="61"/>
      <c r="I94" s="61"/>
      <c r="J94" s="61"/>
      <c r="K94" s="61"/>
      <c r="L94" s="61"/>
      <c r="M94" s="61"/>
      <c r="O94" s="57"/>
      <c r="P94" s="57"/>
      <c r="Q94" s="57"/>
      <c r="R94" s="57"/>
      <c r="S94" s="28"/>
      <c r="T94" s="28"/>
      <c r="U94" s="28"/>
      <c r="V94" s="28"/>
      <c r="W94" s="28"/>
      <c r="X94" s="28"/>
      <c r="Y94" s="28"/>
      <c r="Z94" s="28"/>
      <c r="AA94" s="28"/>
      <c r="AB94" s="28"/>
      <c r="AC94" s="28"/>
    </row>
    <row r="95" spans="1:29" s="30" customFormat="1" ht="14.25" hidden="1" customHeight="1" x14ac:dyDescent="0.2">
      <c r="A95" s="28"/>
      <c r="B95" s="61"/>
      <c r="C95" s="61"/>
      <c r="D95" s="61"/>
      <c r="E95" s="61"/>
      <c r="F95" s="61"/>
      <c r="G95" s="61"/>
      <c r="H95" s="61"/>
      <c r="I95" s="61"/>
      <c r="J95" s="61"/>
      <c r="K95" s="61"/>
      <c r="L95" s="61"/>
      <c r="M95" s="61"/>
      <c r="O95" s="57"/>
      <c r="P95" s="57"/>
      <c r="Q95" s="57"/>
      <c r="R95" s="57"/>
      <c r="S95" s="28"/>
      <c r="T95" s="28"/>
      <c r="U95" s="28"/>
      <c r="V95" s="28"/>
      <c r="W95" s="28"/>
      <c r="X95" s="28"/>
      <c r="Y95" s="28"/>
      <c r="Z95" s="28"/>
      <c r="AA95" s="28"/>
      <c r="AB95" s="28"/>
      <c r="AC95" s="28"/>
    </row>
    <row r="96" spans="1:29" s="30" customFormat="1" ht="14.25" hidden="1" customHeight="1" x14ac:dyDescent="0.2">
      <c r="A96" s="28"/>
      <c r="B96" s="61"/>
      <c r="C96" s="61"/>
      <c r="D96" s="61"/>
      <c r="E96" s="61"/>
      <c r="F96" s="61"/>
      <c r="G96" s="61"/>
      <c r="H96" s="61"/>
      <c r="I96" s="61"/>
      <c r="J96" s="61"/>
      <c r="K96" s="61"/>
      <c r="L96" s="61"/>
      <c r="M96" s="61"/>
      <c r="O96" s="57"/>
      <c r="P96" s="57"/>
      <c r="Q96" s="57"/>
      <c r="R96" s="57"/>
      <c r="S96" s="28"/>
      <c r="T96" s="28"/>
      <c r="U96" s="28"/>
      <c r="V96" s="28"/>
      <c r="W96" s="28"/>
      <c r="X96" s="28"/>
      <c r="Y96" s="28"/>
      <c r="Z96" s="28"/>
      <c r="AA96" s="28"/>
      <c r="AB96" s="28"/>
      <c r="AC96" s="28"/>
    </row>
    <row r="97" spans="1:29" s="30" customFormat="1" ht="14.25" hidden="1" customHeight="1" x14ac:dyDescent="0.2">
      <c r="A97" s="28"/>
      <c r="B97" s="61"/>
      <c r="C97" s="61"/>
      <c r="D97" s="61"/>
      <c r="E97" s="61"/>
      <c r="F97" s="61"/>
      <c r="G97" s="61"/>
      <c r="H97" s="61"/>
      <c r="I97" s="61"/>
      <c r="J97" s="61"/>
      <c r="K97" s="61"/>
      <c r="L97" s="61"/>
      <c r="M97" s="61"/>
      <c r="O97" s="57"/>
      <c r="P97" s="57"/>
      <c r="Q97" s="57"/>
      <c r="R97" s="57"/>
      <c r="S97" s="28"/>
      <c r="T97" s="28"/>
      <c r="U97" s="28"/>
      <c r="V97" s="28"/>
      <c r="W97" s="28"/>
      <c r="X97" s="28"/>
      <c r="Y97" s="28"/>
      <c r="Z97" s="28"/>
      <c r="AA97" s="28"/>
      <c r="AB97" s="28"/>
      <c r="AC97" s="28"/>
    </row>
    <row r="98" spans="1:29" s="30" customFormat="1" ht="14.25" hidden="1" customHeight="1" x14ac:dyDescent="0.2">
      <c r="A98" s="28"/>
      <c r="B98" s="61"/>
      <c r="C98" s="61"/>
      <c r="D98" s="61"/>
      <c r="E98" s="61"/>
      <c r="F98" s="61"/>
      <c r="G98" s="61"/>
      <c r="H98" s="61"/>
      <c r="I98" s="61"/>
      <c r="J98" s="61"/>
      <c r="K98" s="61"/>
      <c r="L98" s="61"/>
      <c r="M98" s="61"/>
      <c r="O98" s="57"/>
      <c r="P98" s="57"/>
      <c r="Q98" s="57"/>
      <c r="R98" s="57"/>
      <c r="S98" s="28"/>
      <c r="T98" s="28"/>
      <c r="U98" s="28"/>
      <c r="V98" s="28"/>
      <c r="W98" s="28"/>
      <c r="X98" s="28"/>
      <c r="Y98" s="28"/>
      <c r="Z98" s="28"/>
      <c r="AA98" s="28"/>
      <c r="AB98" s="28"/>
      <c r="AC98" s="28"/>
    </row>
    <row r="99" spans="1:29" s="30" customFormat="1" ht="14.25" hidden="1" customHeight="1" x14ac:dyDescent="0.2">
      <c r="A99" s="28"/>
      <c r="B99" s="61"/>
      <c r="C99" s="61"/>
      <c r="D99" s="61"/>
      <c r="E99" s="61"/>
      <c r="F99" s="61"/>
      <c r="G99" s="61"/>
      <c r="H99" s="61"/>
      <c r="I99" s="61"/>
      <c r="J99" s="61"/>
      <c r="K99" s="61"/>
      <c r="L99" s="61"/>
      <c r="M99" s="61"/>
      <c r="O99" s="57"/>
      <c r="P99" s="57"/>
      <c r="Q99" s="57"/>
      <c r="R99" s="57"/>
      <c r="S99" s="28"/>
      <c r="T99" s="28"/>
      <c r="U99" s="28"/>
      <c r="V99" s="28"/>
      <c r="W99" s="28"/>
      <c r="X99" s="28"/>
      <c r="Y99" s="28"/>
      <c r="Z99" s="28"/>
      <c r="AA99" s="28"/>
      <c r="AB99" s="28"/>
      <c r="AC99" s="28"/>
    </row>
    <row r="100" spans="1:29" s="30" customFormat="1" ht="14.25" hidden="1" customHeight="1" x14ac:dyDescent="0.2">
      <c r="A100" s="28"/>
      <c r="B100" s="61"/>
      <c r="C100" s="61"/>
      <c r="D100" s="61"/>
      <c r="E100" s="61"/>
      <c r="F100" s="61"/>
      <c r="G100" s="61"/>
      <c r="H100" s="61"/>
      <c r="I100" s="61"/>
      <c r="J100" s="61"/>
      <c r="K100" s="61"/>
      <c r="L100" s="61"/>
      <c r="M100" s="61"/>
      <c r="O100" s="57"/>
      <c r="P100" s="57"/>
      <c r="Q100" s="57"/>
      <c r="R100" s="57"/>
      <c r="S100" s="28"/>
      <c r="T100" s="28"/>
      <c r="U100" s="28"/>
      <c r="V100" s="28"/>
      <c r="W100" s="28"/>
      <c r="X100" s="28"/>
      <c r="Y100" s="28"/>
      <c r="Z100" s="28"/>
      <c r="AA100" s="28"/>
      <c r="AB100" s="28"/>
      <c r="AC100" s="28"/>
    </row>
    <row r="101" spans="1:29" s="30" customFormat="1" ht="14.25" hidden="1" customHeight="1" x14ac:dyDescent="0.2">
      <c r="A101" s="28"/>
      <c r="B101" s="61"/>
      <c r="C101" s="61"/>
      <c r="D101" s="61"/>
      <c r="E101" s="61"/>
      <c r="F101" s="61"/>
      <c r="G101" s="61"/>
      <c r="H101" s="61"/>
      <c r="I101" s="61"/>
      <c r="J101" s="61"/>
      <c r="K101" s="61"/>
      <c r="L101" s="61"/>
      <c r="M101" s="61"/>
      <c r="O101" s="57"/>
      <c r="P101" s="57"/>
      <c r="Q101" s="57"/>
      <c r="R101" s="57"/>
      <c r="S101" s="28"/>
      <c r="T101" s="28"/>
      <c r="U101" s="28"/>
      <c r="V101" s="28"/>
      <c r="W101" s="28"/>
      <c r="X101" s="28"/>
      <c r="Y101" s="28"/>
      <c r="Z101" s="28"/>
      <c r="AA101" s="28"/>
      <c r="AB101" s="28"/>
      <c r="AC101" s="28"/>
    </row>
    <row r="102" spans="1:29" s="30" customFormat="1" ht="14.25" hidden="1" customHeight="1" x14ac:dyDescent="0.2">
      <c r="A102" s="28"/>
      <c r="B102" s="61"/>
      <c r="C102" s="61"/>
      <c r="D102" s="61"/>
      <c r="E102" s="61"/>
      <c r="F102" s="61"/>
      <c r="G102" s="61"/>
      <c r="H102" s="61"/>
      <c r="I102" s="61"/>
      <c r="J102" s="61"/>
      <c r="K102" s="61"/>
      <c r="L102" s="61"/>
      <c r="M102" s="61"/>
      <c r="O102" s="57"/>
      <c r="P102" s="57"/>
      <c r="Q102" s="57"/>
      <c r="R102" s="57"/>
      <c r="S102" s="28"/>
      <c r="T102" s="28"/>
      <c r="U102" s="28"/>
      <c r="V102" s="28"/>
      <c r="W102" s="28"/>
      <c r="X102" s="28"/>
      <c r="Y102" s="28"/>
      <c r="Z102" s="28"/>
      <c r="AA102" s="28"/>
      <c r="AB102" s="28"/>
      <c r="AC102" s="28"/>
    </row>
    <row r="103" spans="1:29" s="30" customFormat="1" ht="14.25" hidden="1" customHeight="1" x14ac:dyDescent="0.2">
      <c r="A103" s="28"/>
      <c r="B103" s="61"/>
      <c r="C103" s="61"/>
      <c r="D103" s="61"/>
      <c r="E103" s="61"/>
      <c r="F103" s="61"/>
      <c r="G103" s="61"/>
      <c r="H103" s="61"/>
      <c r="I103" s="61"/>
      <c r="J103" s="61"/>
      <c r="K103" s="61"/>
      <c r="L103" s="61"/>
      <c r="M103" s="61"/>
      <c r="O103" s="57"/>
      <c r="P103" s="57"/>
      <c r="Q103" s="57"/>
      <c r="R103" s="57"/>
      <c r="S103" s="28"/>
      <c r="T103" s="28"/>
      <c r="U103" s="28"/>
      <c r="V103" s="28"/>
      <c r="W103" s="28"/>
      <c r="X103" s="28"/>
      <c r="Y103" s="28"/>
      <c r="Z103" s="28"/>
      <c r="AA103" s="28"/>
      <c r="AB103" s="28"/>
      <c r="AC103" s="28"/>
    </row>
    <row r="104" spans="1:29" s="30" customFormat="1" ht="14.25" hidden="1" customHeight="1" x14ac:dyDescent="0.2">
      <c r="A104" s="28"/>
      <c r="B104" s="61"/>
      <c r="C104" s="61"/>
      <c r="D104" s="61"/>
      <c r="E104" s="61"/>
      <c r="F104" s="61"/>
      <c r="G104" s="61"/>
      <c r="H104" s="61"/>
      <c r="I104" s="61"/>
      <c r="J104" s="61"/>
      <c r="K104" s="61"/>
      <c r="L104" s="61"/>
      <c r="M104" s="61"/>
      <c r="O104" s="57"/>
      <c r="P104" s="57"/>
      <c r="Q104" s="57"/>
      <c r="R104" s="57"/>
      <c r="S104" s="28"/>
      <c r="T104" s="28"/>
      <c r="U104" s="28"/>
      <c r="V104" s="28"/>
      <c r="W104" s="28"/>
      <c r="X104" s="28"/>
      <c r="Y104" s="28"/>
      <c r="Z104" s="28"/>
      <c r="AA104" s="28"/>
      <c r="AB104" s="28"/>
      <c r="AC104" s="28"/>
    </row>
    <row r="105" spans="1:29" s="30" customFormat="1" ht="14.25" hidden="1" customHeight="1" x14ac:dyDescent="0.2">
      <c r="A105" s="28"/>
      <c r="B105" s="61"/>
      <c r="C105" s="61"/>
      <c r="D105" s="61"/>
      <c r="E105" s="61"/>
      <c r="F105" s="61"/>
      <c r="G105" s="61"/>
      <c r="H105" s="61"/>
      <c r="I105" s="61"/>
      <c r="J105" s="61"/>
      <c r="K105" s="61"/>
      <c r="L105" s="61"/>
      <c r="M105" s="61"/>
      <c r="O105" s="57"/>
      <c r="P105" s="57"/>
      <c r="Q105" s="57"/>
      <c r="R105" s="57"/>
      <c r="S105" s="28"/>
      <c r="T105" s="28"/>
      <c r="U105" s="28"/>
      <c r="V105" s="28"/>
      <c r="W105" s="28"/>
      <c r="X105" s="28"/>
      <c r="Y105" s="28"/>
      <c r="Z105" s="28"/>
      <c r="AA105" s="28"/>
      <c r="AB105" s="28"/>
      <c r="AC105" s="28"/>
    </row>
    <row r="106" spans="1:29" s="30" customFormat="1" ht="14.25" hidden="1" customHeight="1" x14ac:dyDescent="0.2">
      <c r="A106" s="28"/>
      <c r="B106" s="61"/>
      <c r="C106" s="61"/>
      <c r="D106" s="61"/>
      <c r="E106" s="61"/>
      <c r="F106" s="61"/>
      <c r="G106" s="61"/>
      <c r="H106" s="61"/>
      <c r="I106" s="61"/>
      <c r="J106" s="61"/>
      <c r="K106" s="61"/>
      <c r="L106" s="61"/>
      <c r="M106" s="61"/>
      <c r="O106" s="57"/>
      <c r="P106" s="57"/>
      <c r="Q106" s="57"/>
      <c r="R106" s="57"/>
      <c r="S106" s="28"/>
      <c r="T106" s="28"/>
      <c r="U106" s="28"/>
      <c r="V106" s="28"/>
      <c r="W106" s="28"/>
      <c r="X106" s="28"/>
      <c r="Y106" s="28"/>
      <c r="Z106" s="28"/>
      <c r="AA106" s="28"/>
      <c r="AB106" s="28"/>
      <c r="AC106" s="28"/>
    </row>
    <row r="107" spans="1:29" s="30" customFormat="1" ht="14.25" hidden="1" customHeight="1" x14ac:dyDescent="0.2">
      <c r="A107" s="28"/>
      <c r="B107" s="61"/>
      <c r="C107" s="61"/>
      <c r="D107" s="61"/>
      <c r="E107" s="61"/>
      <c r="F107" s="61"/>
      <c r="G107" s="61"/>
      <c r="H107" s="61"/>
      <c r="I107" s="61"/>
      <c r="J107" s="61"/>
      <c r="K107" s="61"/>
      <c r="L107" s="61"/>
      <c r="M107" s="61"/>
      <c r="O107" s="57"/>
      <c r="P107" s="57"/>
      <c r="Q107" s="57"/>
      <c r="R107" s="57"/>
      <c r="S107" s="28"/>
      <c r="T107" s="28"/>
      <c r="U107" s="28"/>
      <c r="V107" s="28"/>
      <c r="W107" s="28"/>
      <c r="X107" s="28"/>
      <c r="Y107" s="28"/>
      <c r="Z107" s="28"/>
      <c r="AA107" s="28"/>
      <c r="AB107" s="28"/>
      <c r="AC107" s="28"/>
    </row>
    <row r="108" spans="1:29" s="30" customFormat="1" ht="14.25" hidden="1" customHeight="1" x14ac:dyDescent="0.2">
      <c r="A108" s="28"/>
      <c r="B108" s="61"/>
      <c r="C108" s="61"/>
      <c r="D108" s="61"/>
      <c r="E108" s="61"/>
      <c r="F108" s="61"/>
      <c r="G108" s="61"/>
      <c r="H108" s="61"/>
      <c r="I108" s="61"/>
      <c r="J108" s="61"/>
      <c r="K108" s="61"/>
      <c r="L108" s="61"/>
      <c r="M108" s="61"/>
      <c r="O108" s="57"/>
      <c r="P108" s="57"/>
      <c r="Q108" s="57"/>
      <c r="R108" s="57"/>
      <c r="S108" s="28"/>
      <c r="T108" s="28"/>
      <c r="U108" s="28"/>
      <c r="V108" s="28"/>
      <c r="W108" s="28"/>
      <c r="X108" s="28"/>
      <c r="Y108" s="28"/>
      <c r="Z108" s="28"/>
      <c r="AA108" s="28"/>
      <c r="AB108" s="28"/>
      <c r="AC108" s="28"/>
    </row>
    <row r="109" spans="1:29" s="30" customFormat="1" ht="14.25" hidden="1" customHeight="1" x14ac:dyDescent="0.2">
      <c r="A109" s="28"/>
      <c r="B109" s="61"/>
      <c r="C109" s="61"/>
      <c r="D109" s="61"/>
      <c r="E109" s="61"/>
      <c r="F109" s="61"/>
      <c r="G109" s="61"/>
      <c r="H109" s="61"/>
      <c r="I109" s="61"/>
      <c r="J109" s="61"/>
      <c r="K109" s="61"/>
      <c r="L109" s="61"/>
      <c r="M109" s="61"/>
      <c r="O109" s="57"/>
      <c r="P109" s="57"/>
      <c r="Q109" s="57"/>
      <c r="R109" s="57"/>
      <c r="S109" s="28"/>
      <c r="T109" s="28"/>
      <c r="U109" s="28"/>
      <c r="V109" s="28"/>
      <c r="W109" s="28"/>
      <c r="X109" s="28"/>
      <c r="Y109" s="28"/>
      <c r="Z109" s="28"/>
      <c r="AA109" s="28"/>
      <c r="AB109" s="28"/>
      <c r="AC109" s="28"/>
    </row>
    <row r="110" spans="1:29" s="30" customFormat="1" ht="14.25" hidden="1" customHeight="1" x14ac:dyDescent="0.2">
      <c r="A110" s="28"/>
      <c r="B110" s="61"/>
      <c r="C110" s="61"/>
      <c r="D110" s="61"/>
      <c r="E110" s="61"/>
      <c r="F110" s="61"/>
      <c r="G110" s="61"/>
      <c r="H110" s="61"/>
      <c r="I110" s="61"/>
      <c r="J110" s="61"/>
      <c r="K110" s="61"/>
      <c r="L110" s="61"/>
      <c r="M110" s="61"/>
      <c r="O110" s="57"/>
      <c r="P110" s="57"/>
      <c r="Q110" s="57"/>
      <c r="R110" s="57"/>
      <c r="S110" s="28"/>
      <c r="T110" s="28"/>
      <c r="U110" s="28"/>
      <c r="V110" s="28"/>
      <c r="W110" s="28"/>
      <c r="X110" s="28"/>
      <c r="Y110" s="28"/>
      <c r="Z110" s="28"/>
      <c r="AA110" s="28"/>
      <c r="AB110" s="28"/>
      <c r="AC110" s="28"/>
    </row>
    <row r="111" spans="1:29" s="30" customFormat="1" ht="14.25" hidden="1" customHeight="1" x14ac:dyDescent="0.2">
      <c r="A111" s="28"/>
      <c r="B111" s="61"/>
      <c r="C111" s="61"/>
      <c r="D111" s="61"/>
      <c r="E111" s="61"/>
      <c r="F111" s="61"/>
      <c r="G111" s="61"/>
      <c r="H111" s="61"/>
      <c r="I111" s="61"/>
      <c r="J111" s="61"/>
      <c r="K111" s="61"/>
      <c r="L111" s="61"/>
      <c r="M111" s="61"/>
      <c r="O111" s="57"/>
      <c r="P111" s="57"/>
      <c r="Q111" s="57"/>
      <c r="R111" s="57"/>
      <c r="S111" s="28"/>
      <c r="T111" s="28"/>
      <c r="U111" s="28"/>
      <c r="V111" s="28"/>
      <c r="W111" s="28"/>
      <c r="X111" s="28"/>
      <c r="Y111" s="28"/>
      <c r="Z111" s="28"/>
      <c r="AA111" s="28"/>
      <c r="AB111" s="28"/>
      <c r="AC111" s="28"/>
    </row>
    <row r="112" spans="1:29" s="30" customFormat="1" ht="14.25" hidden="1" customHeight="1" x14ac:dyDescent="0.2">
      <c r="A112" s="28"/>
      <c r="B112" s="61"/>
      <c r="C112" s="61"/>
      <c r="D112" s="61"/>
      <c r="E112" s="61"/>
      <c r="F112" s="61"/>
      <c r="G112" s="61"/>
      <c r="H112" s="61"/>
      <c r="I112" s="61"/>
      <c r="J112" s="61"/>
      <c r="K112" s="61"/>
      <c r="L112" s="61"/>
      <c r="M112" s="61"/>
      <c r="O112" s="57"/>
      <c r="P112" s="57"/>
      <c r="Q112" s="57"/>
      <c r="R112" s="57"/>
      <c r="S112" s="28"/>
      <c r="T112" s="28"/>
      <c r="U112" s="28"/>
      <c r="V112" s="28"/>
      <c r="W112" s="28"/>
      <c r="X112" s="28"/>
      <c r="Y112" s="28"/>
      <c r="Z112" s="28"/>
      <c r="AA112" s="28"/>
      <c r="AB112" s="28"/>
      <c r="AC112" s="28"/>
    </row>
    <row r="113" spans="1:29" s="30" customFormat="1" ht="14.25" hidden="1" customHeight="1" x14ac:dyDescent="0.2">
      <c r="A113" s="28"/>
      <c r="B113" s="61"/>
      <c r="C113" s="61"/>
      <c r="D113" s="61"/>
      <c r="E113" s="61"/>
      <c r="F113" s="61"/>
      <c r="G113" s="61"/>
      <c r="H113" s="61"/>
      <c r="I113" s="61"/>
      <c r="J113" s="61"/>
      <c r="K113" s="61"/>
      <c r="L113" s="61"/>
      <c r="M113" s="61"/>
      <c r="O113" s="57"/>
      <c r="P113" s="57"/>
      <c r="Q113" s="57"/>
      <c r="R113" s="57"/>
      <c r="S113" s="28"/>
      <c r="T113" s="28"/>
      <c r="U113" s="28"/>
      <c r="V113" s="28"/>
      <c r="W113" s="28"/>
      <c r="X113" s="28"/>
      <c r="Y113" s="28"/>
      <c r="Z113" s="28"/>
      <c r="AA113" s="28"/>
      <c r="AB113" s="28"/>
      <c r="AC113" s="28"/>
    </row>
    <row r="114" spans="1:29" s="30" customFormat="1" ht="14.25" hidden="1" customHeight="1" x14ac:dyDescent="0.2">
      <c r="A114" s="28"/>
      <c r="B114" s="61"/>
      <c r="C114" s="61"/>
      <c r="D114" s="61"/>
      <c r="E114" s="61"/>
      <c r="F114" s="61"/>
      <c r="G114" s="61"/>
      <c r="H114" s="61"/>
      <c r="I114" s="61"/>
      <c r="J114" s="61"/>
      <c r="K114" s="61"/>
      <c r="L114" s="61"/>
      <c r="M114" s="61"/>
      <c r="O114" s="57"/>
      <c r="P114" s="57"/>
      <c r="Q114" s="57"/>
      <c r="R114" s="57"/>
      <c r="S114" s="28"/>
      <c r="T114" s="28"/>
      <c r="U114" s="28"/>
      <c r="V114" s="28"/>
      <c r="W114" s="28"/>
      <c r="X114" s="28"/>
      <c r="Y114" s="28"/>
      <c r="Z114" s="28"/>
      <c r="AA114" s="28"/>
      <c r="AB114" s="28"/>
      <c r="AC114" s="28"/>
    </row>
    <row r="115" spans="1:29" s="30" customFormat="1" ht="14.25" hidden="1" customHeight="1" x14ac:dyDescent="0.2">
      <c r="A115" s="28"/>
      <c r="B115" s="61"/>
      <c r="C115" s="61"/>
      <c r="D115" s="61"/>
      <c r="E115" s="61"/>
      <c r="F115" s="61"/>
      <c r="G115" s="61"/>
      <c r="H115" s="61"/>
      <c r="I115" s="61"/>
      <c r="J115" s="61"/>
      <c r="K115" s="61"/>
      <c r="L115" s="61"/>
      <c r="M115" s="61"/>
      <c r="O115" s="57"/>
      <c r="P115" s="57"/>
      <c r="Q115" s="57"/>
      <c r="R115" s="57"/>
      <c r="S115" s="28"/>
      <c r="T115" s="28"/>
      <c r="U115" s="28"/>
      <c r="V115" s="28"/>
      <c r="W115" s="28"/>
      <c r="X115" s="28"/>
      <c r="Y115" s="28"/>
      <c r="Z115" s="28"/>
      <c r="AA115" s="28"/>
      <c r="AB115" s="28"/>
      <c r="AC115" s="28"/>
    </row>
    <row r="116" spans="1:29" s="30" customFormat="1" ht="14.25" hidden="1" customHeight="1" x14ac:dyDescent="0.2">
      <c r="A116" s="28"/>
      <c r="B116" s="61"/>
      <c r="C116" s="61"/>
      <c r="D116" s="61"/>
      <c r="E116" s="61"/>
      <c r="F116" s="61"/>
      <c r="G116" s="61"/>
      <c r="H116" s="61"/>
      <c r="I116" s="61"/>
      <c r="J116" s="61"/>
      <c r="K116" s="61"/>
      <c r="L116" s="61"/>
      <c r="M116" s="61"/>
      <c r="O116" s="57"/>
      <c r="P116" s="57"/>
      <c r="Q116" s="57"/>
      <c r="R116" s="57"/>
      <c r="S116" s="28"/>
      <c r="T116" s="28"/>
      <c r="U116" s="28"/>
      <c r="V116" s="28"/>
      <c r="W116" s="28"/>
      <c r="X116" s="28"/>
      <c r="Y116" s="28"/>
      <c r="Z116" s="28"/>
      <c r="AA116" s="28"/>
      <c r="AB116" s="28"/>
      <c r="AC116" s="28"/>
    </row>
    <row r="117" spans="1:29" s="30" customFormat="1" ht="14.25" hidden="1" customHeight="1" x14ac:dyDescent="0.2">
      <c r="A117" s="28"/>
      <c r="B117" s="61"/>
      <c r="C117" s="61"/>
      <c r="D117" s="61"/>
      <c r="E117" s="61"/>
      <c r="F117" s="61"/>
      <c r="G117" s="61"/>
      <c r="H117" s="61"/>
      <c r="I117" s="61"/>
      <c r="J117" s="61"/>
      <c r="K117" s="61"/>
      <c r="L117" s="61"/>
      <c r="M117" s="61"/>
      <c r="O117" s="57"/>
      <c r="P117" s="57"/>
      <c r="Q117" s="57"/>
      <c r="R117" s="57"/>
      <c r="S117" s="28"/>
      <c r="T117" s="28"/>
      <c r="U117" s="28"/>
      <c r="V117" s="28"/>
      <c r="W117" s="28"/>
      <c r="X117" s="28"/>
      <c r="Y117" s="28"/>
      <c r="Z117" s="28"/>
      <c r="AA117" s="28"/>
      <c r="AB117" s="28"/>
      <c r="AC117" s="28"/>
    </row>
    <row r="118" spans="1:29" s="30" customFormat="1" ht="14.25" hidden="1" customHeight="1" x14ac:dyDescent="0.2">
      <c r="A118" s="28"/>
      <c r="B118" s="61"/>
      <c r="C118" s="61"/>
      <c r="D118" s="61"/>
      <c r="E118" s="61"/>
      <c r="F118" s="61"/>
      <c r="G118" s="61"/>
      <c r="H118" s="61"/>
      <c r="I118" s="61"/>
      <c r="J118" s="61"/>
      <c r="K118" s="61"/>
      <c r="L118" s="61"/>
      <c r="M118" s="61"/>
      <c r="O118" s="57"/>
      <c r="P118" s="57"/>
      <c r="Q118" s="57"/>
      <c r="R118" s="57"/>
      <c r="S118" s="28"/>
      <c r="T118" s="28"/>
      <c r="U118" s="28"/>
      <c r="V118" s="28"/>
      <c r="W118" s="28"/>
      <c r="X118" s="28"/>
      <c r="Y118" s="28"/>
      <c r="Z118" s="28"/>
      <c r="AA118" s="28"/>
      <c r="AB118" s="28"/>
      <c r="AC118" s="28"/>
    </row>
    <row r="119" spans="1:29" s="30" customFormat="1" ht="14.25" hidden="1" customHeight="1" x14ac:dyDescent="0.2">
      <c r="A119" s="28"/>
      <c r="B119" s="61"/>
      <c r="C119" s="61"/>
      <c r="D119" s="61"/>
      <c r="E119" s="61"/>
      <c r="F119" s="61"/>
      <c r="G119" s="61"/>
      <c r="H119" s="61"/>
      <c r="I119" s="61"/>
      <c r="J119" s="61"/>
      <c r="K119" s="61"/>
      <c r="L119" s="61"/>
      <c r="M119" s="61"/>
      <c r="O119" s="57"/>
      <c r="P119" s="57"/>
      <c r="Q119" s="57"/>
      <c r="R119" s="57"/>
      <c r="S119" s="28"/>
      <c r="T119" s="28"/>
      <c r="U119" s="28"/>
      <c r="V119" s="28"/>
      <c r="W119" s="28"/>
      <c r="X119" s="28"/>
      <c r="Y119" s="28"/>
      <c r="Z119" s="28"/>
      <c r="AA119" s="28"/>
      <c r="AB119" s="28"/>
      <c r="AC119" s="28"/>
    </row>
    <row r="120" spans="1:29" s="30" customFormat="1" ht="14.25" hidden="1" customHeight="1" x14ac:dyDescent="0.2">
      <c r="A120" s="28"/>
      <c r="B120" s="61"/>
      <c r="C120" s="61"/>
      <c r="D120" s="61"/>
      <c r="E120" s="61"/>
      <c r="F120" s="61"/>
      <c r="G120" s="61"/>
      <c r="H120" s="61"/>
      <c r="I120" s="61"/>
      <c r="J120" s="61"/>
      <c r="K120" s="61"/>
      <c r="L120" s="61"/>
      <c r="M120" s="61"/>
      <c r="O120" s="57"/>
      <c r="P120" s="57"/>
      <c r="Q120" s="57"/>
      <c r="R120" s="57"/>
      <c r="S120" s="28"/>
      <c r="T120" s="28"/>
      <c r="U120" s="28"/>
      <c r="V120" s="28"/>
      <c r="W120" s="28"/>
      <c r="X120" s="28"/>
      <c r="Y120" s="28"/>
      <c r="Z120" s="28"/>
      <c r="AA120" s="28"/>
      <c r="AB120" s="28"/>
      <c r="AC120" s="28"/>
    </row>
    <row r="121" spans="1:29" s="30" customFormat="1" ht="14.25" hidden="1" customHeight="1" x14ac:dyDescent="0.2">
      <c r="A121" s="28"/>
      <c r="B121" s="61"/>
      <c r="C121" s="61"/>
      <c r="D121" s="61"/>
      <c r="E121" s="61"/>
      <c r="F121" s="61"/>
      <c r="G121" s="61"/>
      <c r="H121" s="61"/>
      <c r="I121" s="61"/>
      <c r="J121" s="61"/>
      <c r="K121" s="61"/>
      <c r="L121" s="61"/>
      <c r="M121" s="61"/>
      <c r="O121" s="57"/>
      <c r="P121" s="57"/>
      <c r="Q121" s="57"/>
      <c r="R121" s="57"/>
      <c r="S121" s="28"/>
      <c r="T121" s="28"/>
      <c r="U121" s="28"/>
      <c r="V121" s="28"/>
      <c r="W121" s="28"/>
      <c r="X121" s="28"/>
      <c r="Y121" s="28"/>
      <c r="Z121" s="28"/>
      <c r="AA121" s="28"/>
      <c r="AB121" s="28"/>
      <c r="AC121" s="28"/>
    </row>
    <row r="122" spans="1:29" s="30" customFormat="1" ht="14.25" hidden="1" customHeight="1" x14ac:dyDescent="0.2">
      <c r="A122" s="28"/>
      <c r="B122" s="61"/>
      <c r="C122" s="61"/>
      <c r="D122" s="61"/>
      <c r="E122" s="61"/>
      <c r="F122" s="61"/>
      <c r="G122" s="61"/>
      <c r="H122" s="61"/>
      <c r="I122" s="61"/>
      <c r="J122" s="61"/>
      <c r="K122" s="61"/>
      <c r="L122" s="61"/>
      <c r="M122" s="61"/>
      <c r="O122" s="57"/>
      <c r="P122" s="57"/>
      <c r="Q122" s="57"/>
      <c r="R122" s="57"/>
      <c r="S122" s="28"/>
      <c r="T122" s="28"/>
      <c r="U122" s="28"/>
      <c r="V122" s="28"/>
      <c r="W122" s="28"/>
      <c r="X122" s="28"/>
      <c r="Y122" s="28"/>
      <c r="Z122" s="28"/>
      <c r="AA122" s="28"/>
      <c r="AB122" s="28"/>
      <c r="AC122" s="28"/>
    </row>
    <row r="123" spans="1:29" s="30" customFormat="1" ht="14.25" hidden="1" customHeight="1" x14ac:dyDescent="0.2">
      <c r="A123" s="28"/>
      <c r="B123" s="61"/>
      <c r="C123" s="61"/>
      <c r="D123" s="61"/>
      <c r="E123" s="61"/>
      <c r="F123" s="61"/>
      <c r="G123" s="61"/>
      <c r="H123" s="61"/>
      <c r="I123" s="61"/>
      <c r="J123" s="61"/>
      <c r="K123" s="61"/>
      <c r="L123" s="61"/>
      <c r="M123" s="61"/>
      <c r="O123" s="57"/>
      <c r="P123" s="57"/>
      <c r="Q123" s="57"/>
      <c r="R123" s="57"/>
      <c r="S123" s="28"/>
      <c r="T123" s="28"/>
      <c r="U123" s="28"/>
      <c r="V123" s="28"/>
      <c r="W123" s="28"/>
      <c r="X123" s="28"/>
      <c r="Y123" s="28"/>
      <c r="Z123" s="28"/>
      <c r="AA123" s="28"/>
      <c r="AB123" s="28"/>
      <c r="AC123" s="28"/>
    </row>
    <row r="124" spans="1:29" s="30" customFormat="1" ht="14.25" hidden="1" customHeight="1" x14ac:dyDescent="0.2">
      <c r="A124" s="28"/>
      <c r="B124" s="61"/>
      <c r="C124" s="61"/>
      <c r="D124" s="61"/>
      <c r="E124" s="61"/>
      <c r="F124" s="61"/>
      <c r="G124" s="61"/>
      <c r="H124" s="61"/>
      <c r="I124" s="61"/>
      <c r="J124" s="61"/>
      <c r="K124" s="61"/>
      <c r="L124" s="61"/>
      <c r="M124" s="61"/>
      <c r="O124" s="57"/>
      <c r="P124" s="57"/>
      <c r="Q124" s="57"/>
      <c r="R124" s="57"/>
      <c r="S124" s="28"/>
      <c r="T124" s="28"/>
      <c r="U124" s="28"/>
      <c r="V124" s="28"/>
      <c r="W124" s="28"/>
      <c r="X124" s="28"/>
      <c r="Y124" s="28"/>
      <c r="Z124" s="28"/>
      <c r="AA124" s="28"/>
      <c r="AB124" s="28"/>
      <c r="AC124" s="28"/>
    </row>
    <row r="125" spans="1:29" s="30" customFormat="1" ht="14.25" hidden="1" customHeight="1" x14ac:dyDescent="0.2">
      <c r="A125" s="28"/>
      <c r="B125" s="61"/>
      <c r="C125" s="61"/>
      <c r="D125" s="61"/>
      <c r="E125" s="61"/>
      <c r="F125" s="61"/>
      <c r="G125" s="61"/>
      <c r="H125" s="61"/>
      <c r="I125" s="61"/>
      <c r="J125" s="61"/>
      <c r="K125" s="61"/>
      <c r="L125" s="61"/>
      <c r="M125" s="61"/>
      <c r="O125" s="57"/>
      <c r="P125" s="57"/>
      <c r="Q125" s="57"/>
      <c r="R125" s="57"/>
      <c r="S125" s="28"/>
      <c r="T125" s="28"/>
      <c r="U125" s="28"/>
      <c r="V125" s="28"/>
      <c r="W125" s="28"/>
      <c r="X125" s="28"/>
      <c r="Y125" s="28"/>
      <c r="Z125" s="28"/>
      <c r="AA125" s="28"/>
      <c r="AB125" s="28"/>
      <c r="AC125" s="28"/>
    </row>
    <row r="126" spans="1:29" s="30" customFormat="1" ht="14.25" hidden="1" customHeight="1" x14ac:dyDescent="0.2">
      <c r="A126" s="28"/>
      <c r="B126" s="61"/>
      <c r="C126" s="61"/>
      <c r="D126" s="61"/>
      <c r="E126" s="61"/>
      <c r="F126" s="61"/>
      <c r="G126" s="61"/>
      <c r="H126" s="61"/>
      <c r="I126" s="61"/>
      <c r="J126" s="61"/>
      <c r="K126" s="61"/>
      <c r="L126" s="61"/>
      <c r="M126" s="61"/>
      <c r="O126" s="57"/>
      <c r="P126" s="57"/>
      <c r="Q126" s="57"/>
      <c r="R126" s="57"/>
      <c r="S126" s="28"/>
      <c r="T126" s="28"/>
      <c r="U126" s="28"/>
      <c r="V126" s="28"/>
      <c r="W126" s="28"/>
      <c r="X126" s="28"/>
      <c r="Y126" s="28"/>
      <c r="Z126" s="28"/>
      <c r="AA126" s="28"/>
      <c r="AB126" s="28"/>
      <c r="AC126" s="28"/>
    </row>
    <row r="127" spans="1:29" s="30" customFormat="1" ht="14.25" hidden="1" customHeight="1" x14ac:dyDescent="0.2">
      <c r="A127" s="28"/>
      <c r="B127" s="61"/>
      <c r="C127" s="61"/>
      <c r="D127" s="61"/>
      <c r="E127" s="61"/>
      <c r="F127" s="61"/>
      <c r="G127" s="61"/>
      <c r="H127" s="61"/>
      <c r="I127" s="61"/>
      <c r="J127" s="61"/>
      <c r="K127" s="61"/>
      <c r="L127" s="61"/>
      <c r="M127" s="61"/>
      <c r="O127" s="57"/>
      <c r="P127" s="57"/>
      <c r="Q127" s="57"/>
      <c r="R127" s="57"/>
      <c r="S127" s="28"/>
      <c r="T127" s="28"/>
      <c r="U127" s="28"/>
      <c r="V127" s="28"/>
      <c r="W127" s="28"/>
      <c r="X127" s="28"/>
      <c r="Y127" s="28"/>
      <c r="Z127" s="28"/>
      <c r="AA127" s="28"/>
      <c r="AB127" s="28"/>
      <c r="AC127" s="28"/>
    </row>
    <row r="128" spans="1:29" s="30" customFormat="1" ht="14.25" hidden="1" customHeight="1" x14ac:dyDescent="0.2">
      <c r="A128" s="28"/>
      <c r="B128" s="61"/>
      <c r="C128" s="61"/>
      <c r="D128" s="61"/>
      <c r="E128" s="61"/>
      <c r="F128" s="61"/>
      <c r="G128" s="61"/>
      <c r="H128" s="61"/>
      <c r="I128" s="61"/>
      <c r="J128" s="61"/>
      <c r="K128" s="61"/>
      <c r="L128" s="61"/>
      <c r="M128" s="61"/>
      <c r="O128" s="57"/>
      <c r="P128" s="57"/>
      <c r="Q128" s="57"/>
      <c r="R128" s="57"/>
      <c r="S128" s="28"/>
      <c r="T128" s="28"/>
      <c r="U128" s="28"/>
      <c r="V128" s="28"/>
      <c r="W128" s="28"/>
      <c r="X128" s="28"/>
      <c r="Y128" s="28"/>
      <c r="Z128" s="28"/>
      <c r="AA128" s="28"/>
      <c r="AB128" s="28"/>
      <c r="AC128" s="28"/>
    </row>
    <row r="129" spans="1:29" s="30" customFormat="1" ht="14.25" hidden="1" customHeight="1" x14ac:dyDescent="0.2">
      <c r="A129" s="28"/>
      <c r="B129" s="61"/>
      <c r="C129" s="61"/>
      <c r="D129" s="61"/>
      <c r="E129" s="61"/>
      <c r="F129" s="61"/>
      <c r="G129" s="61"/>
      <c r="H129" s="61"/>
      <c r="I129" s="61"/>
      <c r="J129" s="61"/>
      <c r="K129" s="61"/>
      <c r="L129" s="61"/>
      <c r="M129" s="61"/>
      <c r="O129" s="57"/>
      <c r="P129" s="57"/>
      <c r="Q129" s="57"/>
      <c r="R129" s="57"/>
      <c r="S129" s="28"/>
      <c r="T129" s="28"/>
      <c r="U129" s="28"/>
      <c r="V129" s="28"/>
      <c r="W129" s="28"/>
      <c r="X129" s="28"/>
      <c r="Y129" s="28"/>
      <c r="Z129" s="28"/>
      <c r="AA129" s="28"/>
      <c r="AB129" s="28"/>
      <c r="AC129" s="28"/>
    </row>
    <row r="130" spans="1:29" s="30" customFormat="1" ht="14.25" hidden="1" customHeight="1" x14ac:dyDescent="0.2">
      <c r="A130" s="28"/>
      <c r="B130" s="61"/>
      <c r="C130" s="61"/>
      <c r="D130" s="61"/>
      <c r="E130" s="61"/>
      <c r="F130" s="61"/>
      <c r="G130" s="61"/>
      <c r="H130" s="61"/>
      <c r="I130" s="61"/>
      <c r="J130" s="61"/>
      <c r="K130" s="61"/>
      <c r="L130" s="61"/>
      <c r="M130" s="61"/>
      <c r="O130" s="57"/>
      <c r="P130" s="57"/>
      <c r="Q130" s="57"/>
      <c r="R130" s="57"/>
      <c r="S130" s="28"/>
      <c r="T130" s="28"/>
      <c r="U130" s="28"/>
      <c r="V130" s="28"/>
      <c r="W130" s="28"/>
      <c r="X130" s="28"/>
      <c r="Y130" s="28"/>
      <c r="Z130" s="28"/>
      <c r="AA130" s="28"/>
      <c r="AB130" s="28"/>
      <c r="AC130" s="28"/>
    </row>
    <row r="131" spans="1:29" s="30" customFormat="1" ht="14.25" hidden="1" customHeight="1" x14ac:dyDescent="0.2">
      <c r="A131" s="28"/>
      <c r="B131" s="61"/>
      <c r="C131" s="61"/>
      <c r="D131" s="61"/>
      <c r="E131" s="61"/>
      <c r="F131" s="61"/>
      <c r="G131" s="61"/>
      <c r="H131" s="61"/>
      <c r="I131" s="61"/>
      <c r="J131" s="61"/>
      <c r="K131" s="61"/>
      <c r="L131" s="61"/>
      <c r="M131" s="61"/>
      <c r="O131" s="57"/>
      <c r="P131" s="57"/>
      <c r="Q131" s="57"/>
      <c r="R131" s="57"/>
      <c r="S131" s="28"/>
      <c r="T131" s="28"/>
      <c r="U131" s="28"/>
      <c r="V131" s="28"/>
      <c r="W131" s="28"/>
      <c r="X131" s="28"/>
      <c r="Y131" s="28"/>
      <c r="Z131" s="28"/>
      <c r="AA131" s="28"/>
      <c r="AB131" s="28"/>
      <c r="AC131" s="28"/>
    </row>
    <row r="132" spans="1:29" s="30" customFormat="1" ht="14.25" hidden="1" customHeight="1" x14ac:dyDescent="0.2">
      <c r="A132" s="28"/>
      <c r="B132" s="61"/>
      <c r="C132" s="61"/>
      <c r="D132" s="61"/>
      <c r="E132" s="61"/>
      <c r="F132" s="61"/>
      <c r="G132" s="61"/>
      <c r="H132" s="61"/>
      <c r="I132" s="61"/>
      <c r="J132" s="61"/>
      <c r="K132" s="61"/>
      <c r="L132" s="61"/>
      <c r="M132" s="61"/>
      <c r="O132" s="57"/>
      <c r="P132" s="57"/>
      <c r="Q132" s="57"/>
      <c r="R132" s="57"/>
      <c r="S132" s="28"/>
      <c r="T132" s="28"/>
      <c r="U132" s="28"/>
      <c r="V132" s="28"/>
      <c r="W132" s="28"/>
      <c r="X132" s="28"/>
      <c r="Y132" s="28"/>
      <c r="Z132" s="28"/>
      <c r="AA132" s="28"/>
      <c r="AB132" s="28"/>
      <c r="AC132" s="28"/>
    </row>
    <row r="133" spans="1:29" s="30" customFormat="1" ht="14.25" hidden="1" customHeight="1" x14ac:dyDescent="0.2">
      <c r="A133" s="28"/>
      <c r="B133" s="61"/>
      <c r="C133" s="61"/>
      <c r="D133" s="61"/>
      <c r="E133" s="61"/>
      <c r="F133" s="61"/>
      <c r="G133" s="61"/>
      <c r="H133" s="61"/>
      <c r="I133" s="61"/>
      <c r="J133" s="61"/>
      <c r="K133" s="61"/>
      <c r="L133" s="61"/>
      <c r="M133" s="61"/>
      <c r="O133" s="57"/>
      <c r="P133" s="57"/>
      <c r="Q133" s="57"/>
      <c r="R133" s="57"/>
      <c r="S133" s="28"/>
      <c r="T133" s="28"/>
      <c r="U133" s="28"/>
      <c r="V133" s="28"/>
      <c r="W133" s="28"/>
      <c r="X133" s="28"/>
      <c r="Y133" s="28"/>
      <c r="Z133" s="28"/>
      <c r="AA133" s="28"/>
      <c r="AB133" s="28"/>
      <c r="AC133" s="28"/>
    </row>
    <row r="134" spans="1:29" s="30" customFormat="1" ht="14.25" hidden="1" customHeight="1" x14ac:dyDescent="0.2">
      <c r="A134" s="28"/>
      <c r="B134" s="61"/>
      <c r="C134" s="61"/>
      <c r="D134" s="61"/>
      <c r="E134" s="61"/>
      <c r="F134" s="61"/>
      <c r="G134" s="61"/>
      <c r="H134" s="61"/>
      <c r="I134" s="61"/>
      <c r="J134" s="61"/>
      <c r="K134" s="61"/>
      <c r="L134" s="61"/>
      <c r="M134" s="61"/>
      <c r="O134" s="57"/>
      <c r="P134" s="57"/>
      <c r="Q134" s="57"/>
      <c r="R134" s="57"/>
      <c r="S134" s="28"/>
      <c r="T134" s="28"/>
      <c r="U134" s="28"/>
      <c r="V134" s="28"/>
      <c r="W134" s="28"/>
      <c r="X134" s="28"/>
      <c r="Y134" s="28"/>
      <c r="Z134" s="28"/>
      <c r="AA134" s="28"/>
      <c r="AB134" s="28"/>
      <c r="AC134" s="28"/>
    </row>
    <row r="135" spans="1:29" s="30" customFormat="1" ht="14.25" hidden="1" customHeight="1" x14ac:dyDescent="0.2">
      <c r="A135" s="28"/>
      <c r="B135" s="61"/>
      <c r="C135" s="61"/>
      <c r="D135" s="61"/>
      <c r="E135" s="61"/>
      <c r="F135" s="61"/>
      <c r="G135" s="61"/>
      <c r="H135" s="61"/>
      <c r="I135" s="61"/>
      <c r="J135" s="61"/>
      <c r="K135" s="61"/>
      <c r="L135" s="61"/>
      <c r="M135" s="61"/>
      <c r="O135" s="57"/>
      <c r="P135" s="57"/>
      <c r="Q135" s="57"/>
      <c r="R135" s="57"/>
      <c r="S135" s="28"/>
      <c r="T135" s="28"/>
      <c r="U135" s="28"/>
      <c r="V135" s="28"/>
      <c r="W135" s="28"/>
      <c r="X135" s="28"/>
      <c r="Y135" s="28"/>
      <c r="Z135" s="28"/>
      <c r="AA135" s="28"/>
      <c r="AB135" s="28"/>
      <c r="AC135" s="28"/>
    </row>
    <row r="136" spans="1:29" s="30" customFormat="1" ht="14.25" hidden="1" customHeight="1" x14ac:dyDescent="0.2">
      <c r="A136" s="28"/>
      <c r="B136" s="61"/>
      <c r="C136" s="61"/>
      <c r="D136" s="61"/>
      <c r="E136" s="61"/>
      <c r="F136" s="61"/>
      <c r="G136" s="61"/>
      <c r="H136" s="61"/>
      <c r="I136" s="61"/>
      <c r="J136" s="61"/>
      <c r="K136" s="61"/>
      <c r="L136" s="61"/>
      <c r="M136" s="61"/>
      <c r="O136" s="57"/>
      <c r="P136" s="57"/>
      <c r="Q136" s="57"/>
      <c r="R136" s="57"/>
      <c r="S136" s="28"/>
      <c r="T136" s="28"/>
      <c r="U136" s="28"/>
      <c r="V136" s="28"/>
      <c r="W136" s="28"/>
      <c r="X136" s="28"/>
      <c r="Y136" s="28"/>
      <c r="Z136" s="28"/>
      <c r="AA136" s="28"/>
      <c r="AB136" s="28"/>
      <c r="AC136" s="28"/>
    </row>
    <row r="137" spans="1:29" s="30" customFormat="1" ht="14.25" hidden="1" customHeight="1" x14ac:dyDescent="0.2">
      <c r="A137" s="28"/>
      <c r="B137" s="61"/>
      <c r="C137" s="61"/>
      <c r="D137" s="61"/>
      <c r="E137" s="61"/>
      <c r="F137" s="61"/>
      <c r="G137" s="61"/>
      <c r="H137" s="61"/>
      <c r="I137" s="61"/>
      <c r="J137" s="61"/>
      <c r="K137" s="61"/>
      <c r="L137" s="61"/>
      <c r="M137" s="61"/>
      <c r="O137" s="57"/>
      <c r="P137" s="57"/>
      <c r="Q137" s="57"/>
      <c r="R137" s="57"/>
      <c r="S137" s="28"/>
      <c r="T137" s="28"/>
      <c r="U137" s="28"/>
      <c r="V137" s="28"/>
      <c r="W137" s="28"/>
      <c r="X137" s="28"/>
      <c r="Y137" s="28"/>
      <c r="Z137" s="28"/>
      <c r="AA137" s="28"/>
      <c r="AB137" s="28"/>
      <c r="AC137" s="28"/>
    </row>
    <row r="138" spans="1:29" s="30" customFormat="1" ht="14.25" hidden="1" customHeight="1" x14ac:dyDescent="0.2">
      <c r="A138" s="28"/>
      <c r="B138" s="61"/>
      <c r="C138" s="61"/>
      <c r="D138" s="61"/>
      <c r="E138" s="61"/>
      <c r="F138" s="61"/>
      <c r="G138" s="61"/>
      <c r="H138" s="61"/>
      <c r="I138" s="61"/>
      <c r="J138" s="61"/>
      <c r="K138" s="61"/>
      <c r="L138" s="61"/>
      <c r="M138" s="61"/>
      <c r="O138" s="57"/>
      <c r="P138" s="57"/>
      <c r="Q138" s="57"/>
      <c r="R138" s="57"/>
      <c r="S138" s="28"/>
      <c r="T138" s="28"/>
      <c r="U138" s="28"/>
      <c r="V138" s="28"/>
      <c r="W138" s="28"/>
      <c r="X138" s="28"/>
      <c r="Y138" s="28"/>
      <c r="Z138" s="28"/>
      <c r="AA138" s="28"/>
      <c r="AB138" s="28"/>
      <c r="AC138" s="28"/>
    </row>
    <row r="139" spans="1:29" s="30" customFormat="1" ht="14.25" hidden="1" customHeight="1" x14ac:dyDescent="0.2">
      <c r="A139" s="28"/>
      <c r="B139" s="61"/>
      <c r="C139" s="61"/>
      <c r="D139" s="61"/>
      <c r="E139" s="61"/>
      <c r="F139" s="61"/>
      <c r="G139" s="61"/>
      <c r="H139" s="61"/>
      <c r="I139" s="61"/>
      <c r="J139" s="61"/>
      <c r="K139" s="61"/>
      <c r="L139" s="61"/>
      <c r="M139" s="61"/>
      <c r="O139" s="57"/>
      <c r="P139" s="57"/>
      <c r="Q139" s="57"/>
      <c r="R139" s="57"/>
      <c r="S139" s="28"/>
      <c r="T139" s="28"/>
      <c r="U139" s="28"/>
      <c r="V139" s="28"/>
      <c r="W139" s="28"/>
      <c r="X139" s="28"/>
      <c r="Y139" s="28"/>
      <c r="Z139" s="28"/>
      <c r="AA139" s="28"/>
      <c r="AB139" s="28"/>
      <c r="AC139" s="28"/>
    </row>
    <row r="140" spans="1:29" s="30" customFormat="1" ht="14.25" hidden="1" customHeight="1" x14ac:dyDescent="0.2">
      <c r="A140" s="28"/>
      <c r="B140" s="61"/>
      <c r="C140" s="61"/>
      <c r="D140" s="61"/>
      <c r="E140" s="61"/>
      <c r="F140" s="61"/>
      <c r="G140" s="61"/>
      <c r="H140" s="61"/>
      <c r="I140" s="61"/>
      <c r="J140" s="61"/>
      <c r="K140" s="61"/>
      <c r="L140" s="61"/>
      <c r="M140" s="61"/>
      <c r="O140" s="57"/>
      <c r="P140" s="57"/>
      <c r="Q140" s="57"/>
      <c r="R140" s="57"/>
      <c r="S140" s="28"/>
      <c r="T140" s="28"/>
      <c r="U140" s="28"/>
      <c r="V140" s="28"/>
      <c r="W140" s="28"/>
      <c r="X140" s="28"/>
      <c r="Y140" s="28"/>
      <c r="Z140" s="28"/>
      <c r="AA140" s="28"/>
      <c r="AB140" s="28"/>
      <c r="AC140" s="28"/>
    </row>
    <row r="141" spans="1:29" s="30" customFormat="1" ht="14.25" hidden="1" customHeight="1" x14ac:dyDescent="0.2">
      <c r="A141" s="28"/>
      <c r="B141" s="61"/>
      <c r="C141" s="61"/>
      <c r="D141" s="61"/>
      <c r="E141" s="61"/>
      <c r="F141" s="61"/>
      <c r="G141" s="61"/>
      <c r="H141" s="61"/>
      <c r="I141" s="61"/>
      <c r="J141" s="61"/>
      <c r="K141" s="61"/>
      <c r="L141" s="61"/>
      <c r="M141" s="61"/>
      <c r="O141" s="57"/>
      <c r="P141" s="57"/>
      <c r="Q141" s="57"/>
      <c r="R141" s="57"/>
      <c r="S141" s="28"/>
      <c r="T141" s="28"/>
      <c r="U141" s="28"/>
      <c r="V141" s="28"/>
      <c r="W141" s="28"/>
      <c r="X141" s="28"/>
      <c r="Y141" s="28"/>
      <c r="Z141" s="28"/>
      <c r="AA141" s="28"/>
      <c r="AB141" s="28"/>
      <c r="AC141" s="28"/>
    </row>
    <row r="142" spans="1:29" s="30" customFormat="1" ht="14.25" hidden="1" customHeight="1" x14ac:dyDescent="0.2">
      <c r="A142" s="28"/>
      <c r="B142" s="61"/>
      <c r="C142" s="61"/>
      <c r="D142" s="61"/>
      <c r="E142" s="61"/>
      <c r="F142" s="61"/>
      <c r="G142" s="61"/>
      <c r="H142" s="61"/>
      <c r="I142" s="61"/>
      <c r="J142" s="61"/>
      <c r="K142" s="61"/>
      <c r="L142" s="61"/>
      <c r="M142" s="61"/>
      <c r="O142" s="57"/>
      <c r="P142" s="57"/>
      <c r="Q142" s="57"/>
      <c r="R142" s="57"/>
      <c r="S142" s="28"/>
      <c r="T142" s="28"/>
      <c r="U142" s="28"/>
      <c r="V142" s="28"/>
      <c r="W142" s="28"/>
      <c r="X142" s="28"/>
      <c r="Y142" s="28"/>
      <c r="Z142" s="28"/>
      <c r="AA142" s="28"/>
      <c r="AB142" s="28"/>
      <c r="AC142" s="28"/>
    </row>
    <row r="143" spans="1:29" s="30" customFormat="1" ht="14.25" hidden="1" customHeight="1" x14ac:dyDescent="0.2">
      <c r="A143" s="28"/>
      <c r="B143" s="61"/>
      <c r="C143" s="61"/>
      <c r="D143" s="61"/>
      <c r="E143" s="61"/>
      <c r="F143" s="61"/>
      <c r="G143" s="61"/>
      <c r="H143" s="61"/>
      <c r="I143" s="61"/>
      <c r="J143" s="61"/>
      <c r="K143" s="61"/>
      <c r="L143" s="61"/>
      <c r="M143" s="61"/>
      <c r="O143" s="57"/>
      <c r="P143" s="57"/>
      <c r="Q143" s="57"/>
      <c r="R143" s="57"/>
      <c r="S143" s="28"/>
      <c r="T143" s="28"/>
      <c r="U143" s="28"/>
      <c r="V143" s="28"/>
      <c r="W143" s="28"/>
      <c r="X143" s="28"/>
      <c r="Y143" s="28"/>
      <c r="Z143" s="28"/>
      <c r="AA143" s="28"/>
      <c r="AB143" s="28"/>
      <c r="AC143" s="28"/>
    </row>
    <row r="144" spans="1:29" s="30" customFormat="1" ht="14.25" hidden="1" customHeight="1" x14ac:dyDescent="0.2">
      <c r="A144" s="28"/>
      <c r="B144" s="61"/>
      <c r="C144" s="61"/>
      <c r="D144" s="61"/>
      <c r="E144" s="61"/>
      <c r="F144" s="61"/>
      <c r="G144" s="61"/>
      <c r="H144" s="61"/>
      <c r="I144" s="61"/>
      <c r="J144" s="61"/>
      <c r="K144" s="61"/>
      <c r="L144" s="61"/>
      <c r="M144" s="61"/>
      <c r="O144" s="57"/>
      <c r="P144" s="57"/>
      <c r="Q144" s="57"/>
      <c r="R144" s="57"/>
      <c r="S144" s="28"/>
      <c r="T144" s="28"/>
      <c r="U144" s="28"/>
      <c r="V144" s="28"/>
      <c r="W144" s="28"/>
      <c r="X144" s="28"/>
      <c r="Y144" s="28"/>
      <c r="Z144" s="28"/>
      <c r="AA144" s="28"/>
      <c r="AB144" s="28"/>
      <c r="AC144" s="28"/>
    </row>
    <row r="145" spans="1:29" s="30" customFormat="1" ht="14.25" hidden="1" customHeight="1" x14ac:dyDescent="0.2">
      <c r="A145" s="28"/>
      <c r="B145" s="61"/>
      <c r="C145" s="61"/>
      <c r="D145" s="61"/>
      <c r="E145" s="61"/>
      <c r="F145" s="61"/>
      <c r="G145" s="61"/>
      <c r="H145" s="61"/>
      <c r="I145" s="61"/>
      <c r="J145" s="61"/>
      <c r="K145" s="61"/>
      <c r="L145" s="61"/>
      <c r="M145" s="61"/>
      <c r="O145" s="57"/>
      <c r="P145" s="57"/>
      <c r="Q145" s="57"/>
      <c r="R145" s="57"/>
      <c r="S145" s="28"/>
      <c r="T145" s="28"/>
      <c r="U145" s="28"/>
      <c r="V145" s="28"/>
      <c r="W145" s="28"/>
      <c r="X145" s="28"/>
      <c r="Y145" s="28"/>
      <c r="Z145" s="28"/>
      <c r="AA145" s="28"/>
      <c r="AB145" s="28"/>
      <c r="AC145" s="28"/>
    </row>
    <row r="146" spans="1:29" s="30" customFormat="1" ht="14.25" hidden="1" customHeight="1" x14ac:dyDescent="0.2">
      <c r="A146" s="28"/>
      <c r="B146" s="61"/>
      <c r="C146" s="61"/>
      <c r="D146" s="61"/>
      <c r="E146" s="61"/>
      <c r="F146" s="61"/>
      <c r="G146" s="61"/>
      <c r="H146" s="61"/>
      <c r="I146" s="61"/>
      <c r="J146" s="61"/>
      <c r="K146" s="61"/>
      <c r="L146" s="61"/>
      <c r="M146" s="61"/>
      <c r="O146" s="57"/>
      <c r="P146" s="57"/>
      <c r="Q146" s="57"/>
      <c r="R146" s="57"/>
      <c r="S146" s="28"/>
      <c r="T146" s="28"/>
      <c r="U146" s="28"/>
      <c r="V146" s="28"/>
      <c r="W146" s="28"/>
      <c r="X146" s="28"/>
      <c r="Y146" s="28"/>
      <c r="Z146" s="28"/>
      <c r="AA146" s="28"/>
      <c r="AB146" s="28"/>
      <c r="AC146" s="28"/>
    </row>
    <row r="147" spans="1:29" s="30" customFormat="1" ht="14.25" hidden="1" customHeight="1" x14ac:dyDescent="0.2">
      <c r="A147" s="28"/>
      <c r="B147" s="61"/>
      <c r="C147" s="61"/>
      <c r="D147" s="61"/>
      <c r="E147" s="61"/>
      <c r="F147" s="61"/>
      <c r="G147" s="61"/>
      <c r="H147" s="61"/>
      <c r="I147" s="61"/>
      <c r="J147" s="61"/>
      <c r="K147" s="61"/>
      <c r="L147" s="61"/>
      <c r="M147" s="61"/>
      <c r="O147" s="57"/>
      <c r="P147" s="57"/>
      <c r="Q147" s="57"/>
      <c r="R147" s="57"/>
      <c r="S147" s="28"/>
      <c r="T147" s="28"/>
      <c r="U147" s="28"/>
      <c r="V147" s="28"/>
      <c r="W147" s="28"/>
      <c r="X147" s="28"/>
      <c r="Y147" s="28"/>
      <c r="Z147" s="28"/>
      <c r="AA147" s="28"/>
      <c r="AB147" s="28"/>
      <c r="AC147" s="28"/>
    </row>
    <row r="148" spans="1:29" s="30" customFormat="1" ht="14.25" hidden="1" customHeight="1" x14ac:dyDescent="0.2">
      <c r="A148" s="28"/>
      <c r="B148" s="61"/>
      <c r="C148" s="61"/>
      <c r="D148" s="61"/>
      <c r="E148" s="61"/>
      <c r="F148" s="61"/>
      <c r="G148" s="61"/>
      <c r="H148" s="61"/>
      <c r="I148" s="61"/>
      <c r="J148" s="61"/>
      <c r="K148" s="61"/>
      <c r="L148" s="61"/>
      <c r="M148" s="61"/>
      <c r="O148" s="57"/>
      <c r="P148" s="57"/>
      <c r="Q148" s="57"/>
      <c r="R148" s="57"/>
      <c r="S148" s="28"/>
      <c r="T148" s="28"/>
      <c r="U148" s="28"/>
      <c r="V148" s="28"/>
      <c r="W148" s="28"/>
      <c r="X148" s="28"/>
      <c r="Y148" s="28"/>
      <c r="Z148" s="28"/>
      <c r="AA148" s="28"/>
      <c r="AB148" s="28"/>
      <c r="AC148" s="28"/>
    </row>
    <row r="149" spans="1:29" s="30" customFormat="1" ht="14.25" hidden="1" customHeight="1" x14ac:dyDescent="0.2">
      <c r="A149" s="28"/>
      <c r="B149" s="61"/>
      <c r="C149" s="61"/>
      <c r="D149" s="61"/>
      <c r="E149" s="61"/>
      <c r="F149" s="61"/>
      <c r="G149" s="61"/>
      <c r="H149" s="61"/>
      <c r="I149" s="61"/>
      <c r="J149" s="61"/>
      <c r="K149" s="61"/>
      <c r="L149" s="61"/>
      <c r="M149" s="61"/>
      <c r="O149" s="57"/>
      <c r="P149" s="57"/>
      <c r="Q149" s="57"/>
      <c r="R149" s="57"/>
      <c r="S149" s="28"/>
      <c r="T149" s="28"/>
      <c r="U149" s="28"/>
      <c r="V149" s="28"/>
      <c r="W149" s="28"/>
      <c r="X149" s="28"/>
      <c r="Y149" s="28"/>
      <c r="Z149" s="28"/>
      <c r="AA149" s="28"/>
      <c r="AB149" s="28"/>
      <c r="AC149" s="28"/>
    </row>
    <row r="150" spans="1:29" s="30" customFormat="1" ht="14.25" hidden="1" customHeight="1" x14ac:dyDescent="0.2">
      <c r="A150" s="28"/>
      <c r="B150" s="61"/>
      <c r="C150" s="61"/>
      <c r="D150" s="61"/>
      <c r="E150" s="61"/>
      <c r="F150" s="61"/>
      <c r="G150" s="61"/>
      <c r="H150" s="61"/>
      <c r="I150" s="61"/>
      <c r="J150" s="61"/>
      <c r="K150" s="61"/>
      <c r="L150" s="61"/>
      <c r="M150" s="61"/>
      <c r="O150" s="57"/>
      <c r="P150" s="57"/>
      <c r="Q150" s="57"/>
      <c r="R150" s="57"/>
      <c r="S150" s="28"/>
      <c r="T150" s="28"/>
      <c r="U150" s="28"/>
      <c r="V150" s="28"/>
      <c r="W150" s="28"/>
      <c r="X150" s="28"/>
      <c r="Y150" s="28"/>
      <c r="Z150" s="28"/>
      <c r="AA150" s="28"/>
      <c r="AB150" s="28"/>
      <c r="AC150" s="28"/>
    </row>
    <row r="151" spans="1:29" s="30" customFormat="1" ht="14.25" hidden="1" customHeight="1" x14ac:dyDescent="0.2">
      <c r="A151" s="28"/>
      <c r="B151" s="61"/>
      <c r="C151" s="61"/>
      <c r="D151" s="61"/>
      <c r="E151" s="61"/>
      <c r="F151" s="61"/>
      <c r="G151" s="61"/>
      <c r="H151" s="61"/>
      <c r="I151" s="61"/>
      <c r="J151" s="61"/>
      <c r="K151" s="61"/>
      <c r="L151" s="61"/>
      <c r="M151" s="61"/>
      <c r="O151" s="57"/>
      <c r="P151" s="57"/>
      <c r="Q151" s="57"/>
      <c r="R151" s="57"/>
      <c r="S151" s="28"/>
      <c r="T151" s="28"/>
      <c r="U151" s="28"/>
      <c r="V151" s="28"/>
      <c r="W151" s="28"/>
      <c r="X151" s="28"/>
      <c r="Y151" s="28"/>
      <c r="Z151" s="28"/>
      <c r="AA151" s="28"/>
      <c r="AB151" s="28"/>
      <c r="AC151" s="28"/>
    </row>
    <row r="152" spans="1:29" s="30" customFormat="1" ht="14.25" hidden="1" customHeight="1" x14ac:dyDescent="0.2">
      <c r="A152" s="28"/>
      <c r="B152" s="61"/>
      <c r="C152" s="61"/>
      <c r="D152" s="61"/>
      <c r="E152" s="61"/>
      <c r="F152" s="61"/>
      <c r="G152" s="61"/>
      <c r="H152" s="61"/>
      <c r="I152" s="61"/>
      <c r="J152" s="61"/>
      <c r="K152" s="61"/>
      <c r="L152" s="61"/>
      <c r="M152" s="61"/>
      <c r="O152" s="57"/>
      <c r="P152" s="57"/>
      <c r="Q152" s="57"/>
      <c r="R152" s="57"/>
      <c r="S152" s="28"/>
      <c r="T152" s="28"/>
      <c r="U152" s="28"/>
      <c r="V152" s="28"/>
      <c r="W152" s="28"/>
      <c r="X152" s="28"/>
      <c r="Y152" s="28"/>
      <c r="Z152" s="28"/>
      <c r="AA152" s="28"/>
      <c r="AB152" s="28"/>
      <c r="AC152" s="28"/>
    </row>
    <row r="153" spans="1:29" s="30" customFormat="1" ht="14.25" hidden="1" customHeight="1" x14ac:dyDescent="0.2">
      <c r="A153" s="28"/>
      <c r="B153" s="61"/>
      <c r="C153" s="61"/>
      <c r="D153" s="61"/>
      <c r="E153" s="61"/>
      <c r="F153" s="61"/>
      <c r="G153" s="61"/>
      <c r="H153" s="61"/>
      <c r="I153" s="61"/>
      <c r="J153" s="61"/>
      <c r="K153" s="61"/>
      <c r="L153" s="61"/>
      <c r="M153" s="61"/>
      <c r="O153" s="57"/>
      <c r="P153" s="57"/>
      <c r="Q153" s="57"/>
      <c r="R153" s="57"/>
      <c r="S153" s="28"/>
      <c r="T153" s="28"/>
      <c r="U153" s="28"/>
      <c r="V153" s="28"/>
      <c r="W153" s="28"/>
      <c r="X153" s="28"/>
      <c r="Y153" s="28"/>
      <c r="Z153" s="28"/>
      <c r="AA153" s="28"/>
      <c r="AB153" s="28"/>
      <c r="AC153" s="28"/>
    </row>
    <row r="154" spans="1:29" s="30" customFormat="1" ht="14.25" hidden="1" customHeight="1" x14ac:dyDescent="0.2">
      <c r="A154" s="28"/>
      <c r="B154" s="61"/>
      <c r="C154" s="61"/>
      <c r="D154" s="61"/>
      <c r="E154" s="61"/>
      <c r="F154" s="61"/>
      <c r="G154" s="61"/>
      <c r="H154" s="61"/>
      <c r="I154" s="61"/>
      <c r="J154" s="61"/>
      <c r="K154" s="61"/>
      <c r="L154" s="61"/>
      <c r="M154" s="61"/>
      <c r="O154" s="57"/>
      <c r="P154" s="57"/>
      <c r="Q154" s="57"/>
      <c r="R154" s="57"/>
      <c r="S154" s="28"/>
      <c r="T154" s="28"/>
      <c r="U154" s="28"/>
      <c r="V154" s="28"/>
      <c r="W154" s="28"/>
      <c r="X154" s="28"/>
      <c r="Y154" s="28"/>
      <c r="Z154" s="28"/>
      <c r="AA154" s="28"/>
      <c r="AB154" s="28"/>
      <c r="AC154" s="28"/>
    </row>
    <row r="155" spans="1:29" s="30" customFormat="1" ht="14.25" hidden="1" customHeight="1" x14ac:dyDescent="0.2">
      <c r="A155" s="28"/>
      <c r="B155" s="61"/>
      <c r="C155" s="61"/>
      <c r="D155" s="61"/>
      <c r="E155" s="61"/>
      <c r="F155" s="61"/>
      <c r="G155" s="61"/>
      <c r="H155" s="61"/>
      <c r="I155" s="61"/>
      <c r="J155" s="61"/>
      <c r="K155" s="61"/>
      <c r="L155" s="61"/>
      <c r="M155" s="61"/>
      <c r="O155" s="57"/>
      <c r="P155" s="57"/>
      <c r="Q155" s="57"/>
      <c r="R155" s="57"/>
      <c r="S155" s="28"/>
      <c r="T155" s="28"/>
      <c r="U155" s="28"/>
      <c r="V155" s="28"/>
      <c r="W155" s="28"/>
      <c r="X155" s="28"/>
      <c r="Y155" s="28"/>
      <c r="Z155" s="28"/>
      <c r="AA155" s="28"/>
      <c r="AB155" s="28"/>
      <c r="AC155" s="28"/>
    </row>
    <row r="156" spans="1:29" s="30" customFormat="1" ht="14.25" hidden="1" customHeight="1" x14ac:dyDescent="0.2">
      <c r="A156" s="28"/>
      <c r="B156" s="61"/>
      <c r="C156" s="61"/>
      <c r="D156" s="61"/>
      <c r="E156" s="61"/>
      <c r="F156" s="61"/>
      <c r="G156" s="61"/>
      <c r="H156" s="61"/>
      <c r="I156" s="61"/>
      <c r="J156" s="61"/>
      <c r="K156" s="61"/>
      <c r="L156" s="61"/>
      <c r="M156" s="61"/>
      <c r="O156" s="57"/>
      <c r="P156" s="57"/>
      <c r="Q156" s="57"/>
      <c r="R156" s="57"/>
      <c r="S156" s="28"/>
      <c r="T156" s="28"/>
      <c r="U156" s="28"/>
      <c r="V156" s="28"/>
      <c r="W156" s="28"/>
      <c r="X156" s="28"/>
      <c r="Y156" s="28"/>
      <c r="Z156" s="28"/>
      <c r="AA156" s="28"/>
      <c r="AB156" s="28"/>
      <c r="AC156" s="28"/>
    </row>
    <row r="157" spans="1:29" s="30" customFormat="1" ht="14.25" hidden="1" customHeight="1" x14ac:dyDescent="0.2">
      <c r="A157" s="28"/>
      <c r="B157" s="61"/>
      <c r="C157" s="61"/>
      <c r="D157" s="61"/>
      <c r="E157" s="61"/>
      <c r="F157" s="61"/>
      <c r="G157" s="61"/>
      <c r="H157" s="61"/>
      <c r="I157" s="61"/>
      <c r="J157" s="61"/>
      <c r="K157" s="61"/>
      <c r="L157" s="61"/>
      <c r="M157" s="61"/>
      <c r="O157" s="57"/>
      <c r="P157" s="57"/>
      <c r="Q157" s="57"/>
      <c r="R157" s="57"/>
      <c r="S157" s="28"/>
      <c r="T157" s="28"/>
      <c r="U157" s="28"/>
      <c r="V157" s="28"/>
      <c r="W157" s="28"/>
      <c r="X157" s="28"/>
      <c r="Y157" s="28"/>
      <c r="Z157" s="28"/>
      <c r="AA157" s="28"/>
      <c r="AB157" s="28"/>
      <c r="AC157" s="28"/>
    </row>
    <row r="158" spans="1:29" s="30" customFormat="1" ht="14.25" hidden="1" customHeight="1" x14ac:dyDescent="0.2">
      <c r="A158" s="28"/>
      <c r="B158" s="61"/>
      <c r="C158" s="61"/>
      <c r="D158" s="61"/>
      <c r="E158" s="61"/>
      <c r="F158" s="61"/>
      <c r="G158" s="61"/>
      <c r="H158" s="61"/>
      <c r="I158" s="61"/>
      <c r="J158" s="61"/>
      <c r="K158" s="61"/>
      <c r="L158" s="61"/>
      <c r="M158" s="61"/>
      <c r="O158" s="57"/>
      <c r="P158" s="57"/>
      <c r="Q158" s="57"/>
      <c r="R158" s="57"/>
      <c r="S158" s="28"/>
      <c r="T158" s="28"/>
      <c r="U158" s="28"/>
      <c r="V158" s="28"/>
      <c r="W158" s="28"/>
      <c r="X158" s="28"/>
      <c r="Y158" s="28"/>
      <c r="Z158" s="28"/>
      <c r="AA158" s="28"/>
      <c r="AB158" s="28"/>
      <c r="AC158" s="28"/>
    </row>
    <row r="159" spans="1:29" s="30" customFormat="1" ht="14.25" hidden="1" customHeight="1" x14ac:dyDescent="0.2">
      <c r="A159" s="28"/>
      <c r="B159" s="61"/>
      <c r="C159" s="61"/>
      <c r="D159" s="61"/>
      <c r="E159" s="61"/>
      <c r="F159" s="61"/>
      <c r="G159" s="61"/>
      <c r="H159" s="61"/>
      <c r="I159" s="61"/>
      <c r="J159" s="61"/>
      <c r="K159" s="61"/>
      <c r="L159" s="61"/>
      <c r="M159" s="61"/>
      <c r="O159" s="57"/>
      <c r="P159" s="57"/>
      <c r="Q159" s="57"/>
      <c r="R159" s="57"/>
      <c r="S159" s="28"/>
      <c r="T159" s="28"/>
      <c r="U159" s="28"/>
      <c r="V159" s="28"/>
      <c r="W159" s="28"/>
      <c r="X159" s="28"/>
      <c r="Y159" s="28"/>
      <c r="Z159" s="28"/>
      <c r="AA159" s="28"/>
      <c r="AB159" s="28"/>
      <c r="AC159" s="28"/>
    </row>
    <row r="160" spans="1:29" s="30" customFormat="1" ht="14.25" hidden="1" customHeight="1" x14ac:dyDescent="0.2">
      <c r="A160" s="28"/>
      <c r="B160" s="61"/>
      <c r="C160" s="61"/>
      <c r="D160" s="61"/>
      <c r="E160" s="61"/>
      <c r="F160" s="61"/>
      <c r="G160" s="61"/>
      <c r="H160" s="61"/>
      <c r="I160" s="61"/>
      <c r="J160" s="61"/>
      <c r="K160" s="61"/>
      <c r="L160" s="61"/>
      <c r="M160" s="61"/>
      <c r="O160" s="57"/>
      <c r="P160" s="57"/>
      <c r="Q160" s="57"/>
      <c r="R160" s="57"/>
      <c r="S160" s="28"/>
      <c r="T160" s="28"/>
      <c r="U160" s="28"/>
      <c r="V160" s="28"/>
      <c r="W160" s="28"/>
      <c r="X160" s="28"/>
      <c r="Y160" s="28"/>
      <c r="Z160" s="28"/>
      <c r="AA160" s="28"/>
      <c r="AB160" s="28"/>
      <c r="AC160" s="28"/>
    </row>
    <row r="161" spans="1:29" s="30" customFormat="1" ht="14.25" hidden="1" customHeight="1" x14ac:dyDescent="0.2">
      <c r="A161" s="28"/>
      <c r="B161" s="61"/>
      <c r="C161" s="61"/>
      <c r="D161" s="61"/>
      <c r="E161" s="61"/>
      <c r="F161" s="61"/>
      <c r="G161" s="61"/>
      <c r="H161" s="61"/>
      <c r="I161" s="61"/>
      <c r="J161" s="61"/>
      <c r="K161" s="61"/>
      <c r="L161" s="61"/>
      <c r="M161" s="61"/>
      <c r="O161" s="57"/>
      <c r="P161" s="57"/>
      <c r="Q161" s="57"/>
      <c r="R161" s="57"/>
      <c r="S161" s="28"/>
      <c r="T161" s="28"/>
      <c r="U161" s="28"/>
      <c r="V161" s="28"/>
      <c r="W161" s="28"/>
      <c r="X161" s="28"/>
      <c r="Y161" s="28"/>
      <c r="Z161" s="28"/>
      <c r="AA161" s="28"/>
      <c r="AB161" s="28"/>
      <c r="AC161" s="28"/>
    </row>
    <row r="162" spans="1:29" s="30" customFormat="1" ht="14.25" hidden="1" customHeight="1" x14ac:dyDescent="0.2">
      <c r="A162" s="28"/>
      <c r="B162" s="61"/>
      <c r="C162" s="61"/>
      <c r="D162" s="61"/>
      <c r="E162" s="61"/>
      <c r="F162" s="61"/>
      <c r="G162" s="61"/>
      <c r="H162" s="61"/>
      <c r="I162" s="61"/>
      <c r="J162" s="61"/>
      <c r="K162" s="61"/>
      <c r="L162" s="61"/>
      <c r="M162" s="61"/>
      <c r="O162" s="57"/>
      <c r="P162" s="57"/>
      <c r="Q162" s="57"/>
      <c r="R162" s="57"/>
      <c r="S162" s="28"/>
      <c r="T162" s="28"/>
      <c r="U162" s="28"/>
      <c r="V162" s="28"/>
      <c r="W162" s="28"/>
      <c r="X162" s="28"/>
      <c r="Y162" s="28"/>
      <c r="Z162" s="28"/>
      <c r="AA162" s="28"/>
      <c r="AB162" s="28"/>
      <c r="AC162" s="28"/>
    </row>
    <row r="163" spans="1:29" s="30" customFormat="1" ht="14.25" hidden="1" customHeight="1" x14ac:dyDescent="0.2">
      <c r="A163" s="28"/>
      <c r="B163" s="61"/>
      <c r="C163" s="61"/>
      <c r="D163" s="61"/>
      <c r="E163" s="61"/>
      <c r="F163" s="61"/>
      <c r="G163" s="61"/>
      <c r="H163" s="61"/>
      <c r="I163" s="61"/>
      <c r="J163" s="61"/>
      <c r="K163" s="61"/>
      <c r="L163" s="61"/>
      <c r="M163" s="61"/>
      <c r="O163" s="57"/>
      <c r="P163" s="57"/>
      <c r="Q163" s="57"/>
      <c r="R163" s="57"/>
      <c r="S163" s="28"/>
      <c r="T163" s="28"/>
      <c r="U163" s="28"/>
      <c r="V163" s="28"/>
      <c r="W163" s="28"/>
      <c r="X163" s="28"/>
      <c r="Y163" s="28"/>
      <c r="Z163" s="28"/>
      <c r="AA163" s="28"/>
      <c r="AB163" s="28"/>
      <c r="AC163" s="28"/>
    </row>
    <row r="164" spans="1:29" s="30" customFormat="1" ht="14.25" hidden="1" customHeight="1" x14ac:dyDescent="0.2">
      <c r="A164" s="28"/>
      <c r="B164" s="61"/>
      <c r="C164" s="61"/>
      <c r="D164" s="61"/>
      <c r="E164" s="61"/>
      <c r="F164" s="61"/>
      <c r="G164" s="61"/>
      <c r="H164" s="61"/>
      <c r="I164" s="61"/>
      <c r="J164" s="61"/>
      <c r="K164" s="61"/>
      <c r="L164" s="61"/>
      <c r="M164" s="61"/>
      <c r="O164" s="57"/>
      <c r="P164" s="57"/>
      <c r="Q164" s="57"/>
      <c r="R164" s="57"/>
      <c r="S164" s="28"/>
      <c r="T164" s="28"/>
      <c r="U164" s="28"/>
      <c r="V164" s="28"/>
      <c r="W164" s="28"/>
      <c r="X164" s="28"/>
      <c r="Y164" s="28"/>
      <c r="Z164" s="28"/>
      <c r="AA164" s="28"/>
      <c r="AB164" s="28"/>
      <c r="AC164" s="28"/>
    </row>
    <row r="165" spans="1:29" s="30" customFormat="1" ht="14.25" hidden="1" customHeight="1" x14ac:dyDescent="0.2">
      <c r="A165" s="28"/>
      <c r="B165" s="61"/>
      <c r="C165" s="61"/>
      <c r="D165" s="61"/>
      <c r="E165" s="61"/>
      <c r="F165" s="61"/>
      <c r="G165" s="61"/>
      <c r="H165" s="61"/>
      <c r="I165" s="61"/>
      <c r="J165" s="61"/>
      <c r="K165" s="61"/>
      <c r="L165" s="61"/>
      <c r="M165" s="61"/>
      <c r="O165" s="57"/>
      <c r="P165" s="57"/>
      <c r="Q165" s="57"/>
      <c r="R165" s="57"/>
      <c r="S165" s="28"/>
      <c r="T165" s="28"/>
      <c r="U165" s="28"/>
      <c r="V165" s="28"/>
      <c r="W165" s="28"/>
      <c r="X165" s="28"/>
      <c r="Y165" s="28"/>
      <c r="Z165" s="28"/>
      <c r="AA165" s="28"/>
      <c r="AB165" s="28"/>
      <c r="AC165" s="28"/>
    </row>
    <row r="166" spans="1:29" s="30" customFormat="1" ht="14.25" hidden="1" customHeight="1" x14ac:dyDescent="0.2">
      <c r="A166" s="28"/>
      <c r="B166" s="61"/>
      <c r="C166" s="61"/>
      <c r="D166" s="61"/>
      <c r="E166" s="61"/>
      <c r="F166" s="61"/>
      <c r="G166" s="61"/>
      <c r="H166" s="61"/>
      <c r="I166" s="61"/>
      <c r="J166" s="61"/>
      <c r="K166" s="61"/>
      <c r="L166" s="61"/>
      <c r="M166" s="61"/>
      <c r="O166" s="57"/>
      <c r="P166" s="57"/>
      <c r="Q166" s="57"/>
      <c r="R166" s="57"/>
      <c r="S166" s="28"/>
      <c r="T166" s="28"/>
      <c r="U166" s="28"/>
      <c r="V166" s="28"/>
      <c r="W166" s="28"/>
      <c r="X166" s="28"/>
      <c r="Y166" s="28"/>
      <c r="Z166" s="28"/>
      <c r="AA166" s="28"/>
      <c r="AB166" s="28"/>
      <c r="AC166" s="28"/>
    </row>
    <row r="167" spans="1:29" s="30" customFormat="1" ht="14.25" hidden="1" customHeight="1" x14ac:dyDescent="0.2">
      <c r="A167" s="28"/>
      <c r="B167" s="61"/>
      <c r="C167" s="61"/>
      <c r="D167" s="61"/>
      <c r="E167" s="61"/>
      <c r="F167" s="61"/>
      <c r="G167" s="61"/>
      <c r="H167" s="61"/>
      <c r="I167" s="61"/>
      <c r="J167" s="61"/>
      <c r="K167" s="61"/>
      <c r="L167" s="61"/>
      <c r="M167" s="61"/>
      <c r="O167" s="57"/>
      <c r="P167" s="57"/>
      <c r="Q167" s="57"/>
      <c r="R167" s="57"/>
      <c r="S167" s="28"/>
      <c r="T167" s="28"/>
      <c r="U167" s="28"/>
      <c r="V167" s="28"/>
      <c r="W167" s="28"/>
      <c r="X167" s="28"/>
      <c r="Y167" s="28"/>
      <c r="Z167" s="28"/>
      <c r="AA167" s="28"/>
      <c r="AB167" s="28"/>
      <c r="AC167" s="28"/>
    </row>
    <row r="168" spans="1:29" s="30" customFormat="1" ht="14.25" hidden="1" customHeight="1" x14ac:dyDescent="0.2">
      <c r="A168" s="28"/>
      <c r="B168" s="61"/>
      <c r="C168" s="61"/>
      <c r="D168" s="61"/>
      <c r="E168" s="61"/>
      <c r="F168" s="61"/>
      <c r="G168" s="61"/>
      <c r="H168" s="61"/>
      <c r="I168" s="61"/>
      <c r="J168" s="61"/>
      <c r="K168" s="61"/>
      <c r="L168" s="61"/>
      <c r="M168" s="61"/>
      <c r="O168" s="57"/>
      <c r="P168" s="57"/>
      <c r="Q168" s="57"/>
      <c r="R168" s="57"/>
      <c r="S168" s="28"/>
      <c r="T168" s="28"/>
      <c r="U168" s="28"/>
      <c r="V168" s="28"/>
      <c r="W168" s="28"/>
      <c r="X168" s="28"/>
      <c r="Y168" s="28"/>
      <c r="Z168" s="28"/>
      <c r="AA168" s="28"/>
      <c r="AB168" s="28"/>
      <c r="AC168" s="28"/>
    </row>
    <row r="169" spans="1:29" s="30" customFormat="1" ht="14.25" hidden="1" customHeight="1" x14ac:dyDescent="0.2">
      <c r="A169" s="28"/>
      <c r="B169" s="61"/>
      <c r="C169" s="61"/>
      <c r="D169" s="61"/>
      <c r="E169" s="61"/>
      <c r="F169" s="61"/>
      <c r="G169" s="61"/>
      <c r="H169" s="61"/>
      <c r="I169" s="61"/>
      <c r="J169" s="61"/>
      <c r="K169" s="61"/>
      <c r="L169" s="61"/>
      <c r="M169" s="61"/>
      <c r="O169" s="57"/>
      <c r="P169" s="57"/>
      <c r="Q169" s="57"/>
      <c r="R169" s="57"/>
      <c r="S169" s="28"/>
      <c r="T169" s="28"/>
      <c r="U169" s="28"/>
      <c r="V169" s="28"/>
      <c r="W169" s="28"/>
      <c r="X169" s="28"/>
      <c r="Y169" s="28"/>
      <c r="Z169" s="28"/>
      <c r="AA169" s="28"/>
      <c r="AB169" s="28"/>
      <c r="AC169" s="28"/>
    </row>
    <row r="170" spans="1:29" s="30" customFormat="1" ht="14.25" hidden="1" customHeight="1" x14ac:dyDescent="0.2">
      <c r="A170" s="28"/>
      <c r="B170" s="61"/>
      <c r="C170" s="61"/>
      <c r="D170" s="61"/>
      <c r="E170" s="61"/>
      <c r="F170" s="61"/>
      <c r="G170" s="61"/>
      <c r="H170" s="61"/>
      <c r="I170" s="61"/>
      <c r="J170" s="61"/>
      <c r="K170" s="61"/>
      <c r="L170" s="61"/>
      <c r="M170" s="61"/>
      <c r="O170" s="57"/>
      <c r="P170" s="57"/>
      <c r="Q170" s="57"/>
      <c r="R170" s="57"/>
      <c r="S170" s="28"/>
      <c r="T170" s="28"/>
      <c r="U170" s="28"/>
      <c r="V170" s="28"/>
      <c r="W170" s="28"/>
      <c r="X170" s="28"/>
      <c r="Y170" s="28"/>
      <c r="Z170" s="28"/>
      <c r="AA170" s="28"/>
      <c r="AB170" s="28"/>
      <c r="AC170" s="28"/>
    </row>
    <row r="171" spans="1:29" s="30" customFormat="1" ht="14.25" hidden="1" customHeight="1" x14ac:dyDescent="0.2">
      <c r="A171" s="28"/>
      <c r="B171" s="61"/>
      <c r="C171" s="61"/>
      <c r="D171" s="61"/>
      <c r="E171" s="61"/>
      <c r="F171" s="61"/>
      <c r="G171" s="61"/>
      <c r="H171" s="61"/>
      <c r="I171" s="61"/>
      <c r="J171" s="61"/>
      <c r="K171" s="61"/>
      <c r="L171" s="61"/>
      <c r="M171" s="61"/>
      <c r="O171" s="57"/>
      <c r="P171" s="57"/>
      <c r="Q171" s="57"/>
      <c r="R171" s="57"/>
      <c r="S171" s="28"/>
      <c r="T171" s="28"/>
      <c r="U171" s="28"/>
      <c r="V171" s="28"/>
      <c r="W171" s="28"/>
      <c r="X171" s="28"/>
      <c r="Y171" s="28"/>
      <c r="Z171" s="28"/>
      <c r="AA171" s="28"/>
      <c r="AB171" s="28"/>
      <c r="AC171" s="28"/>
    </row>
    <row r="172" spans="1:29" s="30" customFormat="1" ht="14.25" hidden="1" customHeight="1" x14ac:dyDescent="0.2">
      <c r="A172" s="28"/>
      <c r="B172" s="61"/>
      <c r="C172" s="61"/>
      <c r="D172" s="61"/>
      <c r="E172" s="61"/>
      <c r="F172" s="61"/>
      <c r="G172" s="61"/>
      <c r="H172" s="61"/>
      <c r="I172" s="61"/>
      <c r="J172" s="61"/>
      <c r="K172" s="61"/>
      <c r="L172" s="61"/>
      <c r="M172" s="61"/>
      <c r="O172" s="57"/>
      <c r="P172" s="57"/>
      <c r="Q172" s="57"/>
      <c r="R172" s="57"/>
      <c r="S172" s="28"/>
      <c r="T172" s="28"/>
      <c r="U172" s="28"/>
      <c r="V172" s="28"/>
      <c r="W172" s="28"/>
      <c r="X172" s="28"/>
      <c r="Y172" s="28"/>
      <c r="Z172" s="28"/>
      <c r="AA172" s="28"/>
      <c r="AB172" s="28"/>
      <c r="AC172" s="28"/>
    </row>
    <row r="173" spans="1:29" s="30" customFormat="1" ht="14.25" hidden="1" customHeight="1" x14ac:dyDescent="0.2">
      <c r="A173" s="28"/>
      <c r="B173" s="61"/>
      <c r="C173" s="61"/>
      <c r="D173" s="61"/>
      <c r="E173" s="61"/>
      <c r="F173" s="61"/>
      <c r="G173" s="61"/>
      <c r="H173" s="61"/>
      <c r="I173" s="61"/>
      <c r="J173" s="61"/>
      <c r="K173" s="61"/>
      <c r="L173" s="61"/>
      <c r="M173" s="61"/>
      <c r="O173" s="57"/>
      <c r="P173" s="57"/>
      <c r="Q173" s="57"/>
      <c r="R173" s="57"/>
      <c r="S173" s="28"/>
      <c r="T173" s="28"/>
      <c r="U173" s="28"/>
      <c r="V173" s="28"/>
      <c r="W173" s="28"/>
      <c r="X173" s="28"/>
      <c r="Y173" s="28"/>
      <c r="Z173" s="28"/>
      <c r="AA173" s="28"/>
      <c r="AB173" s="28"/>
      <c r="AC173" s="28"/>
    </row>
    <row r="174" spans="1:29" s="30" customFormat="1" ht="14.25" hidden="1" customHeight="1" x14ac:dyDescent="0.2">
      <c r="A174" s="28"/>
      <c r="B174" s="61"/>
      <c r="C174" s="61"/>
      <c r="D174" s="61"/>
      <c r="E174" s="61"/>
      <c r="F174" s="61"/>
      <c r="G174" s="61"/>
      <c r="H174" s="61"/>
      <c r="I174" s="61"/>
      <c r="J174" s="61"/>
      <c r="K174" s="61"/>
      <c r="L174" s="61"/>
      <c r="M174" s="61"/>
      <c r="O174" s="57"/>
      <c r="P174" s="57"/>
      <c r="Q174" s="57"/>
      <c r="R174" s="57"/>
      <c r="S174" s="28"/>
      <c r="T174" s="28"/>
      <c r="U174" s="28"/>
      <c r="V174" s="28"/>
      <c r="W174" s="28"/>
      <c r="X174" s="28"/>
      <c r="Y174" s="28"/>
      <c r="Z174" s="28"/>
      <c r="AA174" s="28"/>
      <c r="AB174" s="28"/>
      <c r="AC174" s="28"/>
    </row>
    <row r="175" spans="1:29" s="30" customFormat="1" ht="14.25" hidden="1" customHeight="1" x14ac:dyDescent="0.2">
      <c r="A175" s="28"/>
      <c r="B175" s="61"/>
      <c r="C175" s="61"/>
      <c r="D175" s="61"/>
      <c r="E175" s="61"/>
      <c r="F175" s="61"/>
      <c r="G175" s="61"/>
      <c r="H175" s="61"/>
      <c r="I175" s="61"/>
      <c r="J175" s="61"/>
      <c r="K175" s="61"/>
      <c r="L175" s="61"/>
      <c r="M175" s="61"/>
      <c r="O175" s="57"/>
      <c r="P175" s="57"/>
      <c r="Q175" s="57"/>
      <c r="R175" s="57"/>
      <c r="S175" s="28"/>
      <c r="T175" s="28"/>
      <c r="U175" s="28"/>
      <c r="V175" s="28"/>
      <c r="W175" s="28"/>
      <c r="X175" s="28"/>
      <c r="Y175" s="28"/>
      <c r="Z175" s="28"/>
      <c r="AA175" s="28"/>
      <c r="AB175" s="28"/>
      <c r="AC175" s="28"/>
    </row>
    <row r="176" spans="1:29" s="30" customFormat="1" ht="14.25" hidden="1" customHeight="1" x14ac:dyDescent="0.2">
      <c r="A176" s="28"/>
      <c r="B176" s="61"/>
      <c r="C176" s="61"/>
      <c r="D176" s="61"/>
      <c r="E176" s="61"/>
      <c r="F176" s="61"/>
      <c r="G176" s="61"/>
      <c r="H176" s="61"/>
      <c r="I176" s="61"/>
      <c r="J176" s="61"/>
      <c r="K176" s="61"/>
      <c r="L176" s="61"/>
      <c r="M176" s="61"/>
      <c r="O176" s="57"/>
      <c r="P176" s="57"/>
      <c r="Q176" s="57"/>
      <c r="R176" s="57"/>
      <c r="S176" s="28"/>
      <c r="T176" s="28"/>
      <c r="U176" s="28"/>
      <c r="V176" s="28"/>
      <c r="W176" s="28"/>
      <c r="X176" s="28"/>
      <c r="Y176" s="28"/>
      <c r="Z176" s="28"/>
      <c r="AA176" s="28"/>
      <c r="AB176" s="28"/>
      <c r="AC176" s="28"/>
    </row>
    <row r="177" spans="1:29" s="30" customFormat="1" ht="14.25" hidden="1" customHeight="1" x14ac:dyDescent="0.2">
      <c r="A177" s="28"/>
      <c r="B177" s="61"/>
      <c r="C177" s="61"/>
      <c r="D177" s="61"/>
      <c r="E177" s="61"/>
      <c r="F177" s="61"/>
      <c r="G177" s="61"/>
      <c r="H177" s="61"/>
      <c r="I177" s="61"/>
      <c r="J177" s="61"/>
      <c r="K177" s="61"/>
      <c r="L177" s="61"/>
      <c r="M177" s="61"/>
      <c r="O177" s="57"/>
      <c r="P177" s="57"/>
      <c r="Q177" s="57"/>
      <c r="R177" s="57"/>
      <c r="S177" s="28"/>
      <c r="T177" s="28"/>
      <c r="U177" s="28"/>
      <c r="V177" s="28"/>
      <c r="W177" s="28"/>
      <c r="X177" s="28"/>
      <c r="Y177" s="28"/>
      <c r="Z177" s="28"/>
      <c r="AA177" s="28"/>
      <c r="AB177" s="28"/>
      <c r="AC177" s="28"/>
    </row>
    <row r="178" spans="1:29" s="30" customFormat="1" ht="14.25" hidden="1" customHeight="1" x14ac:dyDescent="0.2">
      <c r="A178" s="28"/>
      <c r="B178" s="61"/>
      <c r="C178" s="61"/>
      <c r="D178" s="61"/>
      <c r="E178" s="61"/>
      <c r="F178" s="61"/>
      <c r="G178" s="61"/>
      <c r="H178" s="61"/>
      <c r="I178" s="61"/>
      <c r="J178" s="61"/>
      <c r="K178" s="61"/>
      <c r="L178" s="61"/>
      <c r="M178" s="61"/>
      <c r="O178" s="57"/>
      <c r="P178" s="57"/>
      <c r="Q178" s="57"/>
      <c r="R178" s="57"/>
      <c r="S178" s="28"/>
      <c r="T178" s="28"/>
      <c r="U178" s="28"/>
      <c r="V178" s="28"/>
      <c r="W178" s="28"/>
      <c r="X178" s="28"/>
      <c r="Y178" s="28"/>
      <c r="Z178" s="28"/>
      <c r="AA178" s="28"/>
      <c r="AB178" s="28"/>
      <c r="AC178" s="28"/>
    </row>
    <row r="179" spans="1:29" s="30" customFormat="1" ht="14.25" hidden="1" customHeight="1" x14ac:dyDescent="0.2">
      <c r="A179" s="28"/>
      <c r="B179" s="61"/>
      <c r="C179" s="61"/>
      <c r="D179" s="61"/>
      <c r="E179" s="61"/>
      <c r="F179" s="61"/>
      <c r="G179" s="61"/>
      <c r="H179" s="61"/>
      <c r="I179" s="61"/>
      <c r="J179" s="61"/>
      <c r="K179" s="61"/>
      <c r="L179" s="61"/>
      <c r="M179" s="61"/>
      <c r="O179" s="57"/>
      <c r="P179" s="57"/>
      <c r="Q179" s="57"/>
      <c r="R179" s="57"/>
      <c r="S179" s="28"/>
      <c r="T179" s="28"/>
      <c r="U179" s="28"/>
      <c r="V179" s="28"/>
      <c r="W179" s="28"/>
      <c r="X179" s="28"/>
      <c r="Y179" s="28"/>
      <c r="Z179" s="28"/>
      <c r="AA179" s="28"/>
      <c r="AB179" s="28"/>
      <c r="AC179" s="28"/>
    </row>
    <row r="180" spans="1:29" s="30" customFormat="1" ht="14.25" hidden="1" customHeight="1" x14ac:dyDescent="0.2">
      <c r="A180" s="28"/>
      <c r="B180" s="61"/>
      <c r="C180" s="61"/>
      <c r="D180" s="61"/>
      <c r="E180" s="61"/>
      <c r="F180" s="61"/>
      <c r="G180" s="61"/>
      <c r="H180" s="61"/>
      <c r="I180" s="61"/>
      <c r="J180" s="61"/>
      <c r="K180" s="61"/>
      <c r="L180" s="61"/>
      <c r="M180" s="61"/>
      <c r="O180" s="57"/>
      <c r="P180" s="57"/>
      <c r="Q180" s="57"/>
      <c r="R180" s="57"/>
      <c r="S180" s="28"/>
      <c r="T180" s="28"/>
      <c r="U180" s="28"/>
      <c r="V180" s="28"/>
      <c r="W180" s="28"/>
      <c r="X180" s="28"/>
      <c r="Y180" s="28"/>
      <c r="Z180" s="28"/>
      <c r="AA180" s="28"/>
      <c r="AB180" s="28"/>
      <c r="AC180" s="28"/>
    </row>
    <row r="181" spans="1:29" s="30" customFormat="1" ht="14.25" hidden="1" customHeight="1" x14ac:dyDescent="0.2">
      <c r="A181" s="28"/>
      <c r="B181" s="61"/>
      <c r="C181" s="61"/>
      <c r="D181" s="61"/>
      <c r="E181" s="61"/>
      <c r="F181" s="61"/>
      <c r="G181" s="61"/>
      <c r="H181" s="61"/>
      <c r="I181" s="61"/>
      <c r="J181" s="61"/>
      <c r="K181" s="61"/>
      <c r="L181" s="61"/>
      <c r="M181" s="61"/>
      <c r="O181" s="57"/>
      <c r="P181" s="57"/>
      <c r="Q181" s="57"/>
      <c r="R181" s="57"/>
      <c r="S181" s="28"/>
      <c r="T181" s="28"/>
      <c r="U181" s="28"/>
      <c r="V181" s="28"/>
      <c r="W181" s="28"/>
      <c r="X181" s="28"/>
      <c r="Y181" s="28"/>
      <c r="Z181" s="28"/>
      <c r="AA181" s="28"/>
      <c r="AB181" s="28"/>
      <c r="AC181" s="28"/>
    </row>
    <row r="182" spans="1:29" s="30" customFormat="1" ht="14.25" hidden="1" customHeight="1" x14ac:dyDescent="0.2">
      <c r="A182" s="28"/>
      <c r="B182" s="61"/>
      <c r="C182" s="61"/>
      <c r="D182" s="61"/>
      <c r="E182" s="61"/>
      <c r="F182" s="61"/>
      <c r="G182" s="61"/>
      <c r="H182" s="61"/>
      <c r="I182" s="61"/>
      <c r="J182" s="61"/>
      <c r="K182" s="61"/>
      <c r="L182" s="61"/>
      <c r="M182" s="61"/>
      <c r="O182" s="57"/>
      <c r="P182" s="57"/>
      <c r="Q182" s="57"/>
      <c r="R182" s="57"/>
      <c r="S182" s="28"/>
      <c r="T182" s="28"/>
      <c r="U182" s="28"/>
      <c r="V182" s="28"/>
      <c r="W182" s="28"/>
      <c r="X182" s="28"/>
      <c r="Y182" s="28"/>
      <c r="Z182" s="28"/>
      <c r="AA182" s="28"/>
      <c r="AB182" s="28"/>
      <c r="AC182" s="28"/>
    </row>
    <row r="183" spans="1:29" s="30" customFormat="1" ht="14.25" hidden="1" customHeight="1" x14ac:dyDescent="0.2">
      <c r="A183" s="28"/>
      <c r="B183" s="61"/>
      <c r="C183" s="61"/>
      <c r="D183" s="61"/>
      <c r="E183" s="61"/>
      <c r="F183" s="61"/>
      <c r="G183" s="61"/>
      <c r="H183" s="61"/>
      <c r="I183" s="61"/>
      <c r="J183" s="61"/>
      <c r="K183" s="61"/>
      <c r="L183" s="61"/>
      <c r="M183" s="61"/>
      <c r="O183" s="57"/>
      <c r="P183" s="57"/>
      <c r="Q183" s="57"/>
      <c r="R183" s="57"/>
      <c r="S183" s="28"/>
      <c r="T183" s="28"/>
      <c r="U183" s="28"/>
      <c r="V183" s="28"/>
      <c r="W183" s="28"/>
      <c r="X183" s="28"/>
      <c r="Y183" s="28"/>
      <c r="Z183" s="28"/>
      <c r="AA183" s="28"/>
      <c r="AB183" s="28"/>
      <c r="AC183" s="28"/>
    </row>
    <row r="184" spans="1:29" s="30" customFormat="1" ht="14.25" hidden="1" customHeight="1" x14ac:dyDescent="0.2">
      <c r="A184" s="28"/>
      <c r="B184" s="61"/>
      <c r="C184" s="61"/>
      <c r="D184" s="61"/>
      <c r="E184" s="61"/>
      <c r="F184" s="61"/>
      <c r="G184" s="61"/>
      <c r="H184" s="61"/>
      <c r="I184" s="61"/>
      <c r="J184" s="61"/>
      <c r="K184" s="61"/>
      <c r="L184" s="61"/>
      <c r="M184" s="61"/>
      <c r="O184" s="57"/>
      <c r="P184" s="57"/>
      <c r="Q184" s="57"/>
      <c r="R184" s="57"/>
      <c r="S184" s="28"/>
      <c r="T184" s="28"/>
      <c r="U184" s="28"/>
      <c r="V184" s="28"/>
      <c r="W184" s="28"/>
      <c r="X184" s="28"/>
      <c r="Y184" s="28"/>
      <c r="Z184" s="28"/>
      <c r="AA184" s="28"/>
      <c r="AB184" s="28"/>
      <c r="AC184" s="28"/>
    </row>
    <row r="185" spans="1:29" s="30" customFormat="1" ht="14.25" hidden="1" customHeight="1" x14ac:dyDescent="0.2">
      <c r="A185" s="28"/>
      <c r="B185" s="61"/>
      <c r="C185" s="61"/>
      <c r="D185" s="61"/>
      <c r="E185" s="61"/>
      <c r="F185" s="61"/>
      <c r="G185" s="61"/>
      <c r="H185" s="61"/>
      <c r="I185" s="61"/>
      <c r="J185" s="61"/>
      <c r="K185" s="61"/>
      <c r="L185" s="61"/>
      <c r="M185" s="61"/>
      <c r="O185" s="57"/>
      <c r="P185" s="57"/>
      <c r="Q185" s="57"/>
      <c r="R185" s="57"/>
      <c r="S185" s="28"/>
      <c r="T185" s="28"/>
      <c r="U185" s="28"/>
      <c r="V185" s="28"/>
      <c r="W185" s="28"/>
      <c r="X185" s="28"/>
      <c r="Y185" s="28"/>
      <c r="Z185" s="28"/>
      <c r="AA185" s="28"/>
      <c r="AB185" s="28"/>
      <c r="AC185" s="28"/>
    </row>
    <row r="186" spans="1:29" s="30" customFormat="1" ht="14.25" hidden="1" customHeight="1" x14ac:dyDescent="0.2">
      <c r="A186" s="28"/>
      <c r="B186" s="61"/>
      <c r="C186" s="61"/>
      <c r="D186" s="61"/>
      <c r="E186" s="61"/>
      <c r="F186" s="61"/>
      <c r="G186" s="61"/>
      <c r="H186" s="61"/>
      <c r="I186" s="61"/>
      <c r="J186" s="61"/>
      <c r="K186" s="61"/>
      <c r="L186" s="61"/>
      <c r="M186" s="61"/>
      <c r="O186" s="57"/>
      <c r="P186" s="57"/>
      <c r="Q186" s="57"/>
      <c r="R186" s="57"/>
      <c r="S186" s="28"/>
      <c r="T186" s="28"/>
      <c r="U186" s="28"/>
      <c r="V186" s="28"/>
      <c r="W186" s="28"/>
      <c r="X186" s="28"/>
      <c r="Y186" s="28"/>
      <c r="Z186" s="28"/>
      <c r="AA186" s="28"/>
      <c r="AB186" s="28"/>
      <c r="AC186" s="28"/>
    </row>
    <row r="187" spans="1:29" s="30" customFormat="1" ht="14.25" hidden="1" customHeight="1" x14ac:dyDescent="0.2">
      <c r="A187" s="28"/>
      <c r="B187" s="61"/>
      <c r="C187" s="61"/>
      <c r="D187" s="61"/>
      <c r="E187" s="61"/>
      <c r="F187" s="61"/>
      <c r="G187" s="61"/>
      <c r="H187" s="61"/>
      <c r="I187" s="61"/>
      <c r="J187" s="61"/>
      <c r="K187" s="61"/>
      <c r="L187" s="61"/>
      <c r="M187" s="61"/>
      <c r="O187" s="57"/>
      <c r="P187" s="57"/>
      <c r="Q187" s="57"/>
      <c r="R187" s="57"/>
      <c r="S187" s="28"/>
      <c r="T187" s="28"/>
      <c r="U187" s="28"/>
      <c r="V187" s="28"/>
      <c r="W187" s="28"/>
      <c r="X187" s="28"/>
      <c r="Y187" s="28"/>
      <c r="Z187" s="28"/>
      <c r="AA187" s="28"/>
      <c r="AB187" s="28"/>
      <c r="AC187" s="28"/>
    </row>
    <row r="188" spans="1:29" s="30" customFormat="1" ht="14.25" hidden="1" customHeight="1" x14ac:dyDescent="0.2">
      <c r="A188" s="28"/>
      <c r="B188" s="61"/>
      <c r="C188" s="61"/>
      <c r="D188" s="61"/>
      <c r="E188" s="61"/>
      <c r="F188" s="61"/>
      <c r="G188" s="61"/>
      <c r="H188" s="61"/>
      <c r="I188" s="61"/>
      <c r="J188" s="61"/>
      <c r="K188" s="61"/>
      <c r="L188" s="61"/>
      <c r="M188" s="61"/>
      <c r="O188" s="57"/>
      <c r="P188" s="57"/>
      <c r="Q188" s="57"/>
      <c r="R188" s="57"/>
      <c r="S188" s="28"/>
      <c r="T188" s="28"/>
      <c r="U188" s="28"/>
      <c r="V188" s="28"/>
      <c r="W188" s="28"/>
      <c r="X188" s="28"/>
      <c r="Y188" s="28"/>
      <c r="Z188" s="28"/>
      <c r="AA188" s="28"/>
      <c r="AB188" s="28"/>
      <c r="AC188" s="28"/>
    </row>
    <row r="189" spans="1:29" s="30" customFormat="1" ht="14.25" hidden="1" customHeight="1" x14ac:dyDescent="0.2">
      <c r="A189" s="28"/>
      <c r="B189" s="61"/>
      <c r="C189" s="61"/>
      <c r="D189" s="61"/>
      <c r="E189" s="61"/>
      <c r="F189" s="61"/>
      <c r="G189" s="61"/>
      <c r="H189" s="61"/>
      <c r="I189" s="61"/>
      <c r="J189" s="61"/>
      <c r="K189" s="61"/>
      <c r="L189" s="61"/>
      <c r="M189" s="61"/>
      <c r="O189" s="57"/>
      <c r="P189" s="57"/>
      <c r="Q189" s="57"/>
      <c r="R189" s="57"/>
      <c r="S189" s="28"/>
      <c r="T189" s="28"/>
      <c r="U189" s="28"/>
      <c r="V189" s="28"/>
      <c r="W189" s="28"/>
      <c r="X189" s="28"/>
      <c r="Y189" s="28"/>
      <c r="Z189" s="28"/>
      <c r="AA189" s="28"/>
      <c r="AB189" s="28"/>
      <c r="AC189" s="28"/>
    </row>
    <row r="190" spans="1:29" s="30" customFormat="1" ht="14.25" hidden="1" customHeight="1" x14ac:dyDescent="0.2">
      <c r="A190" s="28"/>
      <c r="B190" s="61"/>
      <c r="C190" s="61"/>
      <c r="D190" s="61"/>
      <c r="E190" s="61"/>
      <c r="F190" s="61"/>
      <c r="G190" s="61"/>
      <c r="H190" s="61"/>
      <c r="I190" s="61"/>
      <c r="J190" s="61"/>
      <c r="K190" s="61"/>
      <c r="L190" s="61"/>
      <c r="M190" s="61"/>
      <c r="O190" s="57"/>
      <c r="P190" s="57"/>
      <c r="Q190" s="57"/>
      <c r="R190" s="57"/>
      <c r="S190" s="28"/>
      <c r="T190" s="28"/>
      <c r="U190" s="28"/>
      <c r="V190" s="28"/>
      <c r="W190" s="28"/>
      <c r="X190" s="28"/>
      <c r="Y190" s="28"/>
      <c r="Z190" s="28"/>
      <c r="AA190" s="28"/>
      <c r="AB190" s="28"/>
      <c r="AC190" s="28"/>
    </row>
    <row r="191" spans="1:29" s="30" customFormat="1" ht="14.25" hidden="1" customHeight="1" x14ac:dyDescent="0.2">
      <c r="A191" s="28"/>
      <c r="B191" s="61"/>
      <c r="C191" s="61"/>
      <c r="D191" s="61"/>
      <c r="E191" s="61"/>
      <c r="F191" s="61"/>
      <c r="G191" s="61"/>
      <c r="H191" s="61"/>
      <c r="I191" s="61"/>
      <c r="J191" s="61"/>
      <c r="K191" s="61"/>
      <c r="L191" s="61"/>
      <c r="M191" s="61"/>
      <c r="O191" s="57"/>
      <c r="P191" s="57"/>
      <c r="Q191" s="57"/>
      <c r="R191" s="57"/>
      <c r="S191" s="28"/>
      <c r="T191" s="28"/>
      <c r="U191" s="28"/>
      <c r="V191" s="28"/>
      <c r="W191" s="28"/>
      <c r="X191" s="28"/>
      <c r="Y191" s="28"/>
      <c r="Z191" s="28"/>
      <c r="AA191" s="28"/>
      <c r="AB191" s="28"/>
      <c r="AC191" s="28"/>
    </row>
    <row r="192" spans="1:29" s="30" customFormat="1" ht="14.25" hidden="1" customHeight="1" x14ac:dyDescent="0.2">
      <c r="A192" s="28"/>
      <c r="B192" s="61"/>
      <c r="C192" s="61"/>
      <c r="D192" s="61"/>
      <c r="E192" s="61"/>
      <c r="F192" s="61"/>
      <c r="G192" s="61"/>
      <c r="H192" s="61"/>
      <c r="I192" s="61"/>
      <c r="J192" s="61"/>
      <c r="K192" s="61"/>
      <c r="L192" s="61"/>
      <c r="M192" s="61"/>
      <c r="O192" s="57"/>
      <c r="P192" s="57"/>
      <c r="Q192" s="57"/>
      <c r="R192" s="57"/>
      <c r="S192" s="28"/>
      <c r="T192" s="28"/>
      <c r="U192" s="28"/>
      <c r="V192" s="28"/>
      <c r="W192" s="28"/>
      <c r="X192" s="28"/>
      <c r="Y192" s="28"/>
      <c r="Z192" s="28"/>
      <c r="AA192" s="28"/>
      <c r="AB192" s="28"/>
      <c r="AC192" s="28"/>
    </row>
    <row r="193" spans="1:29" s="30" customFormat="1" ht="14.25" hidden="1" customHeight="1" x14ac:dyDescent="0.2">
      <c r="A193" s="28"/>
      <c r="B193" s="61"/>
      <c r="C193" s="61"/>
      <c r="D193" s="61"/>
      <c r="E193" s="61"/>
      <c r="F193" s="61"/>
      <c r="G193" s="61"/>
      <c r="H193" s="61"/>
      <c r="I193" s="61"/>
      <c r="J193" s="61"/>
      <c r="K193" s="61"/>
      <c r="L193" s="61"/>
      <c r="M193" s="61"/>
      <c r="O193" s="57"/>
      <c r="P193" s="57"/>
      <c r="Q193" s="57"/>
      <c r="R193" s="57"/>
      <c r="S193" s="28"/>
      <c r="T193" s="28"/>
      <c r="U193" s="28"/>
      <c r="V193" s="28"/>
      <c r="W193" s="28"/>
      <c r="X193" s="28"/>
      <c r="Y193" s="28"/>
      <c r="Z193" s="28"/>
      <c r="AA193" s="28"/>
      <c r="AB193" s="28"/>
      <c r="AC193" s="28"/>
    </row>
    <row r="194" spans="1:29" s="30" customFormat="1" ht="14.25" hidden="1" customHeight="1" x14ac:dyDescent="0.2">
      <c r="A194" s="28"/>
      <c r="B194" s="61"/>
      <c r="C194" s="61"/>
      <c r="D194" s="61"/>
      <c r="E194" s="61"/>
      <c r="F194" s="61"/>
      <c r="G194" s="61"/>
      <c r="H194" s="61"/>
      <c r="I194" s="61"/>
      <c r="J194" s="61"/>
      <c r="K194" s="61"/>
      <c r="L194" s="61"/>
      <c r="M194" s="61"/>
      <c r="O194" s="57"/>
      <c r="P194" s="57"/>
      <c r="Q194" s="57"/>
      <c r="R194" s="57"/>
      <c r="S194" s="28"/>
      <c r="T194" s="28"/>
      <c r="U194" s="28"/>
      <c r="V194" s="28"/>
      <c r="W194" s="28"/>
      <c r="X194" s="28"/>
      <c r="Y194" s="28"/>
      <c r="Z194" s="28"/>
      <c r="AA194" s="28"/>
      <c r="AB194" s="28"/>
      <c r="AC194" s="28"/>
    </row>
    <row r="195" spans="1:29" s="30" customFormat="1" ht="14.25" hidden="1" customHeight="1" x14ac:dyDescent="0.2">
      <c r="A195" s="28"/>
      <c r="B195" s="61"/>
      <c r="C195" s="61"/>
      <c r="D195" s="61"/>
      <c r="E195" s="61"/>
      <c r="F195" s="61"/>
      <c r="G195" s="61"/>
      <c r="H195" s="61"/>
      <c r="I195" s="61"/>
      <c r="J195" s="61"/>
      <c r="K195" s="61"/>
      <c r="L195" s="61"/>
      <c r="M195" s="61"/>
      <c r="O195" s="57"/>
      <c r="P195" s="57"/>
      <c r="Q195" s="57"/>
      <c r="R195" s="57"/>
      <c r="S195" s="28"/>
      <c r="T195" s="28"/>
      <c r="U195" s="28"/>
      <c r="V195" s="28"/>
      <c r="W195" s="28"/>
      <c r="X195" s="28"/>
      <c r="Y195" s="28"/>
      <c r="Z195" s="28"/>
      <c r="AA195" s="28"/>
      <c r="AB195" s="28"/>
      <c r="AC195" s="28"/>
    </row>
    <row r="196" spans="1:29" s="30" customFormat="1" ht="14.25" hidden="1" customHeight="1" x14ac:dyDescent="0.2">
      <c r="A196" s="28"/>
      <c r="B196" s="61"/>
      <c r="C196" s="61"/>
      <c r="D196" s="61"/>
      <c r="E196" s="61"/>
      <c r="F196" s="61"/>
      <c r="G196" s="61"/>
      <c r="H196" s="61"/>
      <c r="I196" s="61"/>
      <c r="J196" s="61"/>
      <c r="K196" s="61"/>
      <c r="L196" s="61"/>
      <c r="M196" s="61"/>
      <c r="O196" s="57"/>
      <c r="P196" s="57"/>
      <c r="Q196" s="57"/>
      <c r="R196" s="57"/>
      <c r="S196" s="28"/>
      <c r="T196" s="28"/>
      <c r="U196" s="28"/>
      <c r="V196" s="28"/>
      <c r="W196" s="28"/>
      <c r="X196" s="28"/>
      <c r="Y196" s="28"/>
      <c r="Z196" s="28"/>
      <c r="AA196" s="28"/>
      <c r="AB196" s="28"/>
      <c r="AC196" s="28"/>
    </row>
    <row r="197" spans="1:29" s="30" customFormat="1" ht="14.25" hidden="1" customHeight="1" x14ac:dyDescent="0.2">
      <c r="A197" s="28"/>
      <c r="B197" s="61"/>
      <c r="C197" s="61"/>
      <c r="D197" s="61"/>
      <c r="E197" s="61"/>
      <c r="F197" s="61"/>
      <c r="G197" s="61"/>
      <c r="H197" s="61"/>
      <c r="I197" s="61"/>
      <c r="J197" s="61"/>
      <c r="K197" s="61"/>
      <c r="L197" s="61"/>
      <c r="M197" s="61"/>
      <c r="O197" s="57"/>
      <c r="P197" s="57"/>
      <c r="Q197" s="57"/>
      <c r="R197" s="57"/>
      <c r="S197" s="28"/>
      <c r="T197" s="28"/>
      <c r="U197" s="28"/>
      <c r="V197" s="28"/>
      <c r="W197" s="28"/>
      <c r="X197" s="28"/>
      <c r="Y197" s="28"/>
      <c r="Z197" s="28"/>
      <c r="AA197" s="28"/>
      <c r="AB197" s="28"/>
      <c r="AC197" s="28"/>
    </row>
    <row r="198" spans="1:29" s="30" customFormat="1" ht="14.25" hidden="1" customHeight="1" x14ac:dyDescent="0.2">
      <c r="A198" s="28"/>
      <c r="B198" s="61"/>
      <c r="C198" s="61"/>
      <c r="D198" s="61"/>
      <c r="E198" s="61"/>
      <c r="F198" s="61"/>
      <c r="G198" s="61"/>
      <c r="H198" s="61"/>
      <c r="I198" s="61"/>
      <c r="J198" s="61"/>
      <c r="K198" s="61"/>
      <c r="L198" s="61"/>
      <c r="M198" s="61"/>
      <c r="O198" s="57"/>
      <c r="P198" s="57"/>
      <c r="Q198" s="57"/>
      <c r="R198" s="57"/>
      <c r="S198" s="28"/>
      <c r="T198" s="28"/>
      <c r="U198" s="28"/>
      <c r="V198" s="28"/>
      <c r="W198" s="28"/>
      <c r="X198" s="28"/>
      <c r="Y198" s="28"/>
      <c r="Z198" s="28"/>
      <c r="AA198" s="28"/>
      <c r="AB198" s="28"/>
      <c r="AC198" s="28"/>
    </row>
    <row r="199" spans="1:29" s="30" customFormat="1" ht="14.25" hidden="1" customHeight="1" x14ac:dyDescent="0.2">
      <c r="A199" s="28"/>
      <c r="B199" s="61"/>
      <c r="C199" s="61"/>
      <c r="D199" s="61"/>
      <c r="E199" s="61"/>
      <c r="F199" s="61"/>
      <c r="G199" s="61"/>
      <c r="H199" s="61"/>
      <c r="I199" s="61"/>
      <c r="J199" s="61"/>
      <c r="K199" s="61"/>
      <c r="L199" s="61"/>
      <c r="M199" s="61"/>
      <c r="O199" s="57"/>
      <c r="P199" s="57"/>
      <c r="Q199" s="57"/>
      <c r="R199" s="57"/>
      <c r="S199" s="28"/>
      <c r="T199" s="28"/>
      <c r="U199" s="28"/>
      <c r="V199" s="28"/>
      <c r="W199" s="28"/>
      <c r="X199" s="28"/>
      <c r="Y199" s="28"/>
      <c r="Z199" s="28"/>
      <c r="AA199" s="28"/>
      <c r="AB199" s="28"/>
      <c r="AC199" s="28"/>
    </row>
    <row r="200" spans="1:29" s="30" customFormat="1" ht="14.25" hidden="1" customHeight="1" x14ac:dyDescent="0.2">
      <c r="A200" s="28"/>
      <c r="B200" s="61"/>
      <c r="C200" s="61"/>
      <c r="D200" s="61"/>
      <c r="E200" s="61"/>
      <c r="F200" s="61"/>
      <c r="G200" s="61"/>
      <c r="H200" s="61"/>
      <c r="I200" s="61"/>
      <c r="J200" s="61"/>
      <c r="K200" s="61"/>
      <c r="L200" s="61"/>
      <c r="M200" s="61"/>
      <c r="O200" s="57"/>
      <c r="P200" s="57"/>
      <c r="Q200" s="57"/>
      <c r="R200" s="57"/>
      <c r="S200" s="28"/>
      <c r="T200" s="28"/>
      <c r="U200" s="28"/>
      <c r="V200" s="28"/>
      <c r="W200" s="28"/>
      <c r="X200" s="28"/>
      <c r="Y200" s="28"/>
      <c r="Z200" s="28"/>
      <c r="AA200" s="28"/>
      <c r="AB200" s="28"/>
      <c r="AC200" s="28"/>
    </row>
    <row r="201" spans="1:29" s="30" customFormat="1" ht="14.25" hidden="1" customHeight="1" x14ac:dyDescent="0.2">
      <c r="A201" s="28"/>
      <c r="B201" s="61"/>
      <c r="C201" s="61"/>
      <c r="D201" s="61"/>
      <c r="E201" s="61"/>
      <c r="F201" s="61"/>
      <c r="G201" s="61"/>
      <c r="H201" s="61"/>
      <c r="I201" s="61"/>
      <c r="J201" s="61"/>
      <c r="K201" s="61"/>
      <c r="L201" s="61"/>
      <c r="M201" s="61"/>
      <c r="O201" s="57"/>
      <c r="P201" s="57"/>
      <c r="Q201" s="57"/>
      <c r="R201" s="57"/>
      <c r="S201" s="28"/>
      <c r="T201" s="28"/>
      <c r="U201" s="28"/>
      <c r="V201" s="28"/>
      <c r="W201" s="28"/>
      <c r="X201" s="28"/>
      <c r="Y201" s="28"/>
      <c r="Z201" s="28"/>
      <c r="AA201" s="28"/>
      <c r="AB201" s="28"/>
      <c r="AC201" s="28"/>
    </row>
    <row r="202" spans="1:29" s="30" customFormat="1" ht="14.25" hidden="1" customHeight="1" x14ac:dyDescent="0.2">
      <c r="A202" s="28"/>
      <c r="B202" s="61"/>
      <c r="C202" s="61"/>
      <c r="D202" s="61"/>
      <c r="E202" s="61"/>
      <c r="F202" s="61"/>
      <c r="G202" s="61"/>
      <c r="H202" s="61"/>
      <c r="I202" s="61"/>
      <c r="J202" s="61"/>
      <c r="K202" s="61"/>
      <c r="L202" s="61"/>
      <c r="M202" s="61"/>
      <c r="O202" s="57"/>
      <c r="P202" s="57"/>
      <c r="Q202" s="57"/>
      <c r="R202" s="57"/>
      <c r="S202" s="28"/>
      <c r="T202" s="28"/>
      <c r="U202" s="28"/>
      <c r="V202" s="28"/>
      <c r="W202" s="28"/>
      <c r="X202" s="28"/>
      <c r="Y202" s="28"/>
      <c r="Z202" s="28"/>
      <c r="AA202" s="28"/>
      <c r="AB202" s="28"/>
      <c r="AC202" s="28"/>
    </row>
    <row r="203" spans="1:29" s="30" customFormat="1" ht="14.25" hidden="1" customHeight="1" x14ac:dyDescent="0.2">
      <c r="A203" s="28"/>
      <c r="B203" s="61"/>
      <c r="C203" s="61"/>
      <c r="D203" s="61"/>
      <c r="E203" s="61"/>
      <c r="F203" s="61"/>
      <c r="G203" s="61"/>
      <c r="H203" s="61"/>
      <c r="I203" s="61"/>
      <c r="J203" s="61"/>
      <c r="K203" s="61"/>
      <c r="L203" s="61"/>
      <c r="M203" s="61"/>
      <c r="O203" s="57"/>
      <c r="P203" s="57"/>
      <c r="Q203" s="57"/>
      <c r="R203" s="57"/>
      <c r="S203" s="28"/>
      <c r="T203" s="28"/>
      <c r="U203" s="28"/>
      <c r="V203" s="28"/>
      <c r="W203" s="28"/>
      <c r="X203" s="28"/>
      <c r="Y203" s="28"/>
      <c r="Z203" s="28"/>
      <c r="AA203" s="28"/>
      <c r="AB203" s="28"/>
      <c r="AC203" s="28"/>
    </row>
    <row r="204" spans="1:29" s="30" customFormat="1" ht="14.25" hidden="1" customHeight="1" x14ac:dyDescent="0.2">
      <c r="A204" s="28"/>
      <c r="B204" s="61"/>
      <c r="C204" s="61"/>
      <c r="D204" s="61"/>
      <c r="E204" s="61"/>
      <c r="F204" s="61"/>
      <c r="G204" s="61"/>
      <c r="H204" s="61"/>
      <c r="I204" s="61"/>
      <c r="J204" s="61"/>
      <c r="K204" s="61"/>
      <c r="L204" s="61"/>
      <c r="M204" s="61"/>
      <c r="O204" s="57"/>
      <c r="P204" s="57"/>
      <c r="Q204" s="57"/>
      <c r="R204" s="57"/>
      <c r="S204" s="28"/>
      <c r="T204" s="28"/>
      <c r="U204" s="28"/>
      <c r="V204" s="28"/>
      <c r="W204" s="28"/>
      <c r="X204" s="28"/>
      <c r="Y204" s="28"/>
      <c r="Z204" s="28"/>
      <c r="AA204" s="28"/>
      <c r="AB204" s="28"/>
      <c r="AC204" s="28"/>
    </row>
    <row r="205" spans="1:29" s="30" customFormat="1" ht="14.25" hidden="1" customHeight="1" x14ac:dyDescent="0.2">
      <c r="A205" s="28"/>
      <c r="B205" s="61"/>
      <c r="C205" s="61"/>
      <c r="D205" s="61"/>
      <c r="E205" s="61"/>
      <c r="F205" s="61"/>
      <c r="G205" s="61"/>
      <c r="H205" s="61"/>
      <c r="I205" s="61"/>
      <c r="J205" s="61"/>
      <c r="K205" s="61"/>
      <c r="L205" s="61"/>
      <c r="M205" s="61"/>
      <c r="O205" s="57"/>
      <c r="P205" s="57"/>
      <c r="Q205" s="57"/>
      <c r="R205" s="57"/>
      <c r="S205" s="28"/>
      <c r="T205" s="28"/>
      <c r="U205" s="28"/>
      <c r="V205" s="28"/>
      <c r="W205" s="28"/>
      <c r="X205" s="28"/>
      <c r="Y205" s="28"/>
      <c r="Z205" s="28"/>
      <c r="AA205" s="28"/>
      <c r="AB205" s="28"/>
      <c r="AC205" s="28"/>
    </row>
    <row r="206" spans="1:29" s="30" customFormat="1" ht="14.25" hidden="1" customHeight="1" x14ac:dyDescent="0.2">
      <c r="A206" s="28"/>
      <c r="B206" s="61"/>
      <c r="C206" s="61"/>
      <c r="D206" s="61"/>
      <c r="E206" s="61"/>
      <c r="F206" s="61"/>
      <c r="G206" s="61"/>
      <c r="H206" s="61"/>
      <c r="I206" s="61"/>
      <c r="J206" s="61"/>
      <c r="K206" s="61"/>
      <c r="L206" s="61"/>
      <c r="M206" s="61"/>
      <c r="O206" s="57"/>
      <c r="P206" s="57"/>
      <c r="Q206" s="57"/>
      <c r="R206" s="57"/>
      <c r="S206" s="28"/>
      <c r="T206" s="28"/>
      <c r="U206" s="28"/>
      <c r="V206" s="28"/>
      <c r="W206" s="28"/>
      <c r="X206" s="28"/>
      <c r="Y206" s="28"/>
      <c r="Z206" s="28"/>
      <c r="AA206" s="28"/>
      <c r="AB206" s="28"/>
      <c r="AC206" s="28"/>
    </row>
    <row r="207" spans="1:29" s="30" customFormat="1" ht="14.25" hidden="1" customHeight="1" x14ac:dyDescent="0.2">
      <c r="A207" s="28"/>
      <c r="B207" s="61"/>
      <c r="C207" s="61"/>
      <c r="D207" s="61"/>
      <c r="E207" s="61"/>
      <c r="F207" s="61"/>
      <c r="G207" s="61"/>
      <c r="H207" s="61"/>
      <c r="I207" s="61"/>
      <c r="J207" s="61"/>
      <c r="K207" s="61"/>
      <c r="L207" s="61"/>
      <c r="M207" s="61"/>
      <c r="O207" s="57"/>
      <c r="P207" s="57"/>
      <c r="Q207" s="57"/>
      <c r="R207" s="57"/>
      <c r="S207" s="28"/>
      <c r="T207" s="28"/>
      <c r="U207" s="28"/>
      <c r="V207" s="28"/>
      <c r="W207" s="28"/>
      <c r="X207" s="28"/>
      <c r="Y207" s="28"/>
      <c r="Z207" s="28"/>
      <c r="AA207" s="28"/>
      <c r="AB207" s="28"/>
      <c r="AC207" s="28"/>
    </row>
    <row r="208" spans="1:29" s="30" customFormat="1" ht="14.25" hidden="1" customHeight="1" x14ac:dyDescent="0.2">
      <c r="A208" s="28"/>
      <c r="B208" s="61"/>
      <c r="C208" s="61"/>
      <c r="D208" s="61"/>
      <c r="E208" s="61"/>
      <c r="F208" s="61"/>
      <c r="G208" s="61"/>
      <c r="H208" s="61"/>
      <c r="I208" s="61"/>
      <c r="J208" s="61"/>
      <c r="K208" s="61"/>
      <c r="L208" s="61"/>
      <c r="M208" s="61"/>
      <c r="O208" s="57"/>
      <c r="P208" s="57"/>
      <c r="Q208" s="57"/>
      <c r="R208" s="57"/>
      <c r="S208" s="28"/>
      <c r="T208" s="28"/>
      <c r="U208" s="28"/>
      <c r="V208" s="28"/>
      <c r="W208" s="28"/>
      <c r="X208" s="28"/>
      <c r="Y208" s="28"/>
      <c r="Z208" s="28"/>
      <c r="AA208" s="28"/>
      <c r="AB208" s="28"/>
      <c r="AC208" s="28"/>
    </row>
    <row r="209" spans="1:29" s="30" customFormat="1" ht="14.25" hidden="1" customHeight="1" x14ac:dyDescent="0.2">
      <c r="A209" s="28"/>
      <c r="B209" s="61"/>
      <c r="C209" s="61"/>
      <c r="D209" s="61"/>
      <c r="E209" s="61"/>
      <c r="F209" s="61"/>
      <c r="G209" s="61"/>
      <c r="H209" s="61"/>
      <c r="I209" s="61"/>
      <c r="J209" s="61"/>
      <c r="K209" s="61"/>
      <c r="L209" s="61"/>
      <c r="M209" s="61"/>
      <c r="O209" s="57"/>
      <c r="P209" s="57"/>
      <c r="Q209" s="57"/>
      <c r="R209" s="57"/>
      <c r="S209" s="28"/>
      <c r="T209" s="28"/>
      <c r="U209" s="28"/>
      <c r="V209" s="28"/>
      <c r="W209" s="28"/>
      <c r="X209" s="28"/>
      <c r="Y209" s="28"/>
      <c r="Z209" s="28"/>
      <c r="AA209" s="28"/>
      <c r="AB209" s="28"/>
      <c r="AC209" s="28"/>
    </row>
    <row r="210" spans="1:29" s="30" customFormat="1" ht="14.25" hidden="1" customHeight="1" x14ac:dyDescent="0.2">
      <c r="A210" s="28"/>
      <c r="B210" s="61"/>
      <c r="C210" s="61"/>
      <c r="D210" s="61"/>
      <c r="E210" s="61"/>
      <c r="F210" s="61"/>
      <c r="G210" s="61"/>
      <c r="H210" s="61"/>
      <c r="I210" s="61"/>
      <c r="J210" s="61"/>
      <c r="K210" s="61"/>
      <c r="L210" s="61"/>
      <c r="M210" s="61"/>
      <c r="O210" s="57"/>
      <c r="P210" s="57"/>
      <c r="Q210" s="57"/>
      <c r="R210" s="57"/>
      <c r="S210" s="28"/>
      <c r="T210" s="28"/>
      <c r="U210" s="28"/>
      <c r="V210" s="28"/>
      <c r="W210" s="28"/>
      <c r="X210" s="28"/>
      <c r="Y210" s="28"/>
      <c r="Z210" s="28"/>
      <c r="AA210" s="28"/>
      <c r="AB210" s="28"/>
      <c r="AC210" s="28"/>
    </row>
    <row r="211" spans="1:29" s="30" customFormat="1" ht="14.25" hidden="1" customHeight="1" x14ac:dyDescent="0.2">
      <c r="A211" s="28"/>
      <c r="B211" s="61"/>
      <c r="C211" s="61"/>
      <c r="D211" s="61"/>
      <c r="E211" s="61"/>
      <c r="F211" s="61"/>
      <c r="G211" s="61"/>
      <c r="H211" s="61"/>
      <c r="I211" s="61"/>
      <c r="J211" s="61"/>
      <c r="K211" s="61"/>
      <c r="L211" s="61"/>
      <c r="M211" s="61"/>
      <c r="O211" s="57"/>
      <c r="P211" s="57"/>
      <c r="Q211" s="57"/>
      <c r="R211" s="57"/>
      <c r="S211" s="28"/>
      <c r="T211" s="28"/>
      <c r="U211" s="28"/>
      <c r="V211" s="28"/>
      <c r="W211" s="28"/>
      <c r="X211" s="28"/>
      <c r="Y211" s="28"/>
      <c r="Z211" s="28"/>
      <c r="AA211" s="28"/>
      <c r="AB211" s="28"/>
      <c r="AC211" s="28"/>
    </row>
    <row r="212" spans="1:29" s="30" customFormat="1" ht="14.25" hidden="1" customHeight="1" x14ac:dyDescent="0.2">
      <c r="A212" s="28"/>
      <c r="B212" s="61"/>
      <c r="C212" s="61"/>
      <c r="D212" s="61"/>
      <c r="E212" s="61"/>
      <c r="F212" s="61"/>
      <c r="G212" s="61"/>
      <c r="H212" s="61"/>
      <c r="I212" s="61"/>
      <c r="J212" s="61"/>
      <c r="K212" s="61"/>
      <c r="L212" s="61"/>
      <c r="M212" s="61"/>
      <c r="O212" s="57"/>
      <c r="P212" s="57"/>
      <c r="Q212" s="57"/>
      <c r="R212" s="57"/>
      <c r="S212" s="28"/>
      <c r="T212" s="28"/>
      <c r="U212" s="28"/>
      <c r="V212" s="28"/>
      <c r="W212" s="28"/>
      <c r="X212" s="28"/>
      <c r="Y212" s="28"/>
      <c r="Z212" s="28"/>
      <c r="AA212" s="28"/>
      <c r="AB212" s="28"/>
      <c r="AC212" s="28"/>
    </row>
    <row r="213" spans="1:29" s="30" customFormat="1" ht="14.25" hidden="1" customHeight="1" x14ac:dyDescent="0.2">
      <c r="A213" s="28"/>
      <c r="B213" s="61"/>
      <c r="C213" s="61"/>
      <c r="D213" s="61"/>
      <c r="E213" s="61"/>
      <c r="F213" s="61"/>
      <c r="G213" s="61"/>
      <c r="H213" s="61"/>
      <c r="I213" s="61"/>
      <c r="J213" s="61"/>
      <c r="K213" s="61"/>
      <c r="L213" s="61"/>
      <c r="M213" s="61"/>
      <c r="O213" s="57"/>
      <c r="P213" s="57"/>
      <c r="Q213" s="57"/>
      <c r="R213" s="57"/>
      <c r="S213" s="28"/>
      <c r="T213" s="28"/>
      <c r="U213" s="28"/>
      <c r="V213" s="28"/>
      <c r="W213" s="28"/>
      <c r="X213" s="28"/>
      <c r="Y213" s="28"/>
      <c r="Z213" s="28"/>
      <c r="AA213" s="28"/>
      <c r="AB213" s="28"/>
      <c r="AC213" s="28"/>
    </row>
    <row r="214" spans="1:29" s="30" customFormat="1" ht="14.25" hidden="1" customHeight="1" x14ac:dyDescent="0.2">
      <c r="A214" s="28"/>
      <c r="B214" s="61"/>
      <c r="C214" s="61"/>
      <c r="D214" s="61"/>
      <c r="E214" s="61"/>
      <c r="F214" s="61"/>
      <c r="G214" s="61"/>
      <c r="H214" s="61"/>
      <c r="I214" s="61"/>
      <c r="J214" s="61"/>
      <c r="K214" s="61"/>
      <c r="L214" s="61"/>
      <c r="M214" s="61"/>
      <c r="O214" s="57"/>
      <c r="P214" s="57"/>
      <c r="Q214" s="57"/>
      <c r="R214" s="57"/>
      <c r="S214" s="28"/>
      <c r="T214" s="28"/>
      <c r="U214" s="28"/>
      <c r="V214" s="28"/>
      <c r="W214" s="28"/>
      <c r="X214" s="28"/>
      <c r="Y214" s="28"/>
      <c r="Z214" s="28"/>
      <c r="AA214" s="28"/>
      <c r="AB214" s="28"/>
      <c r="AC214" s="28"/>
    </row>
    <row r="215" spans="1:29" s="30" customFormat="1" ht="14.25" hidden="1" customHeight="1" x14ac:dyDescent="0.2">
      <c r="A215" s="28"/>
      <c r="B215" s="61"/>
      <c r="C215" s="61"/>
      <c r="D215" s="61"/>
      <c r="E215" s="61"/>
      <c r="F215" s="61"/>
      <c r="G215" s="61"/>
      <c r="H215" s="61"/>
      <c r="I215" s="61"/>
      <c r="J215" s="61"/>
      <c r="K215" s="61"/>
      <c r="L215" s="61"/>
      <c r="M215" s="61"/>
      <c r="O215" s="57"/>
      <c r="P215" s="57"/>
      <c r="Q215" s="57"/>
      <c r="R215" s="57"/>
      <c r="S215" s="28"/>
      <c r="T215" s="28"/>
      <c r="U215" s="28"/>
      <c r="V215" s="28"/>
      <c r="W215" s="28"/>
      <c r="X215" s="28"/>
      <c r="Y215" s="28"/>
      <c r="Z215" s="28"/>
      <c r="AA215" s="28"/>
      <c r="AB215" s="28"/>
      <c r="AC215" s="28"/>
    </row>
    <row r="216" spans="1:29" s="30" customFormat="1" ht="14.25" hidden="1" customHeight="1" x14ac:dyDescent="0.2">
      <c r="A216" s="28"/>
      <c r="B216" s="61"/>
      <c r="C216" s="61"/>
      <c r="D216" s="61"/>
      <c r="E216" s="61"/>
      <c r="F216" s="61"/>
      <c r="G216" s="61"/>
      <c r="H216" s="61"/>
      <c r="I216" s="61"/>
      <c r="J216" s="61"/>
      <c r="K216" s="61"/>
      <c r="L216" s="61"/>
      <c r="M216" s="61"/>
      <c r="O216" s="57"/>
      <c r="P216" s="57"/>
      <c r="Q216" s="57"/>
      <c r="R216" s="57"/>
      <c r="S216" s="28"/>
      <c r="T216" s="28"/>
      <c r="U216" s="28"/>
      <c r="V216" s="28"/>
      <c r="W216" s="28"/>
      <c r="X216" s="28"/>
      <c r="Y216" s="28"/>
      <c r="Z216" s="28"/>
      <c r="AA216" s="28"/>
      <c r="AB216" s="28"/>
      <c r="AC216" s="28"/>
    </row>
    <row r="217" spans="1:29" s="30" customFormat="1" ht="14.25" hidden="1" customHeight="1" x14ac:dyDescent="0.2">
      <c r="A217" s="28"/>
      <c r="B217" s="61"/>
      <c r="C217" s="61"/>
      <c r="D217" s="61"/>
      <c r="E217" s="61"/>
      <c r="F217" s="61"/>
      <c r="G217" s="61"/>
      <c r="H217" s="61"/>
      <c r="I217" s="61"/>
      <c r="J217" s="61"/>
      <c r="K217" s="61"/>
      <c r="L217" s="61"/>
      <c r="M217" s="61"/>
      <c r="O217" s="57"/>
      <c r="P217" s="57"/>
      <c r="Q217" s="57"/>
      <c r="R217" s="57"/>
      <c r="S217" s="28"/>
      <c r="T217" s="28"/>
      <c r="U217" s="28"/>
      <c r="V217" s="28"/>
      <c r="W217" s="28"/>
      <c r="X217" s="28"/>
      <c r="Y217" s="28"/>
      <c r="Z217" s="28"/>
      <c r="AA217" s="28"/>
      <c r="AB217" s="28"/>
      <c r="AC217" s="28"/>
    </row>
    <row r="218" spans="1:29" s="30" customFormat="1" ht="14.25" hidden="1" customHeight="1" x14ac:dyDescent="0.2">
      <c r="A218" s="28"/>
      <c r="B218" s="61"/>
      <c r="C218" s="61"/>
      <c r="D218" s="61"/>
      <c r="E218" s="61"/>
      <c r="F218" s="61"/>
      <c r="G218" s="61"/>
      <c r="H218" s="61"/>
      <c r="I218" s="61"/>
      <c r="J218" s="61"/>
      <c r="K218" s="61"/>
      <c r="L218" s="61"/>
      <c r="M218" s="61"/>
      <c r="O218" s="57"/>
      <c r="P218" s="57"/>
      <c r="Q218" s="57"/>
      <c r="R218" s="57"/>
      <c r="S218" s="28"/>
      <c r="T218" s="28"/>
      <c r="U218" s="28"/>
      <c r="V218" s="28"/>
      <c r="W218" s="28"/>
      <c r="X218" s="28"/>
      <c r="Y218" s="28"/>
      <c r="Z218" s="28"/>
      <c r="AA218" s="28"/>
      <c r="AB218" s="28"/>
      <c r="AC218" s="28"/>
    </row>
    <row r="219" spans="1:29" s="30" customFormat="1" ht="14.25" hidden="1" customHeight="1" x14ac:dyDescent="0.2">
      <c r="A219" s="28"/>
      <c r="B219" s="61"/>
      <c r="C219" s="61"/>
      <c r="D219" s="61"/>
      <c r="E219" s="61"/>
      <c r="F219" s="61"/>
      <c r="G219" s="61"/>
      <c r="H219" s="61"/>
      <c r="I219" s="61"/>
      <c r="J219" s="61"/>
      <c r="K219" s="61"/>
      <c r="L219" s="61"/>
      <c r="M219" s="61"/>
      <c r="O219" s="57"/>
      <c r="P219" s="57"/>
      <c r="Q219" s="57"/>
      <c r="R219" s="57"/>
      <c r="S219" s="28"/>
      <c r="T219" s="28"/>
      <c r="U219" s="28"/>
      <c r="V219" s="28"/>
      <c r="W219" s="28"/>
      <c r="X219" s="28"/>
      <c r="Y219" s="28"/>
      <c r="Z219" s="28"/>
      <c r="AA219" s="28"/>
      <c r="AB219" s="28"/>
      <c r="AC219" s="28"/>
    </row>
    <row r="220" spans="1:29" s="30" customFormat="1" ht="14.25" hidden="1" customHeight="1" x14ac:dyDescent="0.2">
      <c r="A220" s="28"/>
      <c r="B220" s="61"/>
      <c r="C220" s="61"/>
      <c r="D220" s="61"/>
      <c r="E220" s="61"/>
      <c r="F220" s="61"/>
      <c r="G220" s="61"/>
      <c r="H220" s="61"/>
      <c r="I220" s="61"/>
      <c r="J220" s="61"/>
      <c r="K220" s="61"/>
      <c r="L220" s="61"/>
      <c r="M220" s="61"/>
      <c r="O220" s="57"/>
      <c r="P220" s="57"/>
      <c r="Q220" s="57"/>
      <c r="R220" s="57"/>
      <c r="S220" s="28"/>
      <c r="T220" s="28"/>
      <c r="U220" s="28"/>
      <c r="V220" s="28"/>
      <c r="W220" s="28"/>
      <c r="X220" s="28"/>
      <c r="Y220" s="28"/>
      <c r="Z220" s="28"/>
      <c r="AA220" s="28"/>
      <c r="AB220" s="28"/>
      <c r="AC220" s="28"/>
    </row>
    <row r="221" spans="1:29" s="30" customFormat="1" ht="14.25" hidden="1" customHeight="1" x14ac:dyDescent="0.2">
      <c r="A221" s="28"/>
      <c r="B221" s="61"/>
      <c r="C221" s="61"/>
      <c r="D221" s="61"/>
      <c r="E221" s="61"/>
      <c r="F221" s="61"/>
      <c r="G221" s="61"/>
      <c r="H221" s="61"/>
      <c r="I221" s="61"/>
      <c r="J221" s="61"/>
      <c r="K221" s="61"/>
      <c r="L221" s="61"/>
      <c r="M221" s="61"/>
      <c r="O221" s="57"/>
      <c r="P221" s="57"/>
      <c r="Q221" s="57"/>
      <c r="R221" s="57"/>
      <c r="S221" s="28"/>
      <c r="T221" s="28"/>
      <c r="U221" s="28"/>
      <c r="V221" s="28"/>
      <c r="W221" s="28"/>
      <c r="X221" s="28"/>
      <c r="Y221" s="28"/>
      <c r="Z221" s="28"/>
      <c r="AA221" s="28"/>
      <c r="AB221" s="28"/>
      <c r="AC221" s="28"/>
    </row>
    <row r="222" spans="1:29" s="30" customFormat="1" ht="14.25" hidden="1" customHeight="1" x14ac:dyDescent="0.2">
      <c r="A222" s="28"/>
      <c r="B222" s="61"/>
      <c r="C222" s="61"/>
      <c r="D222" s="61"/>
      <c r="E222" s="61"/>
      <c r="F222" s="61"/>
      <c r="G222" s="61"/>
      <c r="H222" s="61"/>
      <c r="I222" s="61"/>
      <c r="J222" s="61"/>
      <c r="K222" s="61"/>
      <c r="L222" s="61"/>
      <c r="M222" s="61"/>
      <c r="O222" s="57"/>
      <c r="P222" s="57"/>
      <c r="Q222" s="57"/>
      <c r="R222" s="57"/>
      <c r="S222" s="28"/>
      <c r="T222" s="28"/>
      <c r="U222" s="28"/>
      <c r="V222" s="28"/>
      <c r="W222" s="28"/>
      <c r="X222" s="28"/>
      <c r="Y222" s="28"/>
      <c r="Z222" s="28"/>
      <c r="AA222" s="28"/>
      <c r="AB222" s="28"/>
      <c r="AC222" s="28"/>
    </row>
    <row r="223" spans="1:29" s="30" customFormat="1" ht="14.25" hidden="1" customHeight="1" x14ac:dyDescent="0.2">
      <c r="A223" s="28"/>
      <c r="B223" s="61"/>
      <c r="C223" s="61"/>
      <c r="D223" s="61"/>
      <c r="E223" s="61"/>
      <c r="F223" s="61"/>
      <c r="G223" s="61"/>
      <c r="H223" s="61"/>
      <c r="I223" s="61"/>
      <c r="J223" s="61"/>
      <c r="K223" s="61"/>
      <c r="L223" s="61"/>
      <c r="M223" s="61"/>
      <c r="O223" s="57"/>
      <c r="P223" s="57"/>
      <c r="Q223" s="57"/>
      <c r="R223" s="57"/>
      <c r="S223" s="28"/>
      <c r="T223" s="28"/>
      <c r="U223" s="28"/>
      <c r="V223" s="28"/>
      <c r="W223" s="28"/>
      <c r="X223" s="28"/>
      <c r="Y223" s="28"/>
      <c r="Z223" s="28"/>
      <c r="AA223" s="28"/>
      <c r="AB223" s="28"/>
      <c r="AC223" s="28"/>
    </row>
    <row r="224" spans="1:29" s="30" customFormat="1" ht="14.25" hidden="1" customHeight="1" x14ac:dyDescent="0.2">
      <c r="A224" s="28"/>
      <c r="B224" s="61"/>
      <c r="C224" s="61"/>
      <c r="D224" s="61"/>
      <c r="E224" s="61"/>
      <c r="F224" s="61"/>
      <c r="G224" s="61"/>
      <c r="H224" s="61"/>
      <c r="I224" s="61"/>
      <c r="J224" s="61"/>
      <c r="K224" s="61"/>
      <c r="L224" s="61"/>
      <c r="M224" s="61"/>
      <c r="O224" s="57"/>
      <c r="P224" s="57"/>
      <c r="Q224" s="57"/>
      <c r="R224" s="57"/>
      <c r="S224" s="28"/>
      <c r="T224" s="28"/>
      <c r="U224" s="28"/>
      <c r="V224" s="28"/>
      <c r="W224" s="28"/>
      <c r="X224" s="28"/>
      <c r="Y224" s="28"/>
      <c r="Z224" s="28"/>
      <c r="AA224" s="28"/>
      <c r="AB224" s="28"/>
      <c r="AC224" s="28"/>
    </row>
    <row r="225" spans="1:29" s="30" customFormat="1" ht="14.25" hidden="1" customHeight="1" x14ac:dyDescent="0.2">
      <c r="A225" s="28"/>
      <c r="B225" s="61"/>
      <c r="C225" s="61"/>
      <c r="D225" s="61"/>
      <c r="E225" s="61"/>
      <c r="F225" s="61"/>
      <c r="G225" s="61"/>
      <c r="H225" s="61"/>
      <c r="I225" s="61"/>
      <c r="J225" s="61"/>
      <c r="K225" s="61"/>
      <c r="L225" s="61"/>
      <c r="M225" s="61"/>
      <c r="O225" s="57"/>
      <c r="P225" s="57"/>
      <c r="Q225" s="57"/>
      <c r="R225" s="57"/>
      <c r="S225" s="28"/>
      <c r="T225" s="28"/>
      <c r="U225" s="28"/>
      <c r="V225" s="28"/>
      <c r="W225" s="28"/>
      <c r="X225" s="28"/>
      <c r="Y225" s="28"/>
      <c r="Z225" s="28"/>
      <c r="AA225" s="28"/>
      <c r="AB225" s="28"/>
      <c r="AC225" s="28"/>
    </row>
    <row r="226" spans="1:29" s="30" customFormat="1" ht="14.25" hidden="1" customHeight="1" x14ac:dyDescent="0.2">
      <c r="A226" s="28"/>
      <c r="B226" s="61"/>
      <c r="C226" s="61"/>
      <c r="D226" s="61"/>
      <c r="E226" s="61"/>
      <c r="F226" s="61"/>
      <c r="G226" s="61"/>
      <c r="H226" s="61"/>
      <c r="I226" s="61"/>
      <c r="J226" s="61"/>
      <c r="K226" s="61"/>
      <c r="L226" s="61"/>
      <c r="M226" s="61"/>
      <c r="O226" s="57"/>
      <c r="P226" s="57"/>
      <c r="Q226" s="57"/>
      <c r="R226" s="57"/>
      <c r="S226" s="28"/>
      <c r="T226" s="28"/>
      <c r="U226" s="28"/>
      <c r="V226" s="28"/>
      <c r="W226" s="28"/>
      <c r="X226" s="28"/>
      <c r="Y226" s="28"/>
      <c r="Z226" s="28"/>
      <c r="AA226" s="28"/>
      <c r="AB226" s="28"/>
      <c r="AC226" s="28"/>
    </row>
    <row r="227" spans="1:29" s="30" customFormat="1" ht="14.25" hidden="1" customHeight="1" x14ac:dyDescent="0.2">
      <c r="A227" s="28"/>
      <c r="B227" s="61"/>
      <c r="C227" s="61"/>
      <c r="D227" s="61"/>
      <c r="E227" s="61"/>
      <c r="F227" s="61"/>
      <c r="G227" s="61"/>
      <c r="H227" s="61"/>
      <c r="I227" s="61"/>
      <c r="J227" s="61"/>
      <c r="K227" s="61"/>
      <c r="L227" s="61"/>
      <c r="M227" s="61"/>
      <c r="O227" s="57"/>
      <c r="P227" s="57"/>
      <c r="Q227" s="57"/>
      <c r="R227" s="57"/>
      <c r="S227" s="28"/>
      <c r="T227" s="28"/>
      <c r="U227" s="28"/>
      <c r="V227" s="28"/>
      <c r="W227" s="28"/>
      <c r="X227" s="28"/>
      <c r="Y227" s="28"/>
      <c r="Z227" s="28"/>
      <c r="AA227" s="28"/>
      <c r="AB227" s="28"/>
      <c r="AC227" s="28"/>
    </row>
    <row r="228" spans="1:29" s="30" customFormat="1" ht="14.25" hidden="1" customHeight="1" x14ac:dyDescent="0.2">
      <c r="A228" s="28"/>
      <c r="B228" s="62"/>
      <c r="C228" s="55"/>
      <c r="D228" s="56"/>
      <c r="E228" s="55"/>
      <c r="F228" s="55"/>
      <c r="G228" s="55"/>
      <c r="H228" s="55"/>
      <c r="I228" s="55"/>
      <c r="J228" s="55"/>
      <c r="K228" s="55"/>
      <c r="L228" s="55"/>
      <c r="M228" s="55"/>
      <c r="O228" s="57"/>
      <c r="P228" s="57"/>
      <c r="Q228" s="57"/>
      <c r="R228" s="57"/>
      <c r="S228" s="28"/>
      <c r="T228" s="28"/>
      <c r="U228" s="28"/>
      <c r="V228" s="28"/>
      <c r="W228" s="28"/>
      <c r="X228" s="28"/>
      <c r="Y228" s="28"/>
      <c r="Z228" s="28"/>
      <c r="AA228" s="28"/>
      <c r="AB228" s="28"/>
      <c r="AC228" s="28"/>
    </row>
    <row r="229" spans="1:29" s="30" customFormat="1" ht="14.25" hidden="1" customHeight="1" x14ac:dyDescent="0.2">
      <c r="A229" s="28"/>
      <c r="B229" s="63" t="s">
        <v>33</v>
      </c>
      <c r="C229" s="64"/>
      <c r="D229" s="64"/>
      <c r="E229" s="64"/>
      <c r="F229" s="64"/>
      <c r="G229" s="64"/>
      <c r="H229" s="65"/>
      <c r="I229" s="65"/>
      <c r="J229" s="65"/>
      <c r="K229" s="65"/>
      <c r="L229" s="65"/>
      <c r="M229" s="65"/>
      <c r="O229" s="57"/>
      <c r="P229" s="57"/>
      <c r="Q229" s="57"/>
      <c r="R229" s="57"/>
      <c r="S229" s="28"/>
      <c r="T229" s="28"/>
      <c r="U229" s="28"/>
      <c r="V229" s="28"/>
      <c r="W229" s="28"/>
      <c r="X229" s="28"/>
      <c r="Y229" s="28"/>
      <c r="Z229" s="28"/>
      <c r="AA229" s="28"/>
      <c r="AB229" s="28"/>
      <c r="AC229" s="28"/>
    </row>
    <row r="230" spans="1:29" s="30" customFormat="1" ht="14.25" hidden="1" customHeight="1" x14ac:dyDescent="0.2">
      <c r="A230" s="28"/>
      <c r="B230" s="66" t="s">
        <v>15</v>
      </c>
      <c r="C230" s="67"/>
      <c r="D230" s="68"/>
      <c r="E230" s="69"/>
      <c r="F230" s="69"/>
      <c r="G230" s="69"/>
      <c r="H230" s="70"/>
      <c r="I230" s="70"/>
      <c r="J230" s="70"/>
      <c r="K230" s="70"/>
      <c r="L230" s="70"/>
      <c r="M230" s="70"/>
      <c r="O230" s="57"/>
      <c r="P230" s="57"/>
      <c r="Q230" s="57"/>
      <c r="R230" s="57"/>
      <c r="S230" s="28"/>
      <c r="T230" s="28"/>
      <c r="U230" s="28"/>
      <c r="V230" s="28"/>
      <c r="W230" s="28"/>
      <c r="X230" s="28"/>
      <c r="Y230" s="28"/>
      <c r="Z230" s="28"/>
      <c r="AA230" s="28"/>
      <c r="AB230" s="28"/>
      <c r="AC230" s="28"/>
    </row>
    <row r="231" spans="1:29" s="30" customFormat="1" ht="14.25" hidden="1" customHeight="1" x14ac:dyDescent="0.2">
      <c r="A231" s="28"/>
      <c r="B231" s="71"/>
      <c r="C231" s="72"/>
      <c r="D231" s="72"/>
      <c r="E231" s="72"/>
      <c r="F231" s="72"/>
      <c r="G231" s="72"/>
      <c r="H231" s="72"/>
      <c r="I231" s="72"/>
      <c r="J231" s="72"/>
      <c r="K231" s="72"/>
      <c r="L231" s="72"/>
      <c r="M231" s="72"/>
      <c r="O231" s="57"/>
      <c r="P231" s="57"/>
      <c r="Q231" s="57"/>
      <c r="R231" s="57"/>
      <c r="S231" s="28"/>
      <c r="T231" s="28"/>
      <c r="U231" s="28"/>
      <c r="V231" s="28"/>
      <c r="W231" s="28"/>
      <c r="X231" s="28"/>
      <c r="Y231" s="28"/>
      <c r="Z231" s="28"/>
      <c r="AA231" s="28"/>
      <c r="AB231" s="28"/>
      <c r="AC231" s="28"/>
    </row>
    <row r="232" spans="1:29" s="30" customFormat="1" ht="14.25" hidden="1" customHeight="1" x14ac:dyDescent="0.2">
      <c r="A232" s="28"/>
      <c r="B232" s="71"/>
      <c r="C232" s="72"/>
      <c r="D232" s="72"/>
      <c r="E232" s="72"/>
      <c r="F232" s="72"/>
      <c r="G232" s="72"/>
      <c r="H232" s="72"/>
      <c r="I232" s="72"/>
      <c r="J232" s="72"/>
      <c r="K232" s="72"/>
      <c r="L232" s="72"/>
      <c r="M232" s="72"/>
      <c r="O232" s="57"/>
      <c r="P232" s="57"/>
      <c r="Q232" s="57"/>
      <c r="R232" s="57"/>
      <c r="S232" s="28"/>
      <c r="T232" s="28"/>
      <c r="U232" s="28"/>
      <c r="V232" s="28"/>
      <c r="W232" s="28"/>
      <c r="X232" s="28"/>
      <c r="Y232" s="28"/>
      <c r="Z232" s="28"/>
      <c r="AA232" s="28"/>
      <c r="AB232" s="28"/>
      <c r="AC232" s="28"/>
    </row>
    <row r="233" spans="1:29" s="30" customFormat="1" ht="14.25" hidden="1" customHeight="1" x14ac:dyDescent="0.2">
      <c r="A233" s="28"/>
      <c r="B233" s="71"/>
      <c r="C233" s="72"/>
      <c r="D233" s="72"/>
      <c r="E233" s="72"/>
      <c r="F233" s="72"/>
      <c r="G233" s="72"/>
      <c r="H233" s="72"/>
      <c r="I233" s="72"/>
      <c r="J233" s="72"/>
      <c r="K233" s="72"/>
      <c r="L233" s="72"/>
      <c r="M233" s="72"/>
      <c r="O233" s="57"/>
      <c r="P233" s="57"/>
      <c r="Q233" s="57"/>
      <c r="R233" s="57"/>
      <c r="S233" s="28"/>
      <c r="T233" s="28"/>
      <c r="U233" s="28"/>
      <c r="V233" s="28"/>
      <c r="W233" s="28"/>
      <c r="X233" s="28"/>
      <c r="Y233" s="28"/>
      <c r="Z233" s="28"/>
      <c r="AA233" s="28"/>
      <c r="AB233" s="28"/>
      <c r="AC233" s="28"/>
    </row>
    <row r="234" spans="1:29" s="30" customFormat="1" ht="14.25" hidden="1" customHeight="1" x14ac:dyDescent="0.2">
      <c r="A234" s="28"/>
      <c r="B234" s="71"/>
      <c r="C234" s="72"/>
      <c r="D234" s="72"/>
      <c r="E234" s="72"/>
      <c r="F234" s="72"/>
      <c r="G234" s="72"/>
      <c r="H234" s="72"/>
      <c r="I234" s="72"/>
      <c r="J234" s="72"/>
      <c r="K234" s="72"/>
      <c r="L234" s="72"/>
      <c r="M234" s="72"/>
      <c r="O234" s="57"/>
      <c r="P234" s="57"/>
      <c r="Q234" s="57"/>
      <c r="R234" s="57"/>
      <c r="S234" s="28"/>
      <c r="T234" s="28"/>
      <c r="U234" s="28"/>
      <c r="V234" s="28"/>
      <c r="W234" s="28"/>
      <c r="X234" s="28"/>
      <c r="Y234" s="28"/>
      <c r="Z234" s="28"/>
      <c r="AA234" s="28"/>
      <c r="AB234" s="28"/>
      <c r="AC234" s="28"/>
    </row>
    <row r="235" spans="1:29" s="30" customFormat="1" ht="14.25" hidden="1" customHeight="1" x14ac:dyDescent="0.2">
      <c r="A235" s="28"/>
      <c r="B235" s="71"/>
      <c r="C235" s="72"/>
      <c r="D235" s="72"/>
      <c r="E235" s="72"/>
      <c r="F235" s="72"/>
      <c r="G235" s="72"/>
      <c r="H235" s="72"/>
      <c r="I235" s="72"/>
      <c r="J235" s="72"/>
      <c r="K235" s="72"/>
      <c r="L235" s="72"/>
      <c r="M235" s="72"/>
      <c r="O235" s="57"/>
      <c r="P235" s="57"/>
      <c r="Q235" s="57"/>
      <c r="R235" s="57"/>
      <c r="S235" s="28"/>
      <c r="T235" s="28"/>
      <c r="U235" s="28"/>
      <c r="V235" s="28"/>
      <c r="W235" s="28"/>
      <c r="X235" s="28"/>
      <c r="Y235" s="28"/>
      <c r="Z235" s="28"/>
      <c r="AA235" s="28"/>
      <c r="AB235" s="28"/>
      <c r="AC235" s="28"/>
    </row>
    <row r="236" spans="1:29" s="30" customFormat="1" ht="14.25" hidden="1" customHeight="1" x14ac:dyDescent="0.2">
      <c r="A236" s="28"/>
      <c r="B236" s="71"/>
      <c r="C236" s="72"/>
      <c r="D236" s="72"/>
      <c r="E236" s="72"/>
      <c r="F236" s="72"/>
      <c r="G236" s="72"/>
      <c r="H236" s="72"/>
      <c r="I236" s="72"/>
      <c r="J236" s="72"/>
      <c r="K236" s="72"/>
      <c r="L236" s="72"/>
      <c r="M236" s="72"/>
      <c r="O236" s="57"/>
      <c r="P236" s="57"/>
      <c r="Q236" s="57"/>
      <c r="R236" s="57"/>
      <c r="S236" s="28"/>
      <c r="T236" s="28"/>
      <c r="U236" s="28"/>
      <c r="V236" s="28"/>
      <c r="W236" s="28"/>
      <c r="X236" s="28"/>
      <c r="Y236" s="28"/>
      <c r="Z236" s="28"/>
      <c r="AA236" s="28"/>
      <c r="AB236" s="28"/>
      <c r="AC236" s="28"/>
    </row>
    <row r="237" spans="1:29" s="30" customFormat="1" ht="14.25" hidden="1" customHeight="1" x14ac:dyDescent="0.2">
      <c r="A237" s="28"/>
      <c r="B237" s="71"/>
      <c r="C237" s="72"/>
      <c r="D237" s="72"/>
      <c r="E237" s="72"/>
      <c r="F237" s="72"/>
      <c r="G237" s="72"/>
      <c r="H237" s="72"/>
      <c r="I237" s="72"/>
      <c r="J237" s="72"/>
      <c r="K237" s="72"/>
      <c r="L237" s="72"/>
      <c r="M237" s="72"/>
      <c r="O237" s="57"/>
      <c r="P237" s="57"/>
      <c r="Q237" s="57"/>
      <c r="R237" s="57"/>
      <c r="S237" s="28"/>
      <c r="T237" s="28"/>
      <c r="U237" s="28"/>
      <c r="V237" s="28"/>
      <c r="W237" s="28"/>
      <c r="X237" s="28"/>
      <c r="Y237" s="28"/>
      <c r="Z237" s="28"/>
      <c r="AA237" s="28"/>
      <c r="AB237" s="28"/>
      <c r="AC237" s="28"/>
    </row>
    <row r="238" spans="1:29" s="30" customFormat="1" ht="14.25" hidden="1" customHeight="1" x14ac:dyDescent="0.2">
      <c r="A238" s="28"/>
      <c r="B238" s="71"/>
      <c r="C238" s="72"/>
      <c r="D238" s="72"/>
      <c r="E238" s="72"/>
      <c r="F238" s="72"/>
      <c r="G238" s="72"/>
      <c r="H238" s="72"/>
      <c r="I238" s="72"/>
      <c r="J238" s="72"/>
      <c r="K238" s="72"/>
      <c r="L238" s="72"/>
      <c r="M238" s="72"/>
      <c r="O238" s="57"/>
      <c r="P238" s="57"/>
      <c r="Q238" s="57"/>
      <c r="R238" s="57"/>
      <c r="S238" s="28"/>
      <c r="T238" s="28"/>
      <c r="U238" s="28"/>
      <c r="V238" s="28"/>
      <c r="W238" s="28"/>
      <c r="X238" s="28"/>
      <c r="Y238" s="28"/>
      <c r="Z238" s="28"/>
      <c r="AA238" s="28"/>
      <c r="AB238" s="28"/>
      <c r="AC238" s="28"/>
    </row>
    <row r="239" spans="1:29" s="30" customFormat="1" ht="14.25" hidden="1" customHeight="1" x14ac:dyDescent="0.2">
      <c r="A239" s="28"/>
      <c r="B239" s="71"/>
      <c r="C239" s="72"/>
      <c r="D239" s="72"/>
      <c r="E239" s="72"/>
      <c r="F239" s="72"/>
      <c r="G239" s="72"/>
      <c r="H239" s="72"/>
      <c r="I239" s="72"/>
      <c r="J239" s="72"/>
      <c r="K239" s="72"/>
      <c r="L239" s="72"/>
      <c r="M239" s="72"/>
      <c r="O239" s="57"/>
      <c r="P239" s="57"/>
      <c r="Q239" s="57"/>
      <c r="R239" s="57"/>
      <c r="S239" s="28"/>
      <c r="T239" s="28"/>
      <c r="U239" s="28"/>
      <c r="V239" s="28"/>
      <c r="W239" s="28"/>
      <c r="X239" s="28"/>
      <c r="Y239" s="28"/>
      <c r="Z239" s="28"/>
      <c r="AA239" s="28"/>
      <c r="AB239" s="28"/>
      <c r="AC239" s="28"/>
    </row>
    <row r="240" spans="1:29" s="30" customFormat="1" ht="14.25" hidden="1" customHeight="1" x14ac:dyDescent="0.2">
      <c r="A240" s="28"/>
      <c r="B240" s="71"/>
      <c r="C240" s="72"/>
      <c r="D240" s="72"/>
      <c r="E240" s="72"/>
      <c r="F240" s="72"/>
      <c r="G240" s="72"/>
      <c r="H240" s="72"/>
      <c r="I240" s="72"/>
      <c r="J240" s="72"/>
      <c r="K240" s="72"/>
      <c r="L240" s="72"/>
      <c r="M240" s="72"/>
      <c r="O240" s="57"/>
      <c r="P240" s="57"/>
      <c r="Q240" s="57"/>
      <c r="R240" s="57"/>
      <c r="S240" s="28"/>
      <c r="T240" s="28"/>
      <c r="U240" s="28"/>
      <c r="V240" s="28"/>
      <c r="W240" s="28"/>
      <c r="X240" s="28"/>
      <c r="Y240" s="28"/>
      <c r="Z240" s="28"/>
      <c r="AA240" s="28"/>
      <c r="AB240" s="28"/>
      <c r="AC240" s="28"/>
    </row>
    <row r="241" spans="1:29" s="30" customFormat="1" ht="14.25" hidden="1" customHeight="1" x14ac:dyDescent="0.2">
      <c r="A241" s="28"/>
      <c r="B241" s="71"/>
      <c r="C241" s="72"/>
      <c r="D241" s="72"/>
      <c r="E241" s="72"/>
      <c r="F241" s="72"/>
      <c r="G241" s="72"/>
      <c r="H241" s="72"/>
      <c r="I241" s="72"/>
      <c r="J241" s="72"/>
      <c r="K241" s="72"/>
      <c r="L241" s="72"/>
      <c r="M241" s="72"/>
      <c r="O241" s="57"/>
      <c r="P241" s="57"/>
      <c r="Q241" s="57"/>
      <c r="R241" s="57"/>
      <c r="S241" s="28"/>
      <c r="T241" s="28"/>
      <c r="U241" s="28"/>
      <c r="V241" s="28"/>
      <c r="W241" s="28"/>
      <c r="X241" s="28"/>
      <c r="Y241" s="28"/>
      <c r="Z241" s="28"/>
      <c r="AA241" s="28"/>
      <c r="AB241" s="28"/>
      <c r="AC241" s="28"/>
    </row>
    <row r="242" spans="1:29" s="30" customFormat="1" ht="14.25" hidden="1" customHeight="1" x14ac:dyDescent="0.2">
      <c r="A242" s="28"/>
      <c r="B242" s="71"/>
      <c r="C242" s="72"/>
      <c r="D242" s="72"/>
      <c r="E242" s="72"/>
      <c r="F242" s="72"/>
      <c r="G242" s="72"/>
      <c r="H242" s="72"/>
      <c r="I242" s="72"/>
      <c r="J242" s="72"/>
      <c r="K242" s="72"/>
      <c r="L242" s="72"/>
      <c r="M242" s="72"/>
      <c r="O242" s="57"/>
      <c r="P242" s="57"/>
      <c r="Q242" s="57"/>
      <c r="R242" s="57"/>
      <c r="S242" s="28"/>
      <c r="T242" s="28"/>
      <c r="U242" s="28"/>
      <c r="V242" s="28"/>
      <c r="W242" s="28"/>
      <c r="X242" s="28"/>
      <c r="Y242" s="28"/>
      <c r="Z242" s="28"/>
      <c r="AA242" s="28"/>
      <c r="AB242" s="28"/>
      <c r="AC242" s="28"/>
    </row>
    <row r="243" spans="1:29" s="30" customFormat="1" ht="14.25" hidden="1" customHeight="1" x14ac:dyDescent="0.2">
      <c r="A243" s="28"/>
      <c r="B243" s="71"/>
      <c r="C243" s="72"/>
      <c r="D243" s="72"/>
      <c r="E243" s="72"/>
      <c r="F243" s="72"/>
      <c r="G243" s="72"/>
      <c r="H243" s="72"/>
      <c r="I243" s="72"/>
      <c r="J243" s="72"/>
      <c r="K243" s="72"/>
      <c r="L243" s="72"/>
      <c r="M243" s="72"/>
      <c r="O243" s="57"/>
      <c r="P243" s="57"/>
      <c r="Q243" s="57"/>
      <c r="R243" s="57"/>
      <c r="S243" s="28"/>
      <c r="T243" s="28"/>
      <c r="U243" s="28"/>
      <c r="V243" s="28"/>
      <c r="W243" s="28"/>
      <c r="X243" s="28"/>
      <c r="Y243" s="28"/>
      <c r="Z243" s="28"/>
      <c r="AA243" s="28"/>
      <c r="AB243" s="28"/>
      <c r="AC243" s="28"/>
    </row>
    <row r="244" spans="1:29" s="30" customFormat="1" ht="14.25" hidden="1" customHeight="1" x14ac:dyDescent="0.2">
      <c r="A244" s="28"/>
      <c r="B244" s="71"/>
      <c r="C244" s="72"/>
      <c r="D244" s="72"/>
      <c r="E244" s="72"/>
      <c r="F244" s="72"/>
      <c r="G244" s="72"/>
      <c r="H244" s="72"/>
      <c r="I244" s="72"/>
      <c r="J244" s="72"/>
      <c r="K244" s="72"/>
      <c r="L244" s="72"/>
      <c r="M244" s="72"/>
      <c r="O244" s="57"/>
      <c r="P244" s="57"/>
      <c r="Q244" s="57"/>
      <c r="R244" s="57"/>
      <c r="S244" s="28"/>
      <c r="T244" s="28"/>
      <c r="U244" s="28"/>
      <c r="V244" s="28"/>
      <c r="W244" s="28"/>
      <c r="X244" s="28"/>
      <c r="Y244" s="28"/>
      <c r="Z244" s="28"/>
      <c r="AA244" s="28"/>
      <c r="AB244" s="28"/>
      <c r="AC244" s="28"/>
    </row>
    <row r="245" spans="1:29" s="30" customFormat="1" ht="14.25" hidden="1" customHeight="1" x14ac:dyDescent="0.2">
      <c r="A245" s="28"/>
      <c r="B245" s="71"/>
      <c r="C245" s="72"/>
      <c r="D245" s="72"/>
      <c r="E245" s="72"/>
      <c r="F245" s="72"/>
      <c r="G245" s="72"/>
      <c r="H245" s="72"/>
      <c r="I245" s="72"/>
      <c r="J245" s="72"/>
      <c r="K245" s="72"/>
      <c r="L245" s="72"/>
      <c r="M245" s="72"/>
      <c r="O245" s="57"/>
      <c r="P245" s="57"/>
      <c r="Q245" s="57"/>
      <c r="R245" s="57"/>
      <c r="S245" s="28"/>
      <c r="T245" s="28"/>
      <c r="U245" s="28"/>
      <c r="V245" s="28"/>
      <c r="W245" s="28"/>
      <c r="X245" s="28"/>
      <c r="Y245" s="28"/>
      <c r="Z245" s="28"/>
      <c r="AA245" s="28"/>
      <c r="AB245" s="28"/>
      <c r="AC245" s="28"/>
    </row>
    <row r="246" spans="1:29" s="30" customFormat="1" ht="14.25" hidden="1" customHeight="1" x14ac:dyDescent="0.2">
      <c r="A246" s="28"/>
      <c r="B246" s="71"/>
      <c r="C246" s="72"/>
      <c r="D246" s="72"/>
      <c r="E246" s="72"/>
      <c r="F246" s="72"/>
      <c r="G246" s="72"/>
      <c r="H246" s="72"/>
      <c r="I246" s="72"/>
      <c r="J246" s="72"/>
      <c r="K246" s="72"/>
      <c r="L246" s="72"/>
      <c r="M246" s="72"/>
      <c r="O246" s="57"/>
      <c r="P246" s="57"/>
      <c r="Q246" s="57"/>
      <c r="R246" s="57"/>
      <c r="S246" s="28"/>
      <c r="T246" s="28"/>
      <c r="U246" s="28"/>
      <c r="V246" s="28"/>
      <c r="W246" s="28"/>
      <c r="X246" s="28"/>
      <c r="Y246" s="28"/>
      <c r="Z246" s="28"/>
      <c r="AA246" s="28"/>
      <c r="AB246" s="28"/>
      <c r="AC246" s="28"/>
    </row>
    <row r="247" spans="1:29" s="30" customFormat="1" ht="14.25" hidden="1" customHeight="1" x14ac:dyDescent="0.2">
      <c r="A247" s="28"/>
      <c r="B247" s="71"/>
      <c r="C247" s="72"/>
      <c r="D247" s="72"/>
      <c r="E247" s="72"/>
      <c r="F247" s="72"/>
      <c r="G247" s="72"/>
      <c r="H247" s="72"/>
      <c r="I247" s="72"/>
      <c r="J247" s="72"/>
      <c r="K247" s="72"/>
      <c r="L247" s="72"/>
      <c r="M247" s="72"/>
      <c r="O247" s="57"/>
      <c r="P247" s="57"/>
      <c r="Q247" s="57"/>
      <c r="R247" s="57"/>
      <c r="S247" s="28"/>
      <c r="T247" s="28"/>
      <c r="U247" s="28"/>
      <c r="V247" s="28"/>
      <c r="W247" s="28"/>
      <c r="X247" s="28"/>
      <c r="Y247" s="28"/>
      <c r="Z247" s="28"/>
      <c r="AA247" s="28"/>
      <c r="AB247" s="28"/>
      <c r="AC247" s="28"/>
    </row>
    <row r="248" spans="1:29" s="30" customFormat="1" ht="14.25" hidden="1" customHeight="1" x14ac:dyDescent="0.2">
      <c r="A248" s="28"/>
      <c r="B248" s="71"/>
      <c r="C248" s="72"/>
      <c r="D248" s="72"/>
      <c r="E248" s="72"/>
      <c r="F248" s="72"/>
      <c r="G248" s="72"/>
      <c r="H248" s="72"/>
      <c r="I248" s="72"/>
      <c r="J248" s="72"/>
      <c r="K248" s="72"/>
      <c r="L248" s="72"/>
      <c r="M248" s="72"/>
      <c r="O248" s="57"/>
      <c r="P248" s="57"/>
      <c r="Q248" s="57"/>
      <c r="R248" s="57"/>
      <c r="S248" s="28"/>
      <c r="T248" s="28"/>
      <c r="U248" s="28"/>
      <c r="V248" s="28"/>
      <c r="W248" s="28"/>
      <c r="X248" s="28"/>
      <c r="Y248" s="28"/>
      <c r="Z248" s="28"/>
      <c r="AA248" s="28"/>
      <c r="AB248" s="28"/>
      <c r="AC248" s="28"/>
    </row>
    <row r="249" spans="1:29" s="30" customFormat="1" ht="14.25" hidden="1" customHeight="1" x14ac:dyDescent="0.2">
      <c r="A249" s="28"/>
      <c r="B249" s="71"/>
      <c r="C249" s="72"/>
      <c r="D249" s="72"/>
      <c r="E249" s="72"/>
      <c r="F249" s="72"/>
      <c r="G249" s="72"/>
      <c r="H249" s="72"/>
      <c r="I249" s="72"/>
      <c r="J249" s="72"/>
      <c r="K249" s="72"/>
      <c r="L249" s="72"/>
      <c r="M249" s="72"/>
      <c r="O249" s="57"/>
      <c r="P249" s="57"/>
      <c r="Q249" s="57"/>
      <c r="R249" s="57"/>
      <c r="S249" s="28"/>
      <c r="T249" s="28"/>
      <c r="U249" s="28"/>
      <c r="V249" s="28"/>
      <c r="W249" s="28"/>
      <c r="X249" s="28"/>
      <c r="Y249" s="28"/>
      <c r="Z249" s="28"/>
      <c r="AA249" s="28"/>
      <c r="AB249" s="28"/>
      <c r="AC249" s="28"/>
    </row>
    <row r="250" spans="1:29" s="30" customFormat="1" ht="14.25" hidden="1" customHeight="1" x14ac:dyDescent="0.2">
      <c r="A250" s="28"/>
      <c r="B250" s="71"/>
      <c r="C250" s="72"/>
      <c r="D250" s="72"/>
      <c r="E250" s="72"/>
      <c r="F250" s="72"/>
      <c r="G250" s="72"/>
      <c r="H250" s="72"/>
      <c r="I250" s="72"/>
      <c r="J250" s="72"/>
      <c r="K250" s="72"/>
      <c r="L250" s="72"/>
      <c r="M250" s="72"/>
      <c r="O250" s="57"/>
      <c r="P250" s="57"/>
      <c r="Q250" s="57"/>
      <c r="R250" s="57"/>
      <c r="S250" s="28"/>
      <c r="T250" s="28"/>
      <c r="U250" s="28"/>
      <c r="V250" s="28"/>
      <c r="W250" s="28"/>
      <c r="X250" s="28"/>
      <c r="Y250" s="28"/>
      <c r="Z250" s="28"/>
      <c r="AA250" s="28"/>
      <c r="AB250" s="28"/>
      <c r="AC250" s="28"/>
    </row>
    <row r="251" spans="1:29" s="30" customFormat="1" ht="14.25" hidden="1" customHeight="1" x14ac:dyDescent="0.2">
      <c r="A251" s="28"/>
      <c r="B251" s="71"/>
      <c r="C251" s="72"/>
      <c r="D251" s="72"/>
      <c r="E251" s="72"/>
      <c r="F251" s="72"/>
      <c r="G251" s="72"/>
      <c r="H251" s="72"/>
      <c r="I251" s="72"/>
      <c r="J251" s="72"/>
      <c r="K251" s="72"/>
      <c r="L251" s="72"/>
      <c r="M251" s="72"/>
      <c r="O251" s="57"/>
      <c r="P251" s="57"/>
      <c r="Q251" s="57"/>
      <c r="R251" s="57"/>
      <c r="S251" s="28"/>
      <c r="T251" s="28"/>
      <c r="U251" s="28"/>
      <c r="V251" s="28"/>
      <c r="W251" s="28"/>
      <c r="X251" s="28"/>
      <c r="Y251" s="28"/>
      <c r="Z251" s="28"/>
      <c r="AA251" s="28"/>
      <c r="AB251" s="28"/>
      <c r="AC251" s="28"/>
    </row>
    <row r="252" spans="1:29" s="30" customFormat="1" ht="14.25" hidden="1" customHeight="1" x14ac:dyDescent="0.2">
      <c r="A252" s="28"/>
      <c r="B252" s="73"/>
      <c r="C252" s="74"/>
      <c r="D252" s="74"/>
      <c r="E252" s="74"/>
      <c r="F252" s="74"/>
      <c r="G252" s="74"/>
      <c r="H252" s="72"/>
      <c r="I252" s="72"/>
      <c r="J252" s="72"/>
      <c r="K252" s="72"/>
      <c r="L252" s="72"/>
      <c r="M252" s="72"/>
      <c r="O252" s="57"/>
      <c r="P252" s="57"/>
      <c r="Q252" s="57"/>
      <c r="R252" s="57"/>
      <c r="S252" s="28"/>
      <c r="T252" s="28"/>
      <c r="U252" s="28"/>
      <c r="V252" s="28"/>
      <c r="W252" s="28"/>
      <c r="X252" s="28"/>
      <c r="Y252" s="28"/>
      <c r="Z252" s="28"/>
      <c r="AA252" s="28"/>
      <c r="AB252" s="28"/>
      <c r="AC252" s="28"/>
    </row>
    <row r="253" spans="1:29" s="30" customFormat="1" ht="14.25" hidden="1" customHeight="1" x14ac:dyDescent="0.2">
      <c r="A253" s="28"/>
      <c r="B253" s="52"/>
      <c r="C253" s="75"/>
      <c r="D253" s="76"/>
      <c r="E253" s="75"/>
      <c r="F253" s="75"/>
      <c r="G253" s="75"/>
      <c r="H253" s="55"/>
      <c r="I253" s="55"/>
      <c r="J253" s="55"/>
      <c r="K253" s="55"/>
      <c r="L253" s="55"/>
      <c r="M253" s="55"/>
      <c r="O253" s="57"/>
      <c r="P253" s="57"/>
      <c r="Q253" s="57"/>
      <c r="R253" s="57"/>
      <c r="S253" s="28"/>
      <c r="T253" s="28"/>
      <c r="U253" s="28"/>
      <c r="V253" s="28"/>
      <c r="W253" s="28"/>
      <c r="X253" s="28"/>
      <c r="Y253" s="28"/>
      <c r="Z253" s="28"/>
      <c r="AA253" s="28"/>
      <c r="AB253" s="28"/>
      <c r="AC253" s="28"/>
    </row>
    <row r="254" spans="1:29" s="30" customFormat="1" ht="14.25" hidden="1" customHeight="1" x14ac:dyDescent="0.2">
      <c r="A254" s="28"/>
      <c r="B254" s="54"/>
      <c r="C254" s="55"/>
      <c r="D254" s="56"/>
      <c r="E254" s="55"/>
      <c r="F254" s="55"/>
      <c r="G254" s="55"/>
      <c r="H254" s="55"/>
      <c r="I254" s="55"/>
      <c r="J254" s="55"/>
      <c r="K254" s="55"/>
      <c r="L254" s="55"/>
      <c r="M254" s="55"/>
      <c r="O254" s="57"/>
      <c r="P254" s="57"/>
      <c r="Q254" s="57"/>
      <c r="R254" s="57"/>
      <c r="S254" s="28"/>
      <c r="T254" s="28"/>
      <c r="U254" s="28"/>
      <c r="V254" s="28"/>
      <c r="W254" s="28"/>
      <c r="X254" s="28"/>
      <c r="Y254" s="28"/>
      <c r="Z254" s="28"/>
      <c r="AA254" s="28"/>
      <c r="AB254" s="28"/>
      <c r="AC254" s="28"/>
    </row>
    <row r="255" spans="1:29" s="30" customFormat="1" ht="14.25" hidden="1" customHeight="1" x14ac:dyDescent="0.2">
      <c r="A255" s="28"/>
      <c r="B255" s="29"/>
      <c r="D255" s="31"/>
      <c r="O255" s="57"/>
      <c r="P255" s="57"/>
      <c r="Q255" s="57"/>
      <c r="R255" s="57"/>
      <c r="S255" s="28"/>
      <c r="T255" s="28"/>
      <c r="U255" s="28"/>
      <c r="V255" s="28"/>
      <c r="W255" s="28"/>
      <c r="X255" s="28"/>
      <c r="Y255" s="28"/>
      <c r="Z255" s="28"/>
      <c r="AA255" s="28"/>
      <c r="AB255" s="28"/>
      <c r="AC255" s="28"/>
    </row>
    <row r="256" spans="1:29" s="30" customFormat="1" ht="14.25" hidden="1" customHeight="1" x14ac:dyDescent="0.2">
      <c r="A256" s="28"/>
      <c r="B256" s="29"/>
      <c r="D256" s="31"/>
      <c r="O256" s="57"/>
      <c r="P256" s="57"/>
      <c r="Q256" s="57"/>
      <c r="R256" s="57"/>
      <c r="S256" s="28"/>
      <c r="T256" s="28"/>
      <c r="U256" s="28"/>
      <c r="V256" s="28"/>
      <c r="W256" s="28"/>
      <c r="X256" s="28"/>
      <c r="Y256" s="28"/>
      <c r="Z256" s="28"/>
      <c r="AA256" s="28"/>
      <c r="AB256" s="28"/>
      <c r="AC256" s="28"/>
    </row>
    <row r="257" spans="1:29" s="30" customFormat="1" ht="14.25" hidden="1" customHeight="1" x14ac:dyDescent="0.2">
      <c r="A257" s="28"/>
      <c r="B257" s="29"/>
      <c r="D257" s="31"/>
      <c r="O257" s="57"/>
      <c r="P257" s="57"/>
      <c r="Q257" s="57"/>
      <c r="R257" s="57"/>
      <c r="S257" s="28"/>
      <c r="T257" s="28"/>
      <c r="U257" s="28"/>
      <c r="V257" s="28"/>
      <c r="W257" s="28"/>
      <c r="X257" s="28"/>
      <c r="Y257" s="28"/>
      <c r="Z257" s="28"/>
      <c r="AA257" s="28"/>
      <c r="AB257" s="28"/>
      <c r="AC257" s="28"/>
    </row>
    <row r="258" spans="1:29" s="30" customFormat="1" ht="14.25" hidden="1" customHeight="1" x14ac:dyDescent="0.2">
      <c r="A258" s="28"/>
      <c r="B258" s="29"/>
      <c r="D258" s="31"/>
      <c r="O258" s="57"/>
      <c r="P258" s="57"/>
      <c r="Q258" s="57"/>
      <c r="R258" s="57"/>
      <c r="S258" s="28"/>
      <c r="T258" s="28"/>
      <c r="U258" s="28"/>
      <c r="V258" s="28"/>
      <c r="W258" s="28"/>
      <c r="X258" s="28"/>
      <c r="Y258" s="28"/>
      <c r="Z258" s="28"/>
      <c r="AA258" s="28"/>
      <c r="AB258" s="28"/>
      <c r="AC258" s="28"/>
    </row>
    <row r="259" spans="1:29" s="30" customFormat="1" ht="14.25" hidden="1" customHeight="1" x14ac:dyDescent="0.2">
      <c r="A259" s="28"/>
      <c r="B259" s="29"/>
      <c r="D259" s="31"/>
      <c r="O259" s="57"/>
      <c r="P259" s="57"/>
      <c r="Q259" s="57"/>
      <c r="R259" s="57"/>
      <c r="S259" s="28"/>
      <c r="T259" s="28"/>
      <c r="U259" s="28"/>
      <c r="V259" s="28"/>
      <c r="W259" s="28"/>
      <c r="X259" s="28"/>
      <c r="Y259" s="28"/>
      <c r="Z259" s="28"/>
      <c r="AA259" s="28"/>
      <c r="AB259" s="28"/>
      <c r="AC259" s="28"/>
    </row>
    <row r="260" spans="1:29" s="30" customFormat="1" ht="14.25" hidden="1" customHeight="1" x14ac:dyDescent="0.2">
      <c r="A260" s="28"/>
      <c r="B260" s="29"/>
      <c r="D260" s="31"/>
      <c r="O260" s="57"/>
      <c r="P260" s="57"/>
      <c r="Q260" s="57"/>
      <c r="R260" s="57"/>
      <c r="S260" s="28"/>
      <c r="T260" s="28"/>
      <c r="U260" s="28"/>
      <c r="V260" s="28"/>
      <c r="W260" s="28"/>
      <c r="X260" s="28"/>
      <c r="Y260" s="28"/>
      <c r="Z260" s="28"/>
      <c r="AA260" s="28"/>
      <c r="AB260" s="28"/>
      <c r="AC260" s="28"/>
    </row>
    <row r="261" spans="1:29" s="30" customFormat="1" ht="14.25" hidden="1" customHeight="1" x14ac:dyDescent="0.2">
      <c r="A261" s="28"/>
      <c r="B261" s="29"/>
      <c r="D261" s="31"/>
      <c r="O261" s="57"/>
      <c r="P261" s="57"/>
      <c r="Q261" s="57"/>
      <c r="R261" s="57"/>
      <c r="S261" s="28"/>
      <c r="T261" s="28"/>
      <c r="U261" s="28"/>
      <c r="V261" s="28"/>
      <c r="W261" s="28"/>
      <c r="X261" s="28"/>
      <c r="Y261" s="28"/>
      <c r="Z261" s="28"/>
      <c r="AA261" s="28"/>
      <c r="AB261" s="28"/>
      <c r="AC261" s="28"/>
    </row>
    <row r="262" spans="1:29" s="30" customFormat="1" ht="14.25" hidden="1" customHeight="1" x14ac:dyDescent="0.2">
      <c r="A262" s="28"/>
      <c r="B262" s="29"/>
      <c r="D262" s="31"/>
      <c r="O262" s="57"/>
      <c r="P262" s="57"/>
      <c r="Q262" s="57"/>
      <c r="R262" s="57"/>
      <c r="S262" s="28"/>
      <c r="T262" s="28"/>
      <c r="U262" s="28"/>
      <c r="V262" s="28"/>
      <c r="W262" s="28"/>
      <c r="X262" s="28"/>
      <c r="Y262" s="28"/>
      <c r="Z262" s="28"/>
      <c r="AA262" s="28"/>
      <c r="AB262" s="28"/>
      <c r="AC262" s="28"/>
    </row>
    <row r="263" spans="1:29" s="30" customFormat="1" ht="14.25" hidden="1" customHeight="1" x14ac:dyDescent="0.2">
      <c r="A263" s="28"/>
      <c r="B263" s="29"/>
      <c r="D263" s="31"/>
      <c r="O263" s="57"/>
      <c r="P263" s="57"/>
      <c r="Q263" s="57"/>
      <c r="R263" s="57"/>
      <c r="S263" s="28"/>
      <c r="T263" s="28"/>
      <c r="U263" s="28"/>
      <c r="V263" s="28"/>
      <c r="W263" s="28"/>
      <c r="X263" s="28"/>
      <c r="Y263" s="28"/>
      <c r="Z263" s="28"/>
      <c r="AA263" s="28"/>
      <c r="AB263" s="28"/>
      <c r="AC263" s="28"/>
    </row>
    <row r="264" spans="1:29" s="30" customFormat="1" ht="14.25" hidden="1" customHeight="1" x14ac:dyDescent="0.2">
      <c r="A264" s="28"/>
      <c r="B264" s="29"/>
      <c r="D264" s="31"/>
      <c r="O264" s="57"/>
      <c r="P264" s="57"/>
      <c r="Q264" s="57"/>
      <c r="R264" s="57"/>
      <c r="S264" s="28"/>
      <c r="T264" s="28"/>
      <c r="U264" s="28"/>
      <c r="V264" s="28"/>
      <c r="W264" s="28"/>
      <c r="X264" s="28"/>
      <c r="Y264" s="28"/>
      <c r="Z264" s="28"/>
      <c r="AA264" s="28"/>
      <c r="AB264" s="28"/>
      <c r="AC264" s="28"/>
    </row>
    <row r="265" spans="1:29" s="30" customFormat="1" ht="14.25" hidden="1" customHeight="1" x14ac:dyDescent="0.2">
      <c r="A265" s="28"/>
      <c r="B265" s="29"/>
      <c r="D265" s="31"/>
      <c r="O265" s="57"/>
      <c r="P265" s="57"/>
      <c r="Q265" s="57"/>
      <c r="R265" s="57"/>
      <c r="S265" s="28"/>
      <c r="T265" s="28"/>
      <c r="U265" s="28"/>
      <c r="V265" s="28"/>
      <c r="W265" s="28"/>
      <c r="X265" s="28"/>
      <c r="Y265" s="28"/>
      <c r="Z265" s="28"/>
      <c r="AA265" s="28"/>
      <c r="AB265" s="28"/>
      <c r="AC265" s="28"/>
    </row>
    <row r="266" spans="1:29" s="30" customFormat="1" ht="14.25" hidden="1" customHeight="1" x14ac:dyDescent="0.2">
      <c r="A266" s="28"/>
      <c r="B266" s="29"/>
      <c r="D266" s="31"/>
      <c r="O266" s="57"/>
      <c r="P266" s="57"/>
      <c r="Q266" s="57"/>
      <c r="R266" s="57"/>
      <c r="S266" s="28"/>
      <c r="T266" s="28"/>
      <c r="U266" s="28"/>
      <c r="V266" s="28"/>
      <c r="W266" s="28"/>
      <c r="X266" s="28"/>
      <c r="Y266" s="28"/>
      <c r="Z266" s="28"/>
      <c r="AA266" s="28"/>
      <c r="AB266" s="28"/>
      <c r="AC266" s="28"/>
    </row>
    <row r="267" spans="1:29" s="30" customFormat="1" ht="14.25" hidden="1" customHeight="1" x14ac:dyDescent="0.2">
      <c r="A267" s="28"/>
      <c r="B267" s="29"/>
      <c r="D267" s="31"/>
      <c r="O267" s="57"/>
      <c r="P267" s="57"/>
      <c r="Q267" s="57"/>
      <c r="R267" s="57"/>
      <c r="S267" s="28"/>
      <c r="T267" s="28"/>
      <c r="U267" s="28"/>
      <c r="V267" s="28"/>
      <c r="W267" s="28"/>
      <c r="X267" s="28"/>
      <c r="Y267" s="28"/>
      <c r="Z267" s="28"/>
      <c r="AA267" s="28"/>
      <c r="AB267" s="28"/>
      <c r="AC267" s="28"/>
    </row>
    <row r="268" spans="1:29" s="30" customFormat="1" ht="14.25" hidden="1" customHeight="1" x14ac:dyDescent="0.2">
      <c r="A268" s="28"/>
      <c r="B268" s="29"/>
      <c r="D268" s="31"/>
      <c r="O268" s="57"/>
      <c r="P268" s="57"/>
      <c r="Q268" s="57"/>
      <c r="R268" s="57"/>
      <c r="S268" s="28"/>
      <c r="T268" s="28"/>
      <c r="U268" s="28"/>
      <c r="V268" s="28"/>
      <c r="W268" s="28"/>
      <c r="X268" s="28"/>
      <c r="Y268" s="28"/>
      <c r="Z268" s="28"/>
      <c r="AA268" s="28"/>
      <c r="AB268" s="28"/>
      <c r="AC268" s="28"/>
    </row>
    <row r="269" spans="1:29" s="30" customFormat="1" ht="14.25" hidden="1" customHeight="1" x14ac:dyDescent="0.2">
      <c r="A269" s="28"/>
      <c r="B269" s="29"/>
      <c r="D269" s="31"/>
      <c r="O269" s="57"/>
      <c r="P269" s="57"/>
      <c r="Q269" s="57"/>
      <c r="R269" s="57"/>
      <c r="S269" s="28"/>
      <c r="T269" s="28"/>
      <c r="U269" s="28"/>
      <c r="V269" s="28"/>
      <c r="W269" s="28"/>
      <c r="X269" s="28"/>
      <c r="Y269" s="28"/>
      <c r="Z269" s="28"/>
      <c r="AA269" s="28"/>
      <c r="AB269" s="28"/>
      <c r="AC269" s="28"/>
    </row>
    <row r="270" spans="1:29" ht="14.25" hidden="1" customHeight="1" x14ac:dyDescent="0.2"/>
    <row r="271" spans="1:29" ht="14.25" hidden="1" customHeight="1" x14ac:dyDescent="0.2"/>
    <row r="272" spans="1:29" ht="14.25" hidden="1" customHeight="1" x14ac:dyDescent="0.2"/>
    <row r="273" ht="14.25" hidden="1" customHeight="1" x14ac:dyDescent="0.2"/>
    <row r="274" ht="14.25" hidden="1" customHeight="1" x14ac:dyDescent="0.2"/>
    <row r="275" ht="14.25" hidden="1" customHeight="1" x14ac:dyDescent="0.2"/>
    <row r="276" ht="14.25" hidden="1" customHeight="1" x14ac:dyDescent="0.2"/>
    <row r="277" ht="14.25" hidden="1" customHeight="1" x14ac:dyDescent="0.2"/>
    <row r="278" ht="14.25" hidden="1" customHeight="1" x14ac:dyDescent="0.2"/>
    <row r="279" ht="14.25" hidden="1" customHeight="1" x14ac:dyDescent="0.2"/>
    <row r="280" ht="14.25" hidden="1" customHeight="1" x14ac:dyDescent="0.2"/>
    <row r="281" ht="14.25" hidden="1" customHeight="1" x14ac:dyDescent="0.2"/>
    <row r="282" ht="14.25" hidden="1" customHeight="1" x14ac:dyDescent="0.2"/>
    <row r="283" ht="14.25" hidden="1" customHeight="1" x14ac:dyDescent="0.2"/>
    <row r="284" ht="14.25" hidden="1" customHeight="1" x14ac:dyDescent="0.2"/>
    <row r="285" ht="14.25" hidden="1" customHeight="1" x14ac:dyDescent="0.2"/>
    <row r="286" ht="14.25" hidden="1" customHeight="1" x14ac:dyDescent="0.2"/>
    <row r="287" ht="14.25" hidden="1" customHeight="1" x14ac:dyDescent="0.2"/>
    <row r="288" ht="14.25" hidden="1" customHeight="1" x14ac:dyDescent="0.2"/>
    <row r="289" ht="14.25" hidden="1" customHeight="1" x14ac:dyDescent="0.2"/>
    <row r="290" ht="14.25" hidden="1" customHeight="1" x14ac:dyDescent="0.2"/>
    <row r="291" ht="14.25" hidden="1" customHeight="1" x14ac:dyDescent="0.2"/>
    <row r="292" ht="14.25" hidden="1" customHeight="1" x14ac:dyDescent="0.2"/>
    <row r="293" ht="14.25" hidden="1" customHeight="1" x14ac:dyDescent="0.2"/>
    <row r="294" ht="14.25" hidden="1" customHeight="1" x14ac:dyDescent="0.2"/>
    <row r="295" ht="14.25" hidden="1" customHeight="1" x14ac:dyDescent="0.2"/>
    <row r="296" ht="14.25" hidden="1" customHeight="1" x14ac:dyDescent="0.2"/>
    <row r="297" ht="14.25" hidden="1" customHeight="1" x14ac:dyDescent="0.2"/>
    <row r="298" ht="14.25" hidden="1" customHeight="1" x14ac:dyDescent="0.2"/>
    <row r="299" ht="14.25" hidden="1" customHeight="1" x14ac:dyDescent="0.2"/>
    <row r="300" ht="14.25" hidden="1" customHeight="1" x14ac:dyDescent="0.2"/>
    <row r="301" ht="14.25" hidden="1" customHeight="1" x14ac:dyDescent="0.2"/>
    <row r="302" ht="14.25" hidden="1" customHeight="1" x14ac:dyDescent="0.2"/>
    <row r="303" ht="14.25" hidden="1" customHeight="1" x14ac:dyDescent="0.2"/>
    <row r="304" ht="14.25" hidden="1" customHeight="1" x14ac:dyDescent="0.2"/>
    <row r="305" ht="14.25" hidden="1" customHeight="1" x14ac:dyDescent="0.2"/>
    <row r="306" ht="14.25" hidden="1" customHeight="1" x14ac:dyDescent="0.2"/>
    <row r="307" ht="14.25" hidden="1" customHeight="1" x14ac:dyDescent="0.2"/>
    <row r="308" ht="14.25" hidden="1" customHeight="1" x14ac:dyDescent="0.2"/>
    <row r="309" ht="14.25" hidden="1" customHeight="1" x14ac:dyDescent="0.2"/>
    <row r="310" ht="14.25" hidden="1" customHeight="1" x14ac:dyDescent="0.2"/>
    <row r="311" ht="14.25" hidden="1" customHeight="1" x14ac:dyDescent="0.2"/>
    <row r="312" ht="14.25" hidden="1" customHeight="1" x14ac:dyDescent="0.2"/>
    <row r="313" ht="14.25" hidden="1" customHeight="1" x14ac:dyDescent="0.2"/>
    <row r="314" ht="14.25" hidden="1" customHeight="1" x14ac:dyDescent="0.2"/>
    <row r="315" ht="14.25" hidden="1" customHeight="1" x14ac:dyDescent="0.2"/>
    <row r="316" ht="14.25" hidden="1" customHeight="1" x14ac:dyDescent="0.2"/>
    <row r="317" ht="14.25" hidden="1" customHeight="1" x14ac:dyDescent="0.2"/>
    <row r="318" ht="14.25" hidden="1" customHeight="1" x14ac:dyDescent="0.2"/>
    <row r="319" ht="14.25" hidden="1" customHeight="1" x14ac:dyDescent="0.2"/>
    <row r="320" ht="14.25" hidden="1" customHeight="1" x14ac:dyDescent="0.2"/>
    <row r="321" ht="14.25" hidden="1" customHeight="1" x14ac:dyDescent="0.2"/>
    <row r="322" ht="14.25" hidden="1" customHeight="1" x14ac:dyDescent="0.2"/>
    <row r="323" ht="14.25" hidden="1" customHeight="1" x14ac:dyDescent="0.2"/>
    <row r="324" ht="14.25" hidden="1" customHeight="1" x14ac:dyDescent="0.2"/>
    <row r="325" ht="14.25" hidden="1" customHeight="1" x14ac:dyDescent="0.2"/>
    <row r="326" ht="14.25" hidden="1" customHeight="1" x14ac:dyDescent="0.2"/>
    <row r="327" ht="14.25" hidden="1" customHeight="1" x14ac:dyDescent="0.2"/>
    <row r="328" ht="14.25" hidden="1" customHeight="1" x14ac:dyDescent="0.2"/>
    <row r="329" ht="14.25" hidden="1" customHeight="1" x14ac:dyDescent="0.2"/>
    <row r="330" ht="14.25" hidden="1" customHeight="1" x14ac:dyDescent="0.2"/>
    <row r="331" ht="14.25" hidden="1" customHeight="1" x14ac:dyDescent="0.2"/>
    <row r="332" ht="14.25" hidden="1" customHeight="1" x14ac:dyDescent="0.2"/>
    <row r="333" ht="14.25" hidden="1" customHeight="1" x14ac:dyDescent="0.2"/>
    <row r="334" ht="14.25" hidden="1" customHeight="1" x14ac:dyDescent="0.2"/>
    <row r="335" ht="14.25" hidden="1" customHeight="1" x14ac:dyDescent="0.2"/>
    <row r="336" ht="14.25" hidden="1" customHeight="1" x14ac:dyDescent="0.2"/>
    <row r="337" ht="14.25" hidden="1" customHeight="1" x14ac:dyDescent="0.2"/>
    <row r="338" ht="14.25" hidden="1" customHeight="1" x14ac:dyDescent="0.2"/>
    <row r="339" ht="14.25" hidden="1" customHeight="1" x14ac:dyDescent="0.2"/>
    <row r="340" ht="14.25" hidden="1" customHeight="1" x14ac:dyDescent="0.2"/>
    <row r="341" ht="14.25" hidden="1" customHeight="1" x14ac:dyDescent="0.2"/>
    <row r="342" ht="14.25" hidden="1" customHeight="1" x14ac:dyDescent="0.2"/>
    <row r="343" ht="14.25" hidden="1" customHeight="1" x14ac:dyDescent="0.2"/>
    <row r="344" ht="14.25" hidden="1" customHeight="1" x14ac:dyDescent="0.2"/>
    <row r="345" ht="14.25" hidden="1" customHeight="1" x14ac:dyDescent="0.2"/>
    <row r="346" ht="14.25" hidden="1" customHeight="1" x14ac:dyDescent="0.2"/>
    <row r="347" ht="14.25" hidden="1" customHeight="1" x14ac:dyDescent="0.2"/>
    <row r="348" ht="14.25" hidden="1" customHeight="1" x14ac:dyDescent="0.2"/>
    <row r="349" ht="14.25" hidden="1" customHeight="1" x14ac:dyDescent="0.2"/>
    <row r="350" ht="14.25" hidden="1" customHeight="1" x14ac:dyDescent="0.2"/>
    <row r="351" ht="14.25" hidden="1" customHeight="1" x14ac:dyDescent="0.2"/>
    <row r="352" ht="14.25" hidden="1" customHeight="1" x14ac:dyDescent="0.2"/>
    <row r="353" ht="14.25" hidden="1" customHeight="1" x14ac:dyDescent="0.2"/>
    <row r="354" ht="14.25" hidden="1" customHeight="1" x14ac:dyDescent="0.2"/>
    <row r="355" ht="14.25" hidden="1" customHeight="1" x14ac:dyDescent="0.2"/>
    <row r="356" ht="14.25" hidden="1" customHeight="1" x14ac:dyDescent="0.2"/>
    <row r="357" ht="14.25" hidden="1" customHeight="1" x14ac:dyDescent="0.2"/>
    <row r="358" ht="14.25" hidden="1" customHeight="1" x14ac:dyDescent="0.2"/>
    <row r="359" ht="14.25" hidden="1" customHeight="1" x14ac:dyDescent="0.2"/>
    <row r="360" ht="14.25" hidden="1" customHeight="1" x14ac:dyDescent="0.2"/>
    <row r="361" ht="14.25" hidden="1" customHeight="1" x14ac:dyDescent="0.2"/>
    <row r="362" ht="14.25" hidden="1" customHeight="1" x14ac:dyDescent="0.2"/>
    <row r="363" ht="14.25" hidden="1" customHeight="1" x14ac:dyDescent="0.2"/>
    <row r="364" ht="14.25" hidden="1" customHeight="1" x14ac:dyDescent="0.2"/>
    <row r="365" ht="14.25" hidden="1" customHeight="1" x14ac:dyDescent="0.2"/>
    <row r="366" ht="14.25" hidden="1" customHeight="1" x14ac:dyDescent="0.2"/>
    <row r="367" ht="14.25" hidden="1" customHeight="1" x14ac:dyDescent="0.2"/>
    <row r="368" ht="14.25" hidden="1" customHeight="1" x14ac:dyDescent="0.2"/>
    <row r="369" ht="14.25" hidden="1" customHeight="1" x14ac:dyDescent="0.2"/>
    <row r="370" ht="14.25" hidden="1" customHeight="1" x14ac:dyDescent="0.2"/>
    <row r="371" ht="14.25" hidden="1" customHeight="1" x14ac:dyDescent="0.2"/>
    <row r="372" ht="14.25" hidden="1" customHeight="1" x14ac:dyDescent="0.2"/>
    <row r="373" ht="14.25" hidden="1" customHeight="1" x14ac:dyDescent="0.2"/>
    <row r="374" ht="14.25" hidden="1" customHeight="1" x14ac:dyDescent="0.2"/>
    <row r="375" ht="14.25" hidden="1" customHeight="1" x14ac:dyDescent="0.2"/>
    <row r="376" ht="14.25" hidden="1" customHeight="1" x14ac:dyDescent="0.2"/>
    <row r="377" ht="14.25" hidden="1" customHeight="1" x14ac:dyDescent="0.2"/>
    <row r="378" ht="14.25" hidden="1" customHeight="1" x14ac:dyDescent="0.2"/>
    <row r="379" ht="14.25" hidden="1" customHeight="1" x14ac:dyDescent="0.2"/>
    <row r="380" ht="14.25" hidden="1" customHeight="1" x14ac:dyDescent="0.2"/>
    <row r="381" ht="14.25" hidden="1" customHeight="1" x14ac:dyDescent="0.2"/>
    <row r="382" ht="14.25" hidden="1" customHeight="1" x14ac:dyDescent="0.2"/>
    <row r="383" ht="14.25" hidden="1" customHeight="1" x14ac:dyDescent="0.2"/>
    <row r="384" ht="14.25" hidden="1" customHeight="1" x14ac:dyDescent="0.2"/>
    <row r="385" ht="14.25" hidden="1" customHeight="1" x14ac:dyDescent="0.2"/>
    <row r="386" ht="14.25" hidden="1" customHeight="1" x14ac:dyDescent="0.2"/>
    <row r="387" ht="14.25" hidden="1" customHeight="1" x14ac:dyDescent="0.2"/>
    <row r="388" ht="14.25" hidden="1" customHeight="1" x14ac:dyDescent="0.2"/>
    <row r="389" ht="14.25" hidden="1" customHeight="1" x14ac:dyDescent="0.2"/>
    <row r="390" ht="14.25" hidden="1" customHeight="1" x14ac:dyDescent="0.2"/>
    <row r="391" ht="14.25" hidden="1" customHeight="1" x14ac:dyDescent="0.2"/>
    <row r="392" ht="14.25" hidden="1" customHeight="1" x14ac:dyDescent="0.2"/>
    <row r="393" ht="14.25" hidden="1" customHeight="1" x14ac:dyDescent="0.2"/>
    <row r="394" ht="14.25" hidden="1" customHeight="1" x14ac:dyDescent="0.2"/>
    <row r="395" ht="14.25" hidden="1" customHeight="1" x14ac:dyDescent="0.2"/>
    <row r="396" ht="14.25" hidden="1" customHeight="1" x14ac:dyDescent="0.2"/>
    <row r="397" ht="14.25" hidden="1" customHeight="1" x14ac:dyDescent="0.2"/>
    <row r="398" ht="14.25" hidden="1" customHeight="1" x14ac:dyDescent="0.2"/>
    <row r="399" ht="14.25" hidden="1" customHeight="1" x14ac:dyDescent="0.2"/>
    <row r="400" ht="14.25" hidden="1" customHeight="1" x14ac:dyDescent="0.2"/>
    <row r="401" ht="14.25" hidden="1" customHeight="1" x14ac:dyDescent="0.2"/>
    <row r="402" ht="14.25" hidden="1" customHeight="1" x14ac:dyDescent="0.2"/>
    <row r="403" ht="14.25" hidden="1" customHeight="1" x14ac:dyDescent="0.2"/>
    <row r="404" ht="14.25" hidden="1" customHeight="1" x14ac:dyDescent="0.2"/>
    <row r="405" ht="14.25" hidden="1" customHeight="1" x14ac:dyDescent="0.2"/>
    <row r="406" ht="14.25" hidden="1" customHeight="1" x14ac:dyDescent="0.2"/>
    <row r="407" ht="14.25" hidden="1" customHeight="1" x14ac:dyDescent="0.2"/>
    <row r="408" ht="14.25" hidden="1" customHeight="1" x14ac:dyDescent="0.2"/>
    <row r="409" ht="14.25" hidden="1" customHeight="1" x14ac:dyDescent="0.2"/>
    <row r="410" ht="14.25" hidden="1" customHeight="1" x14ac:dyDescent="0.2"/>
    <row r="411" ht="14.25" hidden="1" customHeight="1" x14ac:dyDescent="0.2"/>
    <row r="412" ht="14.25" hidden="1" customHeight="1" x14ac:dyDescent="0.2"/>
    <row r="413" ht="14.25" hidden="1" customHeight="1" x14ac:dyDescent="0.2"/>
    <row r="414" ht="14.25" hidden="1" customHeight="1" x14ac:dyDescent="0.2"/>
    <row r="415" ht="14.25" hidden="1" customHeight="1" x14ac:dyDescent="0.2"/>
    <row r="416" ht="14.25" hidden="1" customHeight="1" x14ac:dyDescent="0.2"/>
    <row r="417" ht="14.25" hidden="1" customHeight="1" x14ac:dyDescent="0.2"/>
    <row r="418" ht="14.25" hidden="1" customHeight="1" x14ac:dyDescent="0.2"/>
    <row r="419" ht="14.25" hidden="1" customHeight="1" x14ac:dyDescent="0.2"/>
    <row r="420" ht="14.25" hidden="1" customHeight="1" x14ac:dyDescent="0.2"/>
    <row r="421" ht="14.25" hidden="1" customHeight="1" x14ac:dyDescent="0.2"/>
    <row r="422" ht="14.25" hidden="1" customHeight="1" x14ac:dyDescent="0.2"/>
    <row r="423" ht="14.25" hidden="1" customHeight="1" x14ac:dyDescent="0.2"/>
    <row r="424" ht="14.25" hidden="1" customHeight="1" x14ac:dyDescent="0.2"/>
    <row r="425" ht="14.25" hidden="1" customHeight="1" x14ac:dyDescent="0.2"/>
    <row r="426" ht="14.25" hidden="1" customHeight="1" x14ac:dyDescent="0.2"/>
    <row r="427" ht="14.25" hidden="1" customHeight="1" x14ac:dyDescent="0.2"/>
    <row r="428" ht="14.25" hidden="1" customHeight="1" x14ac:dyDescent="0.2"/>
    <row r="429" ht="14.25" hidden="1" customHeight="1" x14ac:dyDescent="0.2"/>
    <row r="430" ht="14.25" hidden="1" customHeight="1" x14ac:dyDescent="0.2"/>
    <row r="431" ht="14.25" hidden="1" customHeight="1" x14ac:dyDescent="0.2"/>
    <row r="432" ht="14.25" hidden="1" customHeight="1" x14ac:dyDescent="0.2"/>
    <row r="433" ht="14.25" hidden="1" customHeight="1" x14ac:dyDescent="0.2"/>
    <row r="434" ht="14.25" hidden="1" customHeight="1" x14ac:dyDescent="0.2"/>
    <row r="435" ht="14.25" hidden="1" customHeight="1" x14ac:dyDescent="0.2"/>
    <row r="436" ht="14.25" hidden="1" customHeight="1" x14ac:dyDescent="0.2"/>
    <row r="437" ht="14.25" hidden="1" customHeight="1" x14ac:dyDescent="0.2"/>
    <row r="438" ht="14.25" hidden="1" customHeight="1" x14ac:dyDescent="0.2"/>
    <row r="439" ht="14.25" hidden="1" customHeight="1" x14ac:dyDescent="0.2"/>
    <row r="440" ht="14.25" hidden="1" customHeight="1" x14ac:dyDescent="0.2"/>
    <row r="441" ht="14.25" hidden="1" customHeight="1" x14ac:dyDescent="0.2"/>
    <row r="442" ht="14.25" hidden="1" customHeight="1" x14ac:dyDescent="0.2"/>
    <row r="443" ht="14.25" hidden="1" customHeight="1" x14ac:dyDescent="0.2"/>
    <row r="444" ht="14.25" hidden="1" customHeight="1" x14ac:dyDescent="0.2"/>
    <row r="445" ht="14.25" hidden="1" customHeight="1" x14ac:dyDescent="0.2"/>
    <row r="446" ht="14.25" hidden="1" customHeight="1" x14ac:dyDescent="0.2"/>
    <row r="447" ht="14.25" hidden="1" customHeight="1" x14ac:dyDescent="0.2"/>
    <row r="448" ht="14.25" hidden="1" customHeight="1" x14ac:dyDescent="0.2"/>
    <row r="449" ht="14.25" hidden="1" customHeight="1" x14ac:dyDescent="0.2"/>
    <row r="450" ht="14.25" hidden="1" customHeight="1" x14ac:dyDescent="0.2"/>
    <row r="451" ht="14.25" hidden="1" customHeight="1" x14ac:dyDescent="0.2"/>
    <row r="452" ht="14.25" hidden="1" customHeight="1" x14ac:dyDescent="0.2"/>
    <row r="453" ht="14.25" hidden="1" customHeight="1" x14ac:dyDescent="0.2"/>
    <row r="454" ht="14.25" hidden="1" customHeight="1" x14ac:dyDescent="0.2"/>
    <row r="455" ht="14.25" hidden="1" customHeight="1" x14ac:dyDescent="0.2"/>
    <row r="456" ht="14.25" hidden="1" customHeight="1" x14ac:dyDescent="0.2"/>
    <row r="457" ht="14.25" hidden="1" customHeight="1" x14ac:dyDescent="0.2"/>
    <row r="458" ht="14.25" hidden="1" customHeight="1" x14ac:dyDescent="0.2"/>
    <row r="459" ht="14.25" hidden="1" customHeight="1" x14ac:dyDescent="0.2"/>
    <row r="460" ht="14.25" hidden="1" customHeight="1" x14ac:dyDescent="0.2"/>
    <row r="461" ht="14.25" hidden="1" customHeight="1" x14ac:dyDescent="0.2"/>
    <row r="462" ht="14.25" hidden="1" customHeight="1" x14ac:dyDescent="0.2"/>
    <row r="463" ht="14.25" hidden="1" customHeight="1" x14ac:dyDescent="0.2"/>
    <row r="464" ht="14.25" hidden="1" customHeight="1" x14ac:dyDescent="0.2"/>
    <row r="465" ht="14.25" hidden="1" customHeight="1" x14ac:dyDescent="0.2"/>
    <row r="466" ht="14.25" hidden="1" customHeight="1" x14ac:dyDescent="0.2"/>
    <row r="467" ht="14.25" hidden="1" customHeight="1" x14ac:dyDescent="0.2"/>
    <row r="468" ht="14.25" hidden="1" customHeight="1" x14ac:dyDescent="0.2"/>
    <row r="469" ht="14.25" hidden="1" customHeight="1" x14ac:dyDescent="0.2"/>
    <row r="470" ht="14.25" hidden="1" customHeight="1" x14ac:dyDescent="0.2"/>
    <row r="471" ht="14.25" hidden="1" customHeight="1" x14ac:dyDescent="0.2"/>
    <row r="472" ht="14.25" hidden="1" customHeight="1" x14ac:dyDescent="0.2"/>
    <row r="473" ht="14.25" hidden="1" customHeight="1" x14ac:dyDescent="0.2"/>
    <row r="474" ht="14.25" hidden="1" customHeight="1" x14ac:dyDescent="0.2"/>
    <row r="475" ht="14.25" hidden="1" customHeight="1" x14ac:dyDescent="0.2"/>
    <row r="476" ht="14.25" hidden="1" customHeight="1" x14ac:dyDescent="0.2"/>
    <row r="477" ht="14.25" hidden="1" customHeight="1" x14ac:dyDescent="0.2"/>
    <row r="478" ht="14.25" hidden="1" customHeight="1" x14ac:dyDescent="0.2"/>
    <row r="479" ht="14.25" hidden="1" customHeight="1" x14ac:dyDescent="0.2"/>
    <row r="480" ht="14.25" hidden="1" customHeight="1" x14ac:dyDescent="0.2"/>
    <row r="481" ht="14.25" hidden="1" customHeight="1" x14ac:dyDescent="0.2"/>
    <row r="482" ht="14.25" hidden="1" customHeight="1" x14ac:dyDescent="0.2"/>
    <row r="483" ht="14.25" hidden="1" customHeight="1" x14ac:dyDescent="0.2"/>
    <row r="484" ht="14.25" hidden="1" customHeight="1" x14ac:dyDescent="0.2"/>
    <row r="485" ht="14.25" hidden="1" customHeight="1" x14ac:dyDescent="0.2"/>
    <row r="486" ht="14.25" hidden="1" customHeight="1" x14ac:dyDescent="0.2"/>
    <row r="487" ht="14.25" hidden="1" customHeight="1" x14ac:dyDescent="0.2"/>
    <row r="488" ht="14.25" hidden="1" customHeight="1" x14ac:dyDescent="0.2"/>
    <row r="489" ht="14.25" hidden="1" customHeight="1" x14ac:dyDescent="0.2"/>
    <row r="490" ht="14.25" hidden="1" customHeight="1" x14ac:dyDescent="0.2"/>
    <row r="491" ht="14.25" hidden="1" customHeight="1" x14ac:dyDescent="0.2"/>
    <row r="492" ht="14.25" hidden="1" customHeight="1" x14ac:dyDescent="0.2"/>
    <row r="493" ht="14.25" hidden="1" customHeight="1" x14ac:dyDescent="0.2"/>
    <row r="494" ht="14.25" hidden="1" customHeight="1" x14ac:dyDescent="0.2"/>
    <row r="495" ht="14.25" hidden="1" customHeight="1" x14ac:dyDescent="0.2"/>
    <row r="496" ht="14.25" hidden="1" customHeight="1" x14ac:dyDescent="0.2"/>
    <row r="497" ht="14.25" hidden="1" customHeight="1" x14ac:dyDescent="0.2"/>
    <row r="498" ht="14.25" hidden="1" customHeight="1" x14ac:dyDescent="0.2"/>
    <row r="499" ht="14.25" hidden="1" customHeight="1" x14ac:dyDescent="0.2"/>
    <row r="500" ht="14.25" hidden="1" customHeight="1" x14ac:dyDescent="0.2"/>
    <row r="501" ht="14.25" hidden="1" customHeight="1" x14ac:dyDescent="0.2"/>
    <row r="502" ht="14.25" hidden="1" customHeight="1" x14ac:dyDescent="0.2"/>
    <row r="503" ht="14.25" hidden="1" customHeight="1" x14ac:dyDescent="0.2"/>
    <row r="504" ht="14.25" hidden="1" customHeight="1" x14ac:dyDescent="0.2"/>
    <row r="505" ht="14.25" hidden="1" customHeight="1" x14ac:dyDescent="0.2"/>
    <row r="506" ht="14.25" hidden="1" customHeight="1" x14ac:dyDescent="0.2"/>
    <row r="507" ht="14.25" hidden="1" customHeight="1" x14ac:dyDescent="0.2"/>
    <row r="508" ht="14.25" hidden="1" customHeight="1" x14ac:dyDescent="0.2"/>
    <row r="509" ht="14.25" hidden="1" customHeight="1" x14ac:dyDescent="0.2"/>
    <row r="510" ht="14.25" hidden="1" customHeight="1" x14ac:dyDescent="0.2"/>
    <row r="511" ht="14.25" hidden="1" customHeight="1" x14ac:dyDescent="0.2"/>
    <row r="512" ht="14.25" hidden="1" customHeight="1" x14ac:dyDescent="0.2"/>
    <row r="513" ht="14.25" hidden="1" customHeight="1" x14ac:dyDescent="0.2"/>
    <row r="514" ht="14.25" hidden="1" customHeight="1" x14ac:dyDescent="0.2"/>
    <row r="515" ht="14.25" hidden="1" customHeight="1" x14ac:dyDescent="0.2"/>
    <row r="516" ht="14.25" hidden="1" customHeight="1" x14ac:dyDescent="0.2"/>
    <row r="517" ht="14.25" hidden="1" customHeight="1" x14ac:dyDescent="0.2"/>
    <row r="518" ht="14.25" hidden="1" customHeight="1" x14ac:dyDescent="0.2"/>
    <row r="519" ht="14.25" hidden="1" customHeight="1" x14ac:dyDescent="0.2"/>
    <row r="520" ht="14.25" hidden="1" customHeight="1" x14ac:dyDescent="0.2"/>
    <row r="521" ht="14.25" hidden="1" customHeight="1" x14ac:dyDescent="0.2"/>
    <row r="522" ht="14.25" hidden="1" customHeight="1" x14ac:dyDescent="0.2"/>
    <row r="523" ht="14.25" hidden="1" customHeight="1" x14ac:dyDescent="0.2"/>
    <row r="524" ht="14.25" hidden="1" customHeight="1" x14ac:dyDescent="0.2"/>
    <row r="525" ht="14.25" hidden="1" customHeight="1" x14ac:dyDescent="0.2"/>
    <row r="526" ht="14.25" hidden="1" customHeight="1" x14ac:dyDescent="0.2"/>
    <row r="527" ht="14.25" hidden="1" customHeight="1" x14ac:dyDescent="0.2"/>
    <row r="528" ht="14.25" hidden="1" customHeight="1" x14ac:dyDescent="0.2"/>
    <row r="529" ht="14.25" hidden="1" customHeight="1" x14ac:dyDescent="0.2"/>
    <row r="530" ht="14.25" hidden="1" customHeight="1" x14ac:dyDescent="0.2"/>
    <row r="531" ht="14.25" hidden="1" customHeight="1" x14ac:dyDescent="0.2"/>
    <row r="532" ht="14.25" hidden="1" customHeight="1" x14ac:dyDescent="0.2"/>
    <row r="533" ht="14.25" hidden="1" customHeight="1" x14ac:dyDescent="0.2"/>
    <row r="534" ht="14.25" hidden="1" customHeight="1" x14ac:dyDescent="0.2"/>
    <row r="535" ht="14.25" hidden="1" customHeight="1" x14ac:dyDescent="0.2"/>
    <row r="536" ht="14.25" hidden="1" customHeight="1" x14ac:dyDescent="0.2"/>
    <row r="537" ht="14.25" hidden="1" customHeight="1" x14ac:dyDescent="0.2"/>
    <row r="538" ht="14.25" hidden="1" customHeight="1" x14ac:dyDescent="0.2"/>
    <row r="539" ht="14.25" hidden="1" customHeight="1" x14ac:dyDescent="0.2"/>
    <row r="540" ht="14.25" hidden="1" customHeight="1" x14ac:dyDescent="0.2"/>
    <row r="541" ht="14.25" hidden="1" customHeight="1" x14ac:dyDescent="0.2"/>
    <row r="542" ht="14.25" hidden="1" customHeight="1" x14ac:dyDescent="0.2"/>
    <row r="543" ht="14.25" hidden="1" customHeight="1" x14ac:dyDescent="0.2"/>
    <row r="544" ht="14.25" hidden="1" customHeight="1" x14ac:dyDescent="0.2"/>
    <row r="545" ht="14.25" hidden="1" customHeight="1" x14ac:dyDescent="0.2"/>
    <row r="546" ht="14.25" hidden="1" customHeight="1" x14ac:dyDescent="0.2"/>
    <row r="547" ht="14.25" hidden="1" customHeight="1" x14ac:dyDescent="0.2"/>
    <row r="548" ht="14.25" hidden="1" customHeight="1" x14ac:dyDescent="0.2"/>
    <row r="549" ht="14.25" hidden="1" customHeight="1" x14ac:dyDescent="0.2"/>
    <row r="550" ht="14.25" hidden="1" customHeight="1" x14ac:dyDescent="0.2"/>
    <row r="551" ht="14.25" hidden="1" customHeight="1" x14ac:dyDescent="0.2"/>
    <row r="552" ht="14.25" hidden="1" customHeight="1" x14ac:dyDescent="0.2"/>
    <row r="553" ht="14.25" hidden="1" customHeight="1" x14ac:dyDescent="0.2"/>
    <row r="554" ht="14.25" hidden="1" customHeight="1" x14ac:dyDescent="0.2"/>
    <row r="555" ht="14.25" hidden="1" customHeight="1" x14ac:dyDescent="0.2"/>
    <row r="556" ht="14.25" hidden="1" customHeight="1" x14ac:dyDescent="0.2"/>
    <row r="557" ht="14.25" hidden="1" customHeight="1" x14ac:dyDescent="0.2"/>
    <row r="558" ht="14.25" hidden="1" customHeight="1" x14ac:dyDescent="0.2"/>
    <row r="559" ht="14.25" hidden="1" customHeight="1" x14ac:dyDescent="0.2"/>
    <row r="560" ht="14.25" hidden="1" customHeight="1" x14ac:dyDescent="0.2"/>
    <row r="561" ht="14.25" hidden="1" customHeight="1" x14ac:dyDescent="0.2"/>
    <row r="562" ht="14.25" hidden="1" customHeight="1" x14ac:dyDescent="0.2"/>
    <row r="563" ht="14.25" hidden="1" customHeight="1" x14ac:dyDescent="0.2"/>
    <row r="564" ht="14.25" hidden="1" customHeight="1" x14ac:dyDescent="0.2"/>
    <row r="565" ht="14.25" hidden="1" customHeight="1" x14ac:dyDescent="0.2"/>
    <row r="566" ht="14.25" hidden="1" customHeight="1" x14ac:dyDescent="0.2"/>
    <row r="567" ht="14.25" hidden="1" customHeight="1" x14ac:dyDescent="0.2"/>
    <row r="568" ht="14.25" hidden="1" customHeight="1" x14ac:dyDescent="0.2"/>
    <row r="569" ht="14.25" hidden="1" customHeight="1" x14ac:dyDescent="0.2"/>
    <row r="570" ht="14.25" hidden="1" customHeight="1" x14ac:dyDescent="0.2"/>
    <row r="571" ht="14.25" hidden="1" customHeight="1" x14ac:dyDescent="0.2"/>
    <row r="572" ht="14.25" hidden="1" customHeight="1" x14ac:dyDescent="0.2"/>
    <row r="573" ht="14.25" hidden="1" customHeight="1" x14ac:dyDescent="0.2"/>
    <row r="574" ht="14.25" hidden="1" customHeight="1" x14ac:dyDescent="0.2"/>
    <row r="575" ht="14.25" hidden="1" customHeight="1" x14ac:dyDescent="0.2"/>
    <row r="576" ht="14.25" hidden="1" customHeight="1" x14ac:dyDescent="0.2"/>
    <row r="577" ht="14.25" hidden="1" customHeight="1" x14ac:dyDescent="0.2"/>
    <row r="578" ht="14.25" hidden="1" customHeight="1" x14ac:dyDescent="0.2"/>
    <row r="579" ht="14.25" hidden="1" customHeight="1" x14ac:dyDescent="0.2"/>
    <row r="580" ht="14.25" hidden="1" customHeight="1" x14ac:dyDescent="0.2"/>
    <row r="581" ht="14.25" hidden="1" customHeight="1" x14ac:dyDescent="0.2"/>
    <row r="582" ht="14.25" hidden="1" customHeight="1" x14ac:dyDescent="0.2"/>
    <row r="583" ht="14.25" hidden="1" customHeight="1" x14ac:dyDescent="0.2"/>
    <row r="584" ht="14.25" hidden="1" customHeight="1" x14ac:dyDescent="0.2"/>
    <row r="585" ht="14.25" hidden="1" customHeight="1" x14ac:dyDescent="0.2"/>
    <row r="586" ht="14.25" hidden="1" customHeight="1" x14ac:dyDescent="0.2"/>
    <row r="587" ht="14.25" hidden="1" customHeight="1" x14ac:dyDescent="0.2"/>
    <row r="588" ht="14.25" hidden="1" customHeight="1" x14ac:dyDescent="0.2"/>
    <row r="589" ht="14.25" hidden="1" customHeight="1" x14ac:dyDescent="0.2"/>
    <row r="590" ht="14.25" hidden="1" customHeight="1" x14ac:dyDescent="0.2"/>
    <row r="591" ht="14.25" hidden="1" customHeight="1" x14ac:dyDescent="0.2"/>
    <row r="592" ht="14.25" hidden="1" customHeight="1" x14ac:dyDescent="0.2"/>
    <row r="593" ht="14.25" hidden="1" customHeight="1" x14ac:dyDescent="0.2"/>
    <row r="594" ht="14.25" hidden="1" customHeight="1" x14ac:dyDescent="0.2"/>
    <row r="595" ht="14.25" hidden="1" customHeight="1" x14ac:dyDescent="0.2"/>
    <row r="596" ht="14.25" hidden="1" customHeight="1" x14ac:dyDescent="0.2"/>
    <row r="597" ht="14.25" hidden="1" customHeight="1" x14ac:dyDescent="0.2"/>
    <row r="598" ht="14.25" hidden="1" customHeight="1" x14ac:dyDescent="0.2"/>
    <row r="599" ht="14.25" hidden="1" customHeight="1" x14ac:dyDescent="0.2"/>
    <row r="600" ht="14.25" hidden="1" customHeight="1" x14ac:dyDescent="0.2"/>
    <row r="601" ht="14.25" hidden="1" customHeight="1" x14ac:dyDescent="0.2"/>
    <row r="602" ht="14.25" hidden="1" customHeight="1" x14ac:dyDescent="0.2"/>
    <row r="603" ht="14.25" hidden="1" customHeight="1" x14ac:dyDescent="0.2"/>
    <row r="604" ht="14.25" hidden="1" customHeight="1" x14ac:dyDescent="0.2"/>
    <row r="605" ht="14.25" hidden="1" customHeight="1" x14ac:dyDescent="0.2"/>
    <row r="606" ht="14.25" hidden="1" customHeight="1" x14ac:dyDescent="0.2"/>
    <row r="607" ht="14.25" hidden="1" customHeight="1" x14ac:dyDescent="0.2"/>
    <row r="608" ht="14.25" hidden="1" customHeight="1" x14ac:dyDescent="0.2"/>
    <row r="609" ht="14.25" hidden="1" customHeight="1" x14ac:dyDescent="0.2"/>
    <row r="610" ht="14.25" hidden="1" customHeight="1" x14ac:dyDescent="0.2"/>
    <row r="611" ht="14.25" hidden="1" customHeight="1" x14ac:dyDescent="0.2"/>
    <row r="612" ht="14.25" hidden="1" customHeight="1" x14ac:dyDescent="0.2"/>
    <row r="613" ht="14.25" hidden="1" customHeight="1" x14ac:dyDescent="0.2"/>
    <row r="614" ht="14.25" hidden="1" customHeight="1" x14ac:dyDescent="0.2"/>
    <row r="615" ht="14.25" hidden="1" customHeight="1" x14ac:dyDescent="0.2"/>
    <row r="616" ht="14.25" hidden="1" customHeight="1" x14ac:dyDescent="0.2"/>
    <row r="617" ht="14.25" hidden="1" customHeight="1" x14ac:dyDescent="0.2"/>
    <row r="618" ht="14.25" hidden="1" customHeight="1" x14ac:dyDescent="0.2"/>
    <row r="619" ht="14.25" hidden="1" customHeight="1" x14ac:dyDescent="0.2"/>
    <row r="620" ht="14.25" hidden="1" customHeight="1" x14ac:dyDescent="0.2"/>
    <row r="621" ht="14.25" hidden="1" customHeight="1" x14ac:dyDescent="0.2"/>
    <row r="622" ht="14.25" hidden="1" customHeight="1" x14ac:dyDescent="0.2"/>
    <row r="623" ht="14.25" hidden="1" customHeight="1" x14ac:dyDescent="0.2"/>
    <row r="624" ht="14.25" hidden="1" customHeight="1" x14ac:dyDescent="0.2"/>
    <row r="625" ht="14.25" hidden="1" customHeight="1" x14ac:dyDescent="0.2"/>
    <row r="626" ht="14.25" hidden="1" customHeight="1" x14ac:dyDescent="0.2"/>
    <row r="627" ht="14.25" hidden="1" customHeight="1" x14ac:dyDescent="0.2"/>
    <row r="628" ht="14.25" hidden="1" customHeight="1" x14ac:dyDescent="0.2"/>
    <row r="629" ht="14.25" hidden="1" customHeight="1" x14ac:dyDescent="0.2"/>
    <row r="630" ht="14.25" hidden="1" customHeight="1" x14ac:dyDescent="0.2"/>
    <row r="631" ht="14.25" hidden="1" customHeight="1" x14ac:dyDescent="0.2"/>
    <row r="632" ht="14.25" hidden="1" customHeight="1" x14ac:dyDescent="0.2"/>
    <row r="633" ht="14.25" hidden="1" customHeight="1" x14ac:dyDescent="0.2"/>
    <row r="634" ht="14.25" hidden="1" customHeight="1" x14ac:dyDescent="0.2"/>
    <row r="635" ht="14.25" hidden="1" customHeight="1" x14ac:dyDescent="0.2"/>
    <row r="636" ht="14.25" hidden="1" customHeight="1" x14ac:dyDescent="0.2"/>
    <row r="637" ht="14.25" hidden="1" customHeight="1" x14ac:dyDescent="0.2"/>
    <row r="638" ht="14.25" hidden="1" customHeight="1" x14ac:dyDescent="0.2"/>
    <row r="639" ht="14.25" hidden="1" customHeight="1" x14ac:dyDescent="0.2"/>
    <row r="640" ht="14.25" hidden="1" customHeight="1" x14ac:dyDescent="0.2"/>
    <row r="641" ht="14.25" hidden="1" customHeight="1" x14ac:dyDescent="0.2"/>
    <row r="642" ht="14.25" hidden="1" customHeight="1" x14ac:dyDescent="0.2"/>
    <row r="643" ht="14.25" hidden="1" customHeight="1" x14ac:dyDescent="0.2"/>
    <row r="644" ht="14.25" hidden="1" customHeight="1" x14ac:dyDescent="0.2"/>
    <row r="645" ht="14.25" hidden="1" customHeight="1" x14ac:dyDescent="0.2"/>
    <row r="646" ht="14.25" hidden="1" customHeight="1" x14ac:dyDescent="0.2"/>
    <row r="647" ht="14.25" hidden="1" customHeight="1" x14ac:dyDescent="0.2"/>
    <row r="648" ht="14.25" hidden="1" customHeight="1" x14ac:dyDescent="0.2"/>
    <row r="649" ht="14.25" hidden="1" customHeight="1" x14ac:dyDescent="0.2"/>
    <row r="650" ht="14.25" hidden="1" customHeight="1" x14ac:dyDescent="0.2"/>
    <row r="651" ht="14.25" hidden="1" customHeight="1" x14ac:dyDescent="0.2"/>
    <row r="652" ht="14.25" hidden="1" customHeight="1" x14ac:dyDescent="0.2"/>
    <row r="653" ht="14.25" hidden="1" customHeight="1" x14ac:dyDescent="0.2"/>
    <row r="654" ht="14.25" hidden="1" customHeight="1" x14ac:dyDescent="0.2"/>
    <row r="655" ht="14.25" hidden="1" customHeight="1" x14ac:dyDescent="0.2"/>
    <row r="656" ht="14.25" hidden="1" customHeight="1" x14ac:dyDescent="0.2"/>
    <row r="657" ht="14.25" hidden="1" customHeight="1" x14ac:dyDescent="0.2"/>
    <row r="658" ht="14.25" hidden="1" customHeight="1" x14ac:dyDescent="0.2"/>
    <row r="659" ht="14.25" hidden="1" customHeight="1" x14ac:dyDescent="0.2"/>
    <row r="660" ht="14.25" hidden="1" customHeight="1" x14ac:dyDescent="0.2"/>
    <row r="661" ht="14.25" hidden="1" customHeight="1" x14ac:dyDescent="0.2"/>
    <row r="662" ht="14.25" hidden="1" customHeight="1" x14ac:dyDescent="0.2"/>
    <row r="663" ht="14.25" hidden="1" customHeight="1" x14ac:dyDescent="0.2"/>
    <row r="664" ht="14.25" hidden="1" customHeight="1" x14ac:dyDescent="0.2"/>
    <row r="665" ht="14.25" hidden="1" customHeight="1" x14ac:dyDescent="0.2"/>
    <row r="666" ht="14.25" hidden="1" customHeight="1" x14ac:dyDescent="0.2"/>
    <row r="667" ht="14.25" hidden="1" customHeight="1" x14ac:dyDescent="0.2"/>
    <row r="668" ht="14.25" hidden="1" customHeight="1" x14ac:dyDescent="0.2"/>
    <row r="669" ht="14.25" hidden="1" customHeight="1" x14ac:dyDescent="0.2"/>
    <row r="670" ht="14.25" hidden="1" customHeight="1" x14ac:dyDescent="0.2"/>
    <row r="671" ht="14.25" hidden="1" customHeight="1" x14ac:dyDescent="0.2"/>
    <row r="672" ht="14.25" hidden="1" customHeight="1" x14ac:dyDescent="0.2"/>
    <row r="673" ht="14.25" hidden="1" customHeight="1" x14ac:dyDescent="0.2"/>
    <row r="674" ht="14.25" hidden="1" customHeight="1" x14ac:dyDescent="0.2"/>
    <row r="675" ht="14.25" hidden="1" customHeight="1" x14ac:dyDescent="0.2"/>
    <row r="676" ht="14.25" hidden="1" customHeight="1" x14ac:dyDescent="0.2"/>
    <row r="677" ht="14.25" hidden="1" customHeight="1" x14ac:dyDescent="0.2"/>
    <row r="678" ht="14.25" hidden="1" customHeight="1" x14ac:dyDescent="0.2"/>
    <row r="679" ht="14.25" hidden="1" customHeight="1" x14ac:dyDescent="0.2"/>
    <row r="680" ht="14.25" hidden="1" customHeight="1" x14ac:dyDescent="0.2"/>
    <row r="681" ht="14.25" hidden="1" customHeight="1" x14ac:dyDescent="0.2"/>
    <row r="682" ht="14.25" hidden="1" customHeight="1" x14ac:dyDescent="0.2"/>
    <row r="683" ht="14.25" hidden="1" customHeight="1" x14ac:dyDescent="0.2"/>
    <row r="684" ht="14.25" hidden="1" customHeight="1" x14ac:dyDescent="0.2"/>
    <row r="685" ht="14.25" hidden="1" customHeight="1" x14ac:dyDescent="0.2"/>
    <row r="686" ht="14.25" hidden="1" customHeight="1" x14ac:dyDescent="0.2"/>
    <row r="687" ht="14.25" hidden="1" customHeight="1" x14ac:dyDescent="0.2"/>
    <row r="688" ht="14.25" hidden="1" customHeight="1" x14ac:dyDescent="0.2"/>
    <row r="689" ht="14.25" hidden="1" customHeight="1" x14ac:dyDescent="0.2"/>
    <row r="690" ht="14.25" hidden="1" customHeight="1" x14ac:dyDescent="0.2"/>
    <row r="691" ht="14.25" hidden="1" customHeight="1" x14ac:dyDescent="0.2"/>
    <row r="692" ht="14.25" hidden="1" customHeight="1" x14ac:dyDescent="0.2"/>
    <row r="693" ht="14.25" hidden="1" customHeight="1" x14ac:dyDescent="0.2"/>
    <row r="694" ht="14.25" hidden="1" customHeight="1" x14ac:dyDescent="0.2"/>
    <row r="695" ht="14.25" hidden="1" customHeight="1" x14ac:dyDescent="0.2"/>
    <row r="696" ht="14.25" hidden="1" customHeight="1" x14ac:dyDescent="0.2"/>
    <row r="697" ht="14.25" hidden="1" customHeight="1" x14ac:dyDescent="0.2"/>
    <row r="698" ht="14.25" hidden="1" customHeight="1" x14ac:dyDescent="0.2"/>
    <row r="699" ht="14.25" hidden="1" customHeight="1" x14ac:dyDescent="0.2"/>
    <row r="700" ht="14.25" hidden="1" customHeight="1" x14ac:dyDescent="0.2"/>
    <row r="701" ht="14.25" hidden="1" customHeight="1" x14ac:dyDescent="0.2"/>
    <row r="702" ht="14.25" hidden="1" customHeight="1" x14ac:dyDescent="0.2"/>
    <row r="703" ht="14.25" hidden="1" customHeight="1" x14ac:dyDescent="0.2"/>
    <row r="704" ht="14.25" hidden="1" customHeight="1" x14ac:dyDescent="0.2"/>
    <row r="705" ht="14.25" hidden="1" customHeight="1" x14ac:dyDescent="0.2"/>
    <row r="706" ht="14.25" hidden="1" customHeight="1" x14ac:dyDescent="0.2"/>
    <row r="707" ht="14.25" hidden="1" customHeight="1" x14ac:dyDescent="0.2"/>
    <row r="708" ht="14.25" hidden="1" customHeight="1" x14ac:dyDescent="0.2"/>
    <row r="709" ht="14.25" hidden="1" customHeight="1" x14ac:dyDescent="0.2"/>
    <row r="710" ht="14.25" hidden="1" customHeight="1" x14ac:dyDescent="0.2"/>
    <row r="711" ht="14.25" hidden="1" customHeight="1" x14ac:dyDescent="0.2"/>
    <row r="712" ht="14.25" hidden="1" customHeight="1" x14ac:dyDescent="0.2"/>
    <row r="713" ht="14.25" hidden="1" customHeight="1" x14ac:dyDescent="0.2"/>
    <row r="714" ht="14.25" hidden="1" customHeight="1" x14ac:dyDescent="0.2"/>
    <row r="715" ht="14.25" hidden="1" customHeight="1" x14ac:dyDescent="0.2"/>
    <row r="716" ht="14.25" hidden="1" customHeight="1" x14ac:dyDescent="0.2"/>
    <row r="717" ht="14.25" hidden="1" customHeight="1" x14ac:dyDescent="0.2"/>
    <row r="718" ht="14.25" hidden="1" customHeight="1" x14ac:dyDescent="0.2"/>
    <row r="719" ht="14.25" hidden="1" customHeight="1" x14ac:dyDescent="0.2"/>
    <row r="720" ht="14.25" hidden="1" customHeight="1" x14ac:dyDescent="0.2"/>
    <row r="721" ht="14.25" hidden="1" customHeight="1" x14ac:dyDescent="0.2"/>
    <row r="722" ht="14.25" hidden="1" customHeight="1" x14ac:dyDescent="0.2"/>
    <row r="723" ht="14.25" hidden="1" customHeight="1" x14ac:dyDescent="0.2"/>
    <row r="724" ht="14.25" hidden="1" customHeight="1" x14ac:dyDescent="0.2"/>
    <row r="725" ht="14.25" hidden="1" customHeight="1" x14ac:dyDescent="0.2"/>
    <row r="726" ht="14.25" hidden="1" customHeight="1" x14ac:dyDescent="0.2"/>
    <row r="727" ht="14.25" hidden="1" customHeight="1" x14ac:dyDescent="0.2"/>
    <row r="728" ht="14.25" hidden="1" customHeight="1" x14ac:dyDescent="0.2"/>
    <row r="729" ht="14.25" hidden="1" customHeight="1" x14ac:dyDescent="0.2"/>
    <row r="730" ht="14.25" hidden="1" customHeight="1" x14ac:dyDescent="0.2"/>
    <row r="731" ht="14.25" hidden="1" customHeight="1" x14ac:dyDescent="0.2"/>
    <row r="732" ht="14.25" hidden="1" customHeight="1" x14ac:dyDescent="0.2"/>
    <row r="733" ht="14.25" hidden="1" customHeight="1" x14ac:dyDescent="0.2"/>
    <row r="734" ht="14.25" hidden="1" customHeight="1" x14ac:dyDescent="0.2"/>
    <row r="735" ht="14.25" hidden="1" customHeight="1" x14ac:dyDescent="0.2"/>
    <row r="736" ht="14.25" hidden="1" customHeight="1" x14ac:dyDescent="0.2"/>
    <row r="737" ht="14.25" hidden="1" customHeight="1" x14ac:dyDescent="0.2"/>
    <row r="738" ht="14.25" hidden="1" customHeight="1" x14ac:dyDescent="0.2"/>
    <row r="739" ht="14.25" hidden="1" customHeight="1" x14ac:dyDescent="0.2"/>
    <row r="740" ht="14.25" hidden="1" customHeight="1" x14ac:dyDescent="0.2"/>
    <row r="741" ht="14.25" hidden="1" customHeight="1" x14ac:dyDescent="0.2"/>
    <row r="742" ht="14.25" hidden="1" customHeight="1" x14ac:dyDescent="0.2"/>
    <row r="743" ht="14.25" hidden="1" customHeight="1" x14ac:dyDescent="0.2"/>
    <row r="744" ht="14.25" hidden="1" customHeight="1" x14ac:dyDescent="0.2"/>
    <row r="745" ht="14.25" hidden="1" customHeight="1" x14ac:dyDescent="0.2"/>
    <row r="746" ht="14.25" hidden="1" customHeight="1" x14ac:dyDescent="0.2"/>
    <row r="747" ht="14.25" hidden="1" customHeight="1" x14ac:dyDescent="0.2"/>
    <row r="748" ht="14.25" hidden="1" customHeight="1" x14ac:dyDescent="0.2"/>
    <row r="749" ht="14.25" hidden="1" customHeight="1" x14ac:dyDescent="0.2"/>
    <row r="750" ht="14.25" hidden="1" customHeight="1" x14ac:dyDescent="0.2"/>
    <row r="751" ht="14.25" hidden="1" customHeight="1" x14ac:dyDescent="0.2"/>
    <row r="752" ht="14.25" hidden="1" customHeight="1" x14ac:dyDescent="0.2"/>
    <row r="753" ht="14.25" hidden="1" customHeight="1" x14ac:dyDescent="0.2"/>
    <row r="754" ht="14.25" hidden="1" customHeight="1" x14ac:dyDescent="0.2"/>
    <row r="755" ht="14.25" hidden="1" customHeight="1" x14ac:dyDescent="0.2"/>
    <row r="756" ht="14.25" hidden="1" customHeight="1" x14ac:dyDescent="0.2"/>
    <row r="757" ht="14.25" hidden="1" customHeight="1" x14ac:dyDescent="0.2"/>
    <row r="758" ht="14.25" hidden="1" customHeight="1" x14ac:dyDescent="0.2"/>
    <row r="759" ht="14.25" hidden="1" customHeight="1" x14ac:dyDescent="0.2"/>
    <row r="760" ht="14.25" hidden="1" customHeight="1" x14ac:dyDescent="0.2"/>
    <row r="761" ht="14.25" hidden="1" customHeight="1" x14ac:dyDescent="0.2"/>
    <row r="762" ht="14.25" hidden="1" customHeight="1" x14ac:dyDescent="0.2"/>
    <row r="763" ht="14.25" hidden="1" customHeight="1" x14ac:dyDescent="0.2"/>
    <row r="764" ht="14.25" hidden="1" customHeight="1" x14ac:dyDescent="0.2"/>
    <row r="765" ht="14.25" hidden="1" customHeight="1" x14ac:dyDescent="0.2"/>
    <row r="766" ht="14.25" hidden="1" customHeight="1" x14ac:dyDescent="0.2"/>
    <row r="767" ht="14.25" hidden="1" customHeight="1" x14ac:dyDescent="0.2"/>
    <row r="768" ht="14.25" hidden="1" customHeight="1" x14ac:dyDescent="0.2"/>
    <row r="769" ht="14.25" hidden="1" customHeight="1" x14ac:dyDescent="0.2"/>
    <row r="770" ht="14.25" hidden="1" customHeight="1" x14ac:dyDescent="0.2"/>
    <row r="771" ht="14.25" hidden="1" customHeight="1" x14ac:dyDescent="0.2"/>
    <row r="772" ht="14.25" hidden="1" customHeight="1" x14ac:dyDescent="0.2"/>
    <row r="773" ht="14.25" hidden="1" customHeight="1" x14ac:dyDescent="0.2"/>
    <row r="774" ht="14.25" hidden="1" customHeight="1" x14ac:dyDescent="0.2"/>
    <row r="775" ht="14.25" hidden="1" customHeight="1" x14ac:dyDescent="0.2"/>
    <row r="776" ht="14.25" hidden="1" customHeight="1" x14ac:dyDescent="0.2"/>
    <row r="777" ht="14.25" hidden="1" customHeight="1" x14ac:dyDescent="0.2"/>
    <row r="778" ht="14.25" hidden="1" customHeight="1" x14ac:dyDescent="0.2"/>
    <row r="779" ht="14.25" hidden="1" customHeight="1" x14ac:dyDescent="0.2"/>
    <row r="780" ht="14.25" hidden="1" customHeight="1" x14ac:dyDescent="0.2"/>
    <row r="781" ht="14.25" hidden="1" customHeight="1" x14ac:dyDescent="0.2"/>
    <row r="782" ht="14.25" hidden="1" customHeight="1" x14ac:dyDescent="0.2"/>
    <row r="783" ht="14.25" hidden="1" customHeight="1" x14ac:dyDescent="0.2"/>
    <row r="784" ht="14.25" hidden="1" customHeight="1" x14ac:dyDescent="0.2"/>
    <row r="785" ht="14.25" hidden="1" customHeight="1" x14ac:dyDescent="0.2"/>
    <row r="786" ht="14.25" hidden="1" customHeight="1" x14ac:dyDescent="0.2"/>
    <row r="787" ht="14.25" hidden="1" customHeight="1" x14ac:dyDescent="0.2"/>
    <row r="788" ht="14.25" hidden="1" customHeight="1" x14ac:dyDescent="0.2"/>
    <row r="789" ht="14.25" hidden="1" customHeight="1" x14ac:dyDescent="0.2"/>
    <row r="790" ht="14.25" hidden="1" customHeight="1" x14ac:dyDescent="0.2"/>
    <row r="791" ht="14.25" hidden="1" customHeight="1" x14ac:dyDescent="0.2"/>
    <row r="792" ht="14.25" hidden="1" customHeight="1" x14ac:dyDescent="0.2"/>
    <row r="793" ht="14.25" hidden="1" customHeight="1" x14ac:dyDescent="0.2"/>
    <row r="794" ht="14.25" hidden="1" customHeight="1" x14ac:dyDescent="0.2"/>
    <row r="795" ht="14.25" hidden="1" customHeight="1" x14ac:dyDescent="0.2"/>
    <row r="796" ht="14.25" hidden="1" customHeight="1" x14ac:dyDescent="0.2"/>
    <row r="797" ht="14.25" hidden="1" customHeight="1" x14ac:dyDescent="0.2"/>
    <row r="798" ht="14.25" hidden="1" customHeight="1" x14ac:dyDescent="0.2"/>
    <row r="799" ht="14.25" hidden="1" customHeight="1" x14ac:dyDescent="0.2"/>
    <row r="800" ht="14.25" hidden="1" customHeight="1" x14ac:dyDescent="0.2"/>
    <row r="801" ht="14.25" hidden="1" customHeight="1" x14ac:dyDescent="0.2"/>
    <row r="802" ht="14.25" hidden="1" customHeight="1" x14ac:dyDescent="0.2"/>
    <row r="803" ht="14.25" hidden="1" customHeight="1" x14ac:dyDescent="0.2"/>
    <row r="804" ht="14.25" hidden="1" customHeight="1" x14ac:dyDescent="0.2"/>
    <row r="805" ht="14.25" hidden="1" customHeight="1" x14ac:dyDescent="0.2"/>
    <row r="806" ht="14.25" hidden="1" customHeight="1" x14ac:dyDescent="0.2"/>
    <row r="807" ht="14.25" hidden="1" customHeight="1" x14ac:dyDescent="0.2"/>
    <row r="808" ht="14.25" hidden="1" customHeight="1" x14ac:dyDescent="0.2"/>
    <row r="809" ht="14.25" hidden="1" customHeight="1" x14ac:dyDescent="0.2"/>
    <row r="810" ht="14.25" hidden="1" customHeight="1" x14ac:dyDescent="0.2"/>
    <row r="811" ht="14.25" hidden="1" customHeight="1" x14ac:dyDescent="0.2"/>
    <row r="812" ht="14.25" hidden="1" customHeight="1" x14ac:dyDescent="0.2"/>
    <row r="813" ht="14.25" hidden="1" customHeight="1" x14ac:dyDescent="0.2"/>
    <row r="814" ht="14.25" hidden="1" customHeight="1" x14ac:dyDescent="0.2"/>
    <row r="815" ht="14.25" hidden="1" customHeight="1" x14ac:dyDescent="0.2"/>
    <row r="816" ht="14.25" hidden="1" customHeight="1" x14ac:dyDescent="0.2"/>
    <row r="817" ht="14.25" hidden="1" customHeight="1" x14ac:dyDescent="0.2"/>
    <row r="818" ht="14.25" hidden="1" customHeight="1" x14ac:dyDescent="0.2"/>
    <row r="819" ht="14.25" hidden="1" customHeight="1" x14ac:dyDescent="0.2"/>
    <row r="820" ht="14.25" hidden="1" customHeight="1" x14ac:dyDescent="0.2"/>
    <row r="821" ht="14.25" hidden="1" customHeight="1" x14ac:dyDescent="0.2"/>
    <row r="822" ht="14.25" hidden="1" customHeight="1" x14ac:dyDescent="0.2"/>
  </sheetData>
  <sheetProtection algorithmName="SHA-512" hashValue="aIrnDGtTrMA4HMohvSTytJ3AIkm9L8Tpa0d0jvz3XmWhMm+79UkLqGHrSu+bngxvzfjqLfmMVgRfdrDQYQKjyA==" saltValue="4+tF/0lNFcW+VYOojmDrqA==" spinCount="100000" sheet="1" objects="1" scenarios="1"/>
  <mergeCells count="5">
    <mergeCell ref="C13:H13"/>
    <mergeCell ref="C19:H19"/>
    <mergeCell ref="C10:G11"/>
    <mergeCell ref="H10:L11"/>
    <mergeCell ref="M10:M11"/>
  </mergeCells>
  <phoneticPr fontId="3"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8B8BD-656C-4E70-8A96-5AA97F954E34}">
  <dimension ref="A1:AC22"/>
  <sheetViews>
    <sheetView showGridLines="0" tabSelected="1" workbookViewId="0">
      <selection activeCell="D12" sqref="D12"/>
    </sheetView>
  </sheetViews>
  <sheetFormatPr defaultColWidth="0" defaultRowHeight="15" zeroHeight="1" x14ac:dyDescent="0.25"/>
  <cols>
    <col min="1" max="1" width="3.42578125" style="218" customWidth="1"/>
    <col min="2" max="2" width="9.140625" style="218" customWidth="1"/>
    <col min="3" max="3" width="91.7109375" style="218" customWidth="1"/>
    <col min="4" max="4" width="19.85546875" style="218" customWidth="1"/>
    <col min="5" max="5" width="17.7109375" style="218" bestFit="1" customWidth="1"/>
    <col min="6" max="6" width="9.140625" style="218" customWidth="1"/>
    <col min="7" max="29" width="0" style="218" hidden="1" customWidth="1"/>
    <col min="30" max="16384" width="9.140625" style="218" hidden="1"/>
  </cols>
  <sheetData>
    <row r="1" spans="2:21" x14ac:dyDescent="0.25"/>
    <row r="2" spans="2:21" s="33" customFormat="1" ht="22.15" customHeight="1" x14ac:dyDescent="0.3">
      <c r="B2" s="3" t="str">
        <f>Samenvatting!B2</f>
        <v>Europese aanbesteding</v>
      </c>
      <c r="C2" s="34"/>
      <c r="D2" s="35"/>
      <c r="E2" s="36"/>
      <c r="F2" s="30"/>
      <c r="G2" s="38"/>
      <c r="H2" s="38"/>
      <c r="I2" s="38"/>
      <c r="J2" s="38"/>
      <c r="K2" s="38"/>
      <c r="L2" s="38"/>
      <c r="M2" s="38"/>
      <c r="N2" s="38"/>
      <c r="O2" s="38"/>
      <c r="P2" s="38"/>
      <c r="Q2" s="38"/>
      <c r="T2" s="39"/>
    </row>
    <row r="3" spans="2:21" s="40" customFormat="1" ht="22.15" customHeight="1" x14ac:dyDescent="0.2">
      <c r="B3" s="41" t="str">
        <f>Samenvatting!B3</f>
        <v>SAP Managed Platform 2025</v>
      </c>
      <c r="C3" s="42"/>
      <c r="D3" s="43"/>
      <c r="E3" s="42"/>
      <c r="F3" s="30"/>
      <c r="G3" s="44"/>
      <c r="H3" s="44"/>
      <c r="I3" s="44"/>
      <c r="J3" s="44"/>
      <c r="K3" s="44"/>
      <c r="L3" s="44"/>
      <c r="M3" s="44"/>
      <c r="N3" s="44"/>
      <c r="O3" s="44"/>
      <c r="P3" s="44"/>
      <c r="Q3" s="44"/>
      <c r="T3" s="45"/>
    </row>
    <row r="4" spans="2:21" s="40" customFormat="1" ht="17.45" customHeight="1" x14ac:dyDescent="0.2">
      <c r="B4" s="46" t="s">
        <v>159</v>
      </c>
      <c r="C4" s="42"/>
      <c r="D4" s="43"/>
      <c r="E4" s="42"/>
      <c r="F4" s="30"/>
      <c r="G4" s="44"/>
      <c r="H4" s="44"/>
      <c r="I4" s="44"/>
      <c r="J4" s="44"/>
      <c r="K4" s="44"/>
      <c r="L4" s="44"/>
      <c r="M4" s="44"/>
      <c r="N4" s="44"/>
      <c r="O4" s="44"/>
      <c r="P4" s="44"/>
      <c r="Q4" s="44"/>
      <c r="T4" s="45"/>
    </row>
    <row r="5" spans="2:21" s="40" customFormat="1" ht="17.45" customHeight="1" x14ac:dyDescent="0.2">
      <c r="B5" s="47" t="str">
        <f>Samenvatting!B5</f>
        <v>IUC25-003</v>
      </c>
      <c r="C5" s="42"/>
      <c r="D5" s="43"/>
      <c r="E5" s="42"/>
      <c r="F5" s="30"/>
      <c r="G5" s="44"/>
      <c r="H5" s="44"/>
      <c r="I5" s="44"/>
      <c r="J5" s="44"/>
      <c r="K5" s="44"/>
      <c r="L5" s="44"/>
      <c r="M5" s="44"/>
      <c r="N5" s="44"/>
      <c r="O5" s="44"/>
      <c r="P5" s="44"/>
      <c r="Q5" s="44"/>
      <c r="T5" s="45"/>
    </row>
    <row r="6" spans="2:21" s="40" customFormat="1" ht="17.45" customHeight="1" x14ac:dyDescent="0.2">
      <c r="B6" s="48" t="s">
        <v>6</v>
      </c>
      <c r="C6" s="42"/>
      <c r="D6" s="43"/>
      <c r="E6" s="42"/>
      <c r="F6" s="30"/>
      <c r="G6" s="44"/>
      <c r="H6" s="44"/>
      <c r="I6" s="44"/>
      <c r="J6" s="44"/>
      <c r="K6" s="44"/>
      <c r="L6" s="44"/>
      <c r="M6" s="44"/>
      <c r="N6" s="44"/>
      <c r="O6" s="44"/>
      <c r="P6" s="44"/>
      <c r="Q6" s="44"/>
      <c r="T6" s="45"/>
    </row>
    <row r="7" spans="2:21" s="49" customFormat="1" ht="17.45" customHeight="1" x14ac:dyDescent="0.2">
      <c r="B7" s="17"/>
      <c r="C7" s="50"/>
      <c r="D7" s="50"/>
      <c r="E7" s="51"/>
      <c r="F7" s="30"/>
      <c r="G7" s="32"/>
      <c r="H7" s="32"/>
      <c r="I7" s="32"/>
      <c r="J7" s="32"/>
      <c r="K7" s="32"/>
      <c r="L7" s="32"/>
      <c r="M7" s="32"/>
      <c r="N7" s="32"/>
      <c r="O7" s="32"/>
      <c r="P7" s="32"/>
      <c r="Q7" s="32"/>
      <c r="R7" s="32"/>
      <c r="S7" s="32"/>
      <c r="T7" s="32"/>
      <c r="U7" s="32"/>
    </row>
    <row r="8" spans="2:21" s="49" customFormat="1" ht="15.75" thickBot="1" x14ac:dyDescent="0.25">
      <c r="B8" s="52"/>
      <c r="C8" s="53"/>
      <c r="D8" s="53"/>
      <c r="E8" s="53"/>
      <c r="F8" s="30"/>
      <c r="G8" s="32"/>
      <c r="H8" s="32"/>
      <c r="I8" s="32"/>
      <c r="J8" s="32"/>
      <c r="K8" s="32"/>
      <c r="L8" s="32"/>
      <c r="M8" s="32"/>
      <c r="N8" s="32"/>
      <c r="O8" s="32"/>
      <c r="P8" s="32"/>
      <c r="Q8" s="32"/>
      <c r="R8" s="32"/>
      <c r="S8" s="32"/>
      <c r="T8" s="32"/>
    </row>
    <row r="9" spans="2:21" x14ac:dyDescent="0.25"/>
    <row r="10" spans="2:21" s="49" customFormat="1" ht="15.6" customHeight="1" x14ac:dyDescent="0.25">
      <c r="B10" s="126" t="s">
        <v>166</v>
      </c>
      <c r="C10" s="123" t="s">
        <v>168</v>
      </c>
      <c r="D10" s="287" t="s">
        <v>167</v>
      </c>
      <c r="E10" s="218"/>
      <c r="F10" s="266"/>
      <c r="G10" s="266"/>
      <c r="H10" s="266"/>
      <c r="I10" s="266"/>
      <c r="J10" s="266"/>
      <c r="K10" s="266"/>
      <c r="L10" s="266"/>
    </row>
    <row r="11" spans="2:21" s="49" customFormat="1" ht="15.6" customHeight="1" x14ac:dyDescent="0.25">
      <c r="C11" s="128" t="s">
        <v>18</v>
      </c>
      <c r="D11" s="288"/>
      <c r="E11" s="218"/>
      <c r="F11" s="266"/>
      <c r="G11" s="266"/>
      <c r="H11" s="266"/>
      <c r="I11" s="266"/>
      <c r="J11" s="266"/>
      <c r="K11" s="266"/>
      <c r="L11" s="266"/>
    </row>
    <row r="12" spans="2:21" s="49" customFormat="1" x14ac:dyDescent="0.25">
      <c r="C12" s="129" t="s">
        <v>171</v>
      </c>
      <c r="D12" s="130"/>
      <c r="E12" s="218"/>
      <c r="F12" s="266"/>
      <c r="G12" s="266"/>
      <c r="H12" s="266"/>
      <c r="I12" s="266"/>
      <c r="J12" s="266"/>
      <c r="K12" s="266"/>
      <c r="L12" s="266"/>
    </row>
    <row r="13" spans="2:21" x14ac:dyDescent="0.25">
      <c r="C13" s="267" t="s">
        <v>172</v>
      </c>
    </row>
    <row r="14" spans="2:21" x14ac:dyDescent="0.25">
      <c r="C14" s="285" t="s">
        <v>114</v>
      </c>
      <c r="D14" s="286"/>
      <c r="E14" s="105">
        <f>D12</f>
        <v>0</v>
      </c>
    </row>
    <row r="15" spans="2:21" ht="15.75" thickBot="1" x14ac:dyDescent="0.3">
      <c r="B15" s="268"/>
      <c r="C15" s="268"/>
      <c r="D15" s="268"/>
      <c r="E15" s="268"/>
    </row>
    <row r="16" spans="2:21" x14ac:dyDescent="0.25"/>
    <row r="17" s="218" customFormat="1" hidden="1" x14ac:dyDescent="0.25"/>
    <row r="18" s="218" customFormat="1" hidden="1" x14ac:dyDescent="0.25"/>
    <row r="19" s="218" customFormat="1" hidden="1" x14ac:dyDescent="0.25"/>
    <row r="20" s="218" customFormat="1" hidden="1" x14ac:dyDescent="0.25"/>
    <row r="21" s="218" customFormat="1" hidden="1" x14ac:dyDescent="0.25"/>
    <row r="22" s="218" customFormat="1" hidden="1" x14ac:dyDescent="0.25"/>
  </sheetData>
  <sheetProtection algorithmName="SHA-512" hashValue="BKngTgVECT1kg7zgmFcPNKzNq2wexvvnHZwZqgQA61/OByDJsfqvDAr6XkaDKsAi77zmFCh0WgLmiIXSE/iCBg==" saltValue="m2UztfOD0D0lwkMGsA1yzg==" spinCount="100000" sheet="1" objects="1" scenarios="1"/>
  <mergeCells count="2">
    <mergeCell ref="C14:D14"/>
    <mergeCell ref="D10:D1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4F68E-B712-4667-8443-384BD62CAF23}">
  <dimension ref="A1:T89"/>
  <sheetViews>
    <sheetView showGridLines="0" topLeftCell="B1" zoomScale="90" zoomScaleNormal="90" workbookViewId="0">
      <selection activeCell="E35" sqref="E35"/>
    </sheetView>
  </sheetViews>
  <sheetFormatPr defaultColWidth="0" defaultRowHeight="0" customHeight="1" zeroHeight="1" x14ac:dyDescent="0.2"/>
  <cols>
    <col min="1" max="1" width="3.7109375" style="28" hidden="1" customWidth="1"/>
    <col min="2" max="2" width="4.85546875" style="28" customWidth="1"/>
    <col min="3" max="3" width="73.85546875" style="29" customWidth="1"/>
    <col min="4" max="4" width="28.7109375" style="28" bestFit="1" customWidth="1"/>
    <col min="5" max="5" width="21.7109375" style="30" bestFit="1" customWidth="1"/>
    <col min="6" max="6" width="24.28515625" style="30" customWidth="1"/>
    <col min="7" max="7" width="27.85546875" style="30" customWidth="1"/>
    <col min="8" max="8" width="25.42578125" style="30" customWidth="1"/>
    <col min="9" max="10" width="31.28515625" style="30" customWidth="1"/>
    <col min="11" max="11" width="25.42578125" style="30" customWidth="1"/>
    <col min="12" max="12" width="20.5703125" style="57" bestFit="1" customWidth="1"/>
    <col min="13" max="13" width="17" style="28" customWidth="1"/>
    <col min="14" max="14" width="26.85546875" style="28" hidden="1" customWidth="1"/>
    <col min="15" max="15" width="9.28515625" style="28" hidden="1" customWidth="1"/>
    <col min="16" max="17" width="8.85546875" style="28" hidden="1" customWidth="1"/>
    <col min="18" max="18" width="24.28515625" style="28" hidden="1" customWidth="1"/>
    <col min="19" max="19" width="21.7109375" style="28" hidden="1" customWidth="1"/>
    <col min="20" max="20" width="4" style="28" customWidth="1"/>
    <col min="21" max="16384" width="8.85546875" style="28" hidden="1"/>
  </cols>
  <sheetData>
    <row r="1" spans="1:20" ht="15.6" customHeight="1" x14ac:dyDescent="0.3">
      <c r="A1" s="325"/>
      <c r="B1" s="325"/>
      <c r="L1" s="32"/>
      <c r="N1" s="266"/>
    </row>
    <row r="2" spans="1:20" s="325" customFormat="1" ht="22.5" x14ac:dyDescent="0.3">
      <c r="C2" s="148" t="str">
        <f>Samenvatting!B2</f>
        <v>Europese aanbesteding</v>
      </c>
      <c r="D2" s="191"/>
      <c r="E2" s="326"/>
      <c r="F2" s="191"/>
      <c r="G2" s="191"/>
      <c r="H2" s="191"/>
      <c r="I2" s="191"/>
      <c r="J2" s="191"/>
      <c r="K2" s="191"/>
      <c r="L2" s="191"/>
      <c r="M2" s="191"/>
      <c r="N2" s="266"/>
      <c r="O2" s="327"/>
      <c r="P2" s="327"/>
      <c r="Q2" s="327"/>
      <c r="R2" s="327"/>
      <c r="S2" s="327"/>
      <c r="T2" s="327"/>
    </row>
    <row r="3" spans="1:20" s="325" customFormat="1" ht="22.5" x14ac:dyDescent="0.3">
      <c r="C3" s="149" t="str">
        <f>Samenvatting!B3</f>
        <v>SAP Managed Platform 2025</v>
      </c>
      <c r="D3" s="191"/>
      <c r="E3" s="326"/>
      <c r="F3" s="191"/>
      <c r="G3" s="191"/>
      <c r="H3" s="191"/>
      <c r="I3" s="191"/>
      <c r="J3" s="191"/>
      <c r="K3" s="191"/>
      <c r="L3" s="191"/>
      <c r="M3" s="191"/>
      <c r="N3" s="266"/>
      <c r="O3" s="327"/>
      <c r="P3" s="327"/>
      <c r="Q3" s="327"/>
      <c r="R3" s="327"/>
      <c r="S3" s="327"/>
      <c r="T3" s="327"/>
    </row>
    <row r="4" spans="1:20" s="49" customFormat="1" ht="15.6" customHeight="1" x14ac:dyDescent="0.25">
      <c r="C4" s="7" t="s">
        <v>55</v>
      </c>
      <c r="D4" s="328"/>
      <c r="E4" s="328"/>
      <c r="F4" s="328"/>
      <c r="G4" s="328"/>
      <c r="H4" s="328"/>
      <c r="I4" s="328"/>
      <c r="J4" s="328"/>
      <c r="K4" s="328"/>
      <c r="L4" s="328"/>
      <c r="M4" s="328"/>
      <c r="N4" s="266"/>
      <c r="O4" s="266"/>
      <c r="P4" s="266"/>
      <c r="Q4" s="266"/>
      <c r="R4" s="266"/>
      <c r="S4" s="266"/>
      <c r="T4" s="266"/>
    </row>
    <row r="5" spans="1:20" s="49" customFormat="1" ht="15.6" customHeight="1" x14ac:dyDescent="0.2">
      <c r="C5" s="329" t="str">
        <f>Samenvatting!B5</f>
        <v>IUC25-003</v>
      </c>
      <c r="D5" s="328"/>
      <c r="E5" s="328"/>
      <c r="F5" s="328"/>
      <c r="G5" s="328"/>
      <c r="H5" s="328"/>
      <c r="I5" s="328"/>
      <c r="J5" s="328"/>
      <c r="K5" s="328"/>
      <c r="L5" s="328"/>
      <c r="M5" s="328"/>
      <c r="N5" s="266"/>
      <c r="O5" s="266"/>
      <c r="P5" s="266"/>
      <c r="Q5" s="266"/>
      <c r="R5" s="266"/>
      <c r="S5" s="266"/>
      <c r="T5" s="266"/>
    </row>
    <row r="6" spans="1:20" s="49" customFormat="1" ht="15.6" customHeight="1" x14ac:dyDescent="0.2">
      <c r="C6" s="330" t="str">
        <f>[5]Samenvatting!B6</f>
        <v>(Prijzen exclusief BTW)</v>
      </c>
      <c r="D6" s="328"/>
      <c r="E6" s="328"/>
      <c r="F6" s="328"/>
      <c r="G6" s="328"/>
      <c r="H6" s="328"/>
      <c r="I6" s="328"/>
      <c r="J6" s="328"/>
      <c r="K6" s="328"/>
      <c r="L6" s="328"/>
      <c r="M6" s="328"/>
      <c r="N6" s="266"/>
      <c r="O6" s="266"/>
      <c r="P6" s="266"/>
      <c r="Q6" s="266"/>
      <c r="R6" s="266"/>
      <c r="S6" s="266"/>
      <c r="T6" s="266"/>
    </row>
    <row r="7" spans="1:20" s="49" customFormat="1" ht="15.6" customHeight="1" x14ac:dyDescent="0.2">
      <c r="C7" s="17"/>
      <c r="D7" s="95"/>
      <c r="E7" s="50"/>
      <c r="F7" s="51"/>
      <c r="G7" s="51"/>
      <c r="H7" s="51"/>
      <c r="I7" s="50"/>
      <c r="J7" s="50"/>
      <c r="K7" s="50"/>
      <c r="L7" s="50"/>
      <c r="M7" s="50"/>
      <c r="N7" s="266"/>
      <c r="O7" s="266"/>
      <c r="P7" s="266"/>
      <c r="Q7" s="266"/>
      <c r="R7" s="266"/>
      <c r="S7" s="266"/>
      <c r="T7" s="266"/>
    </row>
    <row r="8" spans="1:20" s="49" customFormat="1" ht="15.6" customHeight="1" x14ac:dyDescent="0.2">
      <c r="C8" s="54"/>
      <c r="D8" s="55"/>
      <c r="E8" s="55"/>
      <c r="F8" s="55"/>
      <c r="G8" s="55"/>
      <c r="H8" s="55"/>
      <c r="I8" s="55"/>
      <c r="J8" s="55"/>
      <c r="K8" s="55"/>
      <c r="L8" s="32"/>
      <c r="M8" s="266"/>
      <c r="N8" s="266"/>
      <c r="O8" s="266"/>
      <c r="P8" s="266"/>
      <c r="Q8" s="266"/>
      <c r="R8" s="266"/>
      <c r="S8" s="266"/>
      <c r="T8" s="266"/>
    </row>
    <row r="9" spans="1:20" s="49" customFormat="1" ht="15.6" customHeight="1" x14ac:dyDescent="0.15">
      <c r="C9" s="115" t="s">
        <v>9</v>
      </c>
      <c r="D9" s="277" t="s">
        <v>32</v>
      </c>
      <c r="E9" s="278"/>
      <c r="F9" s="278"/>
      <c r="G9" s="278"/>
      <c r="H9" s="279"/>
      <c r="I9" s="277" t="s">
        <v>50</v>
      </c>
      <c r="J9" s="278"/>
      <c r="K9" s="278"/>
      <c r="L9" s="278"/>
      <c r="M9" s="279"/>
      <c r="N9" s="299"/>
      <c r="O9" s="266"/>
      <c r="P9" s="266"/>
      <c r="Q9" s="266"/>
      <c r="R9" s="266"/>
      <c r="S9" s="266"/>
      <c r="T9" s="266"/>
    </row>
    <row r="10" spans="1:20" s="49" customFormat="1" ht="15.6" customHeight="1" x14ac:dyDescent="0.2">
      <c r="C10" s="58"/>
      <c r="D10" s="280"/>
      <c r="E10" s="281"/>
      <c r="F10" s="281"/>
      <c r="G10" s="281"/>
      <c r="H10" s="282"/>
      <c r="I10" s="280"/>
      <c r="J10" s="281"/>
      <c r="K10" s="281"/>
      <c r="L10" s="281"/>
      <c r="M10" s="282"/>
      <c r="N10" s="299"/>
      <c r="O10" s="266"/>
      <c r="P10" s="266"/>
      <c r="Q10" s="266"/>
      <c r="R10" s="266"/>
      <c r="S10" s="266"/>
      <c r="T10" s="266"/>
    </row>
    <row r="11" spans="1:20" s="49" customFormat="1" ht="15.6" customHeight="1" x14ac:dyDescent="0.2">
      <c r="C11" s="59"/>
      <c r="D11" s="145" t="s">
        <v>10</v>
      </c>
      <c r="E11" s="146" t="s">
        <v>11</v>
      </c>
      <c r="F11" s="146" t="s">
        <v>12</v>
      </c>
      <c r="G11" s="146" t="s">
        <v>13</v>
      </c>
      <c r="H11" s="144" t="s">
        <v>14</v>
      </c>
      <c r="I11" s="145" t="s">
        <v>35</v>
      </c>
      <c r="J11" s="146" t="s">
        <v>42</v>
      </c>
      <c r="K11" s="146" t="s">
        <v>43</v>
      </c>
      <c r="L11" s="146" t="s">
        <v>47</v>
      </c>
      <c r="M11" s="144" t="s">
        <v>48</v>
      </c>
      <c r="N11" s="184"/>
      <c r="O11" s="266"/>
      <c r="P11" s="266"/>
      <c r="Q11" s="266"/>
      <c r="R11" s="266"/>
      <c r="S11" s="266"/>
      <c r="T11" s="266"/>
    </row>
    <row r="12" spans="1:20" s="49" customFormat="1" ht="15.6" customHeight="1" x14ac:dyDescent="0.2">
      <c r="C12" s="124" t="str">
        <f>'0. Dimensionering'!B13</f>
        <v>SAP Managed Platform (cumulatieve aantallen)</v>
      </c>
      <c r="D12" s="273"/>
      <c r="E12" s="274"/>
      <c r="F12" s="274"/>
      <c r="G12" s="274"/>
      <c r="H12" s="274"/>
      <c r="I12" s="274"/>
      <c r="J12" s="138"/>
      <c r="K12" s="138"/>
      <c r="L12" s="138"/>
      <c r="M12" s="138"/>
      <c r="N12" s="185"/>
      <c r="O12" s="266"/>
      <c r="P12" s="266"/>
      <c r="Q12" s="266"/>
      <c r="R12" s="266"/>
      <c r="S12" s="266"/>
      <c r="T12" s="266"/>
    </row>
    <row r="13" spans="1:20" s="49" customFormat="1" ht="15.6" customHeight="1" x14ac:dyDescent="0.2">
      <c r="C13" s="117" t="str">
        <f>'0. Dimensionering'!B14</f>
        <v>Memory in GB</v>
      </c>
      <c r="D13" s="118">
        <f>'0. Dimensionering'!C14</f>
        <v>15064</v>
      </c>
      <c r="E13" s="118">
        <f>'0. Dimensionering'!D14</f>
        <v>15064</v>
      </c>
      <c r="F13" s="118">
        <f>'0. Dimensionering'!E14</f>
        <v>15064</v>
      </c>
      <c r="G13" s="118">
        <f>'0. Dimensionering'!F14</f>
        <v>15064</v>
      </c>
      <c r="H13" s="118">
        <f>'0. Dimensionering'!G14</f>
        <v>15064</v>
      </c>
      <c r="I13" s="118">
        <f>'0. Dimensionering'!H14</f>
        <v>15064</v>
      </c>
      <c r="J13" s="118">
        <f>'0. Dimensionering'!I14</f>
        <v>15064</v>
      </c>
      <c r="K13" s="118">
        <f>'0. Dimensionering'!J14</f>
        <v>15064</v>
      </c>
      <c r="L13" s="118">
        <f>'0. Dimensionering'!K14</f>
        <v>15064</v>
      </c>
      <c r="M13" s="118">
        <f>'0. Dimensionering'!L14</f>
        <v>15064</v>
      </c>
      <c r="N13" s="186"/>
      <c r="O13" s="266"/>
      <c r="P13" s="266"/>
      <c r="Q13" s="266"/>
      <c r="R13" s="266"/>
      <c r="S13" s="266"/>
      <c r="T13" s="266"/>
    </row>
    <row r="14" spans="1:20" s="49" customFormat="1" ht="15.6" customHeight="1" x14ac:dyDescent="0.2">
      <c r="C14" s="147" t="s">
        <v>53</v>
      </c>
      <c r="D14" s="118">
        <f>'0. Dimensionering'!C15</f>
        <v>1423829</v>
      </c>
      <c r="E14" s="118">
        <f>'0. Dimensionering'!D15</f>
        <v>1423829</v>
      </c>
      <c r="F14" s="118">
        <f>'0. Dimensionering'!E15</f>
        <v>1423829</v>
      </c>
      <c r="G14" s="118">
        <f>'0. Dimensionering'!F15</f>
        <v>1423829</v>
      </c>
      <c r="H14" s="118">
        <f>'0. Dimensionering'!G15</f>
        <v>1423829</v>
      </c>
      <c r="I14" s="118">
        <f>'0. Dimensionering'!H15</f>
        <v>1423829</v>
      </c>
      <c r="J14" s="118">
        <f>'0. Dimensionering'!I15</f>
        <v>1423829</v>
      </c>
      <c r="K14" s="118">
        <f>'0. Dimensionering'!J15</f>
        <v>1423829</v>
      </c>
      <c r="L14" s="118">
        <f>'0. Dimensionering'!K15</f>
        <v>1423829</v>
      </c>
      <c r="M14" s="118">
        <f>'0. Dimensionering'!L15</f>
        <v>1423829</v>
      </c>
      <c r="N14" s="186"/>
      <c r="O14" s="266"/>
      <c r="P14" s="266"/>
      <c r="Q14" s="266"/>
      <c r="R14" s="266"/>
      <c r="S14" s="266"/>
      <c r="T14" s="266"/>
    </row>
    <row r="15" spans="1:20" s="49" customFormat="1" ht="15.6" customHeight="1" x14ac:dyDescent="0.2">
      <c r="C15" s="147" t="str">
        <f>'0. Dimensionering'!B16</f>
        <v>Disk Capaciteit in TB*</v>
      </c>
      <c r="D15" s="118">
        <f>'0. Dimensionering'!C16</f>
        <v>120</v>
      </c>
      <c r="E15" s="118">
        <f>'0. Dimensionering'!D16</f>
        <v>120</v>
      </c>
      <c r="F15" s="118">
        <f>'0. Dimensionering'!E16</f>
        <v>120</v>
      </c>
      <c r="G15" s="118">
        <f>'0. Dimensionering'!F16</f>
        <v>120</v>
      </c>
      <c r="H15" s="118">
        <f>'0. Dimensionering'!G16</f>
        <v>120</v>
      </c>
      <c r="I15" s="118">
        <f>'0. Dimensionering'!H16</f>
        <v>120</v>
      </c>
      <c r="J15" s="118">
        <f>'0. Dimensionering'!I16</f>
        <v>120</v>
      </c>
      <c r="K15" s="118">
        <f>'0. Dimensionering'!J16</f>
        <v>120</v>
      </c>
      <c r="L15" s="118">
        <f>'0. Dimensionering'!K16</f>
        <v>120</v>
      </c>
      <c r="M15" s="118">
        <f>'0. Dimensionering'!L16</f>
        <v>120</v>
      </c>
      <c r="N15" s="186"/>
      <c r="O15" s="266"/>
      <c r="P15" s="266"/>
      <c r="Q15" s="266"/>
      <c r="R15" s="266"/>
      <c r="S15" s="266"/>
      <c r="T15" s="266"/>
    </row>
    <row r="16" spans="1:20" s="49" customFormat="1" ht="15.6" customHeight="1" x14ac:dyDescent="0.2">
      <c r="C16" s="147" t="str">
        <f>'0. Dimensionering'!B17</f>
        <v>Virtual Machines (VM's)</v>
      </c>
      <c r="D16" s="118">
        <v>130</v>
      </c>
      <c r="E16" s="119">
        <v>130</v>
      </c>
      <c r="F16" s="119">
        <v>130</v>
      </c>
      <c r="G16" s="119">
        <v>125</v>
      </c>
      <c r="H16" s="119">
        <v>120</v>
      </c>
      <c r="I16" s="119">
        <v>115</v>
      </c>
      <c r="J16" s="119">
        <v>110</v>
      </c>
      <c r="K16" s="119">
        <v>105</v>
      </c>
      <c r="L16" s="119">
        <v>100</v>
      </c>
      <c r="M16" s="119">
        <v>100</v>
      </c>
      <c r="N16" s="187"/>
      <c r="O16" s="266"/>
      <c r="P16" s="266"/>
      <c r="Q16" s="266"/>
      <c r="R16" s="266"/>
      <c r="S16" s="266"/>
      <c r="T16" s="266"/>
    </row>
    <row r="17" spans="2:20" s="49" customFormat="1" ht="15.6" customHeight="1" x14ac:dyDescent="0.2">
      <c r="C17" s="116"/>
      <c r="D17" s="120"/>
      <c r="E17" s="121"/>
      <c r="F17" s="121"/>
      <c r="G17" s="121"/>
      <c r="H17" s="121"/>
      <c r="I17" s="121"/>
      <c r="J17" s="121"/>
      <c r="K17" s="121"/>
      <c r="L17" s="121"/>
      <c r="M17" s="121"/>
      <c r="N17" s="186"/>
      <c r="O17" s="266"/>
      <c r="P17" s="266"/>
      <c r="Q17" s="266"/>
      <c r="R17" s="266"/>
      <c r="S17" s="266"/>
      <c r="T17" s="266"/>
    </row>
    <row r="18" spans="2:20" s="49" customFormat="1" ht="15.6" customHeight="1" thickBot="1" x14ac:dyDescent="0.25">
      <c r="L18" s="151"/>
      <c r="M18" s="151"/>
      <c r="N18" s="151"/>
      <c r="O18" s="266"/>
      <c r="P18" s="266"/>
      <c r="Q18" s="266"/>
      <c r="R18" s="266"/>
      <c r="S18" s="266"/>
      <c r="T18" s="266"/>
    </row>
    <row r="19" spans="2:20" s="49" customFormat="1" ht="72.75" customHeight="1" x14ac:dyDescent="0.15">
      <c r="C19" s="300" t="s">
        <v>170</v>
      </c>
      <c r="D19" s="301"/>
      <c r="E19" s="301"/>
      <c r="F19" s="301"/>
      <c r="G19" s="301"/>
      <c r="H19" s="301"/>
      <c r="I19" s="301"/>
      <c r="J19" s="301"/>
      <c r="K19" s="301"/>
      <c r="L19" s="301"/>
      <c r="M19" s="302"/>
      <c r="N19" s="266"/>
      <c r="O19" s="266"/>
      <c r="P19" s="266"/>
      <c r="Q19" s="266"/>
      <c r="R19" s="266"/>
      <c r="S19" s="266"/>
      <c r="T19" s="266"/>
    </row>
    <row r="20" spans="2:20" s="49" customFormat="1" ht="42" customHeight="1" x14ac:dyDescent="0.15">
      <c r="C20" s="303" t="s">
        <v>63</v>
      </c>
      <c r="D20" s="304"/>
      <c r="E20" s="304"/>
      <c r="F20" s="304"/>
      <c r="G20" s="304"/>
      <c r="H20" s="304"/>
      <c r="I20" s="304"/>
      <c r="J20" s="304"/>
      <c r="K20" s="304"/>
      <c r="L20" s="304"/>
      <c r="M20" s="305"/>
      <c r="N20" s="266"/>
      <c r="O20" s="266"/>
      <c r="P20" s="266"/>
      <c r="Q20" s="266"/>
      <c r="R20" s="266"/>
      <c r="S20" s="266"/>
      <c r="T20" s="266"/>
    </row>
    <row r="21" spans="2:20" s="49" customFormat="1" ht="78.75" customHeight="1" thickBot="1" x14ac:dyDescent="0.2">
      <c r="C21" s="306" t="s">
        <v>174</v>
      </c>
      <c r="D21" s="307"/>
      <c r="E21" s="307"/>
      <c r="F21" s="307"/>
      <c r="G21" s="307"/>
      <c r="H21" s="307"/>
      <c r="I21" s="307"/>
      <c r="J21" s="307"/>
      <c r="K21" s="307"/>
      <c r="L21" s="307"/>
      <c r="M21" s="308"/>
      <c r="N21" s="266"/>
      <c r="O21" s="266"/>
      <c r="P21" s="266"/>
      <c r="Q21" s="266"/>
      <c r="R21" s="266"/>
      <c r="S21" s="266"/>
      <c r="T21" s="266"/>
    </row>
    <row r="22" spans="2:20" s="49" customFormat="1" ht="15.6" customHeight="1" x14ac:dyDescent="0.2">
      <c r="C22" s="54"/>
      <c r="D22" s="55"/>
      <c r="E22" s="55"/>
      <c r="F22" s="55"/>
      <c r="G22" s="55"/>
      <c r="H22" s="55"/>
      <c r="I22" s="55"/>
      <c r="J22" s="55"/>
      <c r="K22" s="55"/>
      <c r="L22" s="32"/>
      <c r="M22" s="266"/>
      <c r="N22" s="266"/>
      <c r="O22" s="266"/>
      <c r="P22" s="266"/>
      <c r="Q22" s="266"/>
      <c r="R22" s="266"/>
      <c r="S22" s="266"/>
      <c r="T22" s="266"/>
    </row>
    <row r="23" spans="2:20" s="49" customFormat="1" ht="15.6" customHeight="1" x14ac:dyDescent="0.15">
      <c r="B23" s="126" t="s">
        <v>163</v>
      </c>
      <c r="C23" s="331" t="s">
        <v>56</v>
      </c>
      <c r="D23" s="332"/>
      <c r="E23" s="332"/>
      <c r="F23" s="332"/>
      <c r="G23" s="332"/>
      <c r="H23" s="332"/>
      <c r="I23" s="332"/>
      <c r="J23" s="125"/>
      <c r="K23" s="125"/>
      <c r="L23" s="125"/>
      <c r="M23" s="125"/>
      <c r="N23" s="266"/>
      <c r="O23" s="266"/>
      <c r="P23" s="266"/>
      <c r="Q23" s="266"/>
      <c r="R23" s="266"/>
      <c r="S23" s="266"/>
      <c r="T23" s="266"/>
    </row>
    <row r="24" spans="2:20" s="49" customFormat="1" ht="15.6" customHeight="1" x14ac:dyDescent="0.2">
      <c r="C24" s="61"/>
      <c r="D24" s="61"/>
      <c r="E24" s="61"/>
      <c r="F24" s="61"/>
      <c r="G24" s="61"/>
      <c r="H24" s="61"/>
      <c r="I24" s="61"/>
      <c r="J24" s="61"/>
      <c r="K24" s="61"/>
      <c r="L24" s="32"/>
      <c r="M24" s="266"/>
      <c r="N24" s="266"/>
      <c r="O24" s="266"/>
      <c r="P24" s="266"/>
      <c r="Q24" s="266"/>
      <c r="R24" s="266"/>
      <c r="S24" s="266"/>
      <c r="T24" s="266"/>
    </row>
    <row r="25" spans="2:20" s="49" customFormat="1" ht="15.6" customHeight="1" x14ac:dyDescent="0.2">
      <c r="B25" s="126" t="s">
        <v>31</v>
      </c>
      <c r="C25" s="179" t="s">
        <v>73</v>
      </c>
      <c r="D25" s="293" t="s">
        <v>32</v>
      </c>
      <c r="E25" s="294"/>
      <c r="F25" s="294"/>
      <c r="G25" s="294"/>
      <c r="H25" s="295"/>
      <c r="I25" s="293" t="s">
        <v>50</v>
      </c>
      <c r="J25" s="294"/>
      <c r="K25" s="294"/>
      <c r="L25" s="294"/>
      <c r="M25" s="295"/>
      <c r="N25" s="266"/>
      <c r="O25" s="266"/>
      <c r="P25" s="266"/>
      <c r="Q25" s="266"/>
      <c r="R25" s="266"/>
      <c r="S25" s="266"/>
      <c r="T25" s="266"/>
    </row>
    <row r="26" spans="2:20" s="49" customFormat="1" ht="15.6" customHeight="1" x14ac:dyDescent="0.2">
      <c r="C26" s="291" t="s">
        <v>76</v>
      </c>
      <c r="D26" s="145" t="s">
        <v>10</v>
      </c>
      <c r="E26" s="146" t="s">
        <v>11</v>
      </c>
      <c r="F26" s="146" t="s">
        <v>12</v>
      </c>
      <c r="G26" s="146" t="s">
        <v>13</v>
      </c>
      <c r="H26" s="144" t="s">
        <v>14</v>
      </c>
      <c r="I26" s="146" t="s">
        <v>16</v>
      </c>
      <c r="J26" s="146" t="s">
        <v>42</v>
      </c>
      <c r="K26" s="146" t="s">
        <v>43</v>
      </c>
      <c r="L26" s="146" t="s">
        <v>47</v>
      </c>
      <c r="M26" s="144" t="s">
        <v>48</v>
      </c>
      <c r="N26" s="266"/>
      <c r="O26" s="266"/>
      <c r="P26" s="266"/>
      <c r="Q26" s="266"/>
      <c r="R26" s="266"/>
      <c r="S26" s="266"/>
      <c r="T26" s="266"/>
    </row>
    <row r="27" spans="2:20" s="49" customFormat="1" ht="34.15" customHeight="1" x14ac:dyDescent="0.15">
      <c r="C27" s="292"/>
      <c r="D27" s="130">
        <v>0</v>
      </c>
      <c r="E27" s="333">
        <f>$D$27</f>
        <v>0</v>
      </c>
      <c r="F27" s="333">
        <f t="shared" ref="F27:M27" si="0">$D$27</f>
        <v>0</v>
      </c>
      <c r="G27" s="333">
        <f t="shared" si="0"/>
        <v>0</v>
      </c>
      <c r="H27" s="333">
        <f t="shared" si="0"/>
        <v>0</v>
      </c>
      <c r="I27" s="333">
        <f t="shared" si="0"/>
        <v>0</v>
      </c>
      <c r="J27" s="333">
        <f t="shared" si="0"/>
        <v>0</v>
      </c>
      <c r="K27" s="333">
        <f t="shared" si="0"/>
        <v>0</v>
      </c>
      <c r="L27" s="333">
        <f t="shared" si="0"/>
        <v>0</v>
      </c>
      <c r="M27" s="333">
        <f t="shared" si="0"/>
        <v>0</v>
      </c>
      <c r="N27" s="266"/>
      <c r="O27" s="266"/>
      <c r="P27" s="266"/>
      <c r="Q27" s="266"/>
      <c r="R27" s="266"/>
      <c r="S27" s="266"/>
      <c r="T27" s="266"/>
    </row>
    <row r="28" spans="2:20" s="49" customFormat="1" ht="15.6" customHeight="1" x14ac:dyDescent="0.2">
      <c r="C28" s="55"/>
      <c r="D28" s="55"/>
      <c r="F28" s="56"/>
      <c r="G28" s="55"/>
      <c r="H28" s="55"/>
      <c r="I28" s="55"/>
      <c r="J28" s="55"/>
      <c r="K28" s="55"/>
      <c r="L28" s="32"/>
      <c r="M28" s="266"/>
      <c r="N28" s="266"/>
      <c r="O28" s="266"/>
      <c r="P28" s="266"/>
      <c r="Q28" s="266"/>
      <c r="R28" s="266"/>
      <c r="S28" s="266"/>
      <c r="T28" s="266"/>
    </row>
    <row r="29" spans="2:20" s="49" customFormat="1" ht="15.6" customHeight="1" x14ac:dyDescent="0.2">
      <c r="C29" s="334" t="s">
        <v>81</v>
      </c>
      <c r="D29" s="335"/>
      <c r="E29" s="335"/>
      <c r="F29" s="335"/>
      <c r="G29" s="336"/>
      <c r="H29" s="336"/>
      <c r="I29" s="336"/>
      <c r="J29" s="55"/>
      <c r="K29" s="55"/>
      <c r="L29" s="32"/>
      <c r="M29" s="266"/>
      <c r="N29" s="266"/>
      <c r="O29" s="266"/>
      <c r="P29" s="266"/>
      <c r="Q29" s="266"/>
      <c r="R29" s="266"/>
      <c r="S29" s="266"/>
      <c r="T29" s="266"/>
    </row>
    <row r="30" spans="2:20" s="49" customFormat="1" ht="15.6" customHeight="1" x14ac:dyDescent="0.2">
      <c r="C30" s="296" t="s">
        <v>74</v>
      </c>
      <c r="D30" s="297"/>
      <c r="E30" s="298"/>
      <c r="F30" s="105">
        <f>NPV(0.05,D27:M27)</f>
        <v>0</v>
      </c>
      <c r="G30" s="57" t="s">
        <v>34</v>
      </c>
      <c r="H30" s="134" t="s">
        <v>95</v>
      </c>
      <c r="I30" s="270">
        <f>SUM(D27:M27)</f>
        <v>0</v>
      </c>
      <c r="J30" s="55"/>
      <c r="K30" s="55"/>
      <c r="L30" s="32"/>
      <c r="M30" s="266"/>
      <c r="N30" s="266"/>
      <c r="O30" s="266"/>
      <c r="P30" s="266"/>
      <c r="Q30" s="266"/>
      <c r="R30" s="266"/>
      <c r="S30" s="266"/>
      <c r="T30" s="266"/>
    </row>
    <row r="31" spans="2:20" s="49" customFormat="1" ht="15.6" customHeight="1" x14ac:dyDescent="0.2">
      <c r="C31" s="55"/>
      <c r="D31" s="55"/>
      <c r="F31" s="56"/>
      <c r="G31" s="55"/>
      <c r="H31" s="55"/>
      <c r="I31" s="55"/>
      <c r="J31" s="55"/>
      <c r="K31" s="55"/>
      <c r="L31" s="32"/>
      <c r="M31" s="266"/>
      <c r="N31" s="266"/>
      <c r="O31" s="266"/>
      <c r="P31" s="266"/>
      <c r="Q31" s="266"/>
      <c r="R31" s="266"/>
      <c r="S31" s="266"/>
      <c r="T31" s="266"/>
    </row>
    <row r="32" spans="2:20" s="49" customFormat="1" ht="15.6" customHeight="1" x14ac:dyDescent="0.2">
      <c r="B32" s="126" t="s">
        <v>164</v>
      </c>
      <c r="C32" s="337" t="s">
        <v>64</v>
      </c>
      <c r="D32" s="64" t="s">
        <v>1</v>
      </c>
      <c r="E32" s="338"/>
      <c r="F32" s="338" t="s">
        <v>1</v>
      </c>
      <c r="G32" s="338"/>
      <c r="H32" s="338"/>
      <c r="I32" s="339"/>
      <c r="J32" s="61"/>
      <c r="K32" s="61"/>
      <c r="L32" s="32"/>
      <c r="M32" s="266"/>
      <c r="N32" s="266"/>
      <c r="O32" s="266"/>
      <c r="P32" s="266"/>
      <c r="Q32" s="266"/>
      <c r="R32" s="266"/>
      <c r="S32" s="266"/>
      <c r="T32" s="266"/>
    </row>
    <row r="33" spans="2:20" s="49" customFormat="1" ht="15.6" customHeight="1" x14ac:dyDescent="0.2">
      <c r="C33" s="340" t="s">
        <v>1</v>
      </c>
      <c r="D33" s="65" t="s">
        <v>1</v>
      </c>
      <c r="E33" s="70"/>
      <c r="F33" s="70"/>
      <c r="G33" s="70"/>
      <c r="H33" s="70"/>
      <c r="I33" s="341"/>
      <c r="J33" s="61"/>
      <c r="K33" s="61"/>
      <c r="L33" s="32"/>
      <c r="M33" s="266"/>
      <c r="N33" s="266"/>
      <c r="O33" s="266"/>
      <c r="P33" s="266"/>
      <c r="Q33" s="266"/>
      <c r="R33" s="266"/>
      <c r="S33" s="266"/>
      <c r="T33" s="266"/>
    </row>
    <row r="34" spans="2:20" s="49" customFormat="1" ht="15.6" customHeight="1" x14ac:dyDescent="0.2">
      <c r="C34" s="342" t="s">
        <v>19</v>
      </c>
      <c r="D34" s="146" t="s">
        <v>20</v>
      </c>
      <c r="E34" s="70"/>
      <c r="F34" s="70"/>
      <c r="G34" s="70"/>
      <c r="H34" s="70"/>
      <c r="I34" s="341"/>
      <c r="J34" s="61"/>
      <c r="K34" s="61"/>
      <c r="L34" s="32"/>
      <c r="M34" s="266"/>
      <c r="N34" s="266"/>
      <c r="O34" s="266"/>
      <c r="P34" s="266"/>
      <c r="Q34" s="266"/>
      <c r="R34" s="266"/>
      <c r="S34" s="266"/>
      <c r="T34" s="266"/>
    </row>
    <row r="35" spans="2:20" s="49" customFormat="1" ht="42.75" customHeight="1" x14ac:dyDescent="0.2">
      <c r="C35" s="343" t="s">
        <v>169</v>
      </c>
      <c r="D35" s="130">
        <v>0</v>
      </c>
      <c r="E35" s="70" t="s">
        <v>1</v>
      </c>
      <c r="F35" s="70" t="s">
        <v>1</v>
      </c>
      <c r="G35" s="70"/>
      <c r="H35" s="70"/>
      <c r="I35" s="344" t="s">
        <v>60</v>
      </c>
      <c r="J35" s="61"/>
      <c r="K35" s="61"/>
      <c r="L35" s="32"/>
      <c r="M35" s="266"/>
      <c r="N35" s="266"/>
      <c r="O35" s="266"/>
      <c r="P35" s="266"/>
      <c r="Q35" s="266"/>
      <c r="R35" s="266"/>
      <c r="S35" s="266"/>
      <c r="T35" s="266"/>
    </row>
    <row r="36" spans="2:20" s="49" customFormat="1" ht="15.6" customHeight="1" x14ac:dyDescent="0.2">
      <c r="C36" s="345"/>
      <c r="D36" s="70"/>
      <c r="E36" s="70"/>
      <c r="F36" s="346" t="s">
        <v>1</v>
      </c>
      <c r="G36" s="346"/>
      <c r="H36" s="346" t="s">
        <v>1</v>
      </c>
      <c r="I36" s="344" t="s">
        <v>58</v>
      </c>
      <c r="J36" s="61"/>
      <c r="K36" s="61"/>
      <c r="L36" s="32"/>
      <c r="M36" s="266"/>
      <c r="N36" s="266"/>
      <c r="O36" s="266"/>
      <c r="P36" s="266"/>
      <c r="Q36" s="266"/>
      <c r="R36" s="266"/>
      <c r="S36" s="266"/>
      <c r="T36" s="266"/>
    </row>
    <row r="37" spans="2:20" s="49" customFormat="1" ht="15.6" customHeight="1" x14ac:dyDescent="0.2">
      <c r="C37" s="347" t="s">
        <v>21</v>
      </c>
      <c r="D37" s="348"/>
      <c r="E37" s="348"/>
      <c r="F37" s="349" t="s">
        <v>57</v>
      </c>
      <c r="G37" s="350"/>
      <c r="H37" s="350" t="s">
        <v>1</v>
      </c>
      <c r="I37" s="344" t="s">
        <v>22</v>
      </c>
      <c r="J37" s="61"/>
      <c r="K37" s="61"/>
      <c r="L37" s="32"/>
      <c r="M37" s="266"/>
      <c r="N37" s="266"/>
      <c r="O37" s="266"/>
      <c r="P37" s="266"/>
      <c r="Q37" s="266"/>
      <c r="R37" s="266"/>
      <c r="S37" s="266"/>
      <c r="T37" s="266"/>
    </row>
    <row r="38" spans="2:20" s="49" customFormat="1" ht="15.6" customHeight="1" x14ac:dyDescent="0.2">
      <c r="C38" s="351"/>
      <c r="D38" s="352" t="s">
        <v>41</v>
      </c>
      <c r="E38" s="353"/>
      <c r="F38" s="349"/>
      <c r="G38" s="354" t="s">
        <v>59</v>
      </c>
      <c r="H38" s="349" t="s">
        <v>23</v>
      </c>
      <c r="I38" s="355" t="s">
        <v>24</v>
      </c>
      <c r="J38" s="61"/>
      <c r="K38" s="61"/>
      <c r="L38" s="32"/>
      <c r="M38" s="266"/>
      <c r="N38" s="266"/>
      <c r="O38" s="266"/>
      <c r="P38" s="266"/>
      <c r="Q38" s="266"/>
      <c r="R38" s="266"/>
      <c r="S38" s="266"/>
      <c r="T38" s="266"/>
    </row>
    <row r="39" spans="2:20" s="49" customFormat="1" ht="15.6" customHeight="1" x14ac:dyDescent="0.2">
      <c r="C39" s="145" t="s">
        <v>25</v>
      </c>
      <c r="D39" s="356" t="s">
        <v>26</v>
      </c>
      <c r="E39" s="357" t="s">
        <v>27</v>
      </c>
      <c r="F39" s="358"/>
      <c r="G39" s="359"/>
      <c r="H39" s="358"/>
      <c r="I39" s="360" t="s">
        <v>28</v>
      </c>
      <c r="J39" s="61"/>
      <c r="K39" s="61"/>
      <c r="L39" s="32"/>
      <c r="M39" s="32"/>
      <c r="N39" s="266" t="s">
        <v>7</v>
      </c>
      <c r="O39" s="266" t="s">
        <v>7</v>
      </c>
      <c r="P39" s="266"/>
      <c r="Q39" s="266"/>
      <c r="R39" s="266" t="s">
        <v>7</v>
      </c>
      <c r="S39" s="266" t="s">
        <v>7</v>
      </c>
      <c r="T39" s="266"/>
    </row>
    <row r="40" spans="2:20" s="49" customFormat="1" ht="15.6" customHeight="1" x14ac:dyDescent="0.2">
      <c r="C40" s="361" t="s">
        <v>36</v>
      </c>
      <c r="D40" s="362">
        <v>1</v>
      </c>
      <c r="E40" s="133"/>
      <c r="F40" s="363" t="str">
        <f>IF(+E40&lt;&gt;0,E40,"&gt;")</f>
        <v>&gt;</v>
      </c>
      <c r="G40" s="364">
        <f>+$D$35</f>
        <v>0</v>
      </c>
      <c r="H40" s="127"/>
      <c r="I40" s="365">
        <f>IF(N40=2,"",+$D$35*(1-H40))</f>
        <v>0</v>
      </c>
      <c r="J40" s="61"/>
      <c r="K40" s="61"/>
      <c r="L40" s="32"/>
      <c r="M40" s="32"/>
      <c r="N40" s="366">
        <f>IF(AND(D40&lt;&gt;" ",E40="&gt;"),0,IF(AND(D40=" ",E40="&gt;"),2,1))</f>
        <v>1</v>
      </c>
      <c r="O40" s="366">
        <v>0</v>
      </c>
      <c r="P40" s="266"/>
      <c r="Q40" s="266"/>
      <c r="R40" s="367" t="str">
        <f xml:space="preserve"> "1 t/m " &amp; F40 &amp; " " &amp; $C$35 &amp; "s"</f>
        <v>1 t/m &gt; Vergoeding per Virtual Machine (inclusief ten minste alle activiteiten nodig voor het implementeren en het Beheren en Onderhouden van de VM).s</v>
      </c>
      <c r="S40" s="367" t="str">
        <f>F40&amp;" "&amp;E39&amp;" "&amp;$C$35&amp;"s"</f>
        <v>&gt; tot en met Vergoeding per Virtual Machine (inclusief ten minste alle activiteiten nodig voor het implementeren en het Beheren en Onderhouden van de VM).s</v>
      </c>
      <c r="T40" s="266"/>
    </row>
    <row r="41" spans="2:20" s="49" customFormat="1" ht="15.6" customHeight="1" x14ac:dyDescent="0.2">
      <c r="C41" s="368" t="s">
        <v>37</v>
      </c>
      <c r="D41" s="362">
        <f t="shared" ref="D41:D44" si="1">IF(ISERROR(+E40+1)," ",E40+1)</f>
        <v>1</v>
      </c>
      <c r="E41" s="133"/>
      <c r="F41" s="363" t="str">
        <f>IF(N41=2,"",IF(+E41&lt;&gt;0,E41,"&gt;"))</f>
        <v>&gt;</v>
      </c>
      <c r="G41" s="364">
        <f>IF(N41=2," ",+$D$35)</f>
        <v>0</v>
      </c>
      <c r="H41" s="127"/>
      <c r="I41" s="365">
        <f>IF(N41=2,"",+$D$35*(1-H41))</f>
        <v>0</v>
      </c>
      <c r="J41" s="61"/>
      <c r="K41" s="61"/>
      <c r="L41" s="32"/>
      <c r="M41" s="32"/>
      <c r="N41" s="366">
        <f>IF(AND(D41&lt;&gt;" ",E41="&gt;"),0,IF(AND(D41=" ",E41="&gt;"),2,1))</f>
        <v>1</v>
      </c>
      <c r="O41" s="366">
        <f>IF(N41&lt;&gt;2,IF(I41&gt;I40,1,0),0)</f>
        <v>0</v>
      </c>
      <c r="P41" s="266"/>
      <c r="Q41" s="266"/>
      <c r="R41" s="367" t="str">
        <f xml:space="preserve"> "1 t/m " &amp; F41 &amp; " " &amp; $C$35 &amp; "s"</f>
        <v>1 t/m &gt; Vergoeding per Virtual Machine (inclusief ten minste alle activiteiten nodig voor het implementeren en het Beheren en Onderhouden van de VM).s</v>
      </c>
      <c r="S41" s="367" t="str">
        <f>F41&amp;" "&amp;E40&amp;" "&amp;$C$35&amp;"s"</f>
        <v>&gt;  Vergoeding per Virtual Machine (inclusief ten minste alle activiteiten nodig voor het implementeren en het Beheren en Onderhouden van de VM).s</v>
      </c>
      <c r="T41" s="266"/>
    </row>
    <row r="42" spans="2:20" s="49" customFormat="1" ht="15.6" customHeight="1" x14ac:dyDescent="0.2">
      <c r="C42" s="369" t="s">
        <v>38</v>
      </c>
      <c r="D42" s="362">
        <f t="shared" si="1"/>
        <v>1</v>
      </c>
      <c r="E42" s="133"/>
      <c r="F42" s="363" t="str">
        <f>IF(N42=2,"",IF(+E42&lt;&gt;0,E42,"&gt;"))</f>
        <v>&gt;</v>
      </c>
      <c r="G42" s="364">
        <f>IF(N42=2," ",+$D$35)</f>
        <v>0</v>
      </c>
      <c r="H42" s="127"/>
      <c r="I42" s="365">
        <f>IF(N42=2,"",+$D$35*(1-H42))</f>
        <v>0</v>
      </c>
      <c r="J42" s="61"/>
      <c r="K42" s="61"/>
      <c r="L42" s="32"/>
      <c r="M42" s="32"/>
      <c r="N42" s="366">
        <f>IF(AND(D42&lt;&gt;" ",E42="&gt;"),0,IF(AND(D42=" ",E42="&gt;"),2,1))</f>
        <v>1</v>
      </c>
      <c r="O42" s="366">
        <f>IF(N42&lt;&gt;2,IF(I42&gt;I41,1,0),0)</f>
        <v>0</v>
      </c>
      <c r="P42" s="266"/>
      <c r="Q42" s="266"/>
      <c r="R42" s="367" t="str">
        <f xml:space="preserve"> "1 t/m " &amp; F42 &amp; " " &amp; $C$35 &amp; "s"</f>
        <v>1 t/m &gt; Vergoeding per Virtual Machine (inclusief ten minste alle activiteiten nodig voor het implementeren en het Beheren en Onderhouden van de VM).s</v>
      </c>
      <c r="S42" s="367" t="str">
        <f>F42&amp;" "&amp;E41&amp;" "&amp;$C$35&amp;"s"</f>
        <v>&gt;  Vergoeding per Virtual Machine (inclusief ten minste alle activiteiten nodig voor het implementeren en het Beheren en Onderhouden van de VM).s</v>
      </c>
      <c r="T42" s="266"/>
    </row>
    <row r="43" spans="2:20" s="49" customFormat="1" ht="15.6" customHeight="1" x14ac:dyDescent="0.2">
      <c r="C43" s="369" t="s">
        <v>39</v>
      </c>
      <c r="D43" s="362">
        <f t="shared" si="1"/>
        <v>1</v>
      </c>
      <c r="E43" s="133"/>
      <c r="F43" s="363" t="str">
        <f>IF(N43=2,"",IF(+E43&lt;&gt;0,E43,"&gt;"))</f>
        <v>&gt;</v>
      </c>
      <c r="G43" s="364">
        <f>IF(N43=2," ",+$D$35)</f>
        <v>0</v>
      </c>
      <c r="H43" s="127"/>
      <c r="I43" s="365">
        <f>IF(N43=2,"",+$D$35*(1-H43))</f>
        <v>0</v>
      </c>
      <c r="J43" s="61"/>
      <c r="K43" s="61"/>
      <c r="L43" s="32"/>
      <c r="M43" s="32"/>
      <c r="N43" s="366">
        <f>IF(AND(D43&lt;&gt;" ",E43="&gt;"),0,IF(AND(D43=" ",E43="&gt;"),2,1))</f>
        <v>1</v>
      </c>
      <c r="O43" s="366">
        <f>IF(N43&lt;&gt;2,IF(I43&gt;I42,1,0),0)</f>
        <v>0</v>
      </c>
      <c r="P43" s="266"/>
      <c r="Q43" s="266"/>
      <c r="R43" s="367" t="str">
        <f xml:space="preserve"> "1 t/m " &amp; F43 &amp; " " &amp; $C$35 &amp; "s"</f>
        <v>1 t/m &gt; Vergoeding per Virtual Machine (inclusief ten minste alle activiteiten nodig voor het implementeren en het Beheren en Onderhouden van de VM).s</v>
      </c>
      <c r="S43" s="367" t="str">
        <f>F43&amp;" "&amp;E42&amp;" "&amp;$C$35&amp;"s"</f>
        <v>&gt;  Vergoeding per Virtual Machine (inclusief ten minste alle activiteiten nodig voor het implementeren en het Beheren en Onderhouden van de VM).s</v>
      </c>
      <c r="T43" s="266"/>
    </row>
    <row r="44" spans="2:20" s="49" customFormat="1" ht="15.6" customHeight="1" x14ac:dyDescent="0.2">
      <c r="C44" s="361" t="s">
        <v>40</v>
      </c>
      <c r="D44" s="362">
        <f t="shared" si="1"/>
        <v>1</v>
      </c>
      <c r="E44" s="370"/>
      <c r="F44" s="363" t="str">
        <f>IF(N44=2,"",IF(+E44&lt;&gt;0,E44,"&gt;"))</f>
        <v>&gt;</v>
      </c>
      <c r="G44" s="364">
        <f>IF(N44=2," ",+$D$35)</f>
        <v>0</v>
      </c>
      <c r="H44" s="127"/>
      <c r="I44" s="365">
        <f>IF(N44=2,"",+$D$35*(1-H44))</f>
        <v>0</v>
      </c>
      <c r="J44" s="61"/>
      <c r="K44" s="61"/>
      <c r="L44" s="32"/>
      <c r="M44" s="32"/>
      <c r="N44" s="366">
        <f>IF(AND(D44&lt;&gt;" ",E44="&gt;"),0,IF(AND(D44=" ",E44="&gt;"),2,1))</f>
        <v>1</v>
      </c>
      <c r="O44" s="366">
        <f>IF(N44&lt;&gt;2,IF(I44&gt;I43,1,0),0)</f>
        <v>0</v>
      </c>
      <c r="P44" s="266"/>
      <c r="Q44" s="266"/>
      <c r="R44" s="367" t="str">
        <f xml:space="preserve"> "1 t/m " &amp; F44 &amp; " " &amp; $C$35 &amp; "s"</f>
        <v>1 t/m &gt; Vergoeding per Virtual Machine (inclusief ten minste alle activiteiten nodig voor het implementeren en het Beheren en Onderhouden van de VM).s</v>
      </c>
      <c r="S44" s="367" t="str">
        <f>F44&amp;" "&amp;E43&amp;" "&amp;$C$35&amp;"s"</f>
        <v>&gt;  Vergoeding per Virtual Machine (inclusief ten minste alle activiteiten nodig voor het implementeren en het Beheren en Onderhouden van de VM).s</v>
      </c>
      <c r="T44" s="266"/>
    </row>
    <row r="45" spans="2:20" s="49" customFormat="1" ht="15.6" customHeight="1" x14ac:dyDescent="0.2">
      <c r="C45" s="371" t="s">
        <v>29</v>
      </c>
      <c r="D45" s="372"/>
      <c r="E45" s="372"/>
      <c r="F45" s="372"/>
      <c r="G45" s="373"/>
      <c r="H45" s="374"/>
      <c r="I45" s="375" t="str">
        <f>IF(O45=0,"OK","Fout !")</f>
        <v>OK</v>
      </c>
      <c r="J45" s="61"/>
      <c r="K45" s="61"/>
      <c r="L45" s="32"/>
      <c r="M45" s="32"/>
      <c r="N45" s="376"/>
      <c r="O45" s="366">
        <f>SUM(O40:O44)</f>
        <v>0</v>
      </c>
      <c r="P45" s="377"/>
      <c r="Q45" s="266"/>
      <c r="R45" s="266"/>
      <c r="S45" s="266"/>
      <c r="T45" s="266"/>
    </row>
    <row r="46" spans="2:20" s="49" customFormat="1" ht="15.6" customHeight="1" x14ac:dyDescent="0.2">
      <c r="C46" s="378"/>
      <c r="D46" s="379"/>
      <c r="E46" s="379"/>
      <c r="F46" s="379"/>
      <c r="G46" s="380"/>
      <c r="H46" s="374"/>
      <c r="I46" s="374"/>
      <c r="J46" s="374"/>
      <c r="K46" s="374"/>
      <c r="L46" s="32"/>
      <c r="M46" s="32"/>
      <c r="N46" s="376"/>
      <c r="O46" s="366"/>
      <c r="P46" s="377"/>
      <c r="Q46" s="266"/>
      <c r="R46" s="266"/>
      <c r="S46" s="266"/>
      <c r="T46" s="266"/>
    </row>
    <row r="47" spans="2:20" s="49" customFormat="1" ht="15.6" customHeight="1" x14ac:dyDescent="0.2">
      <c r="C47" s="381"/>
      <c r="D47" s="336"/>
      <c r="E47" s="336"/>
      <c r="F47" s="336"/>
      <c r="G47" s="336"/>
      <c r="H47" s="382"/>
      <c r="I47" s="382"/>
      <c r="J47" s="382"/>
      <c r="K47" s="382"/>
      <c r="L47" s="32"/>
      <c r="M47" s="32"/>
      <c r="N47" s="376"/>
      <c r="O47" s="366"/>
      <c r="P47" s="377"/>
      <c r="Q47" s="266"/>
      <c r="R47" s="266"/>
      <c r="S47" s="266"/>
      <c r="T47" s="266"/>
    </row>
    <row r="48" spans="2:20" s="49" customFormat="1" ht="15.6" customHeight="1" x14ac:dyDescent="0.2">
      <c r="B48" s="126"/>
      <c r="C48" s="383" t="s">
        <v>75</v>
      </c>
      <c r="D48" s="384" t="s">
        <v>10</v>
      </c>
      <c r="E48" s="385" t="s">
        <v>11</v>
      </c>
      <c r="F48" s="385" t="s">
        <v>12</v>
      </c>
      <c r="G48" s="385" t="s">
        <v>13</v>
      </c>
      <c r="H48" s="385" t="s">
        <v>14</v>
      </c>
      <c r="I48" s="386" t="s">
        <v>16</v>
      </c>
      <c r="J48" s="386" t="s">
        <v>42</v>
      </c>
      <c r="K48" s="386" t="s">
        <v>43</v>
      </c>
      <c r="L48" s="386" t="s">
        <v>47</v>
      </c>
      <c r="M48" s="386" t="s">
        <v>48</v>
      </c>
      <c r="N48" s="266"/>
      <c r="O48" s="266"/>
      <c r="P48" s="266"/>
      <c r="Q48" s="266"/>
      <c r="R48" s="266"/>
      <c r="S48" s="266"/>
      <c r="T48" s="266"/>
    </row>
    <row r="49" spans="3:20" s="49" customFormat="1" ht="15.6" customHeight="1" x14ac:dyDescent="0.2">
      <c r="C49" s="387" t="s">
        <v>61</v>
      </c>
      <c r="D49" s="388">
        <f>$D$16</f>
        <v>130</v>
      </c>
      <c r="E49" s="389">
        <f>$E$16</f>
        <v>130</v>
      </c>
      <c r="F49" s="389">
        <f>$F$16</f>
        <v>130</v>
      </c>
      <c r="G49" s="389">
        <f>$G$16</f>
        <v>125</v>
      </c>
      <c r="H49" s="389">
        <f>$H$16</f>
        <v>120</v>
      </c>
      <c r="I49" s="389">
        <f>$I$16</f>
        <v>115</v>
      </c>
      <c r="J49" s="389">
        <f>$J$16</f>
        <v>110</v>
      </c>
      <c r="K49" s="389">
        <f>$K$16</f>
        <v>105</v>
      </c>
      <c r="L49" s="389">
        <f>$L$16</f>
        <v>100</v>
      </c>
      <c r="M49" s="389">
        <f>$M$16</f>
        <v>100</v>
      </c>
      <c r="N49" s="266"/>
      <c r="O49" s="266"/>
      <c r="P49" s="266"/>
      <c r="Q49" s="266"/>
      <c r="R49" s="266"/>
      <c r="S49" s="266"/>
      <c r="T49" s="266"/>
    </row>
    <row r="50" spans="3:20" s="49" customFormat="1" ht="15.6" customHeight="1" x14ac:dyDescent="0.2">
      <c r="C50" s="387" t="s">
        <v>62</v>
      </c>
      <c r="D50" s="390">
        <f t="shared" ref="D50:K50" si="2">IF(ISERROR(INDEX($I$40:$I$44,MATCH(D49,$D$40:$D$44,1))),"",INDEX($I$40:$I$44,MATCH(D49,$D$40:$D$44,1)))</f>
        <v>0</v>
      </c>
      <c r="E50" s="390">
        <f t="shared" si="2"/>
        <v>0</v>
      </c>
      <c r="F50" s="390">
        <f t="shared" si="2"/>
        <v>0</v>
      </c>
      <c r="G50" s="390">
        <f t="shared" si="2"/>
        <v>0</v>
      </c>
      <c r="H50" s="390">
        <f t="shared" si="2"/>
        <v>0</v>
      </c>
      <c r="I50" s="390">
        <f t="shared" si="2"/>
        <v>0</v>
      </c>
      <c r="J50" s="390">
        <f t="shared" si="2"/>
        <v>0</v>
      </c>
      <c r="K50" s="390">
        <f t="shared" si="2"/>
        <v>0</v>
      </c>
      <c r="L50" s="390">
        <f t="shared" ref="L50:M50" si="3">IF(ISERROR(INDEX($I$40:$I$44,MATCH(L49,$D$40:$D$44,1))),"",INDEX($I$40:$I$44,MATCH(L49,$D$40:$D$44,1)))</f>
        <v>0</v>
      </c>
      <c r="M50" s="390">
        <f t="shared" si="3"/>
        <v>0</v>
      </c>
      <c r="N50" s="266"/>
      <c r="O50" s="266"/>
      <c r="P50" s="266"/>
      <c r="Q50" s="266"/>
      <c r="R50" s="266"/>
      <c r="S50" s="266"/>
      <c r="T50" s="266"/>
    </row>
    <row r="51" spans="3:20" s="49" customFormat="1" ht="15.6" customHeight="1" thickBot="1" x14ac:dyDescent="0.25">
      <c r="C51" s="391" t="s">
        <v>72</v>
      </c>
      <c r="D51" s="392">
        <f>D49*D50</f>
        <v>0</v>
      </c>
      <c r="E51" s="392">
        <f t="shared" ref="E51:K51" si="4">E49*E50</f>
        <v>0</v>
      </c>
      <c r="F51" s="392">
        <f t="shared" si="4"/>
        <v>0</v>
      </c>
      <c r="G51" s="392">
        <f t="shared" si="4"/>
        <v>0</v>
      </c>
      <c r="H51" s="392">
        <f t="shared" si="4"/>
        <v>0</v>
      </c>
      <c r="I51" s="392">
        <f t="shared" si="4"/>
        <v>0</v>
      </c>
      <c r="J51" s="392">
        <f t="shared" si="4"/>
        <v>0</v>
      </c>
      <c r="K51" s="392">
        <f t="shared" si="4"/>
        <v>0</v>
      </c>
      <c r="L51" s="392">
        <f t="shared" ref="L51:M51" si="5">L49*L50</f>
        <v>0</v>
      </c>
      <c r="M51" s="392">
        <f t="shared" si="5"/>
        <v>0</v>
      </c>
      <c r="N51" s="266"/>
      <c r="O51" s="266"/>
      <c r="P51" s="266"/>
      <c r="Q51" s="266"/>
      <c r="R51" s="266"/>
      <c r="S51" s="266"/>
      <c r="T51" s="266"/>
    </row>
    <row r="52" spans="3:20" s="49" customFormat="1" ht="15.6" customHeight="1" thickTop="1" x14ac:dyDescent="0.2">
      <c r="C52" s="336"/>
      <c r="D52" s="336"/>
      <c r="E52" s="336"/>
      <c r="F52" s="336"/>
      <c r="G52" s="336"/>
      <c r="H52" s="336"/>
      <c r="I52" s="336"/>
      <c r="J52" s="336"/>
      <c r="K52" s="336"/>
      <c r="L52" s="32"/>
      <c r="M52" s="266"/>
      <c r="N52" s="266"/>
      <c r="O52" s="266"/>
      <c r="P52" s="266"/>
      <c r="Q52" s="266"/>
      <c r="R52" s="266"/>
      <c r="S52" s="266"/>
      <c r="T52" s="266"/>
    </row>
    <row r="53" spans="3:20" s="49" customFormat="1" ht="15.6" customHeight="1" x14ac:dyDescent="0.2">
      <c r="C53" s="334" t="s">
        <v>80</v>
      </c>
      <c r="D53" s="335"/>
      <c r="E53" s="335"/>
      <c r="F53" s="335"/>
      <c r="G53" s="336"/>
      <c r="H53" s="336"/>
      <c r="I53" s="336"/>
      <c r="J53" s="150"/>
      <c r="K53" s="150"/>
      <c r="L53" s="32"/>
      <c r="M53" s="266"/>
      <c r="N53" s="266"/>
      <c r="O53" s="266"/>
      <c r="P53" s="266"/>
      <c r="Q53" s="266"/>
      <c r="R53" s="266"/>
      <c r="S53" s="266"/>
      <c r="T53" s="266"/>
    </row>
    <row r="54" spans="3:20" s="49" customFormat="1" ht="15.6" customHeight="1" x14ac:dyDescent="0.2">
      <c r="C54" s="296" t="s">
        <v>74</v>
      </c>
      <c r="D54" s="297"/>
      <c r="E54" s="298"/>
      <c r="F54" s="105">
        <f>NPV(0.05,D51:M51)</f>
        <v>0</v>
      </c>
      <c r="G54" s="57" t="s">
        <v>34</v>
      </c>
      <c r="H54" s="134" t="s">
        <v>95</v>
      </c>
      <c r="I54" s="270">
        <f>SUM(D51:M51)</f>
        <v>0</v>
      </c>
      <c r="J54" s="61"/>
      <c r="K54" s="61"/>
      <c r="L54" s="32"/>
      <c r="M54" s="266"/>
      <c r="N54" s="266"/>
      <c r="O54" s="266"/>
      <c r="P54" s="266"/>
      <c r="Q54" s="266"/>
      <c r="R54" s="266"/>
      <c r="S54" s="266"/>
      <c r="T54" s="266"/>
    </row>
    <row r="55" spans="3:20" s="49" customFormat="1" ht="15.6" customHeight="1" thickBot="1" x14ac:dyDescent="0.2">
      <c r="C55" s="75"/>
      <c r="D55" s="75"/>
      <c r="E55" s="75"/>
      <c r="F55" s="75"/>
      <c r="G55" s="75"/>
      <c r="H55" s="75"/>
      <c r="I55" s="75"/>
      <c r="J55" s="75"/>
      <c r="K55" s="75"/>
      <c r="L55" s="75"/>
      <c r="M55" s="75"/>
      <c r="O55" s="266"/>
      <c r="P55" s="266"/>
      <c r="Q55" s="266"/>
      <c r="R55" s="266"/>
      <c r="S55" s="266"/>
      <c r="T55" s="266"/>
    </row>
    <row r="56" spans="3:20" s="49" customFormat="1" ht="15.6" customHeight="1" x14ac:dyDescent="0.2">
      <c r="C56" s="55"/>
      <c r="D56" s="55"/>
      <c r="E56" s="55"/>
      <c r="F56" s="55"/>
      <c r="G56" s="55"/>
      <c r="H56" s="55"/>
      <c r="I56" s="55"/>
      <c r="J56" s="55"/>
      <c r="K56" s="55"/>
      <c r="L56" s="32"/>
      <c r="M56" s="266"/>
      <c r="N56" s="266"/>
      <c r="O56" s="266"/>
      <c r="P56" s="266"/>
      <c r="Q56" s="266"/>
      <c r="R56" s="266"/>
      <c r="S56" s="266"/>
      <c r="T56" s="266"/>
    </row>
    <row r="57" spans="3:20" s="49" customFormat="1" ht="15.6" customHeight="1" x14ac:dyDescent="0.25">
      <c r="C57" s="152" t="s">
        <v>77</v>
      </c>
      <c r="D57" s="153"/>
      <c r="E57" s="153"/>
      <c r="F57" s="154"/>
      <c r="G57" s="154"/>
      <c r="H57" s="154"/>
      <c r="I57" s="154"/>
      <c r="J57" s="154"/>
      <c r="K57" s="154"/>
      <c r="L57" s="154"/>
      <c r="M57" s="154"/>
      <c r="N57" s="266"/>
      <c r="O57" s="266"/>
      <c r="P57" s="266"/>
      <c r="Q57" s="266"/>
      <c r="R57" s="266"/>
      <c r="S57" s="266"/>
      <c r="T57" s="266"/>
    </row>
    <row r="58" spans="3:20" s="49" customFormat="1" ht="15.6" customHeight="1" x14ac:dyDescent="0.15">
      <c r="C58" s="155"/>
      <c r="D58" s="155"/>
      <c r="E58" s="156"/>
      <c r="F58" s="155"/>
      <c r="G58" s="155"/>
      <c r="H58" s="155"/>
      <c r="I58" s="155"/>
      <c r="J58" s="155"/>
      <c r="K58" s="155"/>
      <c r="L58" s="155"/>
      <c r="M58" s="155"/>
      <c r="N58" s="155"/>
      <c r="O58" s="155"/>
      <c r="P58" s="155"/>
      <c r="Q58" s="266"/>
      <c r="R58" s="266"/>
      <c r="S58" s="266"/>
      <c r="T58" s="266"/>
    </row>
    <row r="59" spans="3:20" s="49" customFormat="1" ht="20.25" x14ac:dyDescent="0.15">
      <c r="C59" s="177" t="s">
        <v>70</v>
      </c>
      <c r="D59" s="289" t="s">
        <v>69</v>
      </c>
      <c r="E59" s="290"/>
      <c r="F59" s="157"/>
      <c r="G59" s="158"/>
      <c r="H59" s="159"/>
      <c r="I59" s="160"/>
      <c r="J59" s="160"/>
      <c r="K59" s="160"/>
      <c r="L59" s="160"/>
      <c r="M59" s="160"/>
      <c r="N59" s="160"/>
      <c r="O59" s="160"/>
      <c r="P59" s="160"/>
      <c r="Q59" s="266"/>
      <c r="R59" s="266"/>
      <c r="S59" s="266"/>
      <c r="T59" s="266"/>
    </row>
    <row r="60" spans="3:20" s="49" customFormat="1" ht="60" x14ac:dyDescent="0.15">
      <c r="C60" s="180" t="s">
        <v>65</v>
      </c>
      <c r="D60" s="180" t="s">
        <v>66</v>
      </c>
      <c r="E60" s="180" t="s">
        <v>67</v>
      </c>
      <c r="F60" s="180" t="s">
        <v>79</v>
      </c>
      <c r="G60" s="180" t="s">
        <v>88</v>
      </c>
      <c r="H60" s="180" t="s">
        <v>78</v>
      </c>
      <c r="I60" s="180" t="s">
        <v>87</v>
      </c>
      <c r="J60" s="160"/>
      <c r="K60" s="180" t="s">
        <v>71</v>
      </c>
      <c r="L60" s="180" t="s">
        <v>86</v>
      </c>
      <c r="M60" s="160"/>
      <c r="N60" s="160"/>
      <c r="O60" s="160"/>
      <c r="P60" s="160"/>
      <c r="Q60" s="266"/>
      <c r="R60" s="266"/>
      <c r="S60" s="266"/>
      <c r="T60" s="266"/>
    </row>
    <row r="61" spans="3:20" s="49" customFormat="1" ht="15.6" customHeight="1" thickBot="1" x14ac:dyDescent="0.2">
      <c r="C61" s="161"/>
      <c r="D61" s="162"/>
      <c r="E61" s="162"/>
      <c r="F61" s="163"/>
      <c r="G61" s="164"/>
      <c r="H61" s="165"/>
      <c r="I61" s="166">
        <f>(F61*G61)*(1-H61)</f>
        <v>0</v>
      </c>
      <c r="J61" s="160"/>
      <c r="K61" s="178"/>
      <c r="L61" s="166">
        <f>K61*I61</f>
        <v>0</v>
      </c>
      <c r="M61" s="160"/>
      <c r="N61" s="160"/>
      <c r="O61" s="160"/>
      <c r="P61" s="160"/>
      <c r="Q61" s="266"/>
      <c r="R61" s="266"/>
      <c r="S61" s="266"/>
      <c r="T61" s="266"/>
    </row>
    <row r="62" spans="3:20" s="49" customFormat="1" ht="15.6" customHeight="1" thickTop="1" thickBot="1" x14ac:dyDescent="0.2">
      <c r="C62" s="161"/>
      <c r="D62" s="162"/>
      <c r="E62" s="162"/>
      <c r="F62" s="167"/>
      <c r="G62" s="164"/>
      <c r="H62" s="393">
        <f>$H$61</f>
        <v>0</v>
      </c>
      <c r="I62" s="166">
        <f t="shared" ref="I62:I86" si="6">(F62*G62)*(1-H62)</f>
        <v>0</v>
      </c>
      <c r="J62" s="160"/>
      <c r="K62" s="393">
        <f>$K$61</f>
        <v>0</v>
      </c>
      <c r="L62" s="166">
        <f t="shared" ref="L62:L86" si="7">K62*I62</f>
        <v>0</v>
      </c>
      <c r="M62" s="160"/>
      <c r="N62" s="160"/>
      <c r="O62" s="160"/>
      <c r="P62" s="160"/>
      <c r="Q62" s="266"/>
      <c r="R62" s="266"/>
      <c r="S62" s="266"/>
      <c r="T62" s="266"/>
    </row>
    <row r="63" spans="3:20" s="49" customFormat="1" ht="15.6" customHeight="1" thickTop="1" thickBot="1" x14ac:dyDescent="0.2">
      <c r="C63" s="161"/>
      <c r="D63" s="162"/>
      <c r="E63" s="162"/>
      <c r="F63" s="167"/>
      <c r="G63" s="164"/>
      <c r="H63" s="393">
        <f t="shared" ref="H63:H86" si="8">$H$61</f>
        <v>0</v>
      </c>
      <c r="I63" s="166">
        <f t="shared" si="6"/>
        <v>0</v>
      </c>
      <c r="J63" s="160"/>
      <c r="K63" s="393">
        <f t="shared" ref="K63:K86" si="9">$K$61</f>
        <v>0</v>
      </c>
      <c r="L63" s="166">
        <f t="shared" si="7"/>
        <v>0</v>
      </c>
      <c r="M63" s="160"/>
      <c r="N63" s="160"/>
      <c r="O63" s="160"/>
      <c r="P63" s="160"/>
      <c r="Q63" s="266"/>
      <c r="R63" s="266"/>
      <c r="S63" s="266"/>
      <c r="T63" s="266"/>
    </row>
    <row r="64" spans="3:20" s="49" customFormat="1" ht="15.6" customHeight="1" thickTop="1" thickBot="1" x14ac:dyDescent="0.2">
      <c r="C64" s="161"/>
      <c r="D64" s="162"/>
      <c r="E64" s="162"/>
      <c r="F64" s="167"/>
      <c r="G64" s="164"/>
      <c r="H64" s="393">
        <f t="shared" si="8"/>
        <v>0</v>
      </c>
      <c r="I64" s="166">
        <f t="shared" si="6"/>
        <v>0</v>
      </c>
      <c r="J64" s="160"/>
      <c r="K64" s="393">
        <f t="shared" si="9"/>
        <v>0</v>
      </c>
      <c r="L64" s="166">
        <f t="shared" si="7"/>
        <v>0</v>
      </c>
      <c r="M64" s="159"/>
      <c r="N64" s="159"/>
      <c r="O64" s="160"/>
      <c r="P64" s="160"/>
      <c r="Q64" s="266"/>
      <c r="R64" s="266"/>
      <c r="S64" s="266"/>
      <c r="T64" s="266"/>
    </row>
    <row r="65" spans="3:20" s="49" customFormat="1" ht="15.6" customHeight="1" thickTop="1" thickBot="1" x14ac:dyDescent="0.2">
      <c r="C65" s="161"/>
      <c r="D65" s="162"/>
      <c r="E65" s="162"/>
      <c r="F65" s="167"/>
      <c r="G65" s="164"/>
      <c r="H65" s="393">
        <f t="shared" si="8"/>
        <v>0</v>
      </c>
      <c r="I65" s="166">
        <f t="shared" si="6"/>
        <v>0</v>
      </c>
      <c r="J65" s="160"/>
      <c r="K65" s="393">
        <f t="shared" si="9"/>
        <v>0</v>
      </c>
      <c r="L65" s="166">
        <f t="shared" si="7"/>
        <v>0</v>
      </c>
      <c r="M65" s="159"/>
      <c r="N65" s="159"/>
      <c r="O65" s="160"/>
      <c r="P65" s="160"/>
      <c r="Q65" s="266"/>
      <c r="R65" s="266"/>
      <c r="S65" s="266"/>
      <c r="T65" s="266"/>
    </row>
    <row r="66" spans="3:20" s="49" customFormat="1" ht="15.6" customHeight="1" thickTop="1" thickBot="1" x14ac:dyDescent="0.3">
      <c r="C66" s="161"/>
      <c r="D66" s="162"/>
      <c r="E66" s="162"/>
      <c r="F66" s="167"/>
      <c r="G66" s="181"/>
      <c r="H66" s="393">
        <f t="shared" si="8"/>
        <v>0</v>
      </c>
      <c r="I66" s="166">
        <f t="shared" si="6"/>
        <v>0</v>
      </c>
      <c r="J66" s="160"/>
      <c r="K66" s="393">
        <f t="shared" si="9"/>
        <v>0</v>
      </c>
      <c r="L66" s="166">
        <f t="shared" si="7"/>
        <v>0</v>
      </c>
      <c r="M66" s="159"/>
      <c r="N66" s="159"/>
      <c r="O66" s="160"/>
      <c r="P66" s="160"/>
      <c r="Q66" s="266"/>
      <c r="R66" s="266"/>
      <c r="S66" s="266"/>
      <c r="T66" s="266"/>
    </row>
    <row r="67" spans="3:20" s="49" customFormat="1" ht="15.6" customHeight="1" thickTop="1" thickBot="1" x14ac:dyDescent="0.2">
      <c r="C67" s="161"/>
      <c r="D67" s="162"/>
      <c r="E67" s="162"/>
      <c r="F67" s="167"/>
      <c r="G67" s="164"/>
      <c r="H67" s="393">
        <f t="shared" si="8"/>
        <v>0</v>
      </c>
      <c r="I67" s="166">
        <f t="shared" si="6"/>
        <v>0</v>
      </c>
      <c r="J67" s="160"/>
      <c r="K67" s="393">
        <f t="shared" si="9"/>
        <v>0</v>
      </c>
      <c r="L67" s="166">
        <f t="shared" si="7"/>
        <v>0</v>
      </c>
      <c r="M67" s="159"/>
      <c r="N67" s="159"/>
      <c r="O67" s="160"/>
      <c r="P67" s="160"/>
      <c r="Q67" s="266"/>
      <c r="R67" s="266"/>
      <c r="S67" s="266"/>
      <c r="T67" s="266"/>
    </row>
    <row r="68" spans="3:20" s="49" customFormat="1" ht="15.6" customHeight="1" thickTop="1" thickBot="1" x14ac:dyDescent="0.2">
      <c r="C68" s="161"/>
      <c r="D68" s="162"/>
      <c r="E68" s="162"/>
      <c r="F68" s="167"/>
      <c r="G68" s="164"/>
      <c r="H68" s="393">
        <f t="shared" si="8"/>
        <v>0</v>
      </c>
      <c r="I68" s="166">
        <f t="shared" si="6"/>
        <v>0</v>
      </c>
      <c r="J68" s="160"/>
      <c r="K68" s="393">
        <f t="shared" si="9"/>
        <v>0</v>
      </c>
      <c r="L68" s="166">
        <f t="shared" si="7"/>
        <v>0</v>
      </c>
      <c r="M68" s="159"/>
      <c r="N68" s="159"/>
      <c r="O68" s="160"/>
      <c r="P68" s="160"/>
      <c r="Q68" s="266"/>
      <c r="R68" s="266"/>
      <c r="S68" s="266"/>
      <c r="T68" s="266"/>
    </row>
    <row r="69" spans="3:20" s="49" customFormat="1" ht="15.6" customHeight="1" thickTop="1" thickBot="1" x14ac:dyDescent="0.2">
      <c r="C69" s="161"/>
      <c r="D69" s="162"/>
      <c r="E69" s="162"/>
      <c r="F69" s="167"/>
      <c r="G69" s="164"/>
      <c r="H69" s="393">
        <f t="shared" si="8"/>
        <v>0</v>
      </c>
      <c r="I69" s="166">
        <f t="shared" si="6"/>
        <v>0</v>
      </c>
      <c r="J69" s="160"/>
      <c r="K69" s="393">
        <f t="shared" si="9"/>
        <v>0</v>
      </c>
      <c r="L69" s="166">
        <f t="shared" si="7"/>
        <v>0</v>
      </c>
      <c r="M69" s="159"/>
      <c r="N69" s="159"/>
      <c r="O69" s="160"/>
      <c r="P69" s="160"/>
      <c r="Q69" s="266"/>
      <c r="R69" s="266"/>
      <c r="S69" s="266"/>
      <c r="T69" s="266"/>
    </row>
    <row r="70" spans="3:20" s="49" customFormat="1" ht="15.6" customHeight="1" thickTop="1" thickBot="1" x14ac:dyDescent="0.2">
      <c r="C70" s="161"/>
      <c r="D70" s="162"/>
      <c r="E70" s="162"/>
      <c r="F70" s="167"/>
      <c r="G70" s="164"/>
      <c r="H70" s="393">
        <f t="shared" si="8"/>
        <v>0</v>
      </c>
      <c r="I70" s="166">
        <f t="shared" si="6"/>
        <v>0</v>
      </c>
      <c r="J70" s="160"/>
      <c r="K70" s="393">
        <f t="shared" si="9"/>
        <v>0</v>
      </c>
      <c r="L70" s="166">
        <f t="shared" si="7"/>
        <v>0</v>
      </c>
      <c r="M70" s="159"/>
      <c r="N70" s="159"/>
      <c r="O70" s="160"/>
      <c r="P70" s="160"/>
      <c r="Q70" s="266"/>
      <c r="R70" s="266"/>
      <c r="S70" s="266"/>
      <c r="T70" s="266"/>
    </row>
    <row r="71" spans="3:20" s="49" customFormat="1" ht="15.6" customHeight="1" thickTop="1" thickBot="1" x14ac:dyDescent="0.2">
      <c r="C71" s="161"/>
      <c r="D71" s="162"/>
      <c r="E71" s="162"/>
      <c r="F71" s="167"/>
      <c r="G71" s="164"/>
      <c r="H71" s="393">
        <f t="shared" si="8"/>
        <v>0</v>
      </c>
      <c r="I71" s="166">
        <f t="shared" si="6"/>
        <v>0</v>
      </c>
      <c r="J71" s="160"/>
      <c r="K71" s="393">
        <f t="shared" si="9"/>
        <v>0</v>
      </c>
      <c r="L71" s="166">
        <f t="shared" si="7"/>
        <v>0</v>
      </c>
      <c r="M71" s="159"/>
      <c r="N71" s="159"/>
      <c r="O71" s="160"/>
      <c r="P71" s="160"/>
      <c r="Q71" s="266"/>
      <c r="R71" s="266"/>
      <c r="S71" s="266"/>
      <c r="T71" s="266"/>
    </row>
    <row r="72" spans="3:20" s="49" customFormat="1" ht="15.6" customHeight="1" thickTop="1" thickBot="1" x14ac:dyDescent="0.2">
      <c r="C72" s="161"/>
      <c r="D72" s="162"/>
      <c r="E72" s="162"/>
      <c r="F72" s="167"/>
      <c r="G72" s="164"/>
      <c r="H72" s="393">
        <f t="shared" si="8"/>
        <v>0</v>
      </c>
      <c r="I72" s="166">
        <f t="shared" si="6"/>
        <v>0</v>
      </c>
      <c r="J72" s="160"/>
      <c r="K72" s="393">
        <f t="shared" si="9"/>
        <v>0</v>
      </c>
      <c r="L72" s="166">
        <f t="shared" si="7"/>
        <v>0</v>
      </c>
      <c r="M72" s="159"/>
      <c r="N72" s="159"/>
      <c r="O72" s="160"/>
      <c r="P72" s="160"/>
      <c r="Q72" s="266"/>
      <c r="R72" s="266"/>
      <c r="S72" s="266"/>
      <c r="T72" s="266"/>
    </row>
    <row r="73" spans="3:20" s="49" customFormat="1" ht="15.6" customHeight="1" thickTop="1" thickBot="1" x14ac:dyDescent="0.2">
      <c r="C73" s="161"/>
      <c r="D73" s="162"/>
      <c r="E73" s="162"/>
      <c r="F73" s="167"/>
      <c r="G73" s="164"/>
      <c r="H73" s="393">
        <f t="shared" si="8"/>
        <v>0</v>
      </c>
      <c r="I73" s="166">
        <f t="shared" si="6"/>
        <v>0</v>
      </c>
      <c r="J73" s="160"/>
      <c r="K73" s="393">
        <f t="shared" si="9"/>
        <v>0</v>
      </c>
      <c r="L73" s="166">
        <f t="shared" si="7"/>
        <v>0</v>
      </c>
      <c r="M73" s="159"/>
      <c r="N73" s="159"/>
      <c r="O73" s="160"/>
      <c r="P73" s="160"/>
      <c r="Q73" s="266"/>
      <c r="R73" s="266"/>
      <c r="S73" s="266"/>
      <c r="T73" s="266"/>
    </row>
    <row r="74" spans="3:20" s="49" customFormat="1" ht="15.6" customHeight="1" thickTop="1" thickBot="1" x14ac:dyDescent="0.2">
      <c r="C74" s="161"/>
      <c r="D74" s="162"/>
      <c r="E74" s="162"/>
      <c r="F74" s="167"/>
      <c r="G74" s="164"/>
      <c r="H74" s="393">
        <f t="shared" si="8"/>
        <v>0</v>
      </c>
      <c r="I74" s="166">
        <f t="shared" si="6"/>
        <v>0</v>
      </c>
      <c r="J74" s="160"/>
      <c r="K74" s="393">
        <f t="shared" si="9"/>
        <v>0</v>
      </c>
      <c r="L74" s="166">
        <f t="shared" si="7"/>
        <v>0</v>
      </c>
      <c r="M74" s="159"/>
      <c r="N74" s="159"/>
      <c r="O74" s="160"/>
      <c r="P74" s="160"/>
      <c r="Q74" s="266"/>
      <c r="R74" s="266"/>
      <c r="S74" s="266"/>
      <c r="T74" s="266"/>
    </row>
    <row r="75" spans="3:20" s="49" customFormat="1" ht="15.6" customHeight="1" thickTop="1" thickBot="1" x14ac:dyDescent="0.2">
      <c r="C75" s="161"/>
      <c r="D75" s="162"/>
      <c r="E75" s="162"/>
      <c r="F75" s="167"/>
      <c r="G75" s="164"/>
      <c r="H75" s="393">
        <f t="shared" si="8"/>
        <v>0</v>
      </c>
      <c r="I75" s="166">
        <f t="shared" si="6"/>
        <v>0</v>
      </c>
      <c r="J75" s="160"/>
      <c r="K75" s="393">
        <f t="shared" si="9"/>
        <v>0</v>
      </c>
      <c r="L75" s="166">
        <f t="shared" si="7"/>
        <v>0</v>
      </c>
      <c r="M75" s="159"/>
      <c r="N75" s="159"/>
      <c r="O75" s="160"/>
      <c r="P75" s="160"/>
      <c r="Q75" s="266"/>
      <c r="R75" s="266"/>
      <c r="S75" s="266"/>
      <c r="T75" s="266"/>
    </row>
    <row r="76" spans="3:20" s="49" customFormat="1" ht="15.6" customHeight="1" thickTop="1" thickBot="1" x14ac:dyDescent="0.2">
      <c r="C76" s="161"/>
      <c r="D76" s="162"/>
      <c r="E76" s="162"/>
      <c r="F76" s="167"/>
      <c r="G76" s="164"/>
      <c r="H76" s="393">
        <f t="shared" si="8"/>
        <v>0</v>
      </c>
      <c r="I76" s="166">
        <f t="shared" si="6"/>
        <v>0</v>
      </c>
      <c r="J76" s="160"/>
      <c r="K76" s="393">
        <f t="shared" si="9"/>
        <v>0</v>
      </c>
      <c r="L76" s="166">
        <f t="shared" si="7"/>
        <v>0</v>
      </c>
      <c r="M76" s="159"/>
      <c r="N76" s="159"/>
      <c r="O76" s="160"/>
      <c r="P76" s="160"/>
      <c r="Q76" s="266"/>
      <c r="R76" s="266"/>
      <c r="S76" s="266"/>
      <c r="T76" s="266"/>
    </row>
    <row r="77" spans="3:20" s="49" customFormat="1" ht="15.6" customHeight="1" thickTop="1" thickBot="1" x14ac:dyDescent="0.2">
      <c r="C77" s="161"/>
      <c r="D77" s="162"/>
      <c r="E77" s="162"/>
      <c r="F77" s="167"/>
      <c r="G77" s="164"/>
      <c r="H77" s="393">
        <f t="shared" si="8"/>
        <v>0</v>
      </c>
      <c r="I77" s="166">
        <f t="shared" si="6"/>
        <v>0</v>
      </c>
      <c r="J77" s="160"/>
      <c r="K77" s="393">
        <f t="shared" si="9"/>
        <v>0</v>
      </c>
      <c r="L77" s="166">
        <f t="shared" si="7"/>
        <v>0</v>
      </c>
      <c r="M77" s="159"/>
      <c r="N77" s="159"/>
      <c r="O77" s="160"/>
      <c r="P77" s="160"/>
      <c r="Q77" s="266"/>
      <c r="R77" s="266"/>
      <c r="S77" s="266"/>
      <c r="T77" s="266"/>
    </row>
    <row r="78" spans="3:20" s="49" customFormat="1" ht="15.6" customHeight="1" thickTop="1" thickBot="1" x14ac:dyDescent="0.2">
      <c r="C78" s="161"/>
      <c r="D78" s="162"/>
      <c r="E78" s="162"/>
      <c r="F78" s="167"/>
      <c r="G78" s="164"/>
      <c r="H78" s="393">
        <f t="shared" si="8"/>
        <v>0</v>
      </c>
      <c r="I78" s="166">
        <f t="shared" si="6"/>
        <v>0</v>
      </c>
      <c r="J78" s="160"/>
      <c r="K78" s="393">
        <f t="shared" si="9"/>
        <v>0</v>
      </c>
      <c r="L78" s="166">
        <f t="shared" si="7"/>
        <v>0</v>
      </c>
      <c r="M78" s="159"/>
      <c r="N78" s="159"/>
      <c r="O78" s="160"/>
      <c r="P78" s="160"/>
      <c r="Q78" s="266"/>
      <c r="R78" s="266"/>
      <c r="S78" s="266"/>
      <c r="T78" s="266"/>
    </row>
    <row r="79" spans="3:20" s="49" customFormat="1" ht="15.6" customHeight="1" thickTop="1" thickBot="1" x14ac:dyDescent="0.2">
      <c r="C79" s="161"/>
      <c r="D79" s="162"/>
      <c r="E79" s="162"/>
      <c r="F79" s="167"/>
      <c r="G79" s="164"/>
      <c r="H79" s="393">
        <f t="shared" si="8"/>
        <v>0</v>
      </c>
      <c r="I79" s="166">
        <f t="shared" si="6"/>
        <v>0</v>
      </c>
      <c r="J79" s="160"/>
      <c r="K79" s="393">
        <f t="shared" si="9"/>
        <v>0</v>
      </c>
      <c r="L79" s="166">
        <f t="shared" si="7"/>
        <v>0</v>
      </c>
      <c r="M79" s="159"/>
      <c r="N79" s="159"/>
      <c r="O79" s="160"/>
      <c r="P79" s="160"/>
      <c r="Q79" s="266"/>
      <c r="R79" s="266"/>
      <c r="S79" s="266"/>
      <c r="T79" s="266"/>
    </row>
    <row r="80" spans="3:20" s="49" customFormat="1" ht="15.6" customHeight="1" thickTop="1" thickBot="1" x14ac:dyDescent="0.2">
      <c r="C80" s="161"/>
      <c r="D80" s="162"/>
      <c r="E80" s="162"/>
      <c r="F80" s="167"/>
      <c r="G80" s="164"/>
      <c r="H80" s="393">
        <f t="shared" si="8"/>
        <v>0</v>
      </c>
      <c r="I80" s="166">
        <f t="shared" si="6"/>
        <v>0</v>
      </c>
      <c r="J80" s="160"/>
      <c r="K80" s="393">
        <f t="shared" si="9"/>
        <v>0</v>
      </c>
      <c r="L80" s="166">
        <f t="shared" si="7"/>
        <v>0</v>
      </c>
      <c r="M80" s="159"/>
      <c r="N80" s="159"/>
      <c r="O80" s="160"/>
      <c r="P80" s="160"/>
      <c r="Q80" s="266"/>
      <c r="R80" s="266"/>
      <c r="S80" s="266"/>
      <c r="T80" s="266"/>
    </row>
    <row r="81" spans="3:20" s="49" customFormat="1" ht="15.6" customHeight="1" thickTop="1" thickBot="1" x14ac:dyDescent="0.2">
      <c r="C81" s="161"/>
      <c r="D81" s="162"/>
      <c r="E81" s="162"/>
      <c r="F81" s="167"/>
      <c r="G81" s="164"/>
      <c r="H81" s="393">
        <f t="shared" si="8"/>
        <v>0</v>
      </c>
      <c r="I81" s="166">
        <f t="shared" si="6"/>
        <v>0</v>
      </c>
      <c r="J81" s="160"/>
      <c r="K81" s="393">
        <f t="shared" si="9"/>
        <v>0</v>
      </c>
      <c r="L81" s="166">
        <f t="shared" si="7"/>
        <v>0</v>
      </c>
      <c r="M81" s="159"/>
      <c r="N81" s="159"/>
      <c r="O81" s="160"/>
      <c r="P81" s="160"/>
      <c r="Q81" s="266"/>
      <c r="R81" s="266"/>
      <c r="S81" s="266"/>
      <c r="T81" s="266"/>
    </row>
    <row r="82" spans="3:20" s="49" customFormat="1" ht="15.6" customHeight="1" thickTop="1" thickBot="1" x14ac:dyDescent="0.2">
      <c r="C82" s="161"/>
      <c r="D82" s="162"/>
      <c r="E82" s="162"/>
      <c r="F82" s="167"/>
      <c r="G82" s="164"/>
      <c r="H82" s="393">
        <f t="shared" si="8"/>
        <v>0</v>
      </c>
      <c r="I82" s="166">
        <f t="shared" si="6"/>
        <v>0</v>
      </c>
      <c r="J82" s="160"/>
      <c r="K82" s="393">
        <f t="shared" si="9"/>
        <v>0</v>
      </c>
      <c r="L82" s="166">
        <f t="shared" si="7"/>
        <v>0</v>
      </c>
      <c r="M82" s="159"/>
      <c r="N82" s="159"/>
      <c r="O82" s="160"/>
      <c r="P82" s="160"/>
      <c r="Q82" s="266"/>
      <c r="R82" s="266"/>
      <c r="S82" s="266"/>
      <c r="T82" s="266"/>
    </row>
    <row r="83" spans="3:20" s="49" customFormat="1" ht="15.6" customHeight="1" thickTop="1" thickBot="1" x14ac:dyDescent="0.2">
      <c r="C83" s="161"/>
      <c r="D83" s="162"/>
      <c r="E83" s="162"/>
      <c r="F83" s="167"/>
      <c r="G83" s="164"/>
      <c r="H83" s="393">
        <f t="shared" si="8"/>
        <v>0</v>
      </c>
      <c r="I83" s="166">
        <f t="shared" si="6"/>
        <v>0</v>
      </c>
      <c r="J83" s="160"/>
      <c r="K83" s="393">
        <f t="shared" si="9"/>
        <v>0</v>
      </c>
      <c r="L83" s="166">
        <f t="shared" si="7"/>
        <v>0</v>
      </c>
      <c r="M83" s="159"/>
      <c r="N83" s="159"/>
      <c r="O83" s="160"/>
      <c r="P83" s="160"/>
      <c r="Q83" s="266"/>
      <c r="R83" s="266"/>
      <c r="S83" s="266"/>
      <c r="T83" s="266"/>
    </row>
    <row r="84" spans="3:20" s="49" customFormat="1" ht="15.6" customHeight="1" thickTop="1" thickBot="1" x14ac:dyDescent="0.2">
      <c r="C84" s="161"/>
      <c r="D84" s="162"/>
      <c r="E84" s="162"/>
      <c r="F84" s="167"/>
      <c r="G84" s="164"/>
      <c r="H84" s="393">
        <f t="shared" si="8"/>
        <v>0</v>
      </c>
      <c r="I84" s="166">
        <f t="shared" si="6"/>
        <v>0</v>
      </c>
      <c r="J84" s="160"/>
      <c r="K84" s="393">
        <f t="shared" si="9"/>
        <v>0</v>
      </c>
      <c r="L84" s="166">
        <f t="shared" si="7"/>
        <v>0</v>
      </c>
      <c r="M84" s="159"/>
      <c r="N84" s="159"/>
      <c r="O84" s="160"/>
      <c r="P84" s="160"/>
      <c r="Q84" s="266"/>
      <c r="R84" s="266"/>
      <c r="S84" s="266"/>
      <c r="T84" s="266"/>
    </row>
    <row r="85" spans="3:20" s="49" customFormat="1" ht="15.6" customHeight="1" thickTop="1" thickBot="1" x14ac:dyDescent="0.2">
      <c r="C85" s="161"/>
      <c r="D85" s="162"/>
      <c r="E85" s="162"/>
      <c r="F85" s="167"/>
      <c r="G85" s="164"/>
      <c r="H85" s="393">
        <f t="shared" si="8"/>
        <v>0</v>
      </c>
      <c r="I85" s="166">
        <f t="shared" si="6"/>
        <v>0</v>
      </c>
      <c r="J85" s="160"/>
      <c r="K85" s="393">
        <f t="shared" si="9"/>
        <v>0</v>
      </c>
      <c r="L85" s="166">
        <f t="shared" si="7"/>
        <v>0</v>
      </c>
      <c r="M85" s="159"/>
      <c r="N85" s="159"/>
      <c r="O85" s="160"/>
      <c r="P85" s="160"/>
      <c r="Q85" s="266"/>
      <c r="R85" s="266"/>
      <c r="S85" s="266"/>
      <c r="T85" s="266"/>
    </row>
    <row r="86" spans="3:20" s="49" customFormat="1" ht="15.6" customHeight="1" thickTop="1" x14ac:dyDescent="0.15">
      <c r="C86" s="161"/>
      <c r="D86" s="162"/>
      <c r="E86" s="162"/>
      <c r="F86" s="167"/>
      <c r="G86" s="164"/>
      <c r="H86" s="394">
        <f t="shared" si="8"/>
        <v>0</v>
      </c>
      <c r="I86" s="182">
        <f t="shared" si="6"/>
        <v>0</v>
      </c>
      <c r="J86" s="160"/>
      <c r="K86" s="394">
        <f t="shared" si="9"/>
        <v>0</v>
      </c>
      <c r="L86" s="182">
        <f t="shared" si="7"/>
        <v>0</v>
      </c>
      <c r="M86" s="159"/>
      <c r="N86" s="159"/>
      <c r="O86" s="160"/>
      <c r="P86" s="160"/>
      <c r="Q86" s="266"/>
      <c r="R86" s="266"/>
      <c r="S86" s="266"/>
      <c r="T86" s="266"/>
    </row>
    <row r="87" spans="3:20" s="49" customFormat="1" ht="46.15" customHeight="1" x14ac:dyDescent="0.15">
      <c r="C87" s="168" t="s">
        <v>68</v>
      </c>
      <c r="D87" s="169"/>
      <c r="E87" s="169"/>
      <c r="F87" s="170"/>
      <c r="G87" s="171"/>
      <c r="H87" s="183" t="s">
        <v>89</v>
      </c>
      <c r="I87" s="183">
        <f>SUM(I61:I86)</f>
        <v>0</v>
      </c>
      <c r="J87" s="159"/>
      <c r="K87" s="183" t="s">
        <v>90</v>
      </c>
      <c r="L87" s="183">
        <f>SUM(L61:L86)</f>
        <v>0</v>
      </c>
      <c r="M87" s="160"/>
      <c r="N87" s="160"/>
      <c r="O87" s="159"/>
      <c r="P87" s="172"/>
      <c r="Q87" s="266"/>
      <c r="R87" s="266"/>
      <c r="S87" s="266"/>
      <c r="T87" s="266"/>
    </row>
    <row r="88" spans="3:20" s="49" customFormat="1" ht="15.6" customHeight="1" thickBot="1" x14ac:dyDescent="0.2">
      <c r="C88" s="173"/>
      <c r="D88" s="173"/>
      <c r="E88" s="174"/>
      <c r="F88" s="175"/>
      <c r="G88" s="175"/>
      <c r="H88" s="175"/>
      <c r="I88" s="176"/>
      <c r="J88" s="176"/>
      <c r="K88" s="175"/>
      <c r="L88" s="175"/>
      <c r="M88" s="175"/>
      <c r="N88" s="175"/>
      <c r="O88" s="176"/>
      <c r="P88" s="176"/>
      <c r="Q88" s="266"/>
      <c r="R88" s="266"/>
      <c r="S88" s="266"/>
      <c r="T88" s="266"/>
    </row>
    <row r="89" spans="3:20" s="49" customFormat="1" ht="15.6" customHeight="1" x14ac:dyDescent="0.2">
      <c r="C89" s="55"/>
      <c r="D89" s="55"/>
      <c r="E89" s="55"/>
      <c r="F89" s="55"/>
      <c r="G89" s="55"/>
      <c r="H89" s="55"/>
      <c r="I89" s="55"/>
      <c r="J89" s="55"/>
      <c r="K89" s="55"/>
      <c r="L89" s="32"/>
      <c r="M89" s="266"/>
      <c r="N89" s="266"/>
      <c r="O89" s="266"/>
      <c r="P89" s="266"/>
      <c r="Q89" s="266"/>
      <c r="R89" s="266"/>
      <c r="S89" s="266"/>
      <c r="T89" s="266"/>
    </row>
  </sheetData>
  <sheetProtection algorithmName="SHA-512" hashValue="IZ57t20wEYgmigfjbzBim6IwV4FfCsE/3pM3CKiAkXMlhQkPcPBHsxXIkRfWf8/SX8FfHd5uktUsbG2n81yIHQ==" saltValue="R6seXk6ZOS+3/2oLkqbHdQ==" spinCount="100000" sheet="1" objects="1" scenarios="1"/>
  <mergeCells count="21">
    <mergeCell ref="N9:N10"/>
    <mergeCell ref="D12:I12"/>
    <mergeCell ref="D9:H10"/>
    <mergeCell ref="G38:G39"/>
    <mergeCell ref="F37:F39"/>
    <mergeCell ref="C23:I23"/>
    <mergeCell ref="D38:E38"/>
    <mergeCell ref="H38:H39"/>
    <mergeCell ref="I9:M10"/>
    <mergeCell ref="C30:E30"/>
    <mergeCell ref="C19:M19"/>
    <mergeCell ref="C20:M20"/>
    <mergeCell ref="C21:M21"/>
    <mergeCell ref="D59:E59"/>
    <mergeCell ref="C26:C27"/>
    <mergeCell ref="D25:H25"/>
    <mergeCell ref="I25:M25"/>
    <mergeCell ref="C29:F29"/>
    <mergeCell ref="C45:G46"/>
    <mergeCell ref="C53:F53"/>
    <mergeCell ref="C54:E54"/>
  </mergeCells>
  <phoneticPr fontId="3" type="noConversion"/>
  <conditionalFormatting sqref="E40:E43">
    <cfRule type="expression" dxfId="15" priority="17">
      <formula>#REF!=2</formula>
    </cfRule>
  </conditionalFormatting>
  <conditionalFormatting sqref="E44">
    <cfRule type="expression" dxfId="14" priority="11">
      <formula>E43="&gt;"</formula>
    </cfRule>
  </conditionalFormatting>
  <conditionalFormatting sqref="H40:H44">
    <cfRule type="expression" dxfId="13" priority="12">
      <formula>N40=2</formula>
    </cfRule>
  </conditionalFormatting>
  <conditionalFormatting sqref="I40:I44">
    <cfRule type="expression" dxfId="12" priority="14">
      <formula>N40=2</formula>
    </cfRule>
    <cfRule type="expression" dxfId="11" priority="15">
      <formula>O40=0</formula>
    </cfRule>
    <cfRule type="expression" dxfId="10" priority="16">
      <formula>O40=1</formula>
    </cfRule>
  </conditionalFormatting>
  <conditionalFormatting sqref="I45">
    <cfRule type="expression" dxfId="9" priority="13">
      <formula>$O$45&gt;0</formula>
    </cfRule>
  </conditionalFormatting>
  <conditionalFormatting sqref="K61">
    <cfRule type="expression" dxfId="8" priority="1">
      <formula>#REF!="nee"</formula>
    </cfRule>
  </conditionalFormatting>
  <pageMargins left="0.7" right="0.7" top="0.75" bottom="0.75" header="0.3" footer="0.3"/>
  <pageSetup paperSize="9" orientation="portrait" r:id="rId1"/>
  <ignoredErrors>
    <ignoredError sqref="D49 H62:H86 K62:K86 E27:H27 I27:M27"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CE4D6-11C2-4F06-9C80-20EC491B85AA}">
  <sheetPr codeName="Blad5">
    <pageSetUpPr fitToPage="1"/>
  </sheetPr>
  <dimension ref="A1:AH108"/>
  <sheetViews>
    <sheetView showGridLines="0" showZeros="0" zoomScaleNormal="100" workbookViewId="0">
      <selection activeCell="D19" sqref="D19"/>
    </sheetView>
  </sheetViews>
  <sheetFormatPr defaultColWidth="0" defaultRowHeight="0" customHeight="1" zeroHeight="1" x14ac:dyDescent="0.2"/>
  <cols>
    <col min="1" max="1" width="2.7109375" style="77" customWidth="1"/>
    <col min="2" max="2" width="5.42578125" style="77" customWidth="1"/>
    <col min="3" max="3" width="91.28515625" style="77" customWidth="1"/>
    <col min="4" max="4" width="21" style="77" bestFit="1" customWidth="1"/>
    <col min="5" max="5" width="25.5703125" style="77" bestFit="1" customWidth="1"/>
    <col min="6" max="6" width="17.85546875" style="81" bestFit="1" customWidth="1"/>
    <col min="7" max="9" width="22.7109375" style="81" bestFit="1" customWidth="1"/>
    <col min="10" max="14" width="22.7109375" style="81" customWidth="1"/>
    <col min="15" max="15" width="3.42578125" style="77" customWidth="1"/>
    <col min="16" max="34" width="10.5703125" style="77" hidden="1" customWidth="1"/>
    <col min="35" max="16384" width="8.85546875" style="77" hidden="1"/>
  </cols>
  <sheetData>
    <row r="1" spans="1:14" s="83" customFormat="1" ht="12" customHeight="1" x14ac:dyDescent="0.15">
      <c r="A1" s="82"/>
      <c r="B1" s="82"/>
      <c r="C1" s="82"/>
      <c r="D1" s="82"/>
      <c r="E1" s="82"/>
      <c r="F1" s="82"/>
      <c r="G1" s="82"/>
      <c r="H1" s="82"/>
      <c r="I1" s="82"/>
      <c r="J1" s="82"/>
      <c r="K1" s="82"/>
      <c r="L1" s="82"/>
      <c r="M1" s="82"/>
      <c r="N1" s="82"/>
    </row>
    <row r="2" spans="1:14" s="87" customFormat="1" ht="22.15" customHeight="1" x14ac:dyDescent="0.25">
      <c r="A2" s="84"/>
      <c r="B2" s="84"/>
      <c r="C2" s="85" t="str">
        <f>Samenvatting!B2</f>
        <v>Europese aanbesteding</v>
      </c>
      <c r="D2" s="36"/>
      <c r="E2" s="36"/>
      <c r="F2" s="34"/>
      <c r="G2" s="34"/>
      <c r="H2" s="34"/>
      <c r="I2" s="86"/>
      <c r="J2" s="86"/>
      <c r="K2" s="86"/>
      <c r="L2" s="86"/>
      <c r="M2" s="86"/>
      <c r="N2" s="86"/>
    </row>
    <row r="3" spans="1:14" s="90" customFormat="1" ht="22.15" customHeight="1" x14ac:dyDescent="0.25">
      <c r="A3" s="88"/>
      <c r="B3" s="88"/>
      <c r="C3" s="41" t="str">
        <f>Samenvatting!B3</f>
        <v>SAP Managed Platform 2025</v>
      </c>
      <c r="D3" s="89"/>
      <c r="E3" s="42"/>
      <c r="F3" s="42"/>
      <c r="G3" s="42"/>
      <c r="H3" s="42"/>
      <c r="I3" s="86"/>
      <c r="J3" s="86"/>
      <c r="K3" s="86"/>
      <c r="L3" s="86"/>
      <c r="M3" s="86"/>
      <c r="N3" s="86"/>
    </row>
    <row r="4" spans="1:14" s="90" customFormat="1" ht="19.5" x14ac:dyDescent="0.25">
      <c r="A4" s="88"/>
      <c r="B4" s="88"/>
      <c r="C4" s="46" t="s">
        <v>45</v>
      </c>
      <c r="D4" s="46"/>
      <c r="E4" s="42"/>
      <c r="F4" s="42"/>
      <c r="G4" s="42"/>
      <c r="H4" s="42"/>
      <c r="I4" s="86"/>
      <c r="J4" s="86"/>
      <c r="K4" s="86"/>
      <c r="L4" s="86"/>
      <c r="M4" s="86"/>
      <c r="N4" s="86"/>
    </row>
    <row r="5" spans="1:14" s="90" customFormat="1" ht="17.45" customHeight="1" x14ac:dyDescent="0.25">
      <c r="A5" s="88"/>
      <c r="B5" s="88"/>
      <c r="C5" s="91" t="str">
        <f>Samenvatting!B5</f>
        <v>IUC25-003</v>
      </c>
      <c r="D5" s="92"/>
      <c r="E5" s="42"/>
      <c r="F5" s="42"/>
      <c r="G5" s="42"/>
      <c r="H5" s="42"/>
      <c r="I5" s="86"/>
      <c r="J5" s="86"/>
      <c r="K5" s="86"/>
      <c r="L5" s="86"/>
      <c r="M5" s="86"/>
      <c r="N5" s="86"/>
    </row>
    <row r="6" spans="1:14" s="90" customFormat="1" ht="17.45" customHeight="1" x14ac:dyDescent="0.25">
      <c r="A6" s="88"/>
      <c r="B6" s="88"/>
      <c r="C6" s="93" t="str">
        <f>Samenvatting!B6</f>
        <v>(Prijzen exclusief BTW)</v>
      </c>
      <c r="D6" s="94"/>
      <c r="E6" s="42"/>
      <c r="F6" s="42"/>
      <c r="G6" s="42"/>
      <c r="H6" s="42"/>
      <c r="I6" s="86"/>
      <c r="J6" s="86"/>
      <c r="K6" s="86"/>
      <c r="L6" s="86"/>
      <c r="M6" s="86"/>
      <c r="N6" s="86"/>
    </row>
    <row r="7" spans="1:14" s="83" customFormat="1" ht="17.45" customHeight="1" x14ac:dyDescent="0.2">
      <c r="A7" s="82"/>
      <c r="B7" s="82"/>
      <c r="C7" s="17"/>
      <c r="D7" s="17"/>
      <c r="E7" s="95"/>
      <c r="F7" s="50"/>
      <c r="G7" s="50"/>
      <c r="H7" s="50"/>
      <c r="I7" s="96"/>
      <c r="J7" s="96"/>
      <c r="K7" s="96"/>
      <c r="L7" s="96"/>
      <c r="M7" s="96"/>
      <c r="N7" s="96"/>
    </row>
    <row r="8" spans="1:14" ht="13.5" thickBot="1" x14ac:dyDescent="0.25">
      <c r="C8" s="78"/>
      <c r="D8" s="78"/>
      <c r="E8" s="78"/>
      <c r="F8" s="79"/>
      <c r="G8" s="79"/>
      <c r="H8" s="79"/>
      <c r="I8" s="79"/>
      <c r="J8" s="79"/>
      <c r="K8" s="79"/>
      <c r="L8" s="79"/>
      <c r="M8" s="79"/>
      <c r="N8" s="79"/>
    </row>
    <row r="9" spans="1:14" ht="12.75" x14ac:dyDescent="0.2">
      <c r="C9" s="135"/>
      <c r="D9" s="135"/>
      <c r="E9" s="135"/>
      <c r="F9" s="136"/>
      <c r="G9" s="136"/>
      <c r="H9" s="136"/>
      <c r="I9" s="136"/>
      <c r="J9" s="136"/>
      <c r="K9" s="136"/>
      <c r="L9" s="136"/>
      <c r="M9" s="136"/>
      <c r="N9" s="136"/>
    </row>
    <row r="10" spans="1:14" ht="15" x14ac:dyDescent="0.2">
      <c r="C10" s="115" t="s">
        <v>9</v>
      </c>
      <c r="D10" s="277" t="s">
        <v>32</v>
      </c>
      <c r="E10" s="278"/>
      <c r="F10" s="278"/>
      <c r="G10" s="278"/>
      <c r="H10" s="278"/>
      <c r="I10" s="277" t="s">
        <v>50</v>
      </c>
      <c r="J10" s="278"/>
      <c r="K10" s="278"/>
      <c r="L10" s="278"/>
      <c r="M10" s="279"/>
      <c r="N10" s="136"/>
    </row>
    <row r="11" spans="1:14" ht="12.75" x14ac:dyDescent="0.2">
      <c r="C11" s="58"/>
      <c r="D11" s="280"/>
      <c r="E11" s="281"/>
      <c r="F11" s="281"/>
      <c r="G11" s="281"/>
      <c r="H11" s="281"/>
      <c r="I11" s="280"/>
      <c r="J11" s="281"/>
      <c r="K11" s="281"/>
      <c r="L11" s="281"/>
      <c r="M11" s="282"/>
      <c r="N11" s="136"/>
    </row>
    <row r="12" spans="1:14" ht="15" x14ac:dyDescent="0.2">
      <c r="C12" s="59"/>
      <c r="D12" s="145" t="s">
        <v>10</v>
      </c>
      <c r="E12" s="146" t="s">
        <v>11</v>
      </c>
      <c r="F12" s="146" t="s">
        <v>12</v>
      </c>
      <c r="G12" s="146" t="s">
        <v>13</v>
      </c>
      <c r="H12" s="146" t="s">
        <v>14</v>
      </c>
      <c r="I12" s="145" t="s">
        <v>35</v>
      </c>
      <c r="J12" s="146" t="s">
        <v>42</v>
      </c>
      <c r="K12" s="146" t="s">
        <v>43</v>
      </c>
      <c r="L12" s="146" t="s">
        <v>47</v>
      </c>
      <c r="M12" s="144" t="s">
        <v>48</v>
      </c>
      <c r="N12" s="136"/>
    </row>
    <row r="13" spans="1:14" ht="12.75" x14ac:dyDescent="0.2">
      <c r="C13" s="124" t="str">
        <f>'0. Dimensionering'!B19</f>
        <v>Additionele dienstverlening</v>
      </c>
      <c r="D13" s="309"/>
      <c r="E13" s="310"/>
      <c r="F13" s="310"/>
      <c r="G13" s="310"/>
      <c r="H13" s="310"/>
      <c r="I13" s="310"/>
      <c r="J13" s="139"/>
      <c r="K13" s="139"/>
      <c r="L13" s="139"/>
      <c r="M13" s="139"/>
      <c r="N13" s="139"/>
    </row>
    <row r="14" spans="1:14" ht="12.75" x14ac:dyDescent="0.2">
      <c r="C14" s="117" t="str">
        <f>'0. Dimensionering'!B20</f>
        <v># Uren Consultancy</v>
      </c>
      <c r="D14" s="118">
        <f>'0. Dimensionering'!C20</f>
        <v>400</v>
      </c>
      <c r="E14" s="118">
        <f>'0. Dimensionering'!D20</f>
        <v>200</v>
      </c>
      <c r="F14" s="118">
        <f>'0. Dimensionering'!E20</f>
        <v>150</v>
      </c>
      <c r="G14" s="118">
        <f>'0. Dimensionering'!F20</f>
        <v>150</v>
      </c>
      <c r="H14" s="118">
        <f>'0. Dimensionering'!G20</f>
        <v>100</v>
      </c>
      <c r="I14" s="118">
        <f>'0. Dimensionering'!H20</f>
        <v>100</v>
      </c>
      <c r="J14" s="118">
        <f>'0. Dimensionering'!I20</f>
        <v>100</v>
      </c>
      <c r="K14" s="118">
        <f>'0. Dimensionering'!M20</f>
        <v>100</v>
      </c>
      <c r="L14" s="118">
        <f>'0. Dimensionering'!K20</f>
        <v>100</v>
      </c>
      <c r="M14" s="118">
        <f>'0. Dimensionering'!L17</f>
        <v>100</v>
      </c>
      <c r="N14" s="137"/>
    </row>
    <row r="15" spans="1:14" s="97" customFormat="1" ht="13.5" thickBot="1" x14ac:dyDescent="0.3">
      <c r="C15" s="140"/>
      <c r="D15" s="99"/>
      <c r="E15" s="99"/>
      <c r="F15" s="99"/>
      <c r="G15" s="99"/>
      <c r="H15" s="99"/>
      <c r="I15" s="99"/>
      <c r="J15" s="99"/>
      <c r="K15" s="99"/>
      <c r="L15" s="99"/>
      <c r="M15" s="99"/>
      <c r="N15" s="99"/>
    </row>
    <row r="16" spans="1:14" s="97" customFormat="1" ht="12.75" x14ac:dyDescent="0.25">
      <c r="C16" s="100"/>
      <c r="D16" s="101"/>
      <c r="E16" s="101"/>
      <c r="F16" s="101"/>
      <c r="G16" s="101"/>
      <c r="H16" s="101"/>
      <c r="I16" s="101"/>
      <c r="J16" s="101"/>
      <c r="K16" s="101"/>
      <c r="L16" s="101"/>
      <c r="M16" s="101"/>
      <c r="N16" s="101"/>
    </row>
    <row r="17" spans="2:14" s="97" customFormat="1" ht="15" x14ac:dyDescent="0.2">
      <c r="B17" s="126" t="s">
        <v>165</v>
      </c>
      <c r="C17" s="123" t="s">
        <v>30</v>
      </c>
      <c r="D17" s="80"/>
      <c r="E17" s="141"/>
      <c r="F17" s="142"/>
      <c r="G17" s="142"/>
      <c r="H17" s="142"/>
      <c r="I17" s="143"/>
      <c r="J17" s="142"/>
      <c r="K17" s="142"/>
      <c r="L17" s="142"/>
      <c r="M17" s="142"/>
      <c r="N17" s="143"/>
    </row>
    <row r="18" spans="2:14" s="97" customFormat="1" ht="12.75" x14ac:dyDescent="0.2">
      <c r="C18" s="128" t="s">
        <v>18</v>
      </c>
      <c r="D18" s="271" t="s">
        <v>44</v>
      </c>
      <c r="E18" s="145" t="s">
        <v>10</v>
      </c>
      <c r="F18" s="146" t="s">
        <v>11</v>
      </c>
      <c r="G18" s="146" t="s">
        <v>12</v>
      </c>
      <c r="H18" s="146" t="s">
        <v>13</v>
      </c>
      <c r="I18" s="144" t="s">
        <v>14</v>
      </c>
      <c r="J18" s="146" t="s">
        <v>16</v>
      </c>
      <c r="K18" s="146" t="s">
        <v>42</v>
      </c>
      <c r="L18" s="146" t="s">
        <v>43</v>
      </c>
      <c r="M18" s="146" t="s">
        <v>47</v>
      </c>
      <c r="N18" s="144" t="s">
        <v>48</v>
      </c>
    </row>
    <row r="19" spans="2:14" s="97" customFormat="1" ht="39" thickBot="1" x14ac:dyDescent="0.3">
      <c r="C19" s="129" t="s">
        <v>173</v>
      </c>
      <c r="D19" s="130">
        <v>0</v>
      </c>
      <c r="E19" s="269">
        <f t="shared" ref="E19:L19" si="0">D14*$D$19</f>
        <v>0</v>
      </c>
      <c r="F19" s="269">
        <f t="shared" si="0"/>
        <v>0</v>
      </c>
      <c r="G19" s="269">
        <f t="shared" si="0"/>
        <v>0</v>
      </c>
      <c r="H19" s="269">
        <f t="shared" si="0"/>
        <v>0</v>
      </c>
      <c r="I19" s="269">
        <f t="shared" si="0"/>
        <v>0</v>
      </c>
      <c r="J19" s="269">
        <f t="shared" si="0"/>
        <v>0</v>
      </c>
      <c r="K19" s="269">
        <f t="shared" si="0"/>
        <v>0</v>
      </c>
      <c r="L19" s="269">
        <f t="shared" si="0"/>
        <v>0</v>
      </c>
      <c r="M19" s="269">
        <f t="shared" ref="M19:N19" si="1">L14*$D$19</f>
        <v>0</v>
      </c>
      <c r="N19" s="269">
        <f t="shared" si="1"/>
        <v>0</v>
      </c>
    </row>
    <row r="20" spans="2:14" s="97" customFormat="1" ht="13.5" thickTop="1" x14ac:dyDescent="0.25">
      <c r="C20" s="102"/>
      <c r="D20" s="102"/>
      <c r="E20" s="102"/>
      <c r="F20" s="102"/>
      <c r="G20" s="102"/>
      <c r="H20" s="102"/>
      <c r="I20" s="102"/>
      <c r="J20" s="102"/>
      <c r="K20" s="102"/>
      <c r="L20" s="102"/>
      <c r="M20" s="102"/>
      <c r="N20" s="102"/>
    </row>
    <row r="21" spans="2:14" s="97" customFormat="1" ht="15" x14ac:dyDescent="0.2">
      <c r="C21" s="285" t="s">
        <v>94</v>
      </c>
      <c r="D21" s="286"/>
      <c r="E21" s="105">
        <f>NPV(0.05,E19:N19)</f>
        <v>0</v>
      </c>
      <c r="F21" s="57" t="s">
        <v>34</v>
      </c>
      <c r="G21" s="102"/>
      <c r="H21" s="311" t="s">
        <v>95</v>
      </c>
      <c r="I21" s="312"/>
      <c r="J21" s="270">
        <f>SUM(E19:N19)</f>
        <v>0</v>
      </c>
      <c r="K21" s="102"/>
      <c r="L21" s="102"/>
      <c r="M21" s="102"/>
      <c r="N21" s="102"/>
    </row>
    <row r="22" spans="2:14" s="97" customFormat="1" ht="13.5" thickBot="1" x14ac:dyDescent="0.3">
      <c r="C22" s="98"/>
      <c r="D22" s="99"/>
      <c r="E22" s="99"/>
      <c r="F22" s="99"/>
      <c r="G22" s="99"/>
      <c r="H22" s="99"/>
      <c r="I22" s="99"/>
      <c r="J22" s="99"/>
      <c r="K22" s="99"/>
      <c r="L22" s="99"/>
      <c r="M22" s="99"/>
      <c r="N22" s="99"/>
    </row>
    <row r="23" spans="2:14" s="97" customFormat="1" ht="12.75" x14ac:dyDescent="0.25">
      <c r="C23" s="100"/>
      <c r="D23" s="101"/>
      <c r="E23" s="101"/>
      <c r="F23" s="101"/>
      <c r="G23" s="101"/>
      <c r="H23" s="101"/>
      <c r="I23" s="101"/>
      <c r="J23" s="101"/>
      <c r="K23" s="101"/>
      <c r="L23" s="101"/>
      <c r="M23" s="101"/>
      <c r="N23" s="101"/>
    </row>
    <row r="24" spans="2:14" ht="17.45" customHeight="1" x14ac:dyDescent="0.2">
      <c r="E24" s="81"/>
    </row>
    <row r="25" spans="2:14" ht="12.6" customHeight="1" x14ac:dyDescent="0.2"/>
    <row r="26" spans="2:14" ht="12.6" customHeight="1" x14ac:dyDescent="0.2"/>
    <row r="27" spans="2:14" ht="12.6" customHeight="1" x14ac:dyDescent="0.2"/>
    <row r="28" spans="2:14" ht="12.6" customHeight="1" x14ac:dyDescent="0.2"/>
    <row r="29" spans="2:14" ht="12.6" customHeight="1" x14ac:dyDescent="0.2"/>
    <row r="30" spans="2:14" ht="12.6" customHeight="1" x14ac:dyDescent="0.2"/>
    <row r="31" spans="2:14" ht="12.6" customHeight="1" x14ac:dyDescent="0.2"/>
    <row r="32" spans="2:14" ht="12.6" customHeight="1" x14ac:dyDescent="0.2"/>
    <row r="33" ht="12.6" customHeight="1" x14ac:dyDescent="0.2"/>
    <row r="34" ht="12.6" customHeight="1" x14ac:dyDescent="0.2"/>
    <row r="35" ht="12.6" customHeight="1" x14ac:dyDescent="0.2"/>
    <row r="36" ht="12.6" customHeight="1" x14ac:dyDescent="0.2"/>
    <row r="37" ht="12.6" customHeight="1" x14ac:dyDescent="0.2"/>
    <row r="38" ht="12.6" customHeight="1" x14ac:dyDescent="0.2"/>
    <row r="39" ht="12.6" customHeight="1" x14ac:dyDescent="0.2"/>
    <row r="40" ht="12.6" customHeight="1" x14ac:dyDescent="0.2"/>
    <row r="41" ht="12.6" customHeight="1" x14ac:dyDescent="0.2"/>
    <row r="42" ht="12.6" customHeight="1" x14ac:dyDescent="0.2"/>
    <row r="43" ht="12.6" customHeight="1" x14ac:dyDescent="0.2"/>
    <row r="44" ht="12.6" customHeight="1" x14ac:dyDescent="0.2"/>
    <row r="45" ht="12.6" customHeight="1" x14ac:dyDescent="0.2"/>
    <row r="46" ht="12.6" customHeight="1" x14ac:dyDescent="0.2"/>
    <row r="47" ht="12.6" customHeight="1" x14ac:dyDescent="0.2"/>
    <row r="48" ht="12.6" customHeight="1" x14ac:dyDescent="0.2"/>
    <row r="49" ht="12.6" customHeight="1" x14ac:dyDescent="0.2"/>
    <row r="50" ht="12.6" customHeight="1" x14ac:dyDescent="0.2"/>
    <row r="51" ht="12.6" customHeight="1" x14ac:dyDescent="0.2"/>
    <row r="52" ht="12.6" customHeight="1" x14ac:dyDescent="0.2"/>
    <row r="53" ht="12.6" customHeight="1" x14ac:dyDescent="0.2"/>
    <row r="54" ht="12.6" customHeight="1" x14ac:dyDescent="0.2"/>
    <row r="55" ht="12.6" customHeight="1" x14ac:dyDescent="0.2"/>
    <row r="56" ht="12.6" customHeight="1" x14ac:dyDescent="0.2"/>
    <row r="57" ht="12.6" customHeight="1" x14ac:dyDescent="0.2"/>
    <row r="58" ht="12.6" customHeight="1" x14ac:dyDescent="0.2"/>
    <row r="59" ht="12.6" customHeight="1" x14ac:dyDescent="0.2"/>
    <row r="60" ht="12.6" customHeight="1" x14ac:dyDescent="0.2"/>
    <row r="61" ht="12.6" customHeight="1" x14ac:dyDescent="0.2"/>
    <row r="62" ht="12.6" customHeight="1" x14ac:dyDescent="0.2"/>
    <row r="63" ht="12.6" customHeight="1" x14ac:dyDescent="0.2"/>
    <row r="64" ht="12.6" customHeight="1" x14ac:dyDescent="0.2"/>
    <row r="65" ht="12.6" customHeight="1" x14ac:dyDescent="0.2"/>
    <row r="66" ht="12.6" customHeight="1" x14ac:dyDescent="0.2"/>
    <row r="67" ht="12.6" customHeight="1" x14ac:dyDescent="0.2"/>
    <row r="68" ht="12.6" customHeight="1" x14ac:dyDescent="0.2"/>
    <row r="69" ht="12.6" customHeight="1" x14ac:dyDescent="0.2"/>
    <row r="70" ht="12.6" customHeight="1" x14ac:dyDescent="0.2"/>
    <row r="71" ht="12.6" customHeight="1" x14ac:dyDescent="0.2"/>
    <row r="72" ht="12.6" customHeight="1" x14ac:dyDescent="0.2"/>
    <row r="73" ht="12.6" customHeight="1" x14ac:dyDescent="0.2"/>
    <row r="74" ht="12.6" customHeight="1" x14ac:dyDescent="0.2"/>
    <row r="75" ht="12.6" customHeight="1" x14ac:dyDescent="0.2"/>
    <row r="76" ht="12.6" customHeight="1" x14ac:dyDescent="0.2"/>
    <row r="77" ht="12.6" customHeight="1" x14ac:dyDescent="0.2"/>
    <row r="78" ht="12.6" customHeight="1" x14ac:dyDescent="0.2"/>
    <row r="79" ht="12.6" customHeight="1" x14ac:dyDescent="0.2"/>
    <row r="80" ht="12.6" customHeight="1" x14ac:dyDescent="0.2"/>
    <row r="81" ht="12.6" customHeight="1" x14ac:dyDescent="0.2"/>
    <row r="82" ht="12.6" customHeight="1" x14ac:dyDescent="0.2"/>
    <row r="83" ht="12.6" customHeight="1" x14ac:dyDescent="0.2"/>
    <row r="84" ht="12.6" customHeight="1" x14ac:dyDescent="0.2"/>
    <row r="85" ht="12.6" customHeight="1" x14ac:dyDescent="0.2"/>
    <row r="86" ht="12.6" customHeight="1" x14ac:dyDescent="0.2"/>
    <row r="87" ht="12.6" customHeight="1" x14ac:dyDescent="0.2"/>
    <row r="88" ht="12.6" customHeight="1" x14ac:dyDescent="0.2"/>
    <row r="89" ht="12.6" customHeight="1" x14ac:dyDescent="0.2"/>
    <row r="90" ht="12.6" customHeight="1" x14ac:dyDescent="0.2"/>
    <row r="91" ht="12.6" customHeight="1" x14ac:dyDescent="0.2"/>
    <row r="92" ht="12.6" customHeight="1" x14ac:dyDescent="0.2"/>
    <row r="93" ht="12.6" customHeight="1" x14ac:dyDescent="0.2"/>
    <row r="94" ht="12.6" customHeight="1" x14ac:dyDescent="0.2"/>
    <row r="95" ht="12.6" customHeight="1" x14ac:dyDescent="0.2"/>
    <row r="96" ht="12.6" customHeight="1" x14ac:dyDescent="0.2"/>
    <row r="97" ht="12.6" customHeight="1" x14ac:dyDescent="0.2"/>
    <row r="98" ht="12.6" customHeight="1" x14ac:dyDescent="0.2"/>
    <row r="99" ht="12.6" customHeight="1" x14ac:dyDescent="0.2"/>
    <row r="100" ht="12.6" customHeight="1" x14ac:dyDescent="0.2"/>
    <row r="101" ht="12.6" customHeight="1" x14ac:dyDescent="0.2"/>
    <row r="102" ht="12.6" customHeight="1" x14ac:dyDescent="0.2"/>
    <row r="103" ht="12.6" customHeight="1" x14ac:dyDescent="0.2"/>
    <row r="104" ht="12.6" customHeight="1" x14ac:dyDescent="0.2"/>
    <row r="105" ht="12.6" customHeight="1" x14ac:dyDescent="0.2"/>
    <row r="106" ht="12.6" customHeight="1" x14ac:dyDescent="0.2"/>
    <row r="107" ht="12.6" customHeight="1" x14ac:dyDescent="0.2"/>
    <row r="108" ht="12.6" customHeight="1" x14ac:dyDescent="0.2"/>
  </sheetData>
  <sheetProtection algorithmName="SHA-512" hashValue="TfV9I5peCb2RroeATm7C0CRpmXD5G8M7i5v8JAWcfibvXw2PyxH9GJhTkLF5jmuz7yLVFvuh6d9uH9ZXzoymHg==" saltValue="+DvC9ujCZVgcfsVx0d5NXA==" spinCount="100000" sheet="1" objects="1" scenarios="1"/>
  <mergeCells count="5">
    <mergeCell ref="D10:H11"/>
    <mergeCell ref="I10:M11"/>
    <mergeCell ref="C21:D21"/>
    <mergeCell ref="D13:I13"/>
    <mergeCell ref="H21:I21"/>
  </mergeCells>
  <phoneticPr fontId="3" type="noConversion"/>
  <pageMargins left="0.75" right="0.75" top="0.51" bottom="0.46" header="0.5" footer="0.5"/>
  <pageSetup paperSize="9" scale="74"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5D52D-4869-4F8C-8F3A-47C0EF8990D2}">
  <sheetPr>
    <tabColor theme="0" tint="-0.499984740745262"/>
    <pageSetUpPr fitToPage="1"/>
  </sheetPr>
  <dimension ref="A1:P95"/>
  <sheetViews>
    <sheetView showGridLines="0" zoomScaleNormal="100" workbookViewId="0">
      <selection activeCell="F16" sqref="F16"/>
    </sheetView>
  </sheetViews>
  <sheetFormatPr defaultColWidth="0" defaultRowHeight="0" customHeight="1" zeroHeight="1" x14ac:dyDescent="0.25"/>
  <cols>
    <col min="1" max="1" width="3.7109375" style="218" customWidth="1"/>
    <col min="2" max="2" width="95.7109375" style="218" customWidth="1"/>
    <col min="3" max="3" width="1.7109375" style="218" customWidth="1"/>
    <col min="4" max="4" width="4" style="218" customWidth="1"/>
    <col min="5" max="5" width="54.5703125" style="218" customWidth="1"/>
    <col min="6" max="6" width="20.7109375" style="218" customWidth="1"/>
    <col min="7" max="7" width="11.28515625" style="218" customWidth="1"/>
    <col min="8" max="8" width="4.140625" style="218" customWidth="1"/>
    <col min="9" max="9" width="3.7109375" style="218" customWidth="1"/>
    <col min="10" max="16384" width="9.140625" style="218" hidden="1"/>
  </cols>
  <sheetData>
    <row r="1" spans="1:10" s="28" customFormat="1" ht="21" customHeight="1" x14ac:dyDescent="0.2">
      <c r="A1" s="190"/>
      <c r="B1" s="190"/>
      <c r="C1" s="190"/>
      <c r="D1" s="190"/>
      <c r="E1" s="190"/>
      <c r="F1" s="190"/>
      <c r="G1" s="190"/>
      <c r="H1" s="190"/>
    </row>
    <row r="2" spans="1:10" s="28" customFormat="1" ht="21" customHeight="1" x14ac:dyDescent="0.3">
      <c r="A2" s="190"/>
      <c r="B2" s="191" t="s">
        <v>97</v>
      </c>
      <c r="C2" s="4"/>
      <c r="D2" s="4"/>
      <c r="E2" s="4"/>
      <c r="F2" s="4"/>
      <c r="G2" s="192"/>
      <c r="H2" s="192"/>
    </row>
    <row r="3" spans="1:10" s="28" customFormat="1" ht="21" customHeight="1" x14ac:dyDescent="0.25">
      <c r="A3" s="190"/>
      <c r="B3" s="193" t="s">
        <v>46</v>
      </c>
      <c r="C3" s="4"/>
      <c r="D3" s="4"/>
      <c r="E3" s="4"/>
      <c r="F3" s="4"/>
      <c r="G3" s="192"/>
      <c r="H3" s="192"/>
    </row>
    <row r="4" spans="1:10" s="28" customFormat="1" ht="24.75" x14ac:dyDescent="0.3">
      <c r="A4" s="190"/>
      <c r="B4" s="194" t="s">
        <v>98</v>
      </c>
      <c r="C4" s="4"/>
      <c r="D4" s="4"/>
      <c r="E4" s="4"/>
      <c r="F4" s="4"/>
      <c r="G4" s="192"/>
      <c r="H4" s="192"/>
    </row>
    <row r="5" spans="1:10" s="28" customFormat="1" ht="21" customHeight="1" x14ac:dyDescent="0.2">
      <c r="A5" s="190"/>
      <c r="B5" s="195" t="s">
        <v>99</v>
      </c>
      <c r="C5" s="4"/>
      <c r="D5" s="4"/>
      <c r="E5" s="4"/>
      <c r="F5" s="4"/>
      <c r="G5" s="192"/>
      <c r="H5" s="192"/>
    </row>
    <row r="6" spans="1:10" s="28" customFormat="1" ht="21" customHeight="1" x14ac:dyDescent="0.2">
      <c r="A6" s="190"/>
      <c r="B6" s="48" t="s">
        <v>6</v>
      </c>
      <c r="C6" s="4"/>
      <c r="D6" s="4"/>
      <c r="E6" s="4"/>
      <c r="F6" s="4"/>
      <c r="G6" s="192"/>
      <c r="H6" s="192"/>
    </row>
    <row r="7" spans="1:10" s="190" customFormat="1" ht="15" customHeight="1" thickBot="1" x14ac:dyDescent="0.25">
      <c r="B7" s="52"/>
      <c r="C7" s="76"/>
      <c r="D7" s="76"/>
      <c r="E7" s="76"/>
      <c r="F7" s="75"/>
      <c r="G7" s="196"/>
      <c r="H7" s="196"/>
      <c r="J7" s="197"/>
    </row>
    <row r="8" spans="1:10" s="28" customFormat="1" ht="15" customHeight="1" x14ac:dyDescent="0.2">
      <c r="A8" s="190"/>
    </row>
    <row r="9" spans="1:10" s="28" customFormat="1" ht="27.95" customHeight="1" x14ac:dyDescent="0.2">
      <c r="A9" s="198"/>
      <c r="B9" s="198"/>
      <c r="D9" s="314" t="s">
        <v>100</v>
      </c>
      <c r="E9" s="314"/>
      <c r="F9" s="199">
        <f>Samenvatting!F24</f>
        <v>0</v>
      </c>
    </row>
    <row r="10" spans="1:10" s="28" customFormat="1" ht="12.75" customHeight="1" x14ac:dyDescent="0.2">
      <c r="B10" s="198"/>
      <c r="C10" s="198"/>
    </row>
    <row r="11" spans="1:10" s="28" customFormat="1" ht="27.95" customHeight="1" x14ac:dyDescent="0.2">
      <c r="A11" s="263"/>
      <c r="B11" s="264"/>
      <c r="C11" s="264"/>
      <c r="D11" s="315" t="s">
        <v>101</v>
      </c>
      <c r="E11" s="316"/>
      <c r="F11" s="261" t="s">
        <v>102</v>
      </c>
      <c r="G11" s="317" t="s">
        <v>103</v>
      </c>
      <c r="H11" s="318"/>
    </row>
    <row r="12" spans="1:10" s="28" customFormat="1" ht="27.95" customHeight="1" x14ac:dyDescent="0.2">
      <c r="A12" s="263"/>
      <c r="B12" s="264"/>
      <c r="C12" s="264"/>
      <c r="D12" s="319" t="s">
        <v>104</v>
      </c>
      <c r="E12" s="320"/>
      <c r="F12" s="200">
        <f>+DATA!G41</f>
        <v>600</v>
      </c>
      <c r="G12" s="201">
        <f>+F12/DATA!$G$40*100</f>
        <v>60</v>
      </c>
      <c r="H12" s="202" t="s">
        <v>105</v>
      </c>
    </row>
    <row r="13" spans="1:10" s="28" customFormat="1" ht="27.95" customHeight="1" x14ac:dyDescent="0.2">
      <c r="A13" s="263"/>
      <c r="B13" s="264"/>
      <c r="C13" s="264"/>
      <c r="D13" s="319" t="s">
        <v>106</v>
      </c>
      <c r="E13" s="320"/>
      <c r="F13" s="203">
        <v>0</v>
      </c>
      <c r="G13" s="201">
        <f>+F13/DATA!$G$40*100</f>
        <v>0</v>
      </c>
      <c r="H13" s="202" t="s">
        <v>105</v>
      </c>
    </row>
    <row r="14" spans="1:10" s="28" customFormat="1" ht="27.95" customHeight="1" x14ac:dyDescent="0.2">
      <c r="A14" s="263"/>
      <c r="B14" s="263"/>
      <c r="C14" s="264"/>
      <c r="D14" s="204"/>
      <c r="E14" s="262" t="s">
        <v>107</v>
      </c>
      <c r="F14" s="205">
        <f>SUM(F12:F13)</f>
        <v>600</v>
      </c>
      <c r="G14" s="201">
        <f>SUM(G12:G13)</f>
        <v>60</v>
      </c>
      <c r="H14" s="202" t="s">
        <v>105</v>
      </c>
    </row>
    <row r="15" spans="1:10" s="28" customFormat="1" ht="27.95" customHeight="1" x14ac:dyDescent="0.2">
      <c r="A15" s="263"/>
      <c r="B15" s="263"/>
      <c r="C15" s="264"/>
      <c r="D15" s="321" t="s">
        <v>108</v>
      </c>
      <c r="E15" s="322"/>
      <c r="F15" s="206">
        <f>+DATA!E7</f>
        <v>1.0271465075880379</v>
      </c>
    </row>
    <row r="16" spans="1:10" s="28" customFormat="1" ht="27.95" customHeight="1" x14ac:dyDescent="0.2">
      <c r="A16" s="263"/>
      <c r="B16" s="264"/>
      <c r="C16" s="264"/>
      <c r="D16" s="207" t="s">
        <v>109</v>
      </c>
      <c r="E16" s="208" t="str">
        <f>"Eigen inschatting door Inschrijver. Waarde tussen 0 en "&amp;F20&amp;" punten."</f>
        <v>Eigen inschatting door Inschrijver. Waarde tussen 0 en 400 punten.</v>
      </c>
      <c r="F16" s="209"/>
      <c r="G16" s="210"/>
      <c r="H16" s="211"/>
    </row>
    <row r="17" spans="1:12" s="28" customFormat="1" ht="27.95" customHeight="1" x14ac:dyDescent="0.2">
      <c r="A17" s="263"/>
      <c r="B17" s="263"/>
      <c r="C17" s="264"/>
      <c r="D17" s="212"/>
      <c r="E17" s="211"/>
      <c r="F17" s="211"/>
      <c r="G17" s="211"/>
    </row>
    <row r="18" spans="1:12" s="28" customFormat="1" ht="27.95" customHeight="1" x14ac:dyDescent="0.2">
      <c r="A18" s="263"/>
      <c r="B18" s="263"/>
      <c r="C18" s="264"/>
      <c r="D18" s="315" t="s">
        <v>110</v>
      </c>
      <c r="E18" s="316"/>
      <c r="F18" s="213" t="s">
        <v>111</v>
      </c>
      <c r="G18" s="317" t="s">
        <v>103</v>
      </c>
      <c r="H18" s="318"/>
    </row>
    <row r="19" spans="1:12" s="28" customFormat="1" ht="27.95" customHeight="1" x14ac:dyDescent="0.2">
      <c r="A19" s="263"/>
      <c r="B19" s="263"/>
      <c r="C19" s="264"/>
      <c r="D19" s="314" t="s">
        <v>112</v>
      </c>
      <c r="E19" s="314"/>
      <c r="F19" s="205">
        <f>DATA!G41</f>
        <v>600</v>
      </c>
      <c r="G19" s="201">
        <f>+F19/DATA!$G$40*100</f>
        <v>60</v>
      </c>
      <c r="H19" s="202" t="s">
        <v>105</v>
      </c>
    </row>
    <row r="20" spans="1:12" s="28" customFormat="1" ht="27.95" customHeight="1" x14ac:dyDescent="0.2">
      <c r="A20" s="263"/>
      <c r="B20" s="263"/>
      <c r="C20" s="264"/>
      <c r="D20" s="314" t="s">
        <v>113</v>
      </c>
      <c r="E20" s="314"/>
      <c r="F20" s="205">
        <f>DATA!G42</f>
        <v>400</v>
      </c>
      <c r="G20" s="201">
        <f>+F20/DATA!$G$40*100</f>
        <v>40</v>
      </c>
      <c r="H20" s="202" t="s">
        <v>105</v>
      </c>
      <c r="J20" s="214"/>
      <c r="K20" s="214"/>
      <c r="L20" s="214"/>
    </row>
    <row r="21" spans="1:12" s="28" customFormat="1" ht="27.95" customHeight="1" x14ac:dyDescent="0.2">
      <c r="A21" s="263"/>
      <c r="B21" s="264"/>
      <c r="C21" s="264"/>
      <c r="D21" s="314" t="s">
        <v>114</v>
      </c>
      <c r="E21" s="314"/>
      <c r="F21" s="205">
        <f>SUM(F19:F20)</f>
        <v>1000</v>
      </c>
      <c r="G21" s="201">
        <f>+F21/DATA!$G$40*100</f>
        <v>100</v>
      </c>
      <c r="H21" s="202" t="s">
        <v>105</v>
      </c>
    </row>
    <row r="22" spans="1:12" s="28" customFormat="1" ht="27.95" customHeight="1" x14ac:dyDescent="0.2">
      <c r="A22" s="263"/>
      <c r="B22" s="264"/>
      <c r="C22" s="264"/>
      <c r="D22" s="313"/>
      <c r="E22" s="313"/>
      <c r="F22" s="215"/>
      <c r="G22" s="216"/>
      <c r="H22" s="217"/>
    </row>
    <row r="23" spans="1:12" s="28" customFormat="1" ht="27.95" customHeight="1" x14ac:dyDescent="0.2">
      <c r="A23" s="263"/>
      <c r="B23" s="264"/>
      <c r="C23" s="264"/>
      <c r="D23" s="198"/>
      <c r="E23" s="198"/>
      <c r="F23" s="198"/>
      <c r="G23" s="198"/>
      <c r="H23" s="198"/>
    </row>
    <row r="24" spans="1:12" s="28" customFormat="1" ht="27.95" customHeight="1" x14ac:dyDescent="0.2">
      <c r="A24" s="263"/>
      <c r="B24" s="264"/>
      <c r="C24" s="264"/>
      <c r="D24" s="198"/>
      <c r="E24" s="198"/>
      <c r="F24" s="198"/>
      <c r="G24" s="198"/>
      <c r="H24" s="198"/>
    </row>
    <row r="25" spans="1:12" s="28" customFormat="1" ht="27.95" customHeight="1" x14ac:dyDescent="0.2">
      <c r="A25" s="263"/>
      <c r="B25" s="264"/>
      <c r="C25" s="264"/>
      <c r="D25" s="198"/>
      <c r="E25" s="198"/>
      <c r="F25" s="198"/>
      <c r="G25" s="198"/>
      <c r="H25" s="198"/>
    </row>
    <row r="26" spans="1:12" s="28" customFormat="1" ht="27.95" customHeight="1" x14ac:dyDescent="0.2">
      <c r="A26" s="263"/>
      <c r="B26" s="264"/>
      <c r="C26" s="264"/>
      <c r="D26" s="198"/>
      <c r="E26" s="198"/>
      <c r="F26" s="198"/>
      <c r="G26" s="198"/>
      <c r="H26" s="198"/>
    </row>
    <row r="27" spans="1:12" s="28" customFormat="1" ht="27.75" customHeight="1" x14ac:dyDescent="0.2">
      <c r="A27" s="190"/>
      <c r="B27" s="264"/>
      <c r="C27" s="264"/>
      <c r="D27" s="198"/>
      <c r="E27" s="198"/>
      <c r="F27" s="198"/>
      <c r="G27" s="198"/>
      <c r="H27" s="198"/>
    </row>
    <row r="28" spans="1:12" s="28" customFormat="1" ht="15" customHeight="1" thickBot="1" x14ac:dyDescent="0.25">
      <c r="A28" s="190"/>
      <c r="B28" s="52"/>
      <c r="C28" s="76"/>
      <c r="D28" s="76"/>
      <c r="E28" s="76"/>
      <c r="F28" s="75"/>
      <c r="G28" s="196"/>
      <c r="H28" s="196"/>
    </row>
    <row r="29" spans="1:12" s="28" customFormat="1" ht="15" customHeight="1" x14ac:dyDescent="0.2"/>
    <row r="30" spans="1:12" s="28" customFormat="1" ht="27.95" hidden="1" customHeight="1" x14ac:dyDescent="0.2">
      <c r="B30" s="198"/>
    </row>
    <row r="31" spans="1:12" s="28" customFormat="1" ht="27.95" hidden="1" customHeight="1" x14ac:dyDescent="0.2">
      <c r="B31" s="198"/>
    </row>
    <row r="32" spans="1:12" s="28" customFormat="1" ht="27.95" hidden="1" customHeight="1" x14ac:dyDescent="0.2">
      <c r="B32" s="198"/>
    </row>
    <row r="33" spans="2:16" s="28" customFormat="1" ht="27.95" hidden="1" customHeight="1" x14ac:dyDescent="0.2">
      <c r="B33" s="198"/>
    </row>
    <row r="34" spans="2:16" s="28" customFormat="1" ht="27.95" hidden="1" customHeight="1" x14ac:dyDescent="0.2">
      <c r="B34" s="198"/>
    </row>
    <row r="35" spans="2:16" s="28" customFormat="1" ht="27.95" hidden="1" customHeight="1" x14ac:dyDescent="0.2">
      <c r="B35" s="198"/>
      <c r="P35" s="28" t="s">
        <v>1</v>
      </c>
    </row>
    <row r="36" spans="2:16" s="28" customFormat="1" ht="27.95" hidden="1" customHeight="1" x14ac:dyDescent="0.2">
      <c r="B36" s="198"/>
    </row>
    <row r="37" spans="2:16" s="28" customFormat="1" ht="27.95" hidden="1" customHeight="1" x14ac:dyDescent="0.25">
      <c r="B37" s="198"/>
      <c r="G37" s="218"/>
    </row>
    <row r="38" spans="2:16" s="28" customFormat="1" ht="27.95" hidden="1" customHeight="1" x14ac:dyDescent="0.25">
      <c r="B38" s="198"/>
      <c r="G38" s="218"/>
    </row>
    <row r="39" spans="2:16" s="28" customFormat="1" ht="27.95" hidden="1" customHeight="1" x14ac:dyDescent="0.25">
      <c r="D39" s="218"/>
      <c r="E39" s="218"/>
      <c r="F39" s="218"/>
      <c r="G39" s="218"/>
    </row>
    <row r="40" spans="2:16" ht="15" hidden="1" customHeight="1" x14ac:dyDescent="0.25"/>
    <row r="41" spans="2:16" ht="15" hidden="1" customHeight="1" x14ac:dyDescent="0.25"/>
    <row r="42" spans="2:16" ht="15" hidden="1" customHeight="1" x14ac:dyDescent="0.25"/>
    <row r="43" spans="2:16" ht="15" hidden="1" customHeight="1" x14ac:dyDescent="0.25"/>
    <row r="44" spans="2:16" ht="15" hidden="1" customHeight="1" x14ac:dyDescent="0.25"/>
    <row r="45" spans="2:16" ht="15" hidden="1" customHeight="1" x14ac:dyDescent="0.25"/>
    <row r="46" spans="2:16" ht="15" hidden="1" customHeight="1" x14ac:dyDescent="0.25"/>
    <row r="47" spans="2:16" ht="15" hidden="1" customHeight="1" x14ac:dyDescent="0.25"/>
    <row r="48" spans="2:16" ht="15" hidden="1" customHeight="1" x14ac:dyDescent="0.25"/>
    <row r="49" s="218" customFormat="1" ht="15" hidden="1" customHeight="1" x14ac:dyDescent="0.25"/>
    <row r="50" s="218" customFormat="1" ht="15" hidden="1" customHeight="1" x14ac:dyDescent="0.25"/>
    <row r="51" s="218" customFormat="1" ht="15" hidden="1" customHeight="1" x14ac:dyDescent="0.25"/>
    <row r="52" s="218" customFormat="1" ht="15" hidden="1" customHeight="1" x14ac:dyDescent="0.25"/>
    <row r="53" s="218" customFormat="1" ht="15" hidden="1" customHeight="1" x14ac:dyDescent="0.25"/>
    <row r="54" s="218" customFormat="1" ht="15" hidden="1" customHeight="1" x14ac:dyDescent="0.25"/>
    <row r="55" s="218" customFormat="1" ht="15" hidden="1" customHeight="1" x14ac:dyDescent="0.25"/>
    <row r="56" s="218" customFormat="1" ht="15" hidden="1" customHeight="1" x14ac:dyDescent="0.25"/>
    <row r="57" s="218" customFormat="1" ht="15" hidden="1" customHeight="1" x14ac:dyDescent="0.25"/>
    <row r="58" s="218" customFormat="1" ht="15" hidden="1" customHeight="1" x14ac:dyDescent="0.25"/>
    <row r="59" s="218" customFormat="1" ht="15" hidden="1" customHeight="1" x14ac:dyDescent="0.25"/>
    <row r="60" s="218" customFormat="1" ht="15" hidden="1" customHeight="1" x14ac:dyDescent="0.25"/>
    <row r="61" s="218" customFormat="1" ht="15" hidden="1" customHeight="1" x14ac:dyDescent="0.25"/>
    <row r="62" s="218" customFormat="1" ht="15" hidden="1" customHeight="1" x14ac:dyDescent="0.25"/>
    <row r="63" s="218" customFormat="1" ht="15" hidden="1" customHeight="1" x14ac:dyDescent="0.25"/>
    <row r="64" s="218" customFormat="1" ht="15" hidden="1" customHeight="1" x14ac:dyDescent="0.25"/>
    <row r="65" s="218" customFormat="1" ht="15" hidden="1" customHeight="1" x14ac:dyDescent="0.25"/>
    <row r="66" s="218" customFormat="1" ht="15" hidden="1" customHeight="1" x14ac:dyDescent="0.25"/>
    <row r="67" s="218" customFormat="1" ht="15" hidden="1" customHeight="1" x14ac:dyDescent="0.25"/>
    <row r="68" s="218" customFormat="1" ht="15" hidden="1" customHeight="1" x14ac:dyDescent="0.25"/>
    <row r="69" s="218" customFormat="1" ht="15" hidden="1" customHeight="1" x14ac:dyDescent="0.25"/>
    <row r="70" s="218" customFormat="1" ht="15" hidden="1" customHeight="1" x14ac:dyDescent="0.25"/>
    <row r="71" s="218" customFormat="1" ht="15" hidden="1" customHeight="1" x14ac:dyDescent="0.25"/>
    <row r="72" s="218" customFormat="1" ht="15" hidden="1" customHeight="1" x14ac:dyDescent="0.25"/>
    <row r="73" s="218" customFormat="1" ht="15" hidden="1" customHeight="1" x14ac:dyDescent="0.25"/>
    <row r="74" s="218" customFormat="1" ht="15" hidden="1" customHeight="1" x14ac:dyDescent="0.25"/>
    <row r="75" s="218" customFormat="1" ht="15" hidden="1" customHeight="1" x14ac:dyDescent="0.25"/>
    <row r="76" s="218" customFormat="1" ht="15" hidden="1" customHeight="1" x14ac:dyDescent="0.25"/>
    <row r="77" s="218" customFormat="1" ht="15" hidden="1" customHeight="1" x14ac:dyDescent="0.25"/>
    <row r="78" s="218" customFormat="1" ht="15" hidden="1" customHeight="1" x14ac:dyDescent="0.25"/>
    <row r="79" s="218" customFormat="1" ht="15" hidden="1" customHeight="1" x14ac:dyDescent="0.25"/>
    <row r="80" s="218" customFormat="1" ht="15" hidden="1" customHeight="1" x14ac:dyDescent="0.25"/>
    <row r="81" spans="3:7" ht="15" hidden="1" customHeight="1" x14ac:dyDescent="0.25"/>
    <row r="82" spans="3:7" ht="15" hidden="1" customHeight="1" x14ac:dyDescent="0.25"/>
    <row r="83" spans="3:7" ht="15" hidden="1" customHeight="1" x14ac:dyDescent="0.25">
      <c r="C83" s="219" t="s">
        <v>107</v>
      </c>
      <c r="D83" s="220"/>
      <c r="E83" s="221">
        <v>1650</v>
      </c>
      <c r="F83" s="222">
        <f>+E83/_xlfn.SINGLE(Qmax)*100</f>
        <v>825</v>
      </c>
      <c r="G83" s="202" t="s">
        <v>105</v>
      </c>
    </row>
    <row r="84" spans="3:7" ht="15" hidden="1" customHeight="1" x14ac:dyDescent="0.25"/>
    <row r="85" spans="3:7" ht="15" hidden="1" customHeight="1" x14ac:dyDescent="0.25"/>
    <row r="86" spans="3:7" ht="15" hidden="1" customHeight="1" x14ac:dyDescent="0.25"/>
    <row r="87" spans="3:7" ht="15" hidden="1" customHeight="1" x14ac:dyDescent="0.25"/>
    <row r="88" spans="3:7" ht="15" hidden="1" customHeight="1" x14ac:dyDescent="0.25"/>
    <row r="89" spans="3:7" ht="15" hidden="1" customHeight="1" x14ac:dyDescent="0.25"/>
    <row r="90" spans="3:7" ht="15" hidden="1" customHeight="1" x14ac:dyDescent="0.25"/>
    <row r="91" spans="3:7" ht="15" hidden="1" customHeight="1" x14ac:dyDescent="0.25"/>
    <row r="92" spans="3:7" ht="15" hidden="1" customHeight="1" x14ac:dyDescent="0.25"/>
    <row r="93" spans="3:7" ht="15" hidden="1" customHeight="1" x14ac:dyDescent="0.25"/>
    <row r="94" spans="3:7" ht="15" hidden="1" customHeight="1" x14ac:dyDescent="0.25"/>
    <row r="95" spans="3:7" ht="15" hidden="1" customHeight="1" x14ac:dyDescent="0.25"/>
  </sheetData>
  <sheetProtection algorithmName="SHA-512" hashValue="yQzEowmOItgwMbb9fJL0Ox3BxZmqMwJb3tCJQ3kzbt7L9Kp/O/PVdEm183cApaZ1Jied9tXw/68LSMV9ktBafQ==" saltValue="1ZO5CfAev0UKT2d1jV5F1g==" spinCount="100000" sheet="1" objects="1" scenarios="1"/>
  <mergeCells count="12">
    <mergeCell ref="D22:E22"/>
    <mergeCell ref="D9:E9"/>
    <mergeCell ref="D11:E11"/>
    <mergeCell ref="G11:H11"/>
    <mergeCell ref="D12:E12"/>
    <mergeCell ref="D13:E13"/>
    <mergeCell ref="D15:E15"/>
    <mergeCell ref="D18:E18"/>
    <mergeCell ref="G18:H18"/>
    <mergeCell ref="D19:E19"/>
    <mergeCell ref="D20:E20"/>
    <mergeCell ref="D21:E21"/>
  </mergeCells>
  <pageMargins left="0.7" right="0.7" top="0.75" bottom="0.75" header="0.3" footer="0.3"/>
  <pageSetup paperSize="9" scale="6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25B25-7666-4FB8-B0E4-27A01A69F98C}">
  <dimension ref="A1:AE80"/>
  <sheetViews>
    <sheetView showGridLines="0" zoomScaleNormal="100" workbookViewId="0">
      <selection activeCell="H16" sqref="H16"/>
    </sheetView>
  </sheetViews>
  <sheetFormatPr defaultColWidth="0" defaultRowHeight="15" zeroHeight="1" x14ac:dyDescent="0.25"/>
  <cols>
    <col min="1" max="1" width="3.7109375" style="223" customWidth="1"/>
    <col min="2" max="27" width="21.7109375" style="223" customWidth="1"/>
    <col min="28" max="28" width="3.7109375" style="223" customWidth="1"/>
    <col min="29" max="31" width="21.7109375" style="223" hidden="1" customWidth="1"/>
    <col min="32" max="16384" width="9.140625" style="223" hidden="1"/>
  </cols>
  <sheetData>
    <row r="1" spans="2:28" ht="21" customHeight="1" x14ac:dyDescent="0.25">
      <c r="AB1" s="224"/>
    </row>
    <row r="2" spans="2:28" s="224" customFormat="1" ht="21" customHeight="1" x14ac:dyDescent="0.2">
      <c r="B2" s="323" t="s">
        <v>115</v>
      </c>
      <c r="C2" s="323"/>
      <c r="D2" s="323"/>
      <c r="E2" s="323"/>
    </row>
    <row r="3" spans="2:28" s="224" customFormat="1" ht="21" customHeight="1" x14ac:dyDescent="0.2">
      <c r="B3" s="323"/>
      <c r="C3" s="323"/>
      <c r="D3" s="323"/>
      <c r="E3" s="323"/>
    </row>
    <row r="4" spans="2:28" s="224" customFormat="1" ht="21" customHeight="1" x14ac:dyDescent="0.2">
      <c r="B4" s="323"/>
      <c r="C4" s="323"/>
      <c r="D4" s="323"/>
      <c r="E4" s="323"/>
    </row>
    <row r="5" spans="2:28" s="224" customFormat="1" ht="21" customHeight="1" x14ac:dyDescent="0.2">
      <c r="B5" s="225"/>
    </row>
    <row r="6" spans="2:28" s="224" customFormat="1" ht="27.95" customHeight="1" x14ac:dyDescent="0.2">
      <c r="B6" s="226" t="s">
        <v>7</v>
      </c>
    </row>
    <row r="7" spans="2:28" s="224" customFormat="1" ht="27.95" customHeight="1" x14ac:dyDescent="0.2">
      <c r="B7" s="227" t="s">
        <v>116</v>
      </c>
      <c r="C7" s="228">
        <f>+'BPK-Grafiek'!$F$9</f>
        <v>0</v>
      </c>
      <c r="D7" s="229">
        <f>+'BPK-Grafiek'!$F$14</f>
        <v>600</v>
      </c>
      <c r="E7" s="230">
        <f>IFERROR((0.5*($C$7/$G$38)^$F$38+0.5*(2-$D$7/$H$38)^$F$38)^(1/$F$38),0)</f>
        <v>1.0271465075880379</v>
      </c>
      <c r="F7" s="231">
        <f>+D7/G40*100</f>
        <v>60</v>
      </c>
    </row>
    <row r="8" spans="2:28" s="224" customFormat="1" ht="27.95" customHeight="1" x14ac:dyDescent="0.2"/>
    <row r="9" spans="2:28" s="234" customFormat="1" ht="27.95" customHeight="1" x14ac:dyDescent="0.25">
      <c r="B9" s="232" t="s">
        <v>117</v>
      </c>
      <c r="C9" s="324" t="s">
        <v>118</v>
      </c>
      <c r="D9" s="324"/>
      <c r="E9" s="324"/>
      <c r="F9" s="324"/>
      <c r="G9" s="324"/>
      <c r="H9" s="324"/>
      <c r="I9" s="324"/>
      <c r="J9" s="324"/>
      <c r="K9" s="233"/>
      <c r="L9" s="233"/>
    </row>
    <row r="10" spans="2:28" s="234" customFormat="1" ht="27.95" customHeight="1" x14ac:dyDescent="0.25">
      <c r="C10" s="324"/>
      <c r="D10" s="324"/>
      <c r="E10" s="324"/>
      <c r="F10" s="324"/>
      <c r="G10" s="324"/>
      <c r="H10" s="324"/>
      <c r="I10" s="324"/>
      <c r="J10" s="324"/>
    </row>
    <row r="11" spans="2:28" s="224" customFormat="1" ht="27.95" customHeight="1" x14ac:dyDescent="0.2">
      <c r="B11" s="235" t="s">
        <v>119</v>
      </c>
      <c r="C11" s="236" t="s">
        <v>120</v>
      </c>
      <c r="D11" s="236" t="s">
        <v>121</v>
      </c>
      <c r="E11" s="236" t="s">
        <v>122</v>
      </c>
      <c r="F11" s="237"/>
      <c r="G11" s="237"/>
      <c r="H11" s="237"/>
      <c r="I11" s="237"/>
      <c r="J11" s="237"/>
      <c r="K11" s="237"/>
      <c r="L11" s="237"/>
      <c r="M11" s="237"/>
      <c r="N11" s="237"/>
      <c r="O11" s="237"/>
      <c r="P11" s="237"/>
      <c r="Q11" s="237"/>
      <c r="R11" s="237"/>
      <c r="S11" s="237"/>
      <c r="T11" s="237"/>
      <c r="U11" s="237"/>
      <c r="V11" s="237"/>
      <c r="W11" s="237"/>
      <c r="X11" s="237"/>
      <c r="Y11" s="237"/>
      <c r="Z11" s="237"/>
      <c r="AA11" s="237"/>
    </row>
    <row r="12" spans="2:28" s="224" customFormat="1" ht="27.95" customHeight="1" x14ac:dyDescent="0.2">
      <c r="B12" s="238" t="s">
        <v>123</v>
      </c>
      <c r="C12" s="239">
        <v>11000000</v>
      </c>
      <c r="D12" s="240">
        <v>800</v>
      </c>
      <c r="E12" s="241">
        <v>1</v>
      </c>
      <c r="F12" s="237"/>
      <c r="G12" s="237"/>
      <c r="H12" s="237"/>
      <c r="I12" s="237"/>
      <c r="J12" s="237"/>
      <c r="K12" s="237"/>
      <c r="L12" s="237"/>
      <c r="M12" s="237"/>
      <c r="N12" s="237"/>
      <c r="O12" s="237"/>
      <c r="P12" s="237"/>
      <c r="Q12" s="237"/>
      <c r="R12" s="237"/>
      <c r="S12" s="237"/>
      <c r="T12" s="237"/>
      <c r="U12" s="237"/>
      <c r="V12" s="237"/>
      <c r="W12" s="237"/>
      <c r="X12" s="237"/>
      <c r="Y12" s="237"/>
      <c r="Z12" s="237"/>
      <c r="AA12" s="237"/>
    </row>
    <row r="13" spans="2:28" s="224" customFormat="1" ht="27.95" customHeight="1" x14ac:dyDescent="0.2">
      <c r="B13" s="238" t="s">
        <v>124</v>
      </c>
      <c r="C13" s="239">
        <v>12649999.999999998</v>
      </c>
      <c r="D13" s="240">
        <v>1000</v>
      </c>
      <c r="E13" s="241">
        <v>1.0000034449390711</v>
      </c>
      <c r="F13" s="237"/>
      <c r="G13" s="237"/>
      <c r="H13" s="237"/>
      <c r="I13" s="237"/>
      <c r="J13" s="237"/>
      <c r="K13" s="237"/>
      <c r="L13" s="237"/>
      <c r="M13" s="237"/>
      <c r="N13" s="237"/>
      <c r="O13" s="237"/>
      <c r="P13" s="237"/>
      <c r="Q13" s="237"/>
      <c r="R13" s="237"/>
      <c r="S13" s="237"/>
      <c r="T13" s="237"/>
      <c r="U13" s="237"/>
      <c r="V13" s="237"/>
      <c r="W13" s="237"/>
      <c r="X13" s="237"/>
      <c r="Y13" s="237"/>
      <c r="Z13" s="237"/>
      <c r="AA13" s="237"/>
    </row>
    <row r="14" spans="2:28" s="224" customFormat="1" ht="27.95" customHeight="1" x14ac:dyDescent="0.2">
      <c r="B14" s="238" t="s">
        <v>125</v>
      </c>
      <c r="C14" s="239">
        <v>0</v>
      </c>
      <c r="D14" s="240">
        <v>626.42905115043789</v>
      </c>
      <c r="E14" s="241">
        <v>1</v>
      </c>
      <c r="F14" s="237"/>
      <c r="G14" s="237"/>
      <c r="H14" s="237"/>
      <c r="I14" s="237"/>
      <c r="J14" s="237"/>
      <c r="K14" s="237"/>
      <c r="L14" s="237"/>
      <c r="M14" s="237"/>
      <c r="N14" s="237"/>
      <c r="O14" s="237"/>
      <c r="P14" s="237"/>
      <c r="Q14" s="237"/>
      <c r="R14" s="237"/>
      <c r="S14" s="237"/>
      <c r="T14" s="237"/>
      <c r="U14" s="237"/>
      <c r="V14" s="237"/>
      <c r="W14" s="237"/>
      <c r="X14" s="237"/>
      <c r="Y14" s="237"/>
      <c r="Z14" s="237"/>
      <c r="AA14" s="237"/>
    </row>
    <row r="15" spans="2:28" s="224" customFormat="1" ht="27.95" customHeight="1" x14ac:dyDescent="0.2">
      <c r="B15" s="237"/>
      <c r="C15" s="237"/>
      <c r="D15" s="237"/>
      <c r="E15" s="237"/>
      <c r="F15" s="237"/>
      <c r="G15" s="237"/>
      <c r="H15" s="237"/>
      <c r="I15" s="237"/>
      <c r="J15" s="237"/>
      <c r="K15" s="237"/>
      <c r="L15" s="237"/>
      <c r="M15" s="237"/>
      <c r="N15" s="237"/>
      <c r="O15" s="237"/>
      <c r="P15" s="237"/>
      <c r="Q15" s="237"/>
      <c r="R15" s="237"/>
      <c r="S15" s="237"/>
      <c r="T15" s="237"/>
      <c r="U15" s="237"/>
      <c r="V15" s="237"/>
      <c r="W15" s="237"/>
      <c r="X15" s="237"/>
      <c r="Y15" s="237"/>
      <c r="Z15" s="237"/>
      <c r="AA15" s="237"/>
    </row>
    <row r="16" spans="2:28" s="224" customFormat="1" ht="27.95" customHeight="1" x14ac:dyDescent="0.2">
      <c r="B16" s="242" t="s">
        <v>126</v>
      </c>
      <c r="C16" s="237"/>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row>
    <row r="17" spans="2:27" s="224" customFormat="1" ht="27.95" customHeight="1" x14ac:dyDescent="0.2">
      <c r="B17" s="237"/>
      <c r="C17" s="236" t="s">
        <v>127</v>
      </c>
      <c r="D17" s="243">
        <v>0</v>
      </c>
      <c r="E17" s="243">
        <v>1.2500000000000001E-2</v>
      </c>
      <c r="F17" s="243">
        <v>2.5000000000000001E-2</v>
      </c>
      <c r="G17" s="243">
        <v>0.05</v>
      </c>
      <c r="H17" s="243">
        <v>0.1</v>
      </c>
      <c r="I17" s="243">
        <v>0.15</v>
      </c>
      <c r="J17" s="243">
        <v>0.2</v>
      </c>
      <c r="K17" s="243">
        <v>0.25</v>
      </c>
      <c r="L17" s="243">
        <v>0.3</v>
      </c>
      <c r="M17" s="243">
        <v>0.35</v>
      </c>
      <c r="N17" s="243">
        <v>0.4</v>
      </c>
      <c r="O17" s="243">
        <v>0.45</v>
      </c>
      <c r="P17" s="243">
        <v>0.5</v>
      </c>
      <c r="Q17" s="243">
        <v>0.55000000000000004</v>
      </c>
      <c r="R17" s="243">
        <v>0.6</v>
      </c>
      <c r="S17" s="243">
        <v>0.65</v>
      </c>
      <c r="T17" s="243">
        <v>0.7</v>
      </c>
      <c r="U17" s="243">
        <v>0.75</v>
      </c>
      <c r="V17" s="243">
        <v>0.8</v>
      </c>
      <c r="W17" s="243">
        <v>0.85</v>
      </c>
      <c r="X17" s="243">
        <v>0.9</v>
      </c>
      <c r="Y17" s="243">
        <v>0.95</v>
      </c>
      <c r="Z17" s="243">
        <v>1</v>
      </c>
      <c r="AA17" s="244">
        <v>0</v>
      </c>
    </row>
    <row r="18" spans="2:27" s="224" customFormat="1" ht="27.95" customHeight="1" x14ac:dyDescent="0.2">
      <c r="B18" s="245" t="s">
        <v>128</v>
      </c>
      <c r="C18" s="243">
        <v>626.42905115043789</v>
      </c>
      <c r="D18" s="243">
        <v>626.42905115043789</v>
      </c>
      <c r="E18" s="243">
        <v>631.09868801105745</v>
      </c>
      <c r="F18" s="243">
        <v>635.7683248716769</v>
      </c>
      <c r="G18" s="243">
        <v>645.10759859291602</v>
      </c>
      <c r="H18" s="243">
        <v>663.78614603539404</v>
      </c>
      <c r="I18" s="243">
        <v>682.46469347787217</v>
      </c>
      <c r="J18" s="243">
        <v>701.14324092035031</v>
      </c>
      <c r="K18" s="243">
        <v>719.82178836282844</v>
      </c>
      <c r="L18" s="243">
        <v>738.50033580530658</v>
      </c>
      <c r="M18" s="243">
        <v>757.1788832477846</v>
      </c>
      <c r="N18" s="243">
        <v>775.85743069026273</v>
      </c>
      <c r="O18" s="243">
        <v>794.53597813274087</v>
      </c>
      <c r="P18" s="243">
        <v>813.21452557521889</v>
      </c>
      <c r="Q18" s="243">
        <v>831.89307301769713</v>
      </c>
      <c r="R18" s="243">
        <v>850.57162046017515</v>
      </c>
      <c r="S18" s="243">
        <v>869.25016790265329</v>
      </c>
      <c r="T18" s="243">
        <v>887.92871534513142</v>
      </c>
      <c r="U18" s="243">
        <v>906.60726278760944</v>
      </c>
      <c r="V18" s="243">
        <v>925.28581023008758</v>
      </c>
      <c r="W18" s="243">
        <v>943.96435767256571</v>
      </c>
      <c r="X18" s="243">
        <v>962.64290511504373</v>
      </c>
      <c r="Y18" s="243">
        <v>981.32145255752187</v>
      </c>
      <c r="Z18" s="243">
        <v>1000</v>
      </c>
      <c r="AA18" s="243" t="s">
        <v>122</v>
      </c>
    </row>
    <row r="19" spans="2:27" s="224" customFormat="1" ht="27.95" customHeight="1" x14ac:dyDescent="0.2">
      <c r="B19" s="245" t="s">
        <v>129</v>
      </c>
      <c r="C19" s="243"/>
      <c r="D19" s="243">
        <v>0</v>
      </c>
      <c r="E19" s="243">
        <v>4208583.1716851639</v>
      </c>
      <c r="F19" s="243">
        <v>5112881.7367337057</v>
      </c>
      <c r="G19" s="243">
        <v>6200763.9029097594</v>
      </c>
      <c r="H19" s="243">
        <v>7494043.6223673346</v>
      </c>
      <c r="I19" s="243">
        <v>8347961.4375735801</v>
      </c>
      <c r="J19" s="243">
        <v>8993750.2294669691</v>
      </c>
      <c r="K19" s="243">
        <v>9513677.5621729195</v>
      </c>
      <c r="L19" s="243">
        <v>9947673.3436499815</v>
      </c>
      <c r="M19" s="243">
        <v>10318510.512331042</v>
      </c>
      <c r="N19" s="243">
        <v>10640559.975737071</v>
      </c>
      <c r="O19" s="243">
        <v>10923548.536824293</v>
      </c>
      <c r="P19" s="243">
        <v>11174408.487392563</v>
      </c>
      <c r="Q19" s="243">
        <v>11398280.90834971</v>
      </c>
      <c r="R19" s="243">
        <v>11599101.168803671</v>
      </c>
      <c r="S19" s="243">
        <v>11779960.698350199</v>
      </c>
      <c r="T19" s="243">
        <v>11943341.041603344</v>
      </c>
      <c r="U19" s="243">
        <v>12091271.127078177</v>
      </c>
      <c r="V19" s="243">
        <v>12225436.349544762</v>
      </c>
      <c r="W19" s="243">
        <v>12347256.30130749</v>
      </c>
      <c r="X19" s="243">
        <v>12457941.466570253</v>
      </c>
      <c r="Y19" s="243">
        <v>12558535.417741219</v>
      </c>
      <c r="Z19" s="243">
        <v>12649946.783918381</v>
      </c>
      <c r="AA19" s="243">
        <v>1</v>
      </c>
    </row>
    <row r="20" spans="2:27" s="224" customFormat="1" ht="27.95" customHeight="1" x14ac:dyDescent="0.2">
      <c r="B20" s="246"/>
      <c r="C20" s="243"/>
      <c r="D20" s="243">
        <v>62.642905115043789</v>
      </c>
      <c r="E20" s="243">
        <v>63.10986880110574</v>
      </c>
      <c r="F20" s="243">
        <v>63.576832487167692</v>
      </c>
      <c r="G20" s="243">
        <v>64.510759859291596</v>
      </c>
      <c r="H20" s="243">
        <v>66.378614603539404</v>
      </c>
      <c r="I20" s="243">
        <v>68.246469347787226</v>
      </c>
      <c r="J20" s="243">
        <v>70.114324092035034</v>
      </c>
      <c r="K20" s="243">
        <v>71.982178836282841</v>
      </c>
      <c r="L20" s="243">
        <v>73.850033580530663</v>
      </c>
      <c r="M20" s="243">
        <v>75.717888324778457</v>
      </c>
      <c r="N20" s="243">
        <v>77.585743069026265</v>
      </c>
      <c r="O20" s="243">
        <v>79.453597813274087</v>
      </c>
      <c r="P20" s="243">
        <v>81.321452557521894</v>
      </c>
      <c r="Q20" s="243">
        <v>83.189307301769716</v>
      </c>
      <c r="R20" s="243">
        <v>85.057162046017524</v>
      </c>
      <c r="S20" s="243">
        <v>86.925016790265332</v>
      </c>
      <c r="T20" s="243">
        <v>88.792871534513139</v>
      </c>
      <c r="U20" s="243">
        <v>90.660726278760933</v>
      </c>
      <c r="V20" s="243">
        <v>92.528581023008755</v>
      </c>
      <c r="W20" s="243">
        <v>94.396435767256577</v>
      </c>
      <c r="X20" s="243">
        <v>96.26429051150437</v>
      </c>
      <c r="Y20" s="243">
        <v>98.132145255752192</v>
      </c>
      <c r="Z20" s="243">
        <v>100</v>
      </c>
      <c r="AA20" s="243">
        <v>0</v>
      </c>
    </row>
    <row r="21" spans="2:27" s="224" customFormat="1" ht="27.95" customHeight="1" x14ac:dyDescent="0.2">
      <c r="B21" s="245" t="s">
        <v>130</v>
      </c>
      <c r="C21" s="243">
        <v>723.78614603539404</v>
      </c>
      <c r="D21" s="243">
        <v>723.78614603539404</v>
      </c>
      <c r="E21" s="243">
        <v>727.23881920995166</v>
      </c>
      <c r="F21" s="243">
        <v>730.69149238450916</v>
      </c>
      <c r="G21" s="243">
        <v>737.59683873362428</v>
      </c>
      <c r="H21" s="243">
        <v>751.40753143185464</v>
      </c>
      <c r="I21" s="243">
        <v>765.21822413008499</v>
      </c>
      <c r="J21" s="243">
        <v>779.02891682831523</v>
      </c>
      <c r="K21" s="243">
        <v>792.83960952654547</v>
      </c>
      <c r="L21" s="243">
        <v>806.65030222477583</v>
      </c>
      <c r="M21" s="243">
        <v>820.46099492300618</v>
      </c>
      <c r="N21" s="243">
        <v>834.27168762123642</v>
      </c>
      <c r="O21" s="243">
        <v>848.08238031946667</v>
      </c>
      <c r="P21" s="243">
        <v>861.89307301769702</v>
      </c>
      <c r="Q21" s="243">
        <v>875.70376571592737</v>
      </c>
      <c r="R21" s="243">
        <v>889.51445841415762</v>
      </c>
      <c r="S21" s="243">
        <v>903.32515111238786</v>
      </c>
      <c r="T21" s="243">
        <v>917.13584381061821</v>
      </c>
      <c r="U21" s="243">
        <v>930.94653650884857</v>
      </c>
      <c r="V21" s="243">
        <v>944.75722920707881</v>
      </c>
      <c r="W21" s="243">
        <v>958.56792190530905</v>
      </c>
      <c r="X21" s="243">
        <v>972.3786146035394</v>
      </c>
      <c r="Y21" s="243">
        <v>986.18930730176976</v>
      </c>
      <c r="Z21" s="243">
        <v>1000</v>
      </c>
      <c r="AA21" s="243" t="s">
        <v>122</v>
      </c>
    </row>
    <row r="22" spans="2:27" s="224" customFormat="1" ht="27.95" customHeight="1" x14ac:dyDescent="0.2">
      <c r="B22" s="245" t="s">
        <v>131</v>
      </c>
      <c r="C22" s="243"/>
      <c r="D22" s="243">
        <v>0</v>
      </c>
      <c r="E22" s="243">
        <v>3583666.6298211678</v>
      </c>
      <c r="F22" s="243">
        <v>4355029.2430898808</v>
      </c>
      <c r="G22" s="243">
        <v>5284922.7559575634</v>
      </c>
      <c r="H22" s="243">
        <v>6395127.4725896018</v>
      </c>
      <c r="I22" s="243">
        <v>7132753.8054695046</v>
      </c>
      <c r="J22" s="243">
        <v>7694236.5535364589</v>
      </c>
      <c r="K22" s="243">
        <v>8149387.4362089802</v>
      </c>
      <c r="L22" s="243">
        <v>8532053.8031050507</v>
      </c>
      <c r="M22" s="243">
        <v>8861517.3987618852</v>
      </c>
      <c r="N22" s="243">
        <v>9149930.9331285469</v>
      </c>
      <c r="O22" s="243">
        <v>9405508.6860291325</v>
      </c>
      <c r="P22" s="243">
        <v>9634096.1801096126</v>
      </c>
      <c r="Q22" s="243">
        <v>9840021.2666276284</v>
      </c>
      <c r="R22" s="243">
        <v>10026590.578752372</v>
      </c>
      <c r="S22" s="243">
        <v>10196396.149039511</v>
      </c>
      <c r="T22" s="243">
        <v>10351513.693421394</v>
      </c>
      <c r="U22" s="243">
        <v>10493635.786138725</v>
      </c>
      <c r="V22" s="243">
        <v>10624164.190159129</v>
      </c>
      <c r="W22" s="243">
        <v>10744275.623117309</v>
      </c>
      <c r="X22" s="243">
        <v>10854969.705139164</v>
      </c>
      <c r="Y22" s="243">
        <v>10957104.632132532</v>
      </c>
      <c r="Z22" s="243">
        <v>11051424.194019943</v>
      </c>
      <c r="AA22" s="243">
        <v>0.9</v>
      </c>
    </row>
    <row r="23" spans="2:27" s="224" customFormat="1" ht="27.95" customHeight="1" x14ac:dyDescent="0.2">
      <c r="B23" s="246"/>
      <c r="C23" s="243"/>
      <c r="D23" s="243">
        <v>72.378614603539404</v>
      </c>
      <c r="E23" s="243">
        <v>72.723881920995169</v>
      </c>
      <c r="F23" s="243">
        <v>73.069149238450919</v>
      </c>
      <c r="G23" s="243">
        <v>73.75968387336242</v>
      </c>
      <c r="H23" s="243">
        <v>75.140753143185464</v>
      </c>
      <c r="I23" s="243">
        <v>76.521822413008493</v>
      </c>
      <c r="J23" s="243">
        <v>77.902891682831523</v>
      </c>
      <c r="K23" s="243">
        <v>79.283960952654539</v>
      </c>
      <c r="L23" s="243">
        <v>80.665030222477583</v>
      </c>
      <c r="M23" s="243">
        <v>82.046099492300613</v>
      </c>
      <c r="N23" s="243">
        <v>83.427168762123642</v>
      </c>
      <c r="O23" s="243">
        <v>84.808238031946672</v>
      </c>
      <c r="P23" s="243">
        <v>86.189307301769702</v>
      </c>
      <c r="Q23" s="243">
        <v>87.570376571592732</v>
      </c>
      <c r="R23" s="243">
        <v>88.951445841415762</v>
      </c>
      <c r="S23" s="243">
        <v>90.332515111238791</v>
      </c>
      <c r="T23" s="243">
        <v>91.713584381061821</v>
      </c>
      <c r="U23" s="243">
        <v>93.094653650884865</v>
      </c>
      <c r="V23" s="243">
        <v>94.475722920707881</v>
      </c>
      <c r="W23" s="243">
        <v>95.856792190530911</v>
      </c>
      <c r="X23" s="243">
        <v>97.23786146035394</v>
      </c>
      <c r="Y23" s="243">
        <v>98.618930730176984</v>
      </c>
      <c r="Z23" s="243">
        <v>100</v>
      </c>
      <c r="AA23" s="243">
        <v>0</v>
      </c>
    </row>
    <row r="24" spans="2:27" s="224" customFormat="1" ht="27.95" customHeight="1" x14ac:dyDescent="0.2">
      <c r="B24" s="245" t="s">
        <v>132</v>
      </c>
      <c r="C24" s="243">
        <v>821.14324092035031</v>
      </c>
      <c r="D24" s="243">
        <v>821.14324092035031</v>
      </c>
      <c r="E24" s="243">
        <v>823.37895040884598</v>
      </c>
      <c r="F24" s="243">
        <v>825.61465989734154</v>
      </c>
      <c r="G24" s="243">
        <v>830.08607887433277</v>
      </c>
      <c r="H24" s="243">
        <v>839.02891682831523</v>
      </c>
      <c r="I24" s="243">
        <v>847.97175478229781</v>
      </c>
      <c r="J24" s="243">
        <v>856.91459273628027</v>
      </c>
      <c r="K24" s="243">
        <v>865.85743069026273</v>
      </c>
      <c r="L24" s="243">
        <v>874.80026864424519</v>
      </c>
      <c r="M24" s="243">
        <v>883.74310659822766</v>
      </c>
      <c r="N24" s="243">
        <v>892.68594455221023</v>
      </c>
      <c r="O24" s="243">
        <v>901.62878250619269</v>
      </c>
      <c r="P24" s="243">
        <v>910.57162046017515</v>
      </c>
      <c r="Q24" s="243">
        <v>919.51445841415762</v>
      </c>
      <c r="R24" s="243">
        <v>928.45729636814008</v>
      </c>
      <c r="S24" s="243">
        <v>937.40013432212265</v>
      </c>
      <c r="T24" s="243">
        <v>946.34297227610512</v>
      </c>
      <c r="U24" s="243">
        <v>955.28581023008758</v>
      </c>
      <c r="V24" s="243">
        <v>964.22864818407004</v>
      </c>
      <c r="W24" s="243">
        <v>973.1714861380525</v>
      </c>
      <c r="X24" s="243">
        <v>982.11432409203508</v>
      </c>
      <c r="Y24" s="243">
        <v>991.05716204601754</v>
      </c>
      <c r="Z24" s="243">
        <v>1000</v>
      </c>
      <c r="AA24" s="243" t="s">
        <v>122</v>
      </c>
    </row>
    <row r="25" spans="2:27" s="224" customFormat="1" ht="27.95" customHeight="1" x14ac:dyDescent="0.2">
      <c r="B25" s="245" t="s">
        <v>133</v>
      </c>
      <c r="C25" s="243"/>
      <c r="D25" s="243">
        <v>0</v>
      </c>
      <c r="E25" s="243">
        <v>2913165.0161043126</v>
      </c>
      <c r="F25" s="243">
        <v>3541567.2407957269</v>
      </c>
      <c r="G25" s="243">
        <v>4301082.2610598812</v>
      </c>
      <c r="H25" s="243">
        <v>5212678.3805145873</v>
      </c>
      <c r="I25" s="243">
        <v>5822986.815828952</v>
      </c>
      <c r="J25" s="243">
        <v>6291222.729967081</v>
      </c>
      <c r="K25" s="243">
        <v>6673895.757394894</v>
      </c>
      <c r="L25" s="243">
        <v>6998368.3116689557</v>
      </c>
      <c r="M25" s="243">
        <v>7280207.103700446</v>
      </c>
      <c r="N25" s="243">
        <v>7529209.7006096877</v>
      </c>
      <c r="O25" s="243">
        <v>7751988.7263228139</v>
      </c>
      <c r="P25" s="243">
        <v>7953242.504068247</v>
      </c>
      <c r="Q25" s="243">
        <v>8136443.6307879146</v>
      </c>
      <c r="R25" s="243">
        <v>8304240.4169886727</v>
      </c>
      <c r="S25" s="243">
        <v>8458704.6882411595</v>
      </c>
      <c r="T25" s="243">
        <v>8601491.947168896</v>
      </c>
      <c r="U25" s="243">
        <v>8733948.8858396858</v>
      </c>
      <c r="V25" s="243">
        <v>8857187.8837256022</v>
      </c>
      <c r="W25" s="243">
        <v>8972140.0428262297</v>
      </c>
      <c r="X25" s="243">
        <v>9079593.8327649217</v>
      </c>
      <c r="Y25" s="243">
        <v>9180223.8272076882</v>
      </c>
      <c r="Z25" s="243">
        <v>9274612.4565669559</v>
      </c>
      <c r="AA25" s="243">
        <v>0.8</v>
      </c>
    </row>
    <row r="26" spans="2:27" s="224" customFormat="1" ht="27.95" customHeight="1" x14ac:dyDescent="0.2">
      <c r="B26" s="246"/>
      <c r="C26" s="243"/>
      <c r="D26" s="243">
        <v>82.114324092035034</v>
      </c>
      <c r="E26" s="243">
        <v>82.337895040884604</v>
      </c>
      <c r="F26" s="243">
        <v>82.561465989734145</v>
      </c>
      <c r="G26" s="243">
        <v>83.008607887433271</v>
      </c>
      <c r="H26" s="243">
        <v>83.902891682831523</v>
      </c>
      <c r="I26" s="243">
        <v>84.797175478229775</v>
      </c>
      <c r="J26" s="243">
        <v>85.691459273628027</v>
      </c>
      <c r="K26" s="243">
        <v>86.585743069026279</v>
      </c>
      <c r="L26" s="243">
        <v>87.480026864424516</v>
      </c>
      <c r="M26" s="243">
        <v>88.374310659822768</v>
      </c>
      <c r="N26" s="243">
        <v>89.26859445522102</v>
      </c>
      <c r="O26" s="243">
        <v>90.162878250619272</v>
      </c>
      <c r="P26" s="243">
        <v>91.05716204601751</v>
      </c>
      <c r="Q26" s="243">
        <v>91.951445841415762</v>
      </c>
      <c r="R26" s="243">
        <v>92.845729636814013</v>
      </c>
      <c r="S26" s="243">
        <v>93.740013432212265</v>
      </c>
      <c r="T26" s="243">
        <v>94.634297227610503</v>
      </c>
      <c r="U26" s="243">
        <v>95.528581023008769</v>
      </c>
      <c r="V26" s="243">
        <v>96.422864818407007</v>
      </c>
      <c r="W26" s="243">
        <v>97.317148613805244</v>
      </c>
      <c r="X26" s="243">
        <v>98.211432409203496</v>
      </c>
      <c r="Y26" s="243">
        <v>99.105716204601762</v>
      </c>
      <c r="Z26" s="243">
        <v>100</v>
      </c>
      <c r="AA26" s="243" t="s">
        <v>1</v>
      </c>
    </row>
    <row r="27" spans="2:27" s="224" customFormat="1" ht="27.95" customHeight="1" x14ac:dyDescent="0.2">
      <c r="B27" s="245" t="s">
        <v>134</v>
      </c>
      <c r="C27" s="243">
        <v>918.50033580530658</v>
      </c>
      <c r="D27" s="243">
        <v>918.50033580530658</v>
      </c>
      <c r="E27" s="243">
        <v>919.51908160774019</v>
      </c>
      <c r="F27" s="243">
        <v>920.53782741017392</v>
      </c>
      <c r="G27" s="243">
        <v>922.57531901504126</v>
      </c>
      <c r="H27" s="243">
        <v>926.65030222477594</v>
      </c>
      <c r="I27" s="243">
        <v>930.72528543451062</v>
      </c>
      <c r="J27" s="243">
        <v>934.80026864424531</v>
      </c>
      <c r="K27" s="243">
        <v>938.87525185397999</v>
      </c>
      <c r="L27" s="243">
        <v>942.95023506371456</v>
      </c>
      <c r="M27" s="243">
        <v>947.02521827344924</v>
      </c>
      <c r="N27" s="243">
        <v>951.10020148318392</v>
      </c>
      <c r="O27" s="243">
        <v>955.17518469291861</v>
      </c>
      <c r="P27" s="243">
        <v>959.25016790265329</v>
      </c>
      <c r="Q27" s="243">
        <v>963.32515111238797</v>
      </c>
      <c r="R27" s="243">
        <v>967.40013432212265</v>
      </c>
      <c r="S27" s="243">
        <v>971.47511753185734</v>
      </c>
      <c r="T27" s="243">
        <v>975.55010074159202</v>
      </c>
      <c r="U27" s="243">
        <v>979.62508395132659</v>
      </c>
      <c r="V27" s="243">
        <v>983.70006716106127</v>
      </c>
      <c r="W27" s="243">
        <v>987.77505037079595</v>
      </c>
      <c r="X27" s="243">
        <v>991.85003358053063</v>
      </c>
      <c r="Y27" s="243">
        <v>995.92501679026532</v>
      </c>
      <c r="Z27" s="243">
        <v>1000</v>
      </c>
      <c r="AA27" s="243" t="s">
        <v>122</v>
      </c>
    </row>
    <row r="28" spans="2:27" s="224" customFormat="1" ht="27.95" customHeight="1" x14ac:dyDescent="0.2">
      <c r="B28" s="245" t="s">
        <v>135</v>
      </c>
      <c r="C28" s="243"/>
      <c r="D28" s="243">
        <v>0</v>
      </c>
      <c r="E28" s="243">
        <v>2119903.4212774723</v>
      </c>
      <c r="F28" s="243">
        <v>2578463.0886213789</v>
      </c>
      <c r="G28" s="243">
        <v>3134532.1664729626</v>
      </c>
      <c r="H28" s="243">
        <v>3806428.8949370515</v>
      </c>
      <c r="I28" s="243">
        <v>4260572.4729657704</v>
      </c>
      <c r="J28" s="243">
        <v>4612390.3789357925</v>
      </c>
      <c r="K28" s="243">
        <v>4902783.1381717036</v>
      </c>
      <c r="L28" s="243">
        <v>5151523.4434067393</v>
      </c>
      <c r="M28" s="243">
        <v>5369842.156346987</v>
      </c>
      <c r="N28" s="243">
        <v>5564796.4323306736</v>
      </c>
      <c r="O28" s="243">
        <v>5741141.4294032156</v>
      </c>
      <c r="P28" s="243">
        <v>5902249.9696552921</v>
      </c>
      <c r="Q28" s="243">
        <v>6050610.5645541782</v>
      </c>
      <c r="R28" s="243">
        <v>6188117.562778729</v>
      </c>
      <c r="S28" s="243">
        <v>6316250.1294300379</v>
      </c>
      <c r="T28" s="243">
        <v>6436187.8463127036</v>
      </c>
      <c r="U28" s="243">
        <v>6548888.2579166424</v>
      </c>
      <c r="V28" s="243">
        <v>6655140.5680104513</v>
      </c>
      <c r="W28" s="243">
        <v>6755603.8400033293</v>
      </c>
      <c r="X28" s="243">
        <v>6850834.8132585054</v>
      </c>
      <c r="Y28" s="243">
        <v>6941308.5730072465</v>
      </c>
      <c r="Z28" s="243">
        <v>7027434.1861288501</v>
      </c>
      <c r="AA28" s="243">
        <v>0.7</v>
      </c>
    </row>
    <row r="29" spans="2:27" s="224" customFormat="1" ht="27.95" customHeight="1" x14ac:dyDescent="0.2">
      <c r="B29" s="247"/>
      <c r="C29" s="237"/>
      <c r="D29" s="243">
        <v>91.850033580530649</v>
      </c>
      <c r="E29" s="243">
        <v>91.951908160774025</v>
      </c>
      <c r="F29" s="243">
        <v>92.053782741017386</v>
      </c>
      <c r="G29" s="243">
        <v>92.257531901504137</v>
      </c>
      <c r="H29" s="243">
        <v>92.665030222477597</v>
      </c>
      <c r="I29" s="243">
        <v>93.072528543451057</v>
      </c>
      <c r="J29" s="243">
        <v>93.480026864424531</v>
      </c>
      <c r="K29" s="243">
        <v>93.887525185398005</v>
      </c>
      <c r="L29" s="243">
        <v>94.29502350637145</v>
      </c>
      <c r="M29" s="243">
        <v>94.702521827344924</v>
      </c>
      <c r="N29" s="243">
        <v>95.110020148318398</v>
      </c>
      <c r="O29" s="243">
        <v>95.517518469291858</v>
      </c>
      <c r="P29" s="243">
        <v>95.925016790265332</v>
      </c>
      <c r="Q29" s="243">
        <v>96.332515111238791</v>
      </c>
      <c r="R29" s="243">
        <v>96.740013432212265</v>
      </c>
      <c r="S29" s="243">
        <v>97.147511753185739</v>
      </c>
      <c r="T29" s="243">
        <v>97.555010074159199</v>
      </c>
      <c r="U29" s="243">
        <v>97.962508395132659</v>
      </c>
      <c r="V29" s="243">
        <v>98.370006716106133</v>
      </c>
      <c r="W29" s="243">
        <v>98.777505037079592</v>
      </c>
      <c r="X29" s="243">
        <v>99.185003358053052</v>
      </c>
      <c r="Y29" s="243">
        <v>99.59250167902654</v>
      </c>
      <c r="Z29" s="243">
        <v>100</v>
      </c>
      <c r="AA29" s="243">
        <v>0</v>
      </c>
    </row>
    <row r="30" spans="2:27" s="224" customFormat="1" ht="27.95" customHeight="1" x14ac:dyDescent="0.2">
      <c r="B30" s="245" t="s">
        <v>136</v>
      </c>
      <c r="C30" s="243">
        <v>1015.8574306902627</v>
      </c>
      <c r="D30" s="243">
        <v>1015.8574306902627</v>
      </c>
      <c r="E30" s="243">
        <v>1015.6592128066344</v>
      </c>
      <c r="F30" s="243">
        <v>1015.4609949230062</v>
      </c>
      <c r="G30" s="243">
        <v>1015.0645591557496</v>
      </c>
      <c r="H30" s="243">
        <v>1014.2716876212364</v>
      </c>
      <c r="I30" s="243">
        <v>1013.4788160867233</v>
      </c>
      <c r="J30" s="243">
        <v>1012.6859445522102</v>
      </c>
      <c r="K30" s="243">
        <v>1011.893073017697</v>
      </c>
      <c r="L30" s="243">
        <v>1011.1002014831839</v>
      </c>
      <c r="M30" s="243">
        <v>1010.3073299486708</v>
      </c>
      <c r="N30" s="243">
        <v>1009.5144584141576</v>
      </c>
      <c r="O30" s="243">
        <v>1008.7215868796445</v>
      </c>
      <c r="P30" s="243">
        <v>1007.9287153451314</v>
      </c>
      <c r="Q30" s="243">
        <v>1007.1358438106182</v>
      </c>
      <c r="R30" s="243">
        <v>1006.3429722761051</v>
      </c>
      <c r="S30" s="243">
        <v>1005.5501007415919</v>
      </c>
      <c r="T30" s="243">
        <v>1004.7572292070788</v>
      </c>
      <c r="U30" s="243">
        <v>1003.9643576725657</v>
      </c>
      <c r="V30" s="243">
        <v>1003.1714861380525</v>
      </c>
      <c r="W30" s="243">
        <v>1002.3786146035394</v>
      </c>
      <c r="X30" s="243">
        <v>1001.5857430690263</v>
      </c>
      <c r="Y30" s="243">
        <v>1000.7928715345131</v>
      </c>
      <c r="Z30" s="243">
        <v>1000</v>
      </c>
      <c r="AA30" s="243" t="s">
        <v>122</v>
      </c>
    </row>
    <row r="31" spans="2:27" s="224" customFormat="1" ht="27.75" customHeight="1" x14ac:dyDescent="0.2">
      <c r="B31" s="245" t="s">
        <v>137</v>
      </c>
      <c r="C31" s="243"/>
      <c r="D31" s="243">
        <v>0</v>
      </c>
      <c r="E31" s="243">
        <v>0</v>
      </c>
      <c r="F31" s="243">
        <v>0</v>
      </c>
      <c r="G31" s="243">
        <v>0</v>
      </c>
      <c r="H31" s="243">
        <v>0</v>
      </c>
      <c r="I31" s="243">
        <v>0</v>
      </c>
      <c r="J31" s="243">
        <v>0</v>
      </c>
      <c r="K31" s="243">
        <v>0</v>
      </c>
      <c r="L31" s="243">
        <v>0</v>
      </c>
      <c r="M31" s="243">
        <v>0</v>
      </c>
      <c r="N31" s="243">
        <v>0</v>
      </c>
      <c r="O31" s="243">
        <v>0</v>
      </c>
      <c r="P31" s="243">
        <v>0</v>
      </c>
      <c r="Q31" s="243">
        <v>0</v>
      </c>
      <c r="R31" s="243">
        <v>0</v>
      </c>
      <c r="S31" s="243">
        <v>0</v>
      </c>
      <c r="T31" s="243">
        <v>0</v>
      </c>
      <c r="U31" s="243">
        <v>0</v>
      </c>
      <c r="V31" s="243">
        <v>0</v>
      </c>
      <c r="W31" s="243">
        <v>0</v>
      </c>
      <c r="X31" s="243">
        <v>0</v>
      </c>
      <c r="Y31" s="243">
        <v>0</v>
      </c>
      <c r="Z31" s="243">
        <v>0</v>
      </c>
      <c r="AA31" s="243">
        <v>0.6</v>
      </c>
    </row>
    <row r="32" spans="2:27" s="224" customFormat="1" ht="27.95" customHeight="1" x14ac:dyDescent="0.2">
      <c r="B32" s="246"/>
      <c r="C32" s="243"/>
      <c r="D32" s="243">
        <v>101.58574306902628</v>
      </c>
      <c r="E32" s="243">
        <v>101.56592128066345</v>
      </c>
      <c r="F32" s="243">
        <v>101.54609949230063</v>
      </c>
      <c r="G32" s="243">
        <v>101.50645591557496</v>
      </c>
      <c r="H32" s="243">
        <v>101.42716876212363</v>
      </c>
      <c r="I32" s="243">
        <v>101.34788160867234</v>
      </c>
      <c r="J32" s="243">
        <v>101.26859445522103</v>
      </c>
      <c r="K32" s="243">
        <v>101.18930730176969</v>
      </c>
      <c r="L32" s="243">
        <v>101.1100201483184</v>
      </c>
      <c r="M32" s="243">
        <v>101.03073299486709</v>
      </c>
      <c r="N32" s="243">
        <v>100.95144584141576</v>
      </c>
      <c r="O32" s="243">
        <v>100.87215868796444</v>
      </c>
      <c r="P32" s="243">
        <v>100.79287153451315</v>
      </c>
      <c r="Q32" s="243">
        <v>100.71358438106182</v>
      </c>
      <c r="R32" s="243">
        <v>100.6342972276105</v>
      </c>
      <c r="S32" s="243">
        <v>100.55501007415918</v>
      </c>
      <c r="T32" s="243">
        <v>100.47572292070788</v>
      </c>
      <c r="U32" s="243">
        <v>100.39643576725656</v>
      </c>
      <c r="V32" s="243">
        <v>100.31714861380524</v>
      </c>
      <c r="W32" s="243">
        <v>100.23786146035394</v>
      </c>
      <c r="X32" s="243">
        <v>100.15857430690262</v>
      </c>
      <c r="Y32" s="243">
        <v>100.07928715345132</v>
      </c>
      <c r="Z32" s="243">
        <v>100</v>
      </c>
      <c r="AA32" s="243" t="s">
        <v>1</v>
      </c>
    </row>
    <row r="33" spans="2:27" s="224" customFormat="1" ht="27.95" customHeight="1" x14ac:dyDescent="0.2">
      <c r="B33" s="245" t="s">
        <v>138</v>
      </c>
      <c r="C33" s="243">
        <v>529.07195626548162</v>
      </c>
      <c r="D33" s="243">
        <v>529.07195626548162</v>
      </c>
      <c r="E33" s="243">
        <v>534.95855681216312</v>
      </c>
      <c r="F33" s="243">
        <v>540.84515735884463</v>
      </c>
      <c r="G33" s="243">
        <v>552.61835845220753</v>
      </c>
      <c r="H33" s="243">
        <v>576.16476063893344</v>
      </c>
      <c r="I33" s="243">
        <v>599.71116282565936</v>
      </c>
      <c r="J33" s="243">
        <v>623.25756501238527</v>
      </c>
      <c r="K33" s="243">
        <v>646.80396719911118</v>
      </c>
      <c r="L33" s="243">
        <v>670.3503693858371</v>
      </c>
      <c r="M33" s="243">
        <v>693.89677157256301</v>
      </c>
      <c r="N33" s="243">
        <v>717.44317375928904</v>
      </c>
      <c r="O33" s="243">
        <v>740.98957594601484</v>
      </c>
      <c r="P33" s="243">
        <v>764.53597813274087</v>
      </c>
      <c r="Q33" s="243">
        <v>788.08238031946667</v>
      </c>
      <c r="R33" s="243">
        <v>811.62878250619269</v>
      </c>
      <c r="S33" s="243">
        <v>835.17518469291849</v>
      </c>
      <c r="T33" s="243">
        <v>858.72158687964452</v>
      </c>
      <c r="U33" s="243">
        <v>882.26798906637043</v>
      </c>
      <c r="V33" s="243">
        <v>905.81439125309635</v>
      </c>
      <c r="W33" s="243">
        <v>929.36079343982226</v>
      </c>
      <c r="X33" s="243">
        <v>952.90719562654817</v>
      </c>
      <c r="Y33" s="243">
        <v>976.45359781327409</v>
      </c>
      <c r="Z33" s="243">
        <v>1000</v>
      </c>
      <c r="AA33" s="243" t="s">
        <v>122</v>
      </c>
    </row>
    <row r="34" spans="2:27" s="224" customFormat="1" ht="27.95" customHeight="1" x14ac:dyDescent="0.2">
      <c r="B34" s="245" t="s">
        <v>139</v>
      </c>
      <c r="C34" s="243"/>
      <c r="D34" s="243">
        <v>0</v>
      </c>
      <c r="E34" s="243">
        <v>4810462.4231079165</v>
      </c>
      <c r="F34" s="243">
        <v>5842614.8262704685</v>
      </c>
      <c r="G34" s="243">
        <v>7082182.119527055</v>
      </c>
      <c r="H34" s="243">
        <v>8550582.9548610449</v>
      </c>
      <c r="I34" s="243">
        <v>9515103.0243930314</v>
      </c>
      <c r="J34" s="243">
        <v>10240556.939135551</v>
      </c>
      <c r="K34" s="243">
        <v>10821245.309102472</v>
      </c>
      <c r="L34" s="243">
        <v>11302981.243619526</v>
      </c>
      <c r="M34" s="243">
        <v>11711919.415432457</v>
      </c>
      <c r="N34" s="243">
        <v>12064583.292433891</v>
      </c>
      <c r="O34" s="243">
        <v>12372170.761112569</v>
      </c>
      <c r="P34" s="243">
        <v>12642674.057921555</v>
      </c>
      <c r="Q34" s="243">
        <v>12882030.128883259</v>
      </c>
      <c r="R34" s="243">
        <v>13094792.191692868</v>
      </c>
      <c r="S34" s="243">
        <v>13284544.835474098</v>
      </c>
      <c r="T34" s="243">
        <v>13454172.672853373</v>
      </c>
      <c r="U34" s="243">
        <v>13606040.91918123</v>
      </c>
      <c r="V34" s="243">
        <v>13742120.684110681</v>
      </c>
      <c r="W34" s="243">
        <v>13864078.278992034</v>
      </c>
      <c r="X34" s="243">
        <v>13973340.368304634</v>
      </c>
      <c r="Y34" s="243">
        <v>14071142.464886073</v>
      </c>
      <c r="Z34" s="243">
        <v>14158565.667152701</v>
      </c>
      <c r="AA34" s="243">
        <v>1.1000000000000001</v>
      </c>
    </row>
    <row r="35" spans="2:27" s="224" customFormat="1" ht="27.95" customHeight="1" x14ac:dyDescent="0.2">
      <c r="B35" s="247"/>
      <c r="C35" s="237"/>
      <c r="D35" s="243">
        <v>52.907195626548166</v>
      </c>
      <c r="E35" s="243">
        <v>53.495855681216312</v>
      </c>
      <c r="F35" s="243">
        <v>54.084515735884466</v>
      </c>
      <c r="G35" s="243">
        <v>55.261835845220752</v>
      </c>
      <c r="H35" s="243">
        <v>57.616476063893337</v>
      </c>
      <c r="I35" s="243">
        <v>59.971116282565937</v>
      </c>
      <c r="J35" s="243">
        <v>62.32575650123853</v>
      </c>
      <c r="K35" s="243">
        <v>64.680396719911116</v>
      </c>
      <c r="L35" s="243">
        <v>67.035036938583715</v>
      </c>
      <c r="M35" s="243">
        <v>69.389677157256301</v>
      </c>
      <c r="N35" s="243">
        <v>71.744317375928901</v>
      </c>
      <c r="O35" s="243">
        <v>74.098957594601487</v>
      </c>
      <c r="P35" s="243">
        <v>76.453597813274087</v>
      </c>
      <c r="Q35" s="243">
        <v>78.808238031946658</v>
      </c>
      <c r="R35" s="243">
        <v>81.162878250619272</v>
      </c>
      <c r="S35" s="243">
        <v>83.517518469291858</v>
      </c>
      <c r="T35" s="243">
        <v>85.872158687964458</v>
      </c>
      <c r="U35" s="243">
        <v>88.226798906637043</v>
      </c>
      <c r="V35" s="243">
        <v>90.581439125309643</v>
      </c>
      <c r="W35" s="243">
        <v>92.936079343982229</v>
      </c>
      <c r="X35" s="243">
        <v>95.290719562654814</v>
      </c>
      <c r="Y35" s="243">
        <v>97.645359781327414</v>
      </c>
      <c r="Z35" s="243">
        <v>100</v>
      </c>
      <c r="AA35" s="243">
        <v>0</v>
      </c>
    </row>
    <row r="36" spans="2:27" s="224" customFormat="1" ht="27.95" customHeight="1" x14ac:dyDescent="0.2">
      <c r="B36" s="247"/>
      <c r="C36" s="237"/>
      <c r="D36" s="247"/>
      <c r="E36" s="248"/>
      <c r="F36" s="237"/>
      <c r="G36" s="249"/>
      <c r="H36" s="237"/>
      <c r="I36" s="237"/>
      <c r="J36" s="237"/>
      <c r="K36" s="237"/>
      <c r="L36" s="237"/>
      <c r="M36" s="237"/>
      <c r="N36" s="237"/>
      <c r="O36" s="237"/>
      <c r="P36" s="237"/>
      <c r="Q36" s="237"/>
      <c r="R36" s="237"/>
      <c r="S36" s="237"/>
      <c r="T36" s="237"/>
      <c r="U36" s="237"/>
      <c r="V36" s="237"/>
      <c r="W36" s="237"/>
      <c r="X36" s="237"/>
      <c r="Y36" s="237"/>
      <c r="Z36" s="237"/>
      <c r="AA36" s="237"/>
    </row>
    <row r="37" spans="2:27" ht="27.95" customHeight="1" x14ac:dyDescent="0.25">
      <c r="B37" s="235" t="s">
        <v>140</v>
      </c>
      <c r="C37" s="237"/>
      <c r="D37" s="237"/>
      <c r="E37" s="250"/>
      <c r="F37" s="235" t="s">
        <v>141</v>
      </c>
      <c r="G37" s="235" t="s">
        <v>142</v>
      </c>
      <c r="H37" s="235" t="s">
        <v>143</v>
      </c>
      <c r="I37" s="250"/>
      <c r="J37" s="250"/>
      <c r="K37" s="250"/>
      <c r="L37" s="250"/>
      <c r="M37" s="250"/>
      <c r="N37" s="250"/>
      <c r="O37" s="250"/>
      <c r="P37" s="250"/>
      <c r="Q37" s="250"/>
      <c r="R37" s="250"/>
      <c r="S37" s="250"/>
      <c r="T37" s="250"/>
      <c r="U37" s="250"/>
      <c r="V37" s="250"/>
      <c r="W37" s="250"/>
      <c r="X37" s="250"/>
      <c r="Y37" s="250"/>
      <c r="Z37" s="250"/>
      <c r="AA37" s="250"/>
    </row>
    <row r="38" spans="2:27" ht="27.95" customHeight="1" x14ac:dyDescent="0.25">
      <c r="B38" s="251" t="s">
        <v>144</v>
      </c>
      <c r="C38" s="252">
        <v>11000000</v>
      </c>
      <c r="D38" s="253">
        <v>80</v>
      </c>
      <c r="E38" s="250"/>
      <c r="F38" s="251">
        <v>3.53</v>
      </c>
      <c r="G38" s="254">
        <v>11000000</v>
      </c>
      <c r="H38" s="251">
        <v>800</v>
      </c>
      <c r="I38" s="250"/>
      <c r="J38" s="250"/>
      <c r="K38" s="250"/>
      <c r="L38" s="250"/>
      <c r="M38" s="250"/>
      <c r="N38" s="250"/>
      <c r="O38" s="250"/>
      <c r="P38" s="250"/>
      <c r="Q38" s="250"/>
      <c r="R38" s="250"/>
      <c r="S38" s="250"/>
      <c r="T38" s="250"/>
      <c r="U38" s="250"/>
      <c r="V38" s="250"/>
      <c r="W38" s="250"/>
      <c r="X38" s="250"/>
      <c r="Y38" s="250"/>
      <c r="Z38" s="250"/>
      <c r="AA38" s="250"/>
    </row>
    <row r="39" spans="2:27" ht="27.95" customHeight="1" x14ac:dyDescent="0.25">
      <c r="B39" s="251" t="s">
        <v>145</v>
      </c>
      <c r="C39" s="252">
        <v>12649999.999999998</v>
      </c>
      <c r="D39" s="253">
        <v>100</v>
      </c>
      <c r="E39" s="250"/>
      <c r="F39" s="235"/>
      <c r="G39" s="250"/>
      <c r="H39" s="250"/>
      <c r="I39" s="250"/>
      <c r="J39" s="250"/>
      <c r="K39" s="250"/>
      <c r="L39" s="250"/>
      <c r="M39" s="250"/>
      <c r="N39" s="250"/>
      <c r="O39" s="250"/>
      <c r="P39" s="250"/>
      <c r="Q39" s="250"/>
      <c r="R39" s="250"/>
      <c r="S39" s="250"/>
      <c r="T39" s="250"/>
      <c r="U39" s="250"/>
      <c r="V39" s="250"/>
      <c r="W39" s="250"/>
      <c r="X39" s="250"/>
      <c r="Y39" s="250"/>
      <c r="Z39" s="250"/>
      <c r="AA39" s="250"/>
    </row>
    <row r="40" spans="2:27" ht="27.95" customHeight="1" x14ac:dyDescent="0.25">
      <c r="B40" s="251" t="s">
        <v>146</v>
      </c>
      <c r="C40" s="255">
        <v>100</v>
      </c>
      <c r="D40" s="255">
        <v>100</v>
      </c>
      <c r="E40" s="250"/>
      <c r="F40" s="251" t="s">
        <v>146</v>
      </c>
      <c r="G40" s="256">
        <v>1000</v>
      </c>
      <c r="H40" s="250"/>
      <c r="I40" s="250"/>
      <c r="J40" s="250"/>
      <c r="K40" s="250"/>
      <c r="L40" s="250"/>
      <c r="M40" s="250"/>
      <c r="N40" s="250"/>
      <c r="O40" s="250"/>
      <c r="P40" s="250"/>
      <c r="Q40" s="250"/>
      <c r="R40" s="250"/>
      <c r="S40" s="250"/>
      <c r="T40" s="250"/>
      <c r="U40" s="250"/>
      <c r="V40" s="250"/>
      <c r="W40" s="250"/>
      <c r="X40" s="250"/>
      <c r="Y40" s="250"/>
      <c r="Z40" s="250"/>
      <c r="AA40" s="250"/>
    </row>
    <row r="41" spans="2:27" ht="27.95" customHeight="1" x14ac:dyDescent="0.25">
      <c r="B41" s="251" t="s">
        <v>147</v>
      </c>
      <c r="C41" s="255">
        <v>60</v>
      </c>
      <c r="D41" s="255">
        <v>60</v>
      </c>
      <c r="E41" s="250"/>
      <c r="F41" s="251" t="s">
        <v>147</v>
      </c>
      <c r="G41" s="251">
        <v>600</v>
      </c>
      <c r="H41" s="250"/>
      <c r="I41" s="250"/>
      <c r="J41" s="250"/>
      <c r="K41" s="250"/>
      <c r="L41" s="250"/>
      <c r="M41" s="250"/>
      <c r="N41" s="250"/>
      <c r="O41" s="250"/>
      <c r="P41" s="250"/>
      <c r="Q41" s="250"/>
      <c r="R41" s="250"/>
      <c r="S41" s="250"/>
      <c r="T41" s="250"/>
      <c r="U41" s="250"/>
      <c r="V41" s="250"/>
      <c r="W41" s="250"/>
      <c r="X41" s="250"/>
      <c r="Y41" s="250"/>
      <c r="Z41" s="250"/>
      <c r="AA41" s="250"/>
    </row>
    <row r="42" spans="2:27" ht="27.95" customHeight="1" x14ac:dyDescent="0.25">
      <c r="B42" s="251" t="s">
        <v>143</v>
      </c>
      <c r="C42" s="255">
        <v>80</v>
      </c>
      <c r="D42" s="255">
        <v>80</v>
      </c>
      <c r="E42" s="250"/>
      <c r="F42" s="251" t="s">
        <v>148</v>
      </c>
      <c r="G42" s="257">
        <v>400</v>
      </c>
      <c r="H42" s="250"/>
      <c r="I42" s="250"/>
      <c r="J42" s="250"/>
      <c r="K42" s="250"/>
      <c r="L42" s="250"/>
      <c r="M42" s="250"/>
      <c r="N42" s="250"/>
      <c r="O42" s="250"/>
      <c r="P42" s="250"/>
      <c r="Q42" s="250"/>
      <c r="R42" s="250"/>
      <c r="S42" s="250"/>
      <c r="T42" s="250"/>
      <c r="U42" s="250"/>
      <c r="V42" s="250"/>
      <c r="W42" s="250"/>
      <c r="X42" s="250"/>
      <c r="Y42" s="250"/>
      <c r="Z42" s="250"/>
      <c r="AA42" s="250"/>
    </row>
    <row r="43" spans="2:27" ht="27.95" customHeight="1" x14ac:dyDescent="0.25">
      <c r="B43" s="251" t="s">
        <v>149</v>
      </c>
      <c r="C43" s="258">
        <v>0</v>
      </c>
      <c r="D43" s="252">
        <v>22000000.000000004</v>
      </c>
      <c r="E43" s="250"/>
      <c r="F43" s="251" t="s">
        <v>150</v>
      </c>
      <c r="G43" s="257">
        <v>-10</v>
      </c>
      <c r="H43" s="257">
        <v>-10</v>
      </c>
      <c r="I43" s="259" t="s">
        <v>151</v>
      </c>
      <c r="J43" s="250"/>
      <c r="K43" s="250"/>
      <c r="L43" s="250"/>
      <c r="M43" s="250"/>
      <c r="N43" s="250"/>
      <c r="O43" s="250"/>
      <c r="P43" s="250"/>
      <c r="Q43" s="250"/>
      <c r="R43" s="250"/>
      <c r="S43" s="250"/>
      <c r="T43" s="250"/>
      <c r="U43" s="250"/>
      <c r="V43" s="250"/>
      <c r="W43" s="250"/>
      <c r="X43" s="250"/>
      <c r="Y43" s="250"/>
      <c r="Z43" s="250"/>
      <c r="AA43" s="250"/>
    </row>
    <row r="44" spans="2:27" ht="27.95" customHeight="1" x14ac:dyDescent="0.25">
      <c r="B44" s="251" t="s">
        <v>152</v>
      </c>
      <c r="C44" s="255">
        <v>114.99999999999999</v>
      </c>
      <c r="D44" s="253">
        <v>114.99999999999999</v>
      </c>
      <c r="E44" s="250"/>
      <c r="F44" s="251" t="s">
        <v>153</v>
      </c>
      <c r="G44" s="257">
        <v>-1</v>
      </c>
      <c r="H44" s="257">
        <v>-1</v>
      </c>
      <c r="I44" s="250"/>
      <c r="J44" s="250"/>
      <c r="K44" s="250"/>
      <c r="L44" s="250"/>
      <c r="M44" s="250"/>
      <c r="N44" s="250"/>
      <c r="O44" s="250"/>
      <c r="P44" s="250"/>
      <c r="Q44" s="250"/>
      <c r="R44" s="250"/>
      <c r="S44" s="250"/>
      <c r="T44" s="250"/>
      <c r="U44" s="250"/>
      <c r="V44" s="250"/>
      <c r="W44" s="250"/>
      <c r="X44" s="250"/>
      <c r="Y44" s="250"/>
      <c r="Z44" s="250"/>
      <c r="AA44" s="250"/>
    </row>
    <row r="45" spans="2:27" ht="27.95" customHeight="1" x14ac:dyDescent="0.25">
      <c r="B45" s="251" t="s">
        <v>154</v>
      </c>
      <c r="C45" s="255">
        <v>30</v>
      </c>
      <c r="D45" s="258">
        <v>1100000</v>
      </c>
      <c r="E45" s="250"/>
      <c r="F45" s="251" t="s">
        <v>155</v>
      </c>
      <c r="G45" s="257">
        <v>60</v>
      </c>
      <c r="H45" s="254">
        <v>0</v>
      </c>
      <c r="I45" s="250"/>
      <c r="J45" s="250"/>
      <c r="K45" s="250"/>
      <c r="L45" s="250"/>
      <c r="M45" s="250"/>
      <c r="N45" s="250"/>
      <c r="O45" s="250"/>
      <c r="P45" s="250"/>
      <c r="Q45" s="250"/>
      <c r="R45" s="250"/>
      <c r="S45" s="250"/>
      <c r="T45" s="250"/>
      <c r="U45" s="250"/>
      <c r="V45" s="250"/>
      <c r="W45" s="250"/>
      <c r="X45" s="250"/>
      <c r="Y45" s="250"/>
      <c r="Z45" s="250"/>
      <c r="AA45" s="250"/>
    </row>
    <row r="46" spans="2:27" ht="27.95" customHeight="1" x14ac:dyDescent="0.25">
      <c r="B46" s="251" t="s">
        <v>148</v>
      </c>
      <c r="C46" s="255">
        <v>80</v>
      </c>
      <c r="D46" s="258">
        <v>1100000</v>
      </c>
      <c r="E46" s="250"/>
      <c r="F46" s="251" t="s">
        <v>156</v>
      </c>
      <c r="G46" s="246" t="s">
        <v>96</v>
      </c>
      <c r="H46" s="246"/>
      <c r="I46" s="250"/>
      <c r="J46" s="250"/>
      <c r="K46" s="250"/>
      <c r="L46" s="250"/>
      <c r="M46" s="250"/>
      <c r="N46" s="250"/>
      <c r="O46" s="250"/>
      <c r="P46" s="250"/>
      <c r="Q46" s="250"/>
      <c r="R46" s="250"/>
      <c r="S46" s="250"/>
      <c r="T46" s="250"/>
      <c r="U46" s="250"/>
      <c r="V46" s="250"/>
      <c r="W46" s="250"/>
      <c r="X46" s="250"/>
      <c r="Y46" s="250"/>
      <c r="Z46" s="250"/>
      <c r="AA46" s="250"/>
    </row>
    <row r="47" spans="2:27" ht="27.95" customHeight="1" x14ac:dyDescent="0.25">
      <c r="B47" s="251" t="s">
        <v>157</v>
      </c>
      <c r="C47" s="255">
        <v>107.5</v>
      </c>
      <c r="D47" s="258">
        <v>1100000</v>
      </c>
      <c r="E47" s="250"/>
      <c r="F47" s="251" t="s">
        <v>158</v>
      </c>
      <c r="G47" s="260" t="s">
        <v>46</v>
      </c>
      <c r="H47" s="250"/>
      <c r="I47" s="250"/>
      <c r="J47" s="250"/>
      <c r="K47" s="250"/>
      <c r="L47" s="250"/>
      <c r="M47" s="250"/>
      <c r="N47" s="250"/>
      <c r="O47" s="250"/>
      <c r="P47" s="250"/>
      <c r="Q47" s="250"/>
      <c r="R47" s="250"/>
      <c r="S47" s="250"/>
      <c r="T47" s="250"/>
      <c r="U47" s="250"/>
      <c r="V47" s="250"/>
      <c r="W47" s="250"/>
      <c r="X47" s="250"/>
      <c r="Y47" s="250"/>
      <c r="Z47" s="250"/>
      <c r="AA47" s="250"/>
    </row>
    <row r="48" spans="2:27" ht="27.95" customHeight="1" x14ac:dyDescent="0.25"/>
    <row r="49" s="223" customFormat="1" ht="15" hidden="1" customHeight="1" x14ac:dyDescent="0.25"/>
    <row r="50" s="223" customFormat="1" ht="15" hidden="1" customHeight="1" x14ac:dyDescent="0.25"/>
    <row r="51" s="223" customFormat="1" ht="15" hidden="1" customHeight="1" x14ac:dyDescent="0.25"/>
    <row r="52" s="223" customFormat="1" ht="15" hidden="1" customHeight="1" x14ac:dyDescent="0.25"/>
    <row r="53" s="223" customFormat="1" ht="15" hidden="1" customHeight="1" x14ac:dyDescent="0.25"/>
    <row r="54" s="223" customFormat="1" ht="15" hidden="1" customHeight="1" x14ac:dyDescent="0.25"/>
    <row r="55" s="223" customFormat="1" ht="15" hidden="1" customHeight="1" x14ac:dyDescent="0.25"/>
    <row r="56" s="223" customFormat="1" ht="15" hidden="1" customHeight="1" x14ac:dyDescent="0.25"/>
    <row r="57" s="223" customFormat="1" ht="15" hidden="1" customHeight="1" x14ac:dyDescent="0.25"/>
    <row r="58" s="223" customFormat="1" ht="15" hidden="1" customHeight="1" x14ac:dyDescent="0.25"/>
    <row r="59" s="223" customFormat="1" ht="15" hidden="1" customHeight="1" x14ac:dyDescent="0.25"/>
    <row r="60" s="223" customFormat="1" ht="15" hidden="1" customHeight="1" x14ac:dyDescent="0.25"/>
    <row r="61" s="223" customFormat="1" ht="15" hidden="1" customHeight="1" x14ac:dyDescent="0.25"/>
    <row r="62" s="223" customFormat="1" ht="15" hidden="1" customHeight="1" x14ac:dyDescent="0.25"/>
    <row r="63" s="223" customFormat="1" ht="15" hidden="1" customHeight="1" x14ac:dyDescent="0.25"/>
    <row r="64" s="223" customFormat="1" ht="15" hidden="1" customHeight="1" x14ac:dyDescent="0.25"/>
    <row r="65" s="223" customFormat="1" ht="15" hidden="1" customHeight="1" x14ac:dyDescent="0.25"/>
    <row r="66" s="223" customFormat="1" ht="15" hidden="1" customHeight="1" x14ac:dyDescent="0.25"/>
    <row r="67" s="223" customFormat="1" ht="15" hidden="1" customHeight="1" x14ac:dyDescent="0.25"/>
    <row r="68" s="223" customFormat="1" ht="15" hidden="1" customHeight="1" x14ac:dyDescent="0.25"/>
    <row r="69" s="223" customFormat="1" ht="15" hidden="1" customHeight="1" x14ac:dyDescent="0.25"/>
    <row r="70" s="223" customFormat="1" ht="15" hidden="1" customHeight="1" x14ac:dyDescent="0.25"/>
    <row r="71" s="223" customFormat="1" ht="15" hidden="1" customHeight="1" x14ac:dyDescent="0.25"/>
    <row r="72" s="223" customFormat="1" ht="15" hidden="1" customHeight="1" x14ac:dyDescent="0.25"/>
    <row r="73" s="223" customFormat="1" ht="15" hidden="1" customHeight="1" x14ac:dyDescent="0.25"/>
    <row r="74" s="223" customFormat="1" ht="15" hidden="1" customHeight="1" x14ac:dyDescent="0.25"/>
    <row r="75" s="223" customFormat="1" ht="15" hidden="1" customHeight="1" x14ac:dyDescent="0.25"/>
    <row r="76" s="223" customFormat="1" ht="15" hidden="1" customHeight="1" x14ac:dyDescent="0.25"/>
    <row r="77" s="223" customFormat="1" ht="15" hidden="1" customHeight="1" x14ac:dyDescent="0.25"/>
    <row r="78" s="223" customFormat="1" ht="15" hidden="1" customHeight="1" x14ac:dyDescent="0.25"/>
    <row r="79" s="223" customFormat="1" ht="15" hidden="1" customHeight="1" x14ac:dyDescent="0.25"/>
    <row r="80" s="223" customFormat="1" ht="15" hidden="1" customHeight="1" x14ac:dyDescent="0.25"/>
  </sheetData>
  <sheetProtection algorithmName="SHA-512" hashValue="/eGz6a4J2it4LFiZjnKqQJ38aoTD/g1osTZKnTKbVHsMQsFEWSyxvXjT4Ys/04qZKq9pF3KV7F28cQTySk3Xow==" saltValue="uqZZxxQlha/xe0z3rVD4Ng==" spinCount="100000" sheet="1" objects="1" scenarios="1"/>
  <mergeCells count="2">
    <mergeCell ref="B2:E4"/>
    <mergeCell ref="C9:J10"/>
  </mergeCells>
  <conditionalFormatting sqref="C18">
    <cfRule type="expression" dxfId="7" priority="6">
      <formula>ISERROR(C18)</formula>
    </cfRule>
  </conditionalFormatting>
  <conditionalFormatting sqref="C21">
    <cfRule type="expression" dxfId="6" priority="5">
      <formula>ISERROR(C21)</formula>
    </cfRule>
  </conditionalFormatting>
  <conditionalFormatting sqref="C24">
    <cfRule type="expression" dxfId="5" priority="4">
      <formula>ISERROR(C24)</formula>
    </cfRule>
  </conditionalFormatting>
  <conditionalFormatting sqref="C27">
    <cfRule type="expression" dxfId="4" priority="3">
      <formula>ISERROR(C27)</formula>
    </cfRule>
  </conditionalFormatting>
  <conditionalFormatting sqref="C30">
    <cfRule type="expression" dxfId="3" priority="2">
      <formula>ISERROR(C30)</formula>
    </cfRule>
  </conditionalFormatting>
  <conditionalFormatting sqref="C33">
    <cfRule type="expression" dxfId="2" priority="1">
      <formula>ISERROR(C33)</formula>
    </cfRule>
  </conditionalFormatting>
  <conditionalFormatting sqref="D18:D35">
    <cfRule type="expression" dxfId="1" priority="8">
      <formula>ISERROR(D18)</formula>
    </cfRule>
  </conditionalFormatting>
  <conditionalFormatting sqref="D17:AA35">
    <cfRule type="expression" dxfId="0" priority="7">
      <formula>ISERROR(D17)</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Samenvatting</vt:lpstr>
      <vt:lpstr>0. Dimensionering</vt:lpstr>
      <vt:lpstr>1. Migratie VM's</vt:lpstr>
      <vt:lpstr>2. Managed Service</vt:lpstr>
      <vt:lpstr>3. Additionele dienstverlening</vt:lpstr>
      <vt:lpstr>BPK-Grafiek</vt:lpstr>
      <vt:lpstr>DATA</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 P.C. van Dorth</dc:creator>
  <cp:lastModifiedBy>Yvo Y. Bakker</cp:lastModifiedBy>
  <dcterms:created xsi:type="dcterms:W3CDTF">2019-08-27T11:41:48Z</dcterms:created>
  <dcterms:modified xsi:type="dcterms:W3CDTF">2025-07-01T07:59:34Z</dcterms:modified>
</cp:coreProperties>
</file>