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tilburg.sharepoint.com/sites/TB-AFD-Personeel_en_Organisatie/Gedeelde documenten/General/Contractbeheer/2. Aanbestedingen/3. Lopende aanbestedingen/Arbodienst en PAGO/04. nota van inlichtingen/NVI 2/"/>
    </mc:Choice>
  </mc:AlternateContent>
  <xr:revisionPtr revIDLastSave="1492" documentId="8_{5ACD5A58-A3F9-4AD8-A97D-F25625461786}" xr6:coauthVersionLast="47" xr6:coauthVersionMax="47" xr10:uidLastSave="{D7D8AF9D-C290-4989-AA61-1D51DE7124C7}"/>
  <workbookProtection workbookAlgorithmName="SHA-512" workbookHashValue="sdkB+c74EF+pxrkkAo0MfuIbtPa1OhFrck8RHOoGJrlBgZHTB46Ksy6e2iDfw4b76HwG1Fi4rXwgwmZA9NRcrA==" workbookSaltValue="R+Ao1oklC4fFLroihe5vBA==" workbookSpinCount="100000" lockStructure="1"/>
  <bookViews>
    <workbookView xWindow="-108" yWindow="-108" windowWidth="23256" windowHeight="12576" xr2:uid="{33CBB540-2317-4C5B-9CA8-36AB34A62598}"/>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1" i="1" l="1"/>
  <c r="Y19" i="1" s="1"/>
  <c r="Y20" i="1" s="1"/>
  <c r="Y21" i="1" s="1"/>
  <c r="Y22" i="1" s="1"/>
  <c r="Y23" i="1" s="1"/>
  <c r="Y24" i="1" s="1"/>
  <c r="Y25" i="1" s="1"/>
  <c r="Y26" i="1" s="1"/>
  <c r="Y27" i="1" s="1"/>
  <c r="Y28" i="1" s="1"/>
  <c r="Y29" i="1" s="1"/>
  <c r="Y30" i="1" s="1"/>
  <c r="Y31" i="1" s="1"/>
  <c r="Y32" i="1" s="1"/>
  <c r="Y33" i="1" s="1"/>
  <c r="Y34" i="1" s="1"/>
  <c r="Y35" i="1" s="1"/>
  <c r="Y36" i="1" s="1"/>
  <c r="Y37" i="1" s="1"/>
  <c r="Y38" i="1" s="1"/>
  <c r="Y39" i="1" s="1"/>
  <c r="Q11" i="1"/>
  <c r="H29" i="1"/>
  <c r="U11" i="1"/>
  <c r="H31" i="1"/>
  <c r="H30" i="1"/>
  <c r="G28" i="1"/>
  <c r="G29" i="1"/>
  <c r="G31" i="1"/>
  <c r="AC11" i="1"/>
  <c r="AC19" i="1" s="1"/>
  <c r="AC20" i="1" s="1"/>
  <c r="AC21" i="1" s="1"/>
  <c r="AC22" i="1" s="1"/>
  <c r="AC23" i="1" s="1"/>
  <c r="AC24" i="1" s="1"/>
  <c r="AC25" i="1" s="1"/>
  <c r="AC26" i="1" s="1"/>
  <c r="AC27" i="1" s="1"/>
  <c r="AC28" i="1" s="1"/>
  <c r="AC29" i="1" s="1"/>
  <c r="AC30" i="1" s="1"/>
  <c r="AC31" i="1" s="1"/>
  <c r="AC32" i="1" s="1"/>
  <c r="AC33" i="1" s="1"/>
  <c r="AC34" i="1" s="1"/>
  <c r="AC35" i="1" s="1"/>
  <c r="AC36" i="1" s="1"/>
  <c r="AC37" i="1" s="1"/>
  <c r="AC38" i="1" s="1"/>
  <c r="AC39" i="1" s="1"/>
  <c r="AC40" i="1" s="1"/>
  <c r="AC41" i="1" s="1"/>
  <c r="AC42" i="1" s="1"/>
  <c r="AC43" i="1" s="1"/>
  <c r="H28" i="1"/>
  <c r="H21" i="1"/>
  <c r="C36" i="1" s="1"/>
  <c r="M13" i="1"/>
  <c r="Y40" i="1" l="1"/>
  <c r="Y41" i="1" s="1"/>
  <c r="Y42" i="1" s="1"/>
  <c r="Y43" i="1" s="1"/>
  <c r="Y48" i="1" s="1"/>
  <c r="Y49" i="1" s="1"/>
  <c r="Y50" i="1" s="1"/>
  <c r="Y51" i="1" s="1"/>
  <c r="Y52" i="1" s="1"/>
  <c r="Y53" i="1" s="1"/>
  <c r="Y54" i="1" s="1"/>
  <c r="Y55" i="1" s="1"/>
  <c r="Y56" i="1" s="1"/>
  <c r="Y57" i="1" s="1"/>
  <c r="Y58" i="1" s="1"/>
  <c r="Y59" i="1" s="1"/>
  <c r="Y60" i="1" s="1"/>
  <c r="Y61" i="1" s="1"/>
  <c r="Y62" i="1" s="1"/>
  <c r="Y63" i="1" s="1"/>
  <c r="G21" i="1"/>
  <c r="E36" i="1" s="1"/>
  <c r="M11" i="1"/>
  <c r="AC48" i="1"/>
  <c r="AC49" i="1" s="1"/>
  <c r="AC50" i="1" s="1"/>
  <c r="AC51" i="1" s="1"/>
  <c r="AC52" i="1" s="1"/>
  <c r="AC53" i="1" s="1"/>
  <c r="AC54" i="1" s="1"/>
  <c r="AC55" i="1" s="1"/>
  <c r="AC56" i="1" s="1"/>
  <c r="AC57" i="1" s="1"/>
  <c r="AC58" i="1" s="1"/>
  <c r="AC59" i="1" s="1"/>
  <c r="AC60" i="1" s="1"/>
  <c r="AC61" i="1" s="1"/>
  <c r="AC62" i="1" s="1"/>
  <c r="AC63" i="1" s="1"/>
  <c r="AC64" i="1" s="1"/>
  <c r="AC65" i="1" s="1"/>
  <c r="AC66" i="1" s="1"/>
  <c r="AC67" i="1" s="1"/>
  <c r="AC68" i="1" s="1"/>
  <c r="AC69" i="1" s="1"/>
  <c r="AC70" i="1" s="1"/>
  <c r="AC71" i="1" s="1"/>
  <c r="G30" i="1"/>
  <c r="E37" i="1" s="1"/>
  <c r="H32" i="1"/>
  <c r="C37" i="1" s="1"/>
  <c r="C38" i="1" s="1"/>
  <c r="M19" i="1"/>
  <c r="M20" i="1" s="1"/>
  <c r="M21" i="1" s="1"/>
  <c r="M22" i="1" s="1"/>
  <c r="M23" i="1" s="1"/>
  <c r="M24" i="1" s="1"/>
  <c r="M25" i="1" s="1"/>
  <c r="M26" i="1" s="1"/>
  <c r="M27" i="1" s="1"/>
  <c r="M28" i="1" s="1"/>
  <c r="M29" i="1" s="1"/>
  <c r="M30" i="1" s="1"/>
  <c r="M31" i="1" s="1"/>
  <c r="M32" i="1" s="1"/>
  <c r="M33" i="1" s="1"/>
  <c r="M34" i="1" s="1"/>
  <c r="M35" i="1" s="1"/>
  <c r="M36" i="1" s="1"/>
  <c r="M37" i="1" s="1"/>
  <c r="U19" i="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G32" i="1" l="1"/>
  <c r="E38" i="1"/>
  <c r="U48" i="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Q19" i="1"/>
  <c r="Q20" i="1" s="1"/>
  <c r="Q21" i="1" s="1"/>
  <c r="Q22" i="1" s="1"/>
  <c r="Q23" i="1" s="1"/>
  <c r="Q24" i="1" s="1"/>
  <c r="Q25" i="1" s="1"/>
  <c r="Q26" i="1" s="1"/>
  <c r="Q27" i="1" s="1"/>
  <c r="Q28" i="1" s="1"/>
  <c r="Q29" i="1" s="1"/>
  <c r="Q30" i="1" s="1"/>
  <c r="Q31" i="1" s="1"/>
  <c r="Q32" i="1" s="1"/>
  <c r="Q33" i="1" s="1"/>
  <c r="Q34" i="1" s="1"/>
  <c r="Q35" i="1" s="1"/>
  <c r="Q36" i="1" s="1"/>
  <c r="Q37" i="1" s="1"/>
  <c r="Q38" i="1" s="1"/>
  <c r="Q39" i="1" s="1"/>
  <c r="Q40" i="1" s="1"/>
  <c r="Q41" i="1" s="1"/>
  <c r="Q42" i="1" s="1"/>
  <c r="Q43" i="1" s="1"/>
  <c r="Q48" i="1" l="1"/>
  <c r="Q49" i="1" s="1"/>
  <c r="Q50" i="1" s="1"/>
  <c r="Q51" i="1" s="1"/>
  <c r="Q52" i="1" s="1"/>
  <c r="Q53" i="1" s="1"/>
  <c r="Q54" i="1" s="1"/>
  <c r="Q55" i="1" s="1"/>
  <c r="Q56" i="1" s="1"/>
  <c r="Q57" i="1" s="1"/>
  <c r="Q58" i="1" s="1"/>
  <c r="Q59" i="1" s="1"/>
  <c r="Q60" i="1" s="1"/>
  <c r="Q61" i="1" s="1"/>
  <c r="Q62" i="1" s="1"/>
  <c r="Q63" i="1" s="1"/>
  <c r="Q64" i="1" s="1"/>
  <c r="Q65" i="1" s="1"/>
  <c r="Q66" i="1" s="1"/>
  <c r="Q67" i="1" s="1"/>
  <c r="Q68" i="1" s="1"/>
  <c r="Q69" i="1" s="1"/>
  <c r="Q70" i="1" s="1"/>
  <c r="Q71" i="1" s="1"/>
  <c r="Q72" i="1" s="1"/>
  <c r="Q73" i="1" s="1"/>
  <c r="Q74" i="1" s="1"/>
  <c r="Q75" i="1" s="1"/>
  <c r="Q76" i="1" s="1"/>
  <c r="Q77" i="1" s="1"/>
  <c r="Q78" i="1" s="1"/>
  <c r="Q79" i="1" s="1"/>
  <c r="Q80" i="1" s="1"/>
  <c r="Q81" i="1" s="1"/>
  <c r="Q82" i="1" s="1"/>
  <c r="Q83" i="1" s="1"/>
  <c r="Q84" i="1" s="1"/>
  <c r="Q85" i="1" s="1"/>
  <c r="Q86" i="1" s="1"/>
  <c r="Q87" i="1" s="1"/>
  <c r="Q88" i="1" s="1"/>
  <c r="Q89" i="1" s="1"/>
  <c r="Q90" i="1" s="1"/>
  <c r="Q91" i="1" s="1"/>
  <c r="Q92" i="1" s="1"/>
  <c r="Q93" i="1" s="1"/>
  <c r="Q94" i="1" s="1"/>
  <c r="Q95" i="1" s="1"/>
  <c r="Q96" i="1" s="1"/>
</calcChain>
</file>

<file path=xl/sharedStrings.xml><?xml version="1.0" encoding="utf-8"?>
<sst xmlns="http://schemas.openxmlformats.org/spreadsheetml/2006/main" count="65" uniqueCount="55">
  <si>
    <t>Totaal</t>
  </si>
  <si>
    <t>Bedrijfsarts</t>
  </si>
  <si>
    <t>Totale Inschrijfprijs</t>
  </si>
  <si>
    <t>Inschrijfprijs</t>
  </si>
  <si>
    <t>A.u.b. het door u ingevulde Format Prijzenblad bestand separaat indienen in de kluis op TenderNed, in map Prijs, 1x MS Excel + 1x .pdf</t>
  </si>
  <si>
    <t>Inschrijfprijs A    30%</t>
  </si>
  <si>
    <t>Inschrijfprijs B   70%</t>
  </si>
  <si>
    <t>Punten</t>
  </si>
  <si>
    <t>Ingeschreven</t>
  </si>
  <si>
    <t>Ondersteuner</t>
  </si>
  <si>
    <t>Totale waarde</t>
  </si>
  <si>
    <t>In te vullen prijs</t>
  </si>
  <si>
    <t>Verwacht aantal uren</t>
  </si>
  <si>
    <t>Aantal medewerkers</t>
  </si>
  <si>
    <t>Onderdeel B: Standaarddienstverlening</t>
  </si>
  <si>
    <t>Door Inschrijving verklaart Inschrijver dat deze prijsopgave rechtsgeldig is.</t>
  </si>
  <si>
    <t>Categorie</t>
  </si>
  <si>
    <t>AO</t>
  </si>
  <si>
    <t>1+SS11:U69</t>
  </si>
  <si>
    <t>Huisbezoek</t>
  </si>
  <si>
    <t>Bedrijfsarts
Bandbreedte €200 - €275 
Maximaal 12 punten</t>
  </si>
  <si>
    <t>Handtekening:</t>
  </si>
  <si>
    <t>Inschrijver wordt verzocht uitsluitend de geel gemarkeerde cellen in te vullen!</t>
  </si>
  <si>
    <t>Uurtarief A&amp;O deskundige tbv jaarrapportage
Bandbreedte €140-€180
Maximaal 1 Punt</t>
  </si>
  <si>
    <t>Tarief huisbezoeken
Bandbreedte €100-€150
Maximaal 1 Punt</t>
  </si>
  <si>
    <t xml:space="preserve">Onderdeel A telt voor 30% mee in de totaalscore voor subcriterium Prijs. Dit komt overeen met maximaal 9 punten. </t>
  </si>
  <si>
    <t>Onderdeel A: All-in prijs abonnement</t>
  </si>
  <si>
    <t>Het prijzenblad bestaat uit twee onderdelen:</t>
  </si>
  <si>
    <t>TenderNed kenmerk 533686</t>
  </si>
  <si>
    <t>Door Inschrijving verklaart Inschrijver, dat zijn ingediende, ingevulde Format Prijzenblad voldoet aan alle voorwaarden voor Inschrijving</t>
  </si>
  <si>
    <t>Bedrijfsnaam:</t>
  </si>
  <si>
    <t>(digitaal invullen)</t>
  </si>
  <si>
    <t>KvK:</t>
  </si>
  <si>
    <t>Naam bevoegd vertegenwoordiger:</t>
  </si>
  <si>
    <t>Functie:</t>
  </si>
  <si>
    <t>(handmatig invullen)</t>
  </si>
  <si>
    <t>Plaats en datum:</t>
  </si>
  <si>
    <t>op de onderhavige Opdracht, zoals deze zijn opgenomen in het Aanbestedingsdocument en de eventuele Nota van inlichtingen.</t>
  </si>
  <si>
    <t xml:space="preserve">De uren voor bedrijfsarts / POH omvatten alle werkzaamheden waarvoor zij ingezet worden, zoals:
1) Alle benodigde activiteiten omtrent de wet Poortwachter.
2) Pro-actieve ondersteuning van leidinggevende in de rol van casemanager, bv tijdens SMT's of bij casuïstiekbespreking.
3) Facultatief tactisch overleg met organisatie onderdelen.
4) Arbeidsomstandigheden spreekuur en wettelijk verplichte preventieve activiteiten.
5) Accountgesprekken ten behoeve van gemaakte werkafspraken.
6) Zorgt voor begeleiding van zieke medewerkers die instromen in de Ziektewet vanuit het eigen risicodragerschap ZW.
7) Uitvoering zoals beschreven in het aanbestedingsdocument inclusief bijlagen.
</t>
  </si>
  <si>
    <t xml:space="preserve">Onderdeel B telt voor 70% mee in de totaalscore voor subcriterium Prijs. Dit komt overeen met maximaal 21 punten. Deze categorie is onderverdeeld in Bedrijfsarts (max. 12 punten), Praktijkondersteuner (max. 7 punten), A&amp;O deskundige (max. 1 punt) en huisbezoeken (max. 1 punt). </t>
  </si>
  <si>
    <t xml:space="preserve">-  Inschrijven buiten de genoemde bandbreedtes leidt tot uitsluiting van de Inschrijving op de aanbesteding. </t>
  </si>
  <si>
    <t xml:space="preserve">-  Alle genoemde aantallen (aantal medewerkers en verwacht aantal uren) zijn indicatief, hieraan zijn geen rechten te ontlenen. </t>
  </si>
  <si>
    <t>-  Door Inschrijving verklaart Inschrijver, dat zijn ingediende, ingevulde Format Prijzenblad voldoet aan alle voorwaarden voor Inschrijving op de onderhavige Opdracht, zoals deze zijn opgenomen in het Aanbestedingsdocument en de eventuele Nota van inlichtingen.</t>
  </si>
  <si>
    <t xml:space="preserve">-  Door ondertekening van dit prijzenblad verklaart de inschrijver zich onvoorwaardelijk en onherroepelijk akkoord met de hierin vermelde prijzen. </t>
  </si>
  <si>
    <t>-  A.u.b. het door u ingevulde Format Prijzenblad bestand separaat indienen in de kluis op TenderNed, in map Prijs, 1x MS Excel + 1x .pdf.</t>
  </si>
  <si>
    <t>Europese Aanbesteding Arbodienstverlening &amp; PAGO</t>
  </si>
  <si>
    <t>BIJLAGE 9 Prijzenblad Perceel 1: Arbodienstverlening</t>
  </si>
  <si>
    <t>Categorie A</t>
  </si>
  <si>
    <t>Categorie B1</t>
  </si>
  <si>
    <t>Categorie B2</t>
  </si>
  <si>
    <t>Categorie B3</t>
  </si>
  <si>
    <r>
      <t>All-in prijs voor abonnement per jaar per medewerker, administratieve kosten, kosten backoffice.</t>
    </r>
    <r>
      <rPr>
        <i/>
        <sz val="11"/>
        <color theme="1"/>
        <rFont val="Corbel"/>
        <family val="2"/>
      </rPr>
      <t xml:space="preserve">
Bandbreedte tussen €20,- en €40,-. </t>
    </r>
    <r>
      <rPr>
        <sz val="11"/>
        <color theme="1"/>
        <rFont val="Corbel"/>
        <family val="2"/>
      </rPr>
      <t xml:space="preserve">
Maximaal 9 punten</t>
    </r>
  </si>
  <si>
    <t>Praktijkondersteuner Bedrijfsarts (POB)
Bandbreedte €150 - €225 
Maximaal 7 Punten</t>
  </si>
  <si>
    <r>
      <t xml:space="preserve">Implementatiekosten </t>
    </r>
    <r>
      <rPr>
        <sz val="11"/>
        <color theme="1"/>
        <rFont val="Corbel"/>
        <family val="2"/>
      </rPr>
      <t>(max. €10.000,-)</t>
    </r>
  </si>
  <si>
    <t xml:space="preserve">De implementatiekosten wegen niet mee in de totale inschrijfprijs en de puntenberekening.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</si>
</sst>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quot;€&quot;\ #,##0.00"/>
  </numFmts>
  <fonts count="22" x14ac:knownFonts="1">
    <font>
      <sz val="11"/>
      <color theme="1"/>
      <name val="Calibri"/>
      <family val="2"/>
      <scheme val="minor"/>
    </font>
    <font>
      <sz val="11"/>
      <color theme="1"/>
      <name val="Calibri"/>
      <family val="2"/>
      <scheme val="minor"/>
    </font>
    <font>
      <b/>
      <sz val="12"/>
      <color theme="1"/>
      <name val="Corbel"/>
      <family val="2"/>
    </font>
    <font>
      <sz val="9"/>
      <color theme="1"/>
      <name val="Corbel"/>
      <family val="2"/>
    </font>
    <font>
      <b/>
      <sz val="11"/>
      <color theme="1"/>
      <name val="Corbel"/>
      <family val="2"/>
    </font>
    <font>
      <sz val="11"/>
      <color theme="1"/>
      <name val="Corbel"/>
      <family val="2"/>
    </font>
    <font>
      <b/>
      <sz val="14"/>
      <color theme="1"/>
      <name val="Corbel"/>
      <family val="2"/>
    </font>
    <font>
      <i/>
      <sz val="11"/>
      <color theme="1"/>
      <name val="Corbel"/>
      <family val="2"/>
    </font>
    <font>
      <b/>
      <sz val="11"/>
      <color rgb="FFFF0000"/>
      <name val="Corbel"/>
      <family val="2"/>
    </font>
    <font>
      <sz val="11"/>
      <name val="Corbel"/>
      <family val="2"/>
    </font>
    <font>
      <b/>
      <sz val="11"/>
      <name val="Corbel"/>
      <family val="2"/>
    </font>
    <font>
      <sz val="11"/>
      <color theme="1"/>
      <name val="Corbel"/>
      <family val="2"/>
    </font>
    <font>
      <b/>
      <sz val="11"/>
      <color theme="1"/>
      <name val="Corbel"/>
      <family val="2"/>
    </font>
    <font>
      <sz val="11"/>
      <name val="Corbel"/>
      <family val="2"/>
    </font>
    <font>
      <sz val="11"/>
      <color rgb="FFFF0000"/>
      <name val="Corbel"/>
      <family val="2"/>
    </font>
    <font>
      <i/>
      <sz val="11"/>
      <color theme="1"/>
      <name val="Corbel"/>
      <family val="2"/>
    </font>
    <font>
      <sz val="10"/>
      <name val="Corbel"/>
      <family val="2"/>
    </font>
    <font>
      <sz val="11"/>
      <color rgb="FFFF0000"/>
      <name val="Corbel"/>
      <family val="2"/>
    </font>
    <font>
      <b/>
      <sz val="11"/>
      <color rgb="FF000000"/>
      <name val="Calibri"/>
      <family val="2"/>
    </font>
    <font>
      <sz val="10"/>
      <color rgb="FF000000"/>
      <name val="Calibri"/>
      <family val="2"/>
    </font>
    <font>
      <b/>
      <sz val="11"/>
      <name val="Calibri"/>
      <family val="2"/>
    </font>
    <font>
      <sz val="9"/>
      <name val="Corbel"/>
      <family val="2"/>
    </font>
  </fonts>
  <fills count="11">
    <fill>
      <patternFill patternType="none"/>
    </fill>
    <fill>
      <patternFill patternType="gray125"/>
    </fill>
    <fill>
      <patternFill patternType="solid">
        <fgColor theme="8" tint="0.59999389629810485"/>
        <bgColor rgb="FF000000"/>
      </patternFill>
    </fill>
    <fill>
      <patternFill patternType="solid">
        <fgColor theme="8"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0"/>
        <bgColor indexed="64"/>
      </patternFill>
    </fill>
    <fill>
      <patternFill patternType="solid">
        <fgColor theme="0"/>
        <bgColor rgb="FF000000"/>
      </patternFill>
    </fill>
    <fill>
      <patternFill patternType="solid">
        <fgColor rgb="FFFFFF00"/>
        <bgColor rgb="FF000000"/>
      </patternFill>
    </fill>
    <fill>
      <patternFill patternType="solid">
        <fgColor theme="4" tint="0.79998168889431442"/>
        <bgColor indexed="64"/>
      </patternFill>
    </fill>
  </fills>
  <borders count="32">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142">
    <xf numFmtId="0" fontId="0" fillId="0" borderId="0" xfId="0"/>
    <xf numFmtId="0" fontId="5" fillId="0" borderId="0" xfId="0" applyFont="1"/>
    <xf numFmtId="0" fontId="5" fillId="3" borderId="4" xfId="0" applyFont="1" applyFill="1" applyBorder="1"/>
    <xf numFmtId="0" fontId="4" fillId="4" borderId="11" xfId="0" applyFont="1" applyFill="1" applyBorder="1" applyAlignment="1">
      <alignment vertical="top"/>
    </xf>
    <xf numFmtId="0" fontId="9" fillId="3" borderId="2" xfId="0" applyFont="1" applyFill="1" applyBorder="1"/>
    <xf numFmtId="0" fontId="9" fillId="0" borderId="0" xfId="0" applyFont="1"/>
    <xf numFmtId="0" fontId="9" fillId="3" borderId="3" xfId="0" applyFont="1" applyFill="1" applyBorder="1"/>
    <xf numFmtId="0" fontId="11" fillId="0" borderId="0" xfId="0" applyFont="1"/>
    <xf numFmtId="0" fontId="4" fillId="0" borderId="5" xfId="0" applyFont="1" applyBorder="1"/>
    <xf numFmtId="0" fontId="9" fillId="7" borderId="0" xfId="0" applyFont="1" applyFill="1"/>
    <xf numFmtId="0" fontId="5" fillId="7" borderId="0" xfId="0" applyFont="1" applyFill="1"/>
    <xf numFmtId="0" fontId="5" fillId="7" borderId="11" xfId="0" applyFont="1" applyFill="1" applyBorder="1"/>
    <xf numFmtId="0" fontId="5" fillId="7" borderId="7" xfId="0" applyFont="1" applyFill="1" applyBorder="1"/>
    <xf numFmtId="0" fontId="4" fillId="7" borderId="5" xfId="0" applyFont="1" applyFill="1" applyBorder="1"/>
    <xf numFmtId="0" fontId="6" fillId="7" borderId="12" xfId="0" applyFont="1" applyFill="1" applyBorder="1"/>
    <xf numFmtId="0" fontId="5" fillId="7" borderId="13" xfId="0" applyFont="1" applyFill="1" applyBorder="1"/>
    <xf numFmtId="0" fontId="5" fillId="7" borderId="14" xfId="0" applyFont="1" applyFill="1" applyBorder="1"/>
    <xf numFmtId="0" fontId="5" fillId="7" borderId="9" xfId="0" applyFont="1" applyFill="1" applyBorder="1"/>
    <xf numFmtId="0" fontId="5" fillId="7" borderId="10" xfId="0" applyFont="1" applyFill="1" applyBorder="1"/>
    <xf numFmtId="0" fontId="3" fillId="7" borderId="9" xfId="0" applyFont="1" applyFill="1" applyBorder="1"/>
    <xf numFmtId="0" fontId="4" fillId="4" borderId="16" xfId="0" applyFont="1" applyFill="1" applyBorder="1" applyAlignment="1">
      <alignment vertical="top"/>
    </xf>
    <xf numFmtId="0" fontId="4" fillId="7" borderId="9" xfId="0" applyFont="1" applyFill="1" applyBorder="1"/>
    <xf numFmtId="0" fontId="5" fillId="0" borderId="19" xfId="0" applyFont="1" applyBorder="1"/>
    <xf numFmtId="0" fontId="5" fillId="0" borderId="17" xfId="0" applyFont="1" applyBorder="1" applyAlignment="1">
      <alignment horizontal="left" vertical="top" wrapText="1"/>
    </xf>
    <xf numFmtId="0" fontId="5" fillId="0" borderId="17" xfId="0" applyFont="1" applyBorder="1" applyAlignment="1">
      <alignment vertical="top" wrapText="1"/>
    </xf>
    <xf numFmtId="0" fontId="5" fillId="7" borderId="17" xfId="0" applyFont="1" applyFill="1" applyBorder="1" applyAlignment="1">
      <alignment wrapText="1"/>
    </xf>
    <xf numFmtId="0" fontId="9" fillId="7" borderId="17" xfId="0" applyFont="1" applyFill="1" applyBorder="1" applyAlignment="1">
      <alignment wrapText="1"/>
    </xf>
    <xf numFmtId="0" fontId="4" fillId="7" borderId="16" xfId="0" applyFont="1" applyFill="1" applyBorder="1"/>
    <xf numFmtId="0" fontId="4" fillId="0" borderId="17" xfId="0" applyFont="1" applyBorder="1"/>
    <xf numFmtId="0" fontId="5" fillId="7" borderId="17" xfId="0" applyFont="1" applyFill="1" applyBorder="1"/>
    <xf numFmtId="0" fontId="4" fillId="6" borderId="17" xfId="0" applyFont="1" applyFill="1" applyBorder="1" applyAlignment="1">
      <alignment horizontal="right" indent="1"/>
    </xf>
    <xf numFmtId="0" fontId="9" fillId="0" borderId="9" xfId="0" applyFont="1" applyBorder="1"/>
    <xf numFmtId="0" fontId="5" fillId="7" borderId="1" xfId="0" applyFont="1" applyFill="1" applyBorder="1"/>
    <xf numFmtId="0" fontId="4" fillId="4" borderId="22" xfId="0" applyFont="1" applyFill="1" applyBorder="1" applyAlignment="1">
      <alignment vertical="top"/>
    </xf>
    <xf numFmtId="0" fontId="4" fillId="7" borderId="20" xfId="0" applyFont="1" applyFill="1" applyBorder="1" applyAlignment="1">
      <alignment vertical="top"/>
    </xf>
    <xf numFmtId="0" fontId="5" fillId="7" borderId="24" xfId="0" applyFont="1" applyFill="1" applyBorder="1"/>
    <xf numFmtId="0" fontId="9" fillId="7" borderId="10" xfId="0" applyFont="1" applyFill="1" applyBorder="1"/>
    <xf numFmtId="0" fontId="5" fillId="0" borderId="5" xfId="0" applyFont="1" applyBorder="1" applyAlignment="1" applyProtection="1">
      <alignment horizontal="center" vertical="center"/>
      <protection hidden="1"/>
    </xf>
    <xf numFmtId="0" fontId="4" fillId="7" borderId="5" xfId="0" applyFont="1" applyFill="1" applyBorder="1" applyProtection="1">
      <protection hidden="1"/>
    </xf>
    <xf numFmtId="0" fontId="5" fillId="0" borderId="5" xfId="0" applyFont="1" applyBorder="1" applyProtection="1">
      <protection hidden="1"/>
    </xf>
    <xf numFmtId="0" fontId="4" fillId="0" borderId="5" xfId="0" applyFont="1" applyBorder="1" applyProtection="1">
      <protection hidden="1"/>
    </xf>
    <xf numFmtId="0" fontId="12" fillId="0" borderId="8" xfId="0" applyFont="1" applyBorder="1" applyAlignment="1">
      <alignment horizontal="center"/>
    </xf>
    <xf numFmtId="0" fontId="12" fillId="0" borderId="26" xfId="0" applyFont="1" applyBorder="1" applyAlignment="1">
      <alignment horizontal="center"/>
    </xf>
    <xf numFmtId="0" fontId="16" fillId="0" borderId="18" xfId="0" applyFont="1" applyBorder="1" applyAlignment="1">
      <alignment horizontal="left" vertical="top" wrapText="1"/>
    </xf>
    <xf numFmtId="0" fontId="16" fillId="0" borderId="21" xfId="0" applyFont="1" applyBorder="1" applyAlignment="1">
      <alignment horizontal="left" vertical="top" wrapText="1"/>
    </xf>
    <xf numFmtId="0" fontId="16" fillId="0" borderId="25" xfId="0" applyFont="1" applyBorder="1" applyAlignment="1">
      <alignment horizontal="left" vertical="top" wrapText="1"/>
    </xf>
    <xf numFmtId="0" fontId="5" fillId="0" borderId="5" xfId="0" applyFont="1" applyBorder="1" applyAlignment="1">
      <alignment horizontal="center"/>
    </xf>
    <xf numFmtId="0" fontId="15" fillId="7" borderId="10" xfId="0" applyFont="1" applyFill="1" applyBorder="1" applyAlignment="1">
      <alignment horizontal="left" vertical="top" wrapText="1"/>
    </xf>
    <xf numFmtId="0" fontId="17" fillId="7" borderId="0" xfId="0" applyFont="1" applyFill="1"/>
    <xf numFmtId="0" fontId="13" fillId="2" borderId="0" xfId="0" applyFont="1" applyFill="1"/>
    <xf numFmtId="0" fontId="14" fillId="2" borderId="0" xfId="0" applyFont="1" applyFill="1"/>
    <xf numFmtId="0" fontId="7" fillId="7" borderId="9" xfId="0" applyFont="1" applyFill="1" applyBorder="1" applyAlignment="1">
      <alignment horizontal="left" vertical="top" wrapText="1"/>
    </xf>
    <xf numFmtId="0" fontId="2" fillId="7" borderId="12" xfId="0" applyFont="1" applyFill="1" applyBorder="1"/>
    <xf numFmtId="2" fontId="5" fillId="7" borderId="0" xfId="0" applyNumberFormat="1" applyFont="1" applyFill="1"/>
    <xf numFmtId="0" fontId="15" fillId="7" borderId="0" xfId="0" applyFont="1" applyFill="1" applyAlignment="1">
      <alignment horizontal="left" vertical="top" wrapText="1"/>
    </xf>
    <xf numFmtId="0" fontId="9" fillId="8" borderId="0" xfId="0" applyFont="1" applyFill="1" applyAlignment="1">
      <alignment vertical="top"/>
    </xf>
    <xf numFmtId="164" fontId="9" fillId="8" borderId="0" xfId="0" applyNumberFormat="1" applyFont="1" applyFill="1" applyAlignment="1">
      <alignment horizontal="left" vertical="top"/>
    </xf>
    <xf numFmtId="0" fontId="10" fillId="8" borderId="0" xfId="0" applyFont="1" applyFill="1" applyAlignment="1">
      <alignment horizontal="left" vertical="top"/>
    </xf>
    <xf numFmtId="0" fontId="9" fillId="2" borderId="9" xfId="0" applyFont="1" applyFill="1" applyBorder="1"/>
    <xf numFmtId="0" fontId="13" fillId="2" borderId="10" xfId="0" applyFont="1" applyFill="1" applyBorder="1"/>
    <xf numFmtId="0" fontId="14" fillId="2" borderId="10" xfId="0" applyFont="1" applyFill="1" applyBorder="1"/>
    <xf numFmtId="0" fontId="5" fillId="7" borderId="27" xfId="0" applyFont="1" applyFill="1" applyBorder="1"/>
    <xf numFmtId="0" fontId="5" fillId="7" borderId="15" xfId="0" applyFont="1" applyFill="1" applyBorder="1"/>
    <xf numFmtId="0" fontId="5" fillId="0" borderId="5" xfId="0" applyFont="1" applyBorder="1" applyAlignment="1">
      <alignment horizontal="left" vertical="top"/>
    </xf>
    <xf numFmtId="0" fontId="4" fillId="7" borderId="17" xfId="0" applyFont="1" applyFill="1" applyBorder="1" applyAlignment="1">
      <alignment vertical="top" wrapText="1"/>
    </xf>
    <xf numFmtId="0" fontId="3" fillId="0" borderId="9" xfId="0" applyFont="1" applyBorder="1"/>
    <xf numFmtId="0" fontId="12" fillId="0" borderId="8" xfId="0" applyFont="1" applyBorder="1" applyAlignment="1">
      <alignment horizontal="left"/>
    </xf>
    <xf numFmtId="0" fontId="4" fillId="0" borderId="8" xfId="0" applyFont="1" applyBorder="1" applyAlignment="1">
      <alignment horizontal="left"/>
    </xf>
    <xf numFmtId="0" fontId="19" fillId="7" borderId="0" xfId="0" applyFont="1" applyFill="1" applyAlignment="1">
      <alignment horizontal="center"/>
    </xf>
    <xf numFmtId="0" fontId="19" fillId="7" borderId="27" xfId="0" applyFont="1" applyFill="1" applyBorder="1" applyAlignment="1">
      <alignment horizontal="center"/>
    </xf>
    <xf numFmtId="0" fontId="19" fillId="7" borderId="13" xfId="0" applyFont="1" applyFill="1" applyBorder="1" applyAlignment="1">
      <alignment horizontal="center"/>
    </xf>
    <xf numFmtId="0" fontId="18" fillId="7" borderId="30" xfId="0" applyFont="1" applyFill="1" applyBorder="1"/>
    <xf numFmtId="0" fontId="20" fillId="7" borderId="17" xfId="0" applyFont="1" applyFill="1" applyBorder="1"/>
    <xf numFmtId="0" fontId="18" fillId="7" borderId="17" xfId="0" applyFont="1" applyFill="1" applyBorder="1"/>
    <xf numFmtId="0" fontId="18" fillId="7" borderId="28" xfId="0" applyFont="1" applyFill="1" applyBorder="1"/>
    <xf numFmtId="0" fontId="5" fillId="10" borderId="9" xfId="0" applyFont="1" applyFill="1" applyBorder="1"/>
    <xf numFmtId="0" fontId="5" fillId="10" borderId="0" xfId="0" applyFont="1" applyFill="1"/>
    <xf numFmtId="0" fontId="5" fillId="10" borderId="10" xfId="0" applyFont="1" applyFill="1" applyBorder="1"/>
    <xf numFmtId="0" fontId="5" fillId="10" borderId="9" xfId="0" applyFont="1" applyFill="1" applyBorder="1" applyAlignment="1">
      <alignment horizontal="left" vertical="top" wrapText="1"/>
    </xf>
    <xf numFmtId="0" fontId="5" fillId="10" borderId="0" xfId="0" applyFont="1" applyFill="1" applyAlignment="1">
      <alignment horizontal="left" vertical="top" wrapText="1"/>
    </xf>
    <xf numFmtId="0" fontId="5" fillId="10" borderId="10" xfId="0" applyFont="1" applyFill="1" applyBorder="1" applyAlignment="1">
      <alignment horizontal="left" vertical="top" wrapText="1"/>
    </xf>
    <xf numFmtId="0" fontId="11" fillId="7" borderId="0" xfId="0" applyFont="1" applyFill="1"/>
    <xf numFmtId="0" fontId="8" fillId="7" borderId="0" xfId="0" applyFont="1" applyFill="1"/>
    <xf numFmtId="0" fontId="9" fillId="8" borderId="9" xfId="0" applyFont="1" applyFill="1" applyBorder="1"/>
    <xf numFmtId="0" fontId="14" fillId="8" borderId="0" xfId="0" applyFont="1" applyFill="1"/>
    <xf numFmtId="0" fontId="14" fillId="8" borderId="10" xfId="0" applyFont="1" applyFill="1" applyBorder="1"/>
    <xf numFmtId="0" fontId="21" fillId="8" borderId="9" xfId="0" applyFont="1" applyFill="1" applyBorder="1"/>
    <xf numFmtId="0" fontId="5" fillId="10" borderId="9" xfId="0" applyFont="1" applyFill="1" applyBorder="1" applyAlignment="1">
      <alignment horizontal="left"/>
    </xf>
    <xf numFmtId="0" fontId="5" fillId="10" borderId="0" xfId="0" applyFont="1" applyFill="1" applyAlignment="1">
      <alignment horizontal="left"/>
    </xf>
    <xf numFmtId="0" fontId="5" fillId="10" borderId="10" xfId="0" applyFont="1" applyFill="1" applyBorder="1" applyAlignment="1">
      <alignment horizontal="left"/>
    </xf>
    <xf numFmtId="0" fontId="4" fillId="10" borderId="9" xfId="0" quotePrefix="1" applyFont="1" applyFill="1" applyBorder="1" applyAlignment="1">
      <alignment horizontal="left"/>
    </xf>
    <xf numFmtId="0" fontId="4" fillId="10" borderId="0" xfId="0" applyFont="1" applyFill="1" applyAlignment="1">
      <alignment horizontal="left"/>
    </xf>
    <xf numFmtId="0" fontId="4" fillId="10" borderId="10" xfId="0" applyFont="1" applyFill="1" applyBorder="1" applyAlignment="1">
      <alignment horizontal="left"/>
    </xf>
    <xf numFmtId="0" fontId="12" fillId="7" borderId="5" xfId="0" applyFont="1" applyFill="1" applyBorder="1" applyAlignment="1">
      <alignment horizontal="center"/>
    </xf>
    <xf numFmtId="0" fontId="12" fillId="7" borderId="23" xfId="0" applyFont="1" applyFill="1" applyBorder="1" applyAlignment="1">
      <alignment horizontal="center"/>
    </xf>
    <xf numFmtId="0" fontId="5" fillId="10" borderId="9" xfId="0" quotePrefix="1" applyFont="1" applyFill="1" applyBorder="1" applyAlignment="1">
      <alignment horizontal="left"/>
    </xf>
    <xf numFmtId="0" fontId="5" fillId="10" borderId="9" xfId="0" quotePrefix="1" applyFont="1" applyFill="1" applyBorder="1" applyAlignment="1">
      <alignment horizontal="left" wrapText="1"/>
    </xf>
    <xf numFmtId="0" fontId="5" fillId="10" borderId="0" xfId="0" applyFont="1" applyFill="1" applyAlignment="1">
      <alignment horizontal="left" wrapText="1"/>
    </xf>
    <xf numFmtId="0" fontId="5" fillId="10" borderId="10" xfId="0" applyFont="1" applyFill="1" applyBorder="1" applyAlignment="1">
      <alignment horizontal="left" wrapText="1"/>
    </xf>
    <xf numFmtId="0" fontId="4" fillId="0" borderId="9" xfId="0" applyFont="1" applyBorder="1" applyAlignment="1">
      <alignment horizontal="left"/>
    </xf>
    <xf numFmtId="0" fontId="4" fillId="0" borderId="0" xfId="0" applyFont="1" applyAlignment="1">
      <alignment horizontal="left"/>
    </xf>
    <xf numFmtId="0" fontId="4" fillId="0" borderId="10" xfId="0" applyFont="1" applyBorder="1" applyAlignment="1">
      <alignment horizontal="left"/>
    </xf>
    <xf numFmtId="0" fontId="4" fillId="0" borderId="18" xfId="0" applyFont="1" applyBorder="1" applyAlignment="1">
      <alignment horizontal="left"/>
    </xf>
    <xf numFmtId="0" fontId="4" fillId="0" borderId="21" xfId="0" applyFont="1" applyBorder="1" applyAlignment="1">
      <alignment horizontal="left"/>
    </xf>
    <xf numFmtId="0" fontId="4" fillId="0" borderId="25" xfId="0" applyFont="1" applyBorder="1" applyAlignment="1">
      <alignment horizontal="left"/>
    </xf>
    <xf numFmtId="0" fontId="19" fillId="9" borderId="5" xfId="0" applyFont="1" applyFill="1" applyBorder="1" applyAlignment="1" applyProtection="1">
      <alignment horizontal="left"/>
      <protection locked="0"/>
    </xf>
    <xf numFmtId="0" fontId="19" fillId="9" borderId="29" xfId="0" applyFont="1" applyFill="1" applyBorder="1" applyAlignment="1" applyProtection="1">
      <alignment horizontal="left"/>
      <protection locked="0"/>
    </xf>
    <xf numFmtId="0" fontId="18" fillId="7" borderId="17" xfId="0" applyFont="1" applyFill="1" applyBorder="1" applyAlignment="1">
      <alignment vertical="top"/>
    </xf>
    <xf numFmtId="0" fontId="5" fillId="10" borderId="9" xfId="0" applyFont="1" applyFill="1" applyBorder="1" applyAlignment="1">
      <alignment horizontal="left" vertical="top"/>
    </xf>
    <xf numFmtId="0" fontId="5" fillId="10" borderId="0" xfId="0" applyFont="1" applyFill="1" applyAlignment="1">
      <alignment horizontal="left" vertical="top"/>
    </xf>
    <xf numFmtId="0" fontId="5" fillId="10" borderId="10" xfId="0" applyFont="1" applyFill="1" applyBorder="1" applyAlignment="1">
      <alignment horizontal="left" vertical="top"/>
    </xf>
    <xf numFmtId="0" fontId="5" fillId="10" borderId="9" xfId="0" applyFont="1" applyFill="1" applyBorder="1" applyAlignment="1">
      <alignment horizontal="left" vertical="top" wrapText="1"/>
    </xf>
    <xf numFmtId="0" fontId="5" fillId="10" borderId="0" xfId="0" applyFont="1" applyFill="1" applyAlignment="1">
      <alignment horizontal="left" vertical="top" wrapText="1"/>
    </xf>
    <xf numFmtId="0" fontId="5" fillId="10" borderId="10" xfId="0" applyFont="1" applyFill="1" applyBorder="1" applyAlignment="1">
      <alignment horizontal="left" vertical="top" wrapText="1"/>
    </xf>
    <xf numFmtId="165" fontId="11" fillId="6" borderId="5" xfId="0" applyNumberFormat="1" applyFont="1" applyFill="1" applyBorder="1" applyAlignment="1" applyProtection="1">
      <alignment horizontal="center" vertical="center"/>
      <protection hidden="1"/>
    </xf>
    <xf numFmtId="165" fontId="11" fillId="6" borderId="23" xfId="0" applyNumberFormat="1" applyFont="1" applyFill="1" applyBorder="1" applyAlignment="1" applyProtection="1">
      <alignment horizontal="center" vertical="center"/>
      <protection hidden="1"/>
    </xf>
    <xf numFmtId="1" fontId="5" fillId="7" borderId="5" xfId="0" applyNumberFormat="1" applyFont="1" applyFill="1" applyBorder="1" applyAlignment="1">
      <alignment horizontal="center" vertical="center"/>
    </xf>
    <xf numFmtId="164" fontId="5" fillId="5" borderId="5" xfId="1" applyNumberFormat="1" applyFont="1" applyFill="1" applyBorder="1" applyAlignment="1" applyProtection="1">
      <alignment horizontal="center" vertical="center"/>
      <protection locked="0"/>
    </xf>
    <xf numFmtId="164" fontId="5" fillId="5" borderId="6" xfId="1" applyNumberFormat="1" applyFont="1" applyFill="1" applyBorder="1" applyAlignment="1" applyProtection="1">
      <alignment horizontal="center" vertical="center"/>
      <protection locked="0"/>
    </xf>
    <xf numFmtId="164" fontId="5" fillId="5" borderId="7" xfId="1" applyNumberFormat="1" applyFont="1" applyFill="1" applyBorder="1" applyAlignment="1" applyProtection="1">
      <alignment horizontal="center" vertical="center"/>
      <protection locked="0"/>
    </xf>
    <xf numFmtId="0" fontId="16" fillId="0" borderId="16" xfId="0" applyFont="1" applyBorder="1" applyAlignment="1">
      <alignment horizontal="left" vertical="top" wrapText="1"/>
    </xf>
    <xf numFmtId="0" fontId="16" fillId="0" borderId="11" xfId="0" applyFont="1" applyBorder="1" applyAlignment="1">
      <alignment horizontal="left" vertical="top" wrapText="1"/>
    </xf>
    <xf numFmtId="0" fontId="16" fillId="0" borderId="22" xfId="0" applyFont="1" applyBorder="1" applyAlignment="1">
      <alignment horizontal="left" vertical="top" wrapText="1"/>
    </xf>
    <xf numFmtId="165" fontId="11" fillId="6" borderId="6" xfId="0" applyNumberFormat="1" applyFont="1" applyFill="1" applyBorder="1" applyAlignment="1" applyProtection="1">
      <alignment horizontal="center" vertical="center"/>
      <protection hidden="1"/>
    </xf>
    <xf numFmtId="165" fontId="11" fillId="6" borderId="22" xfId="0" applyNumberFormat="1" applyFont="1" applyFill="1" applyBorder="1" applyAlignment="1" applyProtection="1">
      <alignment horizontal="center" vertical="center"/>
      <protection hidden="1"/>
    </xf>
    <xf numFmtId="0" fontId="19" fillId="9" borderId="31" xfId="0" applyFont="1" applyFill="1" applyBorder="1" applyAlignment="1" applyProtection="1">
      <alignment horizontal="left"/>
      <protection locked="0"/>
    </xf>
    <xf numFmtId="165" fontId="12" fillId="6" borderId="6" xfId="0" applyNumberFormat="1" applyFont="1" applyFill="1" applyBorder="1" applyAlignment="1" applyProtection="1">
      <alignment horizontal="left" vertical="center"/>
      <protection hidden="1"/>
    </xf>
    <xf numFmtId="165" fontId="12" fillId="6" borderId="7" xfId="0" applyNumberFormat="1" applyFont="1" applyFill="1" applyBorder="1" applyAlignment="1" applyProtection="1">
      <alignment horizontal="left" vertical="center"/>
      <protection hidden="1"/>
    </xf>
    <xf numFmtId="0" fontId="9" fillId="2" borderId="9" xfId="0" applyFont="1" applyFill="1" applyBorder="1" applyAlignment="1">
      <alignment horizontal="left" vertical="top"/>
    </xf>
    <xf numFmtId="0" fontId="9" fillId="2" borderId="0" xfId="0" applyFont="1" applyFill="1" applyAlignment="1">
      <alignment horizontal="left" vertical="top"/>
    </xf>
    <xf numFmtId="0" fontId="9" fillId="2" borderId="10" xfId="0" applyFont="1" applyFill="1" applyBorder="1" applyAlignment="1">
      <alignment horizontal="left" vertical="top"/>
    </xf>
    <xf numFmtId="1" fontId="11" fillId="7" borderId="6" xfId="0" applyNumberFormat="1" applyFont="1" applyFill="1" applyBorder="1" applyAlignment="1" applyProtection="1">
      <alignment horizontal="center" vertical="top"/>
      <protection locked="0"/>
    </xf>
    <xf numFmtId="1" fontId="11" fillId="7" borderId="7" xfId="0" applyNumberFormat="1" applyFont="1" applyFill="1" applyBorder="1" applyAlignment="1" applyProtection="1">
      <alignment horizontal="center" vertical="top"/>
      <protection locked="0"/>
    </xf>
    <xf numFmtId="165" fontId="11" fillId="0" borderId="6" xfId="0" applyNumberFormat="1" applyFont="1" applyBorder="1" applyAlignment="1" applyProtection="1">
      <alignment horizontal="left" vertical="center"/>
      <protection hidden="1"/>
    </xf>
    <xf numFmtId="165" fontId="11" fillId="0" borderId="7" xfId="0" applyNumberFormat="1" applyFont="1" applyBorder="1" applyAlignment="1" applyProtection="1">
      <alignment horizontal="left" vertical="center"/>
      <protection hidden="1"/>
    </xf>
    <xf numFmtId="165" fontId="12" fillId="6" borderId="6" xfId="1" applyNumberFormat="1" applyFont="1" applyFill="1" applyBorder="1" applyAlignment="1" applyProtection="1">
      <alignment horizontal="center" vertical="top" wrapText="1"/>
      <protection hidden="1"/>
    </xf>
    <xf numFmtId="165" fontId="12" fillId="6" borderId="22" xfId="1" applyNumberFormat="1" applyFont="1" applyFill="1" applyBorder="1" applyAlignment="1" applyProtection="1">
      <alignment horizontal="center" vertical="top" wrapText="1"/>
      <protection hidden="1"/>
    </xf>
    <xf numFmtId="1" fontId="5" fillId="7" borderId="6" xfId="0" applyNumberFormat="1" applyFont="1" applyFill="1" applyBorder="1" applyAlignment="1" applyProtection="1">
      <alignment horizontal="center" vertical="center"/>
      <protection locked="0"/>
    </xf>
    <xf numFmtId="1" fontId="5" fillId="7" borderId="7" xfId="0" applyNumberFormat="1" applyFont="1" applyFill="1" applyBorder="1" applyAlignment="1" applyProtection="1">
      <alignment horizontal="center" vertical="center"/>
      <protection locked="0"/>
    </xf>
    <xf numFmtId="1" fontId="11" fillId="7" borderId="6" xfId="0" applyNumberFormat="1" applyFont="1" applyFill="1" applyBorder="1" applyAlignment="1" applyProtection="1">
      <alignment horizontal="center" vertical="center"/>
      <protection locked="0"/>
    </xf>
    <xf numFmtId="1" fontId="11" fillId="7" borderId="7" xfId="0" applyNumberFormat="1" applyFont="1" applyFill="1" applyBorder="1" applyAlignment="1" applyProtection="1">
      <alignment horizontal="center" vertical="center"/>
      <protection locked="0"/>
    </xf>
    <xf numFmtId="44" fontId="9" fillId="9" borderId="5" xfId="1" applyFont="1" applyFill="1" applyBorder="1" applyAlignment="1" applyProtection="1">
      <alignment horizontal="right"/>
      <protection locked="0"/>
    </xf>
  </cellXfs>
  <cellStyles count="2">
    <cellStyle name="Standaard" xfId="0" builtinId="0"/>
    <cellStyle name="Valuta" xfId="1" builtinId="4"/>
  </cellStyles>
  <dxfs count="19">
    <dxf>
      <fill>
        <patternFill>
          <bgColor theme="9" tint="0.39994506668294322"/>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rgb="FFFFFF00"/>
        </patternFill>
      </fill>
    </dxf>
    <dxf>
      <fill>
        <patternFill>
          <bgColor theme="9" tint="0.39994506668294322"/>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0EFB2-1482-4526-9C0B-0DF3F0EAD50F}">
  <dimension ref="A1:BB97"/>
  <sheetViews>
    <sheetView tabSelected="1" topLeftCell="A29" zoomScaleNormal="100" workbookViewId="0">
      <selection activeCell="C45" sqref="C45:E45"/>
    </sheetView>
  </sheetViews>
  <sheetFormatPr defaultColWidth="8.6640625" defaultRowHeight="14.4" x14ac:dyDescent="0.3"/>
  <cols>
    <col min="1" max="1" width="8.6640625" style="10"/>
    <col min="2" max="2" width="50.44140625" style="1" customWidth="1"/>
    <col min="3" max="3" width="8.33203125" style="1" customWidth="1"/>
    <col min="4" max="4" width="13.109375" style="1" customWidth="1"/>
    <col min="5" max="5" width="8.6640625" style="1"/>
    <col min="6" max="6" width="11.6640625" style="1" customWidth="1"/>
    <col min="7" max="7" width="10.5546875" style="1" bestFit="1" customWidth="1"/>
    <col min="8" max="8" width="9.6640625" style="1" customWidth="1"/>
    <col min="9" max="9" width="7.33203125" style="1" customWidth="1"/>
    <col min="10" max="10" width="1.33203125" style="1" hidden="1" customWidth="1"/>
    <col min="11" max="28" width="8.6640625" style="1" hidden="1" customWidth="1"/>
    <col min="29" max="29" width="15.6640625" style="1" hidden="1" customWidth="1"/>
    <col min="30" max="30" width="13.44140625" style="1" bestFit="1" customWidth="1"/>
    <col min="31" max="16384" width="8.6640625" style="1"/>
  </cols>
  <sheetData>
    <row r="1" spans="2:54" s="10" customFormat="1" ht="15" thickBot="1" x14ac:dyDescent="0.35"/>
    <row r="2" spans="2:54" ht="18.600000000000001" thickBot="1" x14ac:dyDescent="0.4">
      <c r="B2" s="14" t="s">
        <v>46</v>
      </c>
      <c r="C2" s="15"/>
      <c r="D2" s="15"/>
      <c r="E2" s="15"/>
      <c r="F2" s="15"/>
      <c r="G2" s="15"/>
      <c r="H2" s="15"/>
      <c r="I2" s="16"/>
      <c r="J2" s="17"/>
      <c r="X2" s="10"/>
      <c r="Y2" s="10"/>
      <c r="Z2" s="10"/>
      <c r="AA2" s="10"/>
      <c r="AB2" s="10"/>
      <c r="AC2" s="10"/>
      <c r="AD2"/>
      <c r="AE2" s="10"/>
      <c r="AF2" s="10"/>
      <c r="AG2" s="10"/>
      <c r="AH2" s="10"/>
      <c r="AI2" s="10"/>
      <c r="AJ2" s="10"/>
      <c r="AK2" s="10"/>
      <c r="AL2" s="10"/>
      <c r="AM2" s="10"/>
      <c r="AN2" s="10"/>
      <c r="AO2" s="10"/>
      <c r="AP2" s="10"/>
      <c r="AQ2" s="10"/>
      <c r="AR2" s="10"/>
      <c r="AS2" s="10"/>
      <c r="AT2" s="10"/>
      <c r="AU2" s="10"/>
      <c r="AV2" s="10"/>
      <c r="AW2" s="10"/>
      <c r="AX2" s="10"/>
      <c r="AY2" s="10"/>
      <c r="AZ2" s="10"/>
      <c r="BA2" s="10"/>
      <c r="BB2" s="10"/>
    </row>
    <row r="3" spans="2:54" ht="15.6" x14ac:dyDescent="0.3">
      <c r="B3" s="52" t="s">
        <v>45</v>
      </c>
      <c r="C3" s="15"/>
      <c r="D3" s="15"/>
      <c r="E3" s="15"/>
      <c r="F3" s="15"/>
      <c r="G3" s="15"/>
      <c r="H3" s="15"/>
      <c r="I3" s="16"/>
      <c r="J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row>
    <row r="4" spans="2:54" x14ac:dyDescent="0.3">
      <c r="B4" s="65" t="s">
        <v>28</v>
      </c>
      <c r="C4" s="10"/>
      <c r="D4" s="10"/>
      <c r="E4" s="10"/>
      <c r="F4" s="10"/>
      <c r="G4" s="10"/>
      <c r="H4" s="10"/>
      <c r="I4" s="18"/>
      <c r="J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row>
    <row r="5" spans="2:54" x14ac:dyDescent="0.3">
      <c r="B5" s="19"/>
      <c r="C5" s="10"/>
      <c r="D5" s="10"/>
      <c r="E5" s="10"/>
      <c r="F5" s="10"/>
      <c r="G5" s="10"/>
      <c r="H5" s="10"/>
      <c r="I5" s="18"/>
      <c r="J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row>
    <row r="6" spans="2:54" x14ac:dyDescent="0.3">
      <c r="B6" s="20" t="s">
        <v>22</v>
      </c>
      <c r="C6" s="3"/>
      <c r="D6" s="3"/>
      <c r="E6" s="3"/>
      <c r="F6" s="3"/>
      <c r="G6" s="3"/>
      <c r="H6" s="3"/>
      <c r="I6" s="33"/>
      <c r="J6" s="81"/>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row>
    <row r="7" spans="2:54" x14ac:dyDescent="0.3">
      <c r="B7" s="75"/>
      <c r="C7" s="76"/>
      <c r="D7" s="76"/>
      <c r="E7" s="76"/>
      <c r="F7" s="76"/>
      <c r="G7" s="76"/>
      <c r="H7" s="76"/>
      <c r="I7" s="77"/>
      <c r="J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row>
    <row r="8" spans="2:54" x14ac:dyDescent="0.3">
      <c r="B8" s="87" t="s">
        <v>27</v>
      </c>
      <c r="C8" s="88"/>
      <c r="D8" s="88"/>
      <c r="E8" s="88"/>
      <c r="F8" s="88"/>
      <c r="G8" s="88"/>
      <c r="H8" s="88"/>
      <c r="I8" s="89"/>
      <c r="J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row>
    <row r="9" spans="2:54" hidden="1" x14ac:dyDescent="0.3">
      <c r="B9" s="75"/>
      <c r="C9" s="76"/>
      <c r="D9" s="76"/>
      <c r="E9" s="76"/>
      <c r="F9" s="76"/>
      <c r="G9" s="76"/>
      <c r="H9" s="76"/>
      <c r="I9" s="77"/>
      <c r="J9" s="82"/>
      <c r="K9" s="1" t="s">
        <v>16</v>
      </c>
      <c r="O9" s="1" t="s">
        <v>1</v>
      </c>
      <c r="S9" s="1" t="s">
        <v>9</v>
      </c>
      <c r="W9" s="1" t="s">
        <v>17</v>
      </c>
      <c r="X9" s="10"/>
      <c r="Y9" s="10"/>
      <c r="Z9" s="10"/>
      <c r="AA9" s="1" t="s">
        <v>19</v>
      </c>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row>
    <row r="10" spans="2:54" x14ac:dyDescent="0.3">
      <c r="B10" s="108" t="s">
        <v>25</v>
      </c>
      <c r="C10" s="109"/>
      <c r="D10" s="109"/>
      <c r="E10" s="109"/>
      <c r="F10" s="109"/>
      <c r="G10" s="109"/>
      <c r="H10" s="109"/>
      <c r="I10" s="110"/>
      <c r="J10" s="82"/>
      <c r="K10" s="1" t="s">
        <v>47</v>
      </c>
      <c r="O10" s="1" t="s">
        <v>48</v>
      </c>
      <c r="S10" s="1" t="s">
        <v>49</v>
      </c>
      <c r="W10" s="1" t="s">
        <v>50</v>
      </c>
      <c r="X10" s="10"/>
      <c r="Y10" s="10"/>
      <c r="Z10" s="10"/>
      <c r="AA10" s="1" t="s">
        <v>50</v>
      </c>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row>
    <row r="11" spans="2:54" ht="46.2" customHeight="1" x14ac:dyDescent="0.3">
      <c r="B11" s="111" t="s">
        <v>39</v>
      </c>
      <c r="C11" s="112"/>
      <c r="D11" s="112"/>
      <c r="E11" s="112"/>
      <c r="F11" s="112"/>
      <c r="G11" s="112"/>
      <c r="H11" s="112"/>
      <c r="I11" s="113"/>
      <c r="J11" s="10"/>
      <c r="L11" s="1" t="s">
        <v>8</v>
      </c>
      <c r="M11" s="1">
        <f>M13/K35</f>
        <v>0.47368421052631576</v>
      </c>
      <c r="Q11" s="1">
        <f>Q13/O94</f>
        <v>0.16216216216216217</v>
      </c>
      <c r="U11" s="1">
        <f>U13/S94</f>
        <v>9.45945945945946E-2</v>
      </c>
      <c r="Y11" s="1">
        <f>(Y13/W62)</f>
        <v>2.3809523809523808E-2</v>
      </c>
      <c r="Z11" s="10"/>
      <c r="AC11" s="1">
        <f>ROUND(AC13/AA72,2)</f>
        <v>0.02</v>
      </c>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row>
    <row r="12" spans="2:54" x14ac:dyDescent="0.3">
      <c r="B12" s="78"/>
      <c r="C12" s="79"/>
      <c r="D12" s="79"/>
      <c r="E12" s="79"/>
      <c r="F12" s="79"/>
      <c r="G12" s="79"/>
      <c r="H12" s="79"/>
      <c r="I12" s="80"/>
      <c r="J12" s="10"/>
      <c r="Z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row>
    <row r="13" spans="2:54" x14ac:dyDescent="0.3">
      <c r="B13" s="90" t="s">
        <v>40</v>
      </c>
      <c r="C13" s="91"/>
      <c r="D13" s="91"/>
      <c r="E13" s="91"/>
      <c r="F13" s="91"/>
      <c r="G13" s="91"/>
      <c r="H13" s="91"/>
      <c r="I13" s="92"/>
      <c r="J13" s="10"/>
      <c r="K13" s="1">
        <v>1</v>
      </c>
      <c r="L13" s="1">
        <v>20</v>
      </c>
      <c r="M13" s="1">
        <f>30*30%</f>
        <v>9</v>
      </c>
      <c r="O13" s="1">
        <v>1</v>
      </c>
      <c r="P13" s="1">
        <v>200</v>
      </c>
      <c r="Q13" s="1">
        <v>12</v>
      </c>
      <c r="S13" s="1" t="s">
        <v>18</v>
      </c>
      <c r="T13" s="1">
        <v>150</v>
      </c>
      <c r="U13" s="1">
        <v>7</v>
      </c>
      <c r="W13" s="1">
        <v>1</v>
      </c>
      <c r="X13" s="1">
        <v>140</v>
      </c>
      <c r="Y13" s="1">
        <v>1</v>
      </c>
      <c r="Z13" s="10"/>
      <c r="AA13" s="1">
        <v>1</v>
      </c>
      <c r="AB13" s="1">
        <v>100</v>
      </c>
      <c r="AC13" s="1">
        <v>1</v>
      </c>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row>
    <row r="14" spans="2:54" x14ac:dyDescent="0.3">
      <c r="B14" s="95" t="s">
        <v>41</v>
      </c>
      <c r="C14" s="88"/>
      <c r="D14" s="88"/>
      <c r="E14" s="88"/>
      <c r="F14" s="88"/>
      <c r="G14" s="88"/>
      <c r="H14" s="88"/>
      <c r="I14" s="89"/>
      <c r="J14" s="10"/>
      <c r="Z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row>
    <row r="15" spans="2:54" ht="30.75" customHeight="1" x14ac:dyDescent="0.3">
      <c r="B15" s="96" t="s">
        <v>42</v>
      </c>
      <c r="C15" s="97"/>
      <c r="D15" s="97"/>
      <c r="E15" s="97"/>
      <c r="F15" s="97"/>
      <c r="G15" s="97"/>
      <c r="H15" s="97"/>
      <c r="I15" s="98"/>
      <c r="J15" s="10"/>
      <c r="Z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row>
    <row r="16" spans="2:54" ht="30" customHeight="1" x14ac:dyDescent="0.3">
      <c r="B16" s="96" t="s">
        <v>43</v>
      </c>
      <c r="C16" s="97"/>
      <c r="D16" s="97"/>
      <c r="E16" s="97"/>
      <c r="F16" s="97"/>
      <c r="G16" s="97"/>
      <c r="H16" s="97"/>
      <c r="I16" s="98"/>
      <c r="J16" s="10"/>
      <c r="Z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row>
    <row r="17" spans="2:54" ht="15" customHeight="1" x14ac:dyDescent="0.3">
      <c r="B17" s="96" t="s">
        <v>44</v>
      </c>
      <c r="C17" s="97"/>
      <c r="D17" s="97"/>
      <c r="E17" s="97"/>
      <c r="F17" s="97"/>
      <c r="G17" s="97"/>
      <c r="H17" s="97"/>
      <c r="I17" s="98"/>
      <c r="J17" s="10"/>
      <c r="Z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row>
    <row r="18" spans="2:54" x14ac:dyDescent="0.3">
      <c r="B18" s="99"/>
      <c r="C18" s="100"/>
      <c r="D18" s="100"/>
      <c r="E18" s="100"/>
      <c r="F18" s="100"/>
      <c r="G18" s="100"/>
      <c r="H18" s="100"/>
      <c r="I18" s="101"/>
      <c r="J18" s="10"/>
      <c r="Z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row>
    <row r="19" spans="2:54" x14ac:dyDescent="0.3">
      <c r="B19" s="102"/>
      <c r="C19" s="103"/>
      <c r="D19" s="103"/>
      <c r="E19" s="103"/>
      <c r="F19" s="103"/>
      <c r="G19" s="103"/>
      <c r="H19" s="103"/>
      <c r="I19" s="104"/>
      <c r="J19" s="10"/>
      <c r="K19" s="1">
        <v>2</v>
      </c>
      <c r="L19" s="1">
        <v>21</v>
      </c>
      <c r="M19" s="1">
        <f>M13-$M$11</f>
        <v>8.526315789473685</v>
      </c>
      <c r="O19" s="1">
        <v>2</v>
      </c>
      <c r="P19" s="1">
        <v>201</v>
      </c>
      <c r="Q19" s="1">
        <f>Q13-$Q$11</f>
        <v>11.837837837837839</v>
      </c>
      <c r="S19" s="1">
        <v>2</v>
      </c>
      <c r="T19" s="1">
        <v>151</v>
      </c>
      <c r="U19" s="1">
        <f>U13-$U$11</f>
        <v>6.9054054054054053</v>
      </c>
      <c r="W19" s="1">
        <v>2</v>
      </c>
      <c r="X19" s="1">
        <v>141</v>
      </c>
      <c r="Y19" s="1">
        <f>(Y13-$Y$11)</f>
        <v>0.97619047619047616</v>
      </c>
      <c r="Z19" s="10"/>
      <c r="AA19" s="1">
        <v>2</v>
      </c>
      <c r="AB19" s="1">
        <v>101</v>
      </c>
      <c r="AC19" s="1">
        <f>AC13-$AC$11</f>
        <v>0.98</v>
      </c>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row>
    <row r="20" spans="2:54" ht="18.600000000000001" customHeight="1" x14ac:dyDescent="0.3">
      <c r="B20" s="64" t="s">
        <v>26</v>
      </c>
      <c r="C20" s="93" t="s">
        <v>13</v>
      </c>
      <c r="D20" s="93"/>
      <c r="E20" s="93" t="s">
        <v>11</v>
      </c>
      <c r="F20" s="93"/>
      <c r="G20" s="13" t="s">
        <v>7</v>
      </c>
      <c r="H20" s="93" t="s">
        <v>10</v>
      </c>
      <c r="I20" s="94"/>
      <c r="J20" s="10"/>
      <c r="K20" s="1">
        <v>3</v>
      </c>
      <c r="L20" s="1">
        <v>22</v>
      </c>
      <c r="M20" s="1">
        <f t="shared" ref="M20:M37" si="0">M19-$M$11</f>
        <v>8.0526315789473699</v>
      </c>
      <c r="O20" s="1">
        <v>3</v>
      </c>
      <c r="P20" s="1">
        <v>202</v>
      </c>
      <c r="Q20" s="1">
        <f t="shared" ref="Q20:Q54" si="1">Q19-$Q$11</f>
        <v>11.675675675675677</v>
      </c>
      <c r="S20" s="1">
        <v>3</v>
      </c>
      <c r="T20" s="1">
        <v>152</v>
      </c>
      <c r="U20" s="1">
        <f t="shared" ref="U20:U54" si="2">U19-$U$11</f>
        <v>6.8108108108108105</v>
      </c>
      <c r="W20" s="1">
        <v>3</v>
      </c>
      <c r="X20" s="1">
        <v>142</v>
      </c>
      <c r="Y20" s="1">
        <f>(Y19-$Y$11)</f>
        <v>0.95238095238095233</v>
      </c>
      <c r="Z20" s="10"/>
      <c r="AA20" s="1">
        <v>3</v>
      </c>
      <c r="AB20" s="1">
        <v>102</v>
      </c>
      <c r="AC20" s="1">
        <f t="shared" ref="AC20:AC71" si="3">AC19-$AC$11</f>
        <v>0.96</v>
      </c>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row>
    <row r="21" spans="2:54" ht="63" customHeight="1" x14ac:dyDescent="0.3">
      <c r="B21" s="23" t="s">
        <v>51</v>
      </c>
      <c r="C21" s="116">
        <v>2723</v>
      </c>
      <c r="D21" s="116"/>
      <c r="E21" s="117">
        <v>0</v>
      </c>
      <c r="F21" s="117"/>
      <c r="G21" s="37">
        <f>_xlfn.IFNA(ROUND(_xlfn.XLOOKUP(E21,L13:L37,M13:M37),1),0)</f>
        <v>0</v>
      </c>
      <c r="H21" s="114">
        <f>IF(AND(E21&gt;=20,E21&lt;=40),(C21*E21),0)</f>
        <v>0</v>
      </c>
      <c r="I21" s="115"/>
      <c r="J21" s="10"/>
      <c r="K21" s="1">
        <v>4</v>
      </c>
      <c r="L21" s="1">
        <v>23</v>
      </c>
      <c r="M21" s="1">
        <f t="shared" si="0"/>
        <v>7.578947368421054</v>
      </c>
      <c r="O21" s="1">
        <v>4</v>
      </c>
      <c r="P21" s="1">
        <v>203</v>
      </c>
      <c r="Q21" s="1">
        <f t="shared" si="1"/>
        <v>11.513513513513516</v>
      </c>
      <c r="S21" s="1">
        <v>4</v>
      </c>
      <c r="T21" s="1">
        <v>153</v>
      </c>
      <c r="U21" s="1">
        <f t="shared" si="2"/>
        <v>6.7162162162162158</v>
      </c>
      <c r="W21" s="1">
        <v>4</v>
      </c>
      <c r="X21" s="1">
        <v>143</v>
      </c>
      <c r="Y21" s="1">
        <f t="shared" ref="Y21:Y63" si="4">(Y20-$Y$11)</f>
        <v>0.92857142857142849</v>
      </c>
      <c r="Z21" s="10"/>
      <c r="AA21" s="1">
        <v>4</v>
      </c>
      <c r="AB21" s="1">
        <v>103</v>
      </c>
      <c r="AC21" s="1">
        <f t="shared" si="3"/>
        <v>0.94</v>
      </c>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row>
    <row r="22" spans="2:54" x14ac:dyDescent="0.3">
      <c r="B22" s="21"/>
      <c r="C22" s="10"/>
      <c r="D22" s="10"/>
      <c r="E22" s="53"/>
      <c r="F22" s="10"/>
      <c r="G22" s="10"/>
      <c r="H22" s="10"/>
      <c r="I22" s="18"/>
      <c r="J22" s="10"/>
      <c r="K22" s="1">
        <v>5</v>
      </c>
      <c r="L22" s="1">
        <v>24</v>
      </c>
      <c r="M22" s="1">
        <f t="shared" si="0"/>
        <v>7.1052631578947381</v>
      </c>
      <c r="O22" s="1">
        <v>5</v>
      </c>
      <c r="P22" s="1">
        <v>204</v>
      </c>
      <c r="Q22" s="1">
        <f t="shared" si="1"/>
        <v>11.351351351351354</v>
      </c>
      <c r="S22" s="1">
        <v>5</v>
      </c>
      <c r="T22" s="1">
        <v>154</v>
      </c>
      <c r="U22" s="1">
        <f t="shared" si="2"/>
        <v>6.621621621621621</v>
      </c>
      <c r="W22" s="1">
        <v>5</v>
      </c>
      <c r="X22" s="1">
        <v>144</v>
      </c>
      <c r="Y22" s="1">
        <f t="shared" si="4"/>
        <v>0.90476190476190466</v>
      </c>
      <c r="Z22" s="10"/>
      <c r="AA22" s="1">
        <v>5</v>
      </c>
      <c r="AB22" s="1">
        <v>104</v>
      </c>
      <c r="AC22" s="1">
        <f t="shared" si="3"/>
        <v>0.91999999999999993</v>
      </c>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row>
    <row r="23" spans="2:54" x14ac:dyDescent="0.3">
      <c r="B23" s="21"/>
      <c r="C23" s="10"/>
      <c r="D23" s="10"/>
      <c r="E23" s="10"/>
      <c r="F23" s="10"/>
      <c r="G23" s="10"/>
      <c r="H23" s="10"/>
      <c r="I23" s="18"/>
      <c r="J23" s="10"/>
      <c r="K23" s="1">
        <v>6</v>
      </c>
      <c r="L23" s="1">
        <v>25</v>
      </c>
      <c r="M23" s="1">
        <f t="shared" si="0"/>
        <v>6.6315789473684221</v>
      </c>
      <c r="O23" s="1">
        <v>6</v>
      </c>
      <c r="P23" s="1">
        <v>205</v>
      </c>
      <c r="Q23" s="1">
        <f t="shared" si="1"/>
        <v>11.189189189189193</v>
      </c>
      <c r="S23" s="1">
        <v>6</v>
      </c>
      <c r="T23" s="1">
        <v>155</v>
      </c>
      <c r="U23" s="1">
        <f t="shared" si="2"/>
        <v>6.5270270270270263</v>
      </c>
      <c r="W23" s="1">
        <v>6</v>
      </c>
      <c r="X23" s="1">
        <v>145</v>
      </c>
      <c r="Y23" s="1">
        <f t="shared" si="4"/>
        <v>0.88095238095238082</v>
      </c>
      <c r="Z23" s="10"/>
      <c r="AA23" s="1">
        <v>6</v>
      </c>
      <c r="AB23" s="1">
        <v>105</v>
      </c>
      <c r="AC23" s="1">
        <f t="shared" si="3"/>
        <v>0.89999999999999991</v>
      </c>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row>
    <row r="24" spans="2:54" ht="18" customHeight="1" x14ac:dyDescent="0.3">
      <c r="B24" s="34" t="s">
        <v>14</v>
      </c>
      <c r="C24" s="32"/>
      <c r="D24" s="32"/>
      <c r="E24" s="32"/>
      <c r="F24" s="32"/>
      <c r="G24" s="32"/>
      <c r="H24" s="32"/>
      <c r="I24" s="35"/>
      <c r="J24" s="10"/>
      <c r="K24" s="1">
        <v>7</v>
      </c>
      <c r="L24" s="1">
        <v>26</v>
      </c>
      <c r="M24" s="1">
        <f t="shared" si="0"/>
        <v>6.1578947368421062</v>
      </c>
      <c r="O24" s="1">
        <v>7</v>
      </c>
      <c r="P24" s="1">
        <v>206</v>
      </c>
      <c r="Q24" s="1">
        <f t="shared" si="1"/>
        <v>11.027027027027032</v>
      </c>
      <c r="S24" s="1">
        <v>7</v>
      </c>
      <c r="T24" s="1">
        <v>156</v>
      </c>
      <c r="U24" s="1">
        <f t="shared" si="2"/>
        <v>6.4324324324324316</v>
      </c>
      <c r="W24" s="1">
        <v>7</v>
      </c>
      <c r="X24" s="1">
        <v>146</v>
      </c>
      <c r="Y24" s="1">
        <f t="shared" si="4"/>
        <v>0.85714285714285698</v>
      </c>
      <c r="Z24" s="10"/>
      <c r="AA24" s="1">
        <v>7</v>
      </c>
      <c r="AB24" s="1">
        <v>106</v>
      </c>
      <c r="AC24" s="1">
        <f t="shared" si="3"/>
        <v>0.87999999999999989</v>
      </c>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row>
    <row r="25" spans="2:54" hidden="1" x14ac:dyDescent="0.3">
      <c r="B25" s="43"/>
      <c r="C25" s="44"/>
      <c r="D25" s="44"/>
      <c r="E25" s="44"/>
      <c r="F25" s="44"/>
      <c r="G25" s="44"/>
      <c r="H25" s="44"/>
      <c r="I25" s="45"/>
      <c r="J25" s="10"/>
      <c r="K25" s="1">
        <v>8</v>
      </c>
      <c r="L25" s="1">
        <v>27</v>
      </c>
      <c r="M25" s="1">
        <f t="shared" si="0"/>
        <v>5.6842105263157903</v>
      </c>
      <c r="O25" s="1">
        <v>8</v>
      </c>
      <c r="P25" s="1">
        <v>207</v>
      </c>
      <c r="Q25" s="1">
        <f t="shared" si="1"/>
        <v>10.86486486486487</v>
      </c>
      <c r="S25" s="1">
        <v>8</v>
      </c>
      <c r="T25" s="1">
        <v>157</v>
      </c>
      <c r="U25" s="1">
        <f t="shared" si="2"/>
        <v>6.3378378378378368</v>
      </c>
      <c r="W25" s="1">
        <v>8</v>
      </c>
      <c r="X25" s="1">
        <v>147</v>
      </c>
      <c r="Y25" s="1">
        <f t="shared" si="4"/>
        <v>0.83333333333333315</v>
      </c>
      <c r="Z25" s="10"/>
      <c r="AA25" s="1">
        <v>8</v>
      </c>
      <c r="AB25" s="1">
        <v>107</v>
      </c>
      <c r="AC25" s="1">
        <f t="shared" si="3"/>
        <v>0.85999999999999988</v>
      </c>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row>
    <row r="26" spans="2:54" ht="116.7" customHeight="1" x14ac:dyDescent="0.3">
      <c r="B26" s="120" t="s">
        <v>38</v>
      </c>
      <c r="C26" s="121"/>
      <c r="D26" s="121"/>
      <c r="E26" s="121"/>
      <c r="F26" s="121"/>
      <c r="G26" s="121"/>
      <c r="H26" s="121"/>
      <c r="I26" s="122"/>
      <c r="J26" s="10"/>
      <c r="K26" s="1">
        <v>9</v>
      </c>
      <c r="L26" s="1">
        <v>28</v>
      </c>
      <c r="M26" s="1">
        <f t="shared" si="0"/>
        <v>5.2105263157894743</v>
      </c>
      <c r="O26" s="1">
        <v>9</v>
      </c>
      <c r="P26" s="1">
        <v>208</v>
      </c>
      <c r="Q26" s="1">
        <f t="shared" si="1"/>
        <v>10.702702702702709</v>
      </c>
      <c r="S26" s="1">
        <v>9</v>
      </c>
      <c r="T26" s="1">
        <v>158</v>
      </c>
      <c r="U26" s="1">
        <f t="shared" si="2"/>
        <v>6.2432432432432421</v>
      </c>
      <c r="W26" s="1">
        <v>9</v>
      </c>
      <c r="X26" s="1">
        <v>148</v>
      </c>
      <c r="Y26" s="1">
        <f t="shared" si="4"/>
        <v>0.80952380952380931</v>
      </c>
      <c r="Z26" s="48"/>
      <c r="AA26" s="1">
        <v>9</v>
      </c>
      <c r="AB26" s="1">
        <v>108</v>
      </c>
      <c r="AC26" s="1">
        <f t="shared" si="3"/>
        <v>0.83999999999999986</v>
      </c>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row>
    <row r="27" spans="2:54" x14ac:dyDescent="0.3">
      <c r="B27" s="22"/>
      <c r="C27" s="66" t="s">
        <v>12</v>
      </c>
      <c r="D27" s="41"/>
      <c r="E27" s="66" t="s">
        <v>11</v>
      </c>
      <c r="F27" s="41"/>
      <c r="G27" s="67" t="s">
        <v>7</v>
      </c>
      <c r="H27" s="66" t="s">
        <v>10</v>
      </c>
      <c r="I27" s="42"/>
      <c r="J27" s="10"/>
      <c r="K27" s="1">
        <v>10</v>
      </c>
      <c r="L27" s="1">
        <v>29</v>
      </c>
      <c r="M27" s="1">
        <f t="shared" si="0"/>
        <v>4.7368421052631584</v>
      </c>
      <c r="O27" s="1">
        <v>10</v>
      </c>
      <c r="P27" s="1">
        <v>209</v>
      </c>
      <c r="Q27" s="1">
        <f t="shared" si="1"/>
        <v>10.540540540540547</v>
      </c>
      <c r="S27" s="1">
        <v>10</v>
      </c>
      <c r="T27" s="1">
        <v>159</v>
      </c>
      <c r="U27" s="1">
        <f t="shared" si="2"/>
        <v>6.1486486486486474</v>
      </c>
      <c r="W27" s="1">
        <v>10</v>
      </c>
      <c r="X27" s="1">
        <v>149</v>
      </c>
      <c r="Y27" s="1">
        <f t="shared" si="4"/>
        <v>0.78571428571428548</v>
      </c>
      <c r="Z27" s="10"/>
      <c r="AA27" s="1">
        <v>10</v>
      </c>
      <c r="AB27" s="1">
        <v>109</v>
      </c>
      <c r="AC27" s="1">
        <f t="shared" si="3"/>
        <v>0.81999999999999984</v>
      </c>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row>
    <row r="28" spans="2:54" ht="43.2" x14ac:dyDescent="0.3">
      <c r="B28" s="23" t="s">
        <v>20</v>
      </c>
      <c r="C28" s="137">
        <v>640</v>
      </c>
      <c r="D28" s="138"/>
      <c r="E28" s="118">
        <v>0</v>
      </c>
      <c r="F28" s="119"/>
      <c r="G28" s="37">
        <f>_xlfn.IFNA(ROUND(_xlfn.XLOOKUP(E28,P13:P96,Q13:Q96),1),0)</f>
        <v>0</v>
      </c>
      <c r="H28" s="123">
        <f>IF(AND(E28&gt;=200,E28&lt;=275),C28*E28,0)</f>
        <v>0</v>
      </c>
      <c r="I28" s="124"/>
      <c r="J28" s="10"/>
      <c r="K28" s="1">
        <v>11</v>
      </c>
      <c r="L28" s="1">
        <v>30</v>
      </c>
      <c r="M28" s="1">
        <f t="shared" si="0"/>
        <v>4.2631578947368425</v>
      </c>
      <c r="O28" s="1">
        <v>11</v>
      </c>
      <c r="P28" s="1">
        <v>210</v>
      </c>
      <c r="Q28" s="1">
        <f t="shared" si="1"/>
        <v>10.378378378378386</v>
      </c>
      <c r="S28" s="1">
        <v>11</v>
      </c>
      <c r="T28" s="1">
        <v>160</v>
      </c>
      <c r="U28" s="1">
        <f t="shared" si="2"/>
        <v>6.0540540540540526</v>
      </c>
      <c r="W28" s="1">
        <v>11</v>
      </c>
      <c r="X28" s="1">
        <v>150</v>
      </c>
      <c r="Y28" s="1">
        <f t="shared" si="4"/>
        <v>0.76190476190476164</v>
      </c>
      <c r="Z28" s="10"/>
      <c r="AA28" s="1">
        <v>11</v>
      </c>
      <c r="AB28" s="1">
        <v>110</v>
      </c>
      <c r="AC28" s="1">
        <f t="shared" si="3"/>
        <v>0.79999999999999982</v>
      </c>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row>
    <row r="29" spans="2:54" ht="43.2" x14ac:dyDescent="0.3">
      <c r="B29" s="24" t="s">
        <v>52</v>
      </c>
      <c r="C29" s="139">
        <v>640</v>
      </c>
      <c r="D29" s="140"/>
      <c r="E29" s="118">
        <v>0</v>
      </c>
      <c r="F29" s="119"/>
      <c r="G29" s="37">
        <f>_xlfn.IFNA(ROUND(_xlfn.XLOOKUP(E29,T13:T97,U13:U97),1),0)</f>
        <v>0</v>
      </c>
      <c r="H29" s="123">
        <f>IF(AND(E29&gt;=150,E29&lt;=225),C29*E29,0)</f>
        <v>0</v>
      </c>
      <c r="I29" s="124"/>
      <c r="J29" s="10"/>
      <c r="K29" s="1">
        <v>13</v>
      </c>
      <c r="L29" s="1">
        <v>32</v>
      </c>
      <c r="M29" s="1">
        <f t="shared" si="0"/>
        <v>3.7894736842105265</v>
      </c>
      <c r="O29" s="1">
        <v>13</v>
      </c>
      <c r="P29" s="1">
        <v>212</v>
      </c>
      <c r="Q29" s="1">
        <f t="shared" si="1"/>
        <v>10.216216216216225</v>
      </c>
      <c r="S29" s="1">
        <v>13</v>
      </c>
      <c r="T29" s="1">
        <v>162</v>
      </c>
      <c r="U29" s="1">
        <f t="shared" si="2"/>
        <v>5.9594594594594579</v>
      </c>
      <c r="W29" s="1">
        <v>13</v>
      </c>
      <c r="X29" s="1">
        <v>151</v>
      </c>
      <c r="Y29" s="1">
        <f t="shared" si="4"/>
        <v>0.7380952380952378</v>
      </c>
      <c r="Z29" s="10"/>
      <c r="AA29" s="1">
        <v>13</v>
      </c>
      <c r="AB29" s="1">
        <v>111</v>
      </c>
      <c r="AC29" s="1">
        <f t="shared" si="3"/>
        <v>0.7799999999999998</v>
      </c>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row>
    <row r="30" spans="2:54" ht="43.2" x14ac:dyDescent="0.3">
      <c r="B30" s="25" t="s">
        <v>23</v>
      </c>
      <c r="C30" s="131">
        <v>90</v>
      </c>
      <c r="D30" s="132"/>
      <c r="E30" s="118">
        <v>0</v>
      </c>
      <c r="F30" s="119"/>
      <c r="G30" s="37">
        <f>_xlfn.IFNA(ROUND(_xlfn.XLOOKUP(E30,X13:X63,Y13:Y63),1),0)</f>
        <v>0</v>
      </c>
      <c r="H30" s="123">
        <f>IF(AND(E30&gt;=140,E30&lt;=180),C30*E30,0)</f>
        <v>0</v>
      </c>
      <c r="I30" s="124"/>
      <c r="J30" s="10"/>
      <c r="K30" s="1">
        <v>14</v>
      </c>
      <c r="L30" s="1">
        <v>33</v>
      </c>
      <c r="M30" s="1">
        <f t="shared" si="0"/>
        <v>3.3157894736842106</v>
      </c>
      <c r="O30" s="1">
        <v>14</v>
      </c>
      <c r="P30" s="1">
        <v>213</v>
      </c>
      <c r="Q30" s="1">
        <f t="shared" si="1"/>
        <v>10.054054054054063</v>
      </c>
      <c r="S30" s="1">
        <v>14</v>
      </c>
      <c r="T30" s="1">
        <v>163</v>
      </c>
      <c r="U30" s="1">
        <f t="shared" si="2"/>
        <v>5.8648648648648631</v>
      </c>
      <c r="W30" s="1">
        <v>14</v>
      </c>
      <c r="X30" s="1">
        <v>152</v>
      </c>
      <c r="Y30" s="1">
        <f t="shared" si="4"/>
        <v>0.71428571428571397</v>
      </c>
      <c r="Z30" s="10"/>
      <c r="AA30" s="1">
        <v>14</v>
      </c>
      <c r="AB30" s="1">
        <v>112</v>
      </c>
      <c r="AC30" s="1">
        <f t="shared" si="3"/>
        <v>0.75999999999999979</v>
      </c>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row>
    <row r="31" spans="2:54" ht="43.2" x14ac:dyDescent="0.3">
      <c r="B31" s="26" t="s">
        <v>24</v>
      </c>
      <c r="C31" s="131">
        <v>40</v>
      </c>
      <c r="D31" s="132"/>
      <c r="E31" s="118">
        <v>0</v>
      </c>
      <c r="F31" s="119"/>
      <c r="G31" s="37">
        <f>_xlfn.IFNA(ROUND(_xlfn.XLOOKUP(E31,AB13:AB72,AC13:AC72),1),0)</f>
        <v>0</v>
      </c>
      <c r="H31" s="123">
        <f>IF(AND(E31&gt;=100,E31&lt;=150),C31*E31,0)</f>
        <v>0</v>
      </c>
      <c r="I31" s="124"/>
      <c r="J31" s="10"/>
      <c r="K31" s="1">
        <v>15</v>
      </c>
      <c r="L31" s="1">
        <v>34</v>
      </c>
      <c r="M31" s="1">
        <f t="shared" si="0"/>
        <v>2.8421052631578947</v>
      </c>
      <c r="O31" s="1">
        <v>15</v>
      </c>
      <c r="P31" s="1">
        <v>214</v>
      </c>
      <c r="Q31" s="1">
        <f t="shared" si="1"/>
        <v>9.8918918918919019</v>
      </c>
      <c r="S31" s="1">
        <v>15</v>
      </c>
      <c r="T31" s="1">
        <v>164</v>
      </c>
      <c r="U31" s="1">
        <f t="shared" si="2"/>
        <v>5.7702702702702684</v>
      </c>
      <c r="W31" s="1">
        <v>15</v>
      </c>
      <c r="X31" s="1">
        <v>153</v>
      </c>
      <c r="Y31" s="1">
        <f t="shared" si="4"/>
        <v>0.69047619047619013</v>
      </c>
      <c r="Z31" s="10"/>
      <c r="AA31" s="1">
        <v>15</v>
      </c>
      <c r="AB31" s="1">
        <v>113</v>
      </c>
      <c r="AC31" s="1">
        <f t="shared" si="3"/>
        <v>0.73999999999999977</v>
      </c>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row>
    <row r="32" spans="2:54" x14ac:dyDescent="0.3">
      <c r="B32" s="27" t="s">
        <v>0</v>
      </c>
      <c r="C32" s="11"/>
      <c r="D32" s="11"/>
      <c r="E32" s="11"/>
      <c r="F32" s="12"/>
      <c r="G32" s="38">
        <f>SUM(G28:G31)</f>
        <v>0</v>
      </c>
      <c r="H32" s="135">
        <f>SUM(H28:I29)</f>
        <v>0</v>
      </c>
      <c r="I32" s="136"/>
      <c r="J32" s="10"/>
      <c r="K32" s="1">
        <v>16</v>
      </c>
      <c r="L32" s="1">
        <v>35</v>
      </c>
      <c r="M32" s="1">
        <f t="shared" si="0"/>
        <v>2.3684210526315788</v>
      </c>
      <c r="O32" s="1">
        <v>16</v>
      </c>
      <c r="P32" s="1">
        <v>215</v>
      </c>
      <c r="Q32" s="1">
        <f t="shared" si="1"/>
        <v>9.7297297297297405</v>
      </c>
      <c r="S32" s="1">
        <v>16</v>
      </c>
      <c r="T32" s="1">
        <v>165</v>
      </c>
      <c r="U32" s="1">
        <f t="shared" si="2"/>
        <v>5.6756756756756737</v>
      </c>
      <c r="W32" s="1">
        <v>16</v>
      </c>
      <c r="X32" s="1">
        <v>154</v>
      </c>
      <c r="Y32" s="1">
        <f t="shared" si="4"/>
        <v>0.6666666666666663</v>
      </c>
      <c r="Z32" s="10"/>
      <c r="AA32" s="1">
        <v>16</v>
      </c>
      <c r="AB32" s="1">
        <v>114</v>
      </c>
      <c r="AC32" s="1">
        <f t="shared" si="3"/>
        <v>0.71999999999999975</v>
      </c>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row>
    <row r="33" spans="1:54" x14ac:dyDescent="0.3">
      <c r="B33" s="51"/>
      <c r="C33" s="54"/>
      <c r="D33" s="54"/>
      <c r="E33" s="54"/>
      <c r="F33" s="54"/>
      <c r="G33" s="54"/>
      <c r="H33" s="54"/>
      <c r="I33" s="47"/>
      <c r="J33" s="10"/>
      <c r="K33" s="1">
        <v>17</v>
      </c>
      <c r="L33" s="1">
        <v>36</v>
      </c>
      <c r="M33" s="1">
        <f t="shared" si="0"/>
        <v>1.8947368421052631</v>
      </c>
      <c r="O33" s="1">
        <v>17</v>
      </c>
      <c r="P33" s="1">
        <v>216</v>
      </c>
      <c r="Q33" s="1">
        <f t="shared" si="1"/>
        <v>9.5675675675675791</v>
      </c>
      <c r="S33" s="1">
        <v>17</v>
      </c>
      <c r="T33" s="1">
        <v>166</v>
      </c>
      <c r="U33" s="1">
        <f t="shared" si="2"/>
        <v>5.5810810810810789</v>
      </c>
      <c r="W33" s="1">
        <v>17</v>
      </c>
      <c r="X33" s="1">
        <v>155</v>
      </c>
      <c r="Y33" s="1">
        <f t="shared" si="4"/>
        <v>0.64285714285714246</v>
      </c>
      <c r="Z33" s="10"/>
      <c r="AA33" s="1">
        <v>17</v>
      </c>
      <c r="AB33" s="1">
        <v>115</v>
      </c>
      <c r="AC33" s="1">
        <f t="shared" si="3"/>
        <v>0.69999999999999973</v>
      </c>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row>
    <row r="34" spans="1:54" s="5" customFormat="1" x14ac:dyDescent="0.3">
      <c r="A34" s="9"/>
      <c r="B34" s="17"/>
      <c r="C34" s="10"/>
      <c r="D34" s="10"/>
      <c r="E34" s="10"/>
      <c r="F34" s="10"/>
      <c r="G34" s="10"/>
      <c r="H34" s="10"/>
      <c r="I34" s="18"/>
      <c r="J34" s="81"/>
      <c r="K34" s="7">
        <v>18</v>
      </c>
      <c r="L34" s="7">
        <v>37</v>
      </c>
      <c r="M34" s="7">
        <f t="shared" si="0"/>
        <v>1.4210526315789473</v>
      </c>
      <c r="N34" s="4"/>
      <c r="O34" s="7">
        <v>18</v>
      </c>
      <c r="P34" s="7">
        <v>217</v>
      </c>
      <c r="Q34" s="7">
        <f t="shared" si="1"/>
        <v>9.4054054054054177</v>
      </c>
      <c r="S34" s="7">
        <v>18</v>
      </c>
      <c r="T34" s="7">
        <v>167</v>
      </c>
      <c r="U34" s="7">
        <f t="shared" si="2"/>
        <v>5.4864864864864842</v>
      </c>
      <c r="W34" s="7">
        <v>18</v>
      </c>
      <c r="X34" s="1">
        <v>156</v>
      </c>
      <c r="Y34" s="1">
        <f t="shared" si="4"/>
        <v>0.61904761904761862</v>
      </c>
      <c r="Z34" s="9"/>
      <c r="AA34" s="7">
        <v>18</v>
      </c>
      <c r="AB34" s="1">
        <v>116</v>
      </c>
      <c r="AC34" s="1">
        <f t="shared" si="3"/>
        <v>0.67999999999999972</v>
      </c>
      <c r="AD34" s="9"/>
      <c r="AE34" s="9"/>
      <c r="AF34" s="9"/>
      <c r="AG34" s="9"/>
      <c r="AH34" s="9"/>
      <c r="AI34" s="9"/>
      <c r="AJ34" s="9"/>
      <c r="AK34" s="9"/>
      <c r="AL34" s="9"/>
      <c r="AM34" s="9"/>
      <c r="AN34" s="9"/>
      <c r="AO34" s="9"/>
      <c r="AP34" s="9"/>
      <c r="AQ34" s="9"/>
      <c r="AR34" s="9"/>
      <c r="AS34" s="9"/>
      <c r="AT34" s="9"/>
      <c r="AU34" s="9"/>
      <c r="AV34" s="9"/>
      <c r="AW34" s="9"/>
      <c r="AX34" s="9"/>
      <c r="AY34" s="9"/>
      <c r="AZ34" s="9"/>
      <c r="BA34" s="9"/>
      <c r="BB34" s="9"/>
    </row>
    <row r="35" spans="1:54" s="5" customFormat="1" x14ac:dyDescent="0.3">
      <c r="A35" s="9"/>
      <c r="B35" s="28" t="s">
        <v>2</v>
      </c>
      <c r="C35" s="63" t="s">
        <v>10</v>
      </c>
      <c r="D35" s="46"/>
      <c r="E35" s="8" t="s">
        <v>7</v>
      </c>
      <c r="F35" s="10"/>
      <c r="G35" s="10"/>
      <c r="H35" s="10"/>
      <c r="I35" s="18"/>
      <c r="J35" s="81"/>
      <c r="K35" s="7">
        <v>19</v>
      </c>
      <c r="L35" s="7">
        <v>38</v>
      </c>
      <c r="M35" s="7">
        <f t="shared" si="0"/>
        <v>0.94736842105263164</v>
      </c>
      <c r="N35" s="6"/>
      <c r="O35" s="7">
        <v>19</v>
      </c>
      <c r="P35" s="7">
        <v>218</v>
      </c>
      <c r="Q35" s="7">
        <f t="shared" si="1"/>
        <v>9.2432432432432563</v>
      </c>
      <c r="S35" s="7">
        <v>19</v>
      </c>
      <c r="T35" s="7">
        <v>168</v>
      </c>
      <c r="U35" s="7">
        <f t="shared" si="2"/>
        <v>5.3918918918918894</v>
      </c>
      <c r="W35" s="7">
        <v>19</v>
      </c>
      <c r="X35" s="1">
        <v>157</v>
      </c>
      <c r="Y35" s="1">
        <f t="shared" si="4"/>
        <v>0.59523809523809479</v>
      </c>
      <c r="Z35" s="9"/>
      <c r="AA35" s="7">
        <v>19</v>
      </c>
      <c r="AB35" s="1">
        <v>117</v>
      </c>
      <c r="AC35" s="1">
        <f t="shared" si="3"/>
        <v>0.6599999999999997</v>
      </c>
      <c r="AD35" s="9"/>
      <c r="AE35" s="9"/>
      <c r="AF35" s="9"/>
      <c r="AG35" s="9"/>
      <c r="AH35" s="9"/>
      <c r="AI35" s="9"/>
      <c r="AJ35" s="9"/>
      <c r="AK35" s="9"/>
      <c r="AL35" s="9"/>
      <c r="AM35" s="9"/>
      <c r="AN35" s="9"/>
      <c r="AO35" s="9"/>
      <c r="AP35" s="9"/>
      <c r="AQ35" s="9"/>
      <c r="AR35" s="9"/>
      <c r="AS35" s="9"/>
      <c r="AT35" s="9"/>
      <c r="AU35" s="9"/>
      <c r="AV35" s="9"/>
      <c r="AW35" s="9"/>
      <c r="AX35" s="9"/>
      <c r="AY35" s="9"/>
      <c r="AZ35" s="9"/>
      <c r="BA35" s="9"/>
      <c r="BB35" s="9"/>
    </row>
    <row r="36" spans="1:54" s="5" customFormat="1" x14ac:dyDescent="0.3">
      <c r="A36" s="9"/>
      <c r="B36" s="29" t="s">
        <v>5</v>
      </c>
      <c r="C36" s="133">
        <f>H21</f>
        <v>0</v>
      </c>
      <c r="D36" s="134"/>
      <c r="E36" s="39">
        <f>G21</f>
        <v>0</v>
      </c>
      <c r="F36" s="10"/>
      <c r="G36" s="10"/>
      <c r="H36" s="10"/>
      <c r="I36" s="18"/>
      <c r="J36" s="81"/>
      <c r="K36" s="7">
        <v>20</v>
      </c>
      <c r="L36" s="7">
        <v>39</v>
      </c>
      <c r="M36" s="7">
        <f t="shared" si="0"/>
        <v>0.47368421052631587</v>
      </c>
      <c r="N36" s="6"/>
      <c r="O36" s="7">
        <v>20</v>
      </c>
      <c r="P36" s="7">
        <v>219</v>
      </c>
      <c r="Q36" s="7">
        <f t="shared" si="1"/>
        <v>9.0810810810810949</v>
      </c>
      <c r="S36" s="7">
        <v>20</v>
      </c>
      <c r="T36" s="7">
        <v>169</v>
      </c>
      <c r="U36" s="7">
        <f t="shared" si="2"/>
        <v>5.2972972972972947</v>
      </c>
      <c r="W36" s="7">
        <v>20</v>
      </c>
      <c r="X36" s="1">
        <v>158</v>
      </c>
      <c r="Y36" s="1">
        <f t="shared" si="4"/>
        <v>0.57142857142857095</v>
      </c>
      <c r="Z36" s="9"/>
      <c r="AA36" s="7">
        <v>20</v>
      </c>
      <c r="AB36" s="1">
        <v>118</v>
      </c>
      <c r="AC36" s="1">
        <f t="shared" si="3"/>
        <v>0.63999999999999968</v>
      </c>
      <c r="AD36" s="9"/>
      <c r="AE36" s="9"/>
      <c r="AF36" s="9"/>
      <c r="AG36" s="9"/>
      <c r="AH36" s="9"/>
      <c r="AI36" s="9"/>
      <c r="AJ36" s="9"/>
      <c r="AK36" s="9"/>
      <c r="AL36" s="9"/>
      <c r="AM36" s="9"/>
      <c r="AN36" s="9"/>
      <c r="AO36" s="9"/>
      <c r="AP36" s="9"/>
      <c r="AQ36" s="9"/>
      <c r="AR36" s="9"/>
      <c r="AS36" s="9"/>
      <c r="AT36" s="9"/>
      <c r="AU36" s="9"/>
      <c r="AV36" s="9"/>
      <c r="AW36" s="9"/>
      <c r="AX36" s="9"/>
      <c r="AY36" s="9"/>
      <c r="AZ36" s="9"/>
      <c r="BA36" s="9"/>
      <c r="BB36" s="9"/>
    </row>
    <row r="37" spans="1:54" x14ac:dyDescent="0.3">
      <c r="B37" s="29" t="s">
        <v>6</v>
      </c>
      <c r="C37" s="133">
        <f>H32</f>
        <v>0</v>
      </c>
      <c r="D37" s="134"/>
      <c r="E37" s="39">
        <f>SUM(G28:G31)</f>
        <v>0</v>
      </c>
      <c r="F37" s="10"/>
      <c r="G37" s="10"/>
      <c r="H37" s="10"/>
      <c r="I37" s="18"/>
      <c r="J37" s="81"/>
      <c r="K37" s="7">
        <v>21</v>
      </c>
      <c r="L37" s="7">
        <v>40</v>
      </c>
      <c r="M37" s="7">
        <f t="shared" si="0"/>
        <v>0</v>
      </c>
      <c r="N37" s="2"/>
      <c r="O37" s="1">
        <v>21</v>
      </c>
      <c r="P37" s="1">
        <v>220</v>
      </c>
      <c r="Q37" s="1">
        <f t="shared" si="1"/>
        <v>8.9189189189189335</v>
      </c>
      <c r="S37" s="1">
        <v>21</v>
      </c>
      <c r="T37" s="1">
        <v>170</v>
      </c>
      <c r="U37" s="1">
        <f t="shared" si="2"/>
        <v>5.2027027027027</v>
      </c>
      <c r="W37" s="1">
        <v>21</v>
      </c>
      <c r="X37" s="1">
        <v>159</v>
      </c>
      <c r="Y37" s="1">
        <f t="shared" si="4"/>
        <v>0.54761904761904712</v>
      </c>
      <c r="Z37" s="10"/>
      <c r="AA37" s="1">
        <v>21</v>
      </c>
      <c r="AB37" s="1">
        <v>119</v>
      </c>
      <c r="AC37" s="1">
        <f t="shared" si="3"/>
        <v>0.61999999999999966</v>
      </c>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row>
    <row r="38" spans="1:54" x14ac:dyDescent="0.3">
      <c r="B38" s="30" t="s">
        <v>3</v>
      </c>
      <c r="C38" s="126">
        <f>SUM(C36:D37)</f>
        <v>0</v>
      </c>
      <c r="D38" s="127"/>
      <c r="E38" s="40">
        <f>SUM(E36:E37)</f>
        <v>0</v>
      </c>
      <c r="F38" s="10"/>
      <c r="G38" s="10"/>
      <c r="H38" s="10"/>
      <c r="I38" s="18"/>
      <c r="J38" s="81"/>
      <c r="O38" s="1">
        <v>22</v>
      </c>
      <c r="P38" s="1">
        <v>221</v>
      </c>
      <c r="Q38" s="1">
        <f t="shared" si="1"/>
        <v>8.7567567567567721</v>
      </c>
      <c r="S38" s="1">
        <v>22</v>
      </c>
      <c r="T38" s="1">
        <v>171</v>
      </c>
      <c r="U38" s="1">
        <f t="shared" si="2"/>
        <v>5.1081081081081052</v>
      </c>
      <c r="W38" s="1">
        <v>22</v>
      </c>
      <c r="X38" s="1">
        <v>160</v>
      </c>
      <c r="Y38" s="1">
        <f t="shared" si="4"/>
        <v>0.52380952380952328</v>
      </c>
      <c r="Z38" s="10"/>
      <c r="AA38" s="1">
        <v>22</v>
      </c>
      <c r="AB38" s="1">
        <v>120</v>
      </c>
      <c r="AC38" s="1">
        <f t="shared" si="3"/>
        <v>0.59999999999999964</v>
      </c>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row>
    <row r="39" spans="1:54" x14ac:dyDescent="0.3">
      <c r="B39" s="31"/>
      <c r="C39" s="55"/>
      <c r="D39" s="55"/>
      <c r="E39" s="56"/>
      <c r="F39" s="56"/>
      <c r="G39" s="57"/>
      <c r="H39" s="9"/>
      <c r="I39" s="36"/>
      <c r="J39" s="10"/>
      <c r="K39" s="10"/>
      <c r="L39" s="10"/>
      <c r="M39" s="10"/>
      <c r="N39" s="10"/>
      <c r="O39" s="10">
        <v>23</v>
      </c>
      <c r="P39" s="10">
        <v>222</v>
      </c>
      <c r="Q39" s="10">
        <f>Q38-$Q$11</f>
        <v>8.5945945945946107</v>
      </c>
      <c r="R39" s="10"/>
      <c r="S39" s="10">
        <v>23</v>
      </c>
      <c r="T39" s="10">
        <v>172</v>
      </c>
      <c r="U39" s="10">
        <f>U38-$U$11</f>
        <v>5.0135135135135105</v>
      </c>
      <c r="V39" s="10"/>
      <c r="W39" s="10">
        <v>23</v>
      </c>
      <c r="X39" s="1">
        <v>161</v>
      </c>
      <c r="Y39" s="1">
        <f>(Y38-$Y$11)</f>
        <v>0.49999999999999944</v>
      </c>
      <c r="Z39" s="10"/>
      <c r="AA39" s="10">
        <v>23</v>
      </c>
      <c r="AB39" s="1">
        <v>121</v>
      </c>
      <c r="AC39" s="1">
        <f>AC38-$AC$11</f>
        <v>0.57999999999999963</v>
      </c>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row>
    <row r="40" spans="1:54" hidden="1" x14ac:dyDescent="0.3">
      <c r="B40" s="128" t="s">
        <v>29</v>
      </c>
      <c r="C40" s="129"/>
      <c r="D40" s="129"/>
      <c r="E40" s="129"/>
      <c r="F40" s="129"/>
      <c r="G40" s="129"/>
      <c r="H40" s="129"/>
      <c r="I40" s="130"/>
      <c r="J40" s="10"/>
      <c r="K40" s="10"/>
      <c r="L40" s="10"/>
      <c r="M40" s="10"/>
      <c r="N40" s="10"/>
      <c r="O40" s="10">
        <v>24</v>
      </c>
      <c r="P40" s="10">
        <v>223</v>
      </c>
      <c r="Q40" s="10">
        <f t="shared" si="1"/>
        <v>8.4324324324324493</v>
      </c>
      <c r="R40" s="10"/>
      <c r="S40" s="10">
        <v>24</v>
      </c>
      <c r="T40" s="10">
        <v>173</v>
      </c>
      <c r="U40" s="10">
        <f t="shared" si="2"/>
        <v>4.9189189189189158</v>
      </c>
      <c r="V40" s="10"/>
      <c r="W40" s="10">
        <v>24</v>
      </c>
      <c r="X40" s="1">
        <v>162</v>
      </c>
      <c r="Y40" s="1">
        <f t="shared" si="4"/>
        <v>0.47619047619047561</v>
      </c>
      <c r="Z40" s="10"/>
      <c r="AA40" s="10">
        <v>24</v>
      </c>
      <c r="AB40" s="1">
        <v>122</v>
      </c>
      <c r="AC40" s="1">
        <f t="shared" si="3"/>
        <v>0.55999999999999961</v>
      </c>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row>
    <row r="41" spans="1:54" ht="27.6" hidden="1" customHeight="1" x14ac:dyDescent="0.3">
      <c r="B41" s="128" t="s">
        <v>37</v>
      </c>
      <c r="C41" s="129"/>
      <c r="D41" s="129"/>
      <c r="E41" s="129"/>
      <c r="F41" s="129"/>
      <c r="G41" s="129"/>
      <c r="H41" s="129"/>
      <c r="I41" s="130"/>
      <c r="J41" s="10"/>
      <c r="K41" s="10"/>
      <c r="L41" s="10"/>
      <c r="M41" s="10"/>
      <c r="N41" s="10"/>
      <c r="O41" s="10">
        <v>25</v>
      </c>
      <c r="P41" s="10">
        <v>224</v>
      </c>
      <c r="Q41" s="10">
        <f t="shared" si="1"/>
        <v>8.2702702702702879</v>
      </c>
      <c r="R41" s="10"/>
      <c r="S41" s="10">
        <v>25</v>
      </c>
      <c r="T41" s="10">
        <v>174</v>
      </c>
      <c r="U41" s="10">
        <f t="shared" si="2"/>
        <v>4.824324324324321</v>
      </c>
      <c r="V41" s="10"/>
      <c r="W41" s="10">
        <v>25</v>
      </c>
      <c r="X41" s="1">
        <v>163</v>
      </c>
      <c r="Y41" s="1">
        <f t="shared" si="4"/>
        <v>0.45238095238095177</v>
      </c>
      <c r="Z41" s="10"/>
      <c r="AA41" s="10">
        <v>25</v>
      </c>
      <c r="AB41" s="1">
        <v>123</v>
      </c>
      <c r="AC41" s="1">
        <f t="shared" si="3"/>
        <v>0.53999999999999959</v>
      </c>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row>
    <row r="42" spans="1:54" hidden="1" x14ac:dyDescent="0.3">
      <c r="B42" s="58" t="s">
        <v>15</v>
      </c>
      <c r="C42" s="49"/>
      <c r="D42" s="49"/>
      <c r="E42" s="49"/>
      <c r="F42" s="49"/>
      <c r="G42" s="49"/>
      <c r="H42" s="49"/>
      <c r="I42" s="59"/>
      <c r="J42" s="10"/>
      <c r="K42" s="10"/>
      <c r="L42" s="10"/>
      <c r="M42" s="10"/>
      <c r="N42" s="10"/>
      <c r="O42" s="10">
        <v>26</v>
      </c>
      <c r="P42" s="10">
        <v>225</v>
      </c>
      <c r="Q42" s="10">
        <f t="shared" si="1"/>
        <v>8.1081081081081265</v>
      </c>
      <c r="R42" s="10"/>
      <c r="S42" s="10">
        <v>26</v>
      </c>
      <c r="T42" s="10">
        <v>175</v>
      </c>
      <c r="U42" s="10">
        <f t="shared" si="2"/>
        <v>4.7297297297297263</v>
      </c>
      <c r="V42" s="10"/>
      <c r="W42" s="10">
        <v>26</v>
      </c>
      <c r="X42" s="1">
        <v>164</v>
      </c>
      <c r="Y42" s="1">
        <f t="shared" si="4"/>
        <v>0.42857142857142794</v>
      </c>
      <c r="Z42" s="10"/>
      <c r="AA42" s="10">
        <v>26</v>
      </c>
      <c r="AB42" s="1">
        <v>124</v>
      </c>
      <c r="AC42" s="1">
        <f t="shared" si="3"/>
        <v>0.51999999999999957</v>
      </c>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row>
    <row r="43" spans="1:54" hidden="1" x14ac:dyDescent="0.3">
      <c r="B43" s="58" t="s">
        <v>4</v>
      </c>
      <c r="C43" s="50"/>
      <c r="D43" s="50"/>
      <c r="E43" s="50"/>
      <c r="F43" s="50"/>
      <c r="G43" s="50"/>
      <c r="H43" s="50"/>
      <c r="I43" s="60"/>
      <c r="J43" s="10"/>
      <c r="K43" s="10"/>
      <c r="L43" s="10"/>
      <c r="M43" s="10"/>
      <c r="N43" s="10"/>
      <c r="O43" s="10">
        <v>27</v>
      </c>
      <c r="P43" s="10">
        <v>226</v>
      </c>
      <c r="Q43" s="10">
        <f t="shared" si="1"/>
        <v>7.9459459459459643</v>
      </c>
      <c r="R43" s="10"/>
      <c r="S43" s="10">
        <v>27</v>
      </c>
      <c r="T43" s="10">
        <v>176</v>
      </c>
      <c r="U43" s="10">
        <f t="shared" si="2"/>
        <v>4.6351351351351315</v>
      </c>
      <c r="V43" s="10"/>
      <c r="W43" s="10">
        <v>27</v>
      </c>
      <c r="X43" s="1">
        <v>165</v>
      </c>
      <c r="Y43" s="1">
        <f t="shared" si="4"/>
        <v>0.4047619047619041</v>
      </c>
      <c r="Z43" s="10"/>
      <c r="AA43" s="10">
        <v>27</v>
      </c>
      <c r="AB43" s="1">
        <v>125</v>
      </c>
      <c r="AC43" s="1">
        <f t="shared" si="3"/>
        <v>0.49999999999999956</v>
      </c>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row>
    <row r="44" spans="1:54" x14ac:dyDescent="0.3">
      <c r="B44" s="83"/>
      <c r="C44" s="84"/>
      <c r="D44" s="84"/>
      <c r="E44" s="84"/>
      <c r="F44" s="84"/>
      <c r="G44" s="84"/>
      <c r="H44" s="84"/>
      <c r="I44" s="85"/>
      <c r="J44" s="10"/>
      <c r="K44" s="10"/>
      <c r="L44" s="10"/>
      <c r="M44" s="10"/>
      <c r="N44" s="10"/>
      <c r="O44" s="10"/>
      <c r="P44" s="10"/>
      <c r="Q44" s="10"/>
      <c r="R44" s="10"/>
      <c r="S44" s="10"/>
      <c r="T44" s="10"/>
      <c r="U44" s="10"/>
      <c r="V44" s="10"/>
      <c r="W44" s="10"/>
      <c r="Z44" s="10"/>
      <c r="AA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row>
    <row r="45" spans="1:54" x14ac:dyDescent="0.3">
      <c r="B45" s="28" t="s">
        <v>53</v>
      </c>
      <c r="C45" s="141"/>
      <c r="D45" s="141"/>
      <c r="E45" s="141"/>
      <c r="F45" s="84"/>
      <c r="G45" s="84"/>
      <c r="H45" s="84"/>
      <c r="I45" s="85"/>
      <c r="J45" s="10"/>
      <c r="K45" s="10"/>
      <c r="L45" s="10"/>
      <c r="M45" s="10"/>
      <c r="N45" s="10"/>
      <c r="O45" s="10"/>
      <c r="P45" s="10"/>
      <c r="Q45" s="10"/>
      <c r="R45" s="10"/>
      <c r="S45" s="10"/>
      <c r="T45" s="10"/>
      <c r="U45" s="10"/>
      <c r="V45" s="10"/>
      <c r="W45" s="10"/>
      <c r="Z45" s="10"/>
      <c r="AA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row>
    <row r="46" spans="1:54" x14ac:dyDescent="0.3">
      <c r="B46" s="86" t="s">
        <v>54</v>
      </c>
      <c r="C46" s="84"/>
      <c r="D46" s="84"/>
      <c r="E46" s="84"/>
      <c r="F46" s="84"/>
      <c r="G46" s="84"/>
      <c r="H46" s="84"/>
      <c r="I46" s="85"/>
      <c r="J46" s="10"/>
      <c r="K46" s="10"/>
      <c r="L46" s="10"/>
      <c r="M46" s="10"/>
      <c r="N46" s="10"/>
      <c r="O46" s="10"/>
      <c r="P46" s="10"/>
      <c r="Q46" s="10"/>
      <c r="R46" s="10"/>
      <c r="S46" s="10"/>
      <c r="T46" s="10"/>
      <c r="U46" s="10"/>
      <c r="V46" s="10"/>
      <c r="W46" s="10"/>
      <c r="Z46" s="10"/>
      <c r="AA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row>
    <row r="47" spans="1:54" x14ac:dyDescent="0.3">
      <c r="B47" s="86"/>
      <c r="C47" s="84"/>
      <c r="D47" s="84"/>
      <c r="E47" s="84"/>
      <c r="F47" s="84"/>
      <c r="G47" s="84"/>
      <c r="H47" s="84"/>
      <c r="I47" s="85"/>
      <c r="J47" s="10"/>
      <c r="K47" s="10"/>
      <c r="L47" s="10"/>
      <c r="M47" s="10"/>
      <c r="N47" s="10"/>
      <c r="O47" s="10"/>
      <c r="P47" s="10"/>
      <c r="Q47" s="10"/>
      <c r="R47" s="10"/>
      <c r="S47" s="10"/>
      <c r="T47" s="10"/>
      <c r="U47" s="10"/>
      <c r="V47" s="10"/>
      <c r="W47" s="10"/>
      <c r="Z47" s="10"/>
      <c r="AA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row>
    <row r="48" spans="1:54" ht="15" thickBot="1" x14ac:dyDescent="0.35">
      <c r="B48" s="17"/>
      <c r="C48" s="10"/>
      <c r="D48" s="10"/>
      <c r="E48" s="10"/>
      <c r="F48" s="10"/>
      <c r="G48" s="10"/>
      <c r="H48" s="10"/>
      <c r="I48" s="18"/>
      <c r="J48" s="10"/>
      <c r="K48" s="10"/>
      <c r="L48" s="10"/>
      <c r="M48" s="10"/>
      <c r="N48" s="10"/>
      <c r="O48" s="10">
        <v>28</v>
      </c>
      <c r="P48" s="10">
        <v>227</v>
      </c>
      <c r="Q48" s="10">
        <f>Q43-$Q$11</f>
        <v>7.783783783783802</v>
      </c>
      <c r="R48" s="10"/>
      <c r="S48" s="10">
        <v>28</v>
      </c>
      <c r="T48" s="10">
        <v>177</v>
      </c>
      <c r="U48" s="10">
        <f>U43-$U$11</f>
        <v>4.5405405405405368</v>
      </c>
      <c r="V48" s="10"/>
      <c r="W48" s="10">
        <v>28</v>
      </c>
      <c r="X48" s="1">
        <v>166</v>
      </c>
      <c r="Y48" s="1">
        <f>(Y43-$Y$11)</f>
        <v>0.38095238095238027</v>
      </c>
      <c r="Z48" s="10"/>
      <c r="AA48" s="10">
        <v>28</v>
      </c>
      <c r="AB48" s="1">
        <v>126</v>
      </c>
      <c r="AC48" s="1">
        <f>AC43-$AC$11</f>
        <v>0.47999999999999954</v>
      </c>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row>
    <row r="49" spans="2:54" x14ac:dyDescent="0.3">
      <c r="B49" s="71" t="s">
        <v>30</v>
      </c>
      <c r="C49" s="125"/>
      <c r="D49" s="125"/>
      <c r="E49" s="125"/>
      <c r="F49" s="125"/>
      <c r="G49" s="15"/>
      <c r="H49" s="70" t="s">
        <v>31</v>
      </c>
      <c r="I49" s="16"/>
      <c r="J49" s="10"/>
      <c r="K49" s="10"/>
      <c r="L49" s="10"/>
      <c r="M49" s="10"/>
      <c r="N49" s="10"/>
      <c r="O49" s="10">
        <v>29</v>
      </c>
      <c r="P49" s="10">
        <v>228</v>
      </c>
      <c r="Q49" s="10">
        <f t="shared" si="1"/>
        <v>7.6216216216216397</v>
      </c>
      <c r="R49" s="10"/>
      <c r="S49" s="10">
        <v>29</v>
      </c>
      <c r="T49" s="10">
        <v>178</v>
      </c>
      <c r="U49" s="10">
        <f t="shared" si="2"/>
        <v>4.4459459459459421</v>
      </c>
      <c r="V49" s="10"/>
      <c r="W49" s="10">
        <v>29</v>
      </c>
      <c r="X49" s="1">
        <v>167</v>
      </c>
      <c r="Y49" s="1">
        <f t="shared" si="4"/>
        <v>0.35714285714285643</v>
      </c>
      <c r="Z49" s="10"/>
      <c r="AA49" s="10">
        <v>29</v>
      </c>
      <c r="AB49" s="1">
        <v>127</v>
      </c>
      <c r="AC49" s="1">
        <f t="shared" si="3"/>
        <v>0.45999999999999952</v>
      </c>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row>
    <row r="50" spans="2:54" x14ac:dyDescent="0.3">
      <c r="B50" s="72" t="s">
        <v>32</v>
      </c>
      <c r="C50" s="105"/>
      <c r="D50" s="105"/>
      <c r="E50" s="105"/>
      <c r="F50" s="105"/>
      <c r="G50" s="10"/>
      <c r="H50" s="68" t="s">
        <v>31</v>
      </c>
      <c r="I50" s="18"/>
      <c r="J50" s="10"/>
      <c r="K50" s="10"/>
      <c r="L50" s="10"/>
      <c r="M50" s="10"/>
      <c r="N50" s="10"/>
      <c r="O50" s="10">
        <v>30</v>
      </c>
      <c r="P50" s="10">
        <v>229</v>
      </c>
      <c r="Q50" s="10">
        <f t="shared" si="1"/>
        <v>7.4594594594594774</v>
      </c>
      <c r="R50" s="10"/>
      <c r="S50" s="10">
        <v>30</v>
      </c>
      <c r="T50" s="10">
        <v>179</v>
      </c>
      <c r="U50" s="10">
        <f t="shared" si="2"/>
        <v>4.3513513513513473</v>
      </c>
      <c r="V50" s="10"/>
      <c r="W50" s="10">
        <v>30</v>
      </c>
      <c r="X50" s="1">
        <v>168</v>
      </c>
      <c r="Y50" s="1">
        <f t="shared" si="4"/>
        <v>0.33333333333333259</v>
      </c>
      <c r="Z50" s="10"/>
      <c r="AA50" s="10">
        <v>30</v>
      </c>
      <c r="AB50" s="1">
        <v>128</v>
      </c>
      <c r="AC50" s="1">
        <f t="shared" si="3"/>
        <v>0.4399999999999995</v>
      </c>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row>
    <row r="51" spans="2:54" x14ac:dyDescent="0.3">
      <c r="B51" s="73" t="s">
        <v>33</v>
      </c>
      <c r="C51" s="105"/>
      <c r="D51" s="105"/>
      <c r="E51" s="105"/>
      <c r="F51" s="105"/>
      <c r="G51" s="10"/>
      <c r="H51" s="68" t="s">
        <v>31</v>
      </c>
      <c r="I51" s="18"/>
      <c r="J51" s="10"/>
      <c r="K51" s="10"/>
      <c r="L51" s="10"/>
      <c r="M51" s="10"/>
      <c r="N51" s="10"/>
      <c r="O51" s="10">
        <v>31</v>
      </c>
      <c r="P51" s="10">
        <v>230</v>
      </c>
      <c r="Q51" s="10">
        <f t="shared" si="1"/>
        <v>7.2972972972973151</v>
      </c>
      <c r="R51" s="10"/>
      <c r="S51" s="10">
        <v>31</v>
      </c>
      <c r="T51" s="10">
        <v>180</v>
      </c>
      <c r="U51" s="10">
        <f t="shared" si="2"/>
        <v>4.2567567567567526</v>
      </c>
      <c r="V51" s="10"/>
      <c r="W51" s="10">
        <v>31</v>
      </c>
      <c r="X51" s="1">
        <v>169</v>
      </c>
      <c r="Y51" s="1">
        <f t="shared" si="4"/>
        <v>0.30952380952380876</v>
      </c>
      <c r="Z51" s="10"/>
      <c r="AA51" s="10">
        <v>31</v>
      </c>
      <c r="AB51" s="1">
        <v>129</v>
      </c>
      <c r="AC51" s="1">
        <f t="shared" si="3"/>
        <v>0.41999999999999948</v>
      </c>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row>
    <row r="52" spans="2:54" x14ac:dyDescent="0.3">
      <c r="B52" s="73" t="s">
        <v>34</v>
      </c>
      <c r="C52" s="105"/>
      <c r="D52" s="105"/>
      <c r="E52" s="105"/>
      <c r="F52" s="105"/>
      <c r="G52" s="10"/>
      <c r="H52" s="68" t="s">
        <v>31</v>
      </c>
      <c r="I52" s="18"/>
      <c r="J52" s="10"/>
      <c r="K52" s="10"/>
      <c r="L52" s="10"/>
      <c r="M52" s="10"/>
      <c r="N52" s="10"/>
      <c r="O52" s="10">
        <v>32</v>
      </c>
      <c r="P52" s="10">
        <v>231</v>
      </c>
      <c r="Q52" s="10">
        <f t="shared" si="1"/>
        <v>7.1351351351351529</v>
      </c>
      <c r="R52" s="10"/>
      <c r="S52" s="10">
        <v>32</v>
      </c>
      <c r="T52" s="10">
        <v>181</v>
      </c>
      <c r="U52" s="10">
        <f t="shared" si="2"/>
        <v>4.1621621621621578</v>
      </c>
      <c r="V52" s="10"/>
      <c r="W52" s="10">
        <v>32</v>
      </c>
      <c r="X52" s="1">
        <v>170</v>
      </c>
      <c r="Y52" s="1">
        <f t="shared" si="4"/>
        <v>0.28571428571428492</v>
      </c>
      <c r="Z52" s="10"/>
      <c r="AA52" s="10">
        <v>32</v>
      </c>
      <c r="AB52" s="1">
        <v>130</v>
      </c>
      <c r="AC52" s="1">
        <f t="shared" si="3"/>
        <v>0.39999999999999947</v>
      </c>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row>
    <row r="53" spans="2:54" x14ac:dyDescent="0.3">
      <c r="B53" s="107" t="s">
        <v>21</v>
      </c>
      <c r="C53" s="105"/>
      <c r="D53" s="105"/>
      <c r="E53" s="105"/>
      <c r="F53" s="105"/>
      <c r="G53" s="10"/>
      <c r="H53" s="68"/>
      <c r="I53" s="18"/>
      <c r="J53" s="10"/>
      <c r="K53" s="10"/>
      <c r="L53" s="10"/>
      <c r="M53" s="10"/>
      <c r="N53" s="10"/>
      <c r="O53" s="10">
        <v>33</v>
      </c>
      <c r="P53" s="10">
        <v>232</v>
      </c>
      <c r="Q53" s="10">
        <f t="shared" si="1"/>
        <v>6.9729729729729906</v>
      </c>
      <c r="R53" s="10"/>
      <c r="S53" s="10">
        <v>33</v>
      </c>
      <c r="T53" s="10">
        <v>182</v>
      </c>
      <c r="U53" s="10">
        <f t="shared" si="2"/>
        <v>4.0675675675675631</v>
      </c>
      <c r="V53" s="10"/>
      <c r="W53" s="10">
        <v>33</v>
      </c>
      <c r="X53" s="1">
        <v>171</v>
      </c>
      <c r="Y53" s="1">
        <f t="shared" si="4"/>
        <v>0.26190476190476109</v>
      </c>
      <c r="Z53" s="10"/>
      <c r="AA53" s="10">
        <v>33</v>
      </c>
      <c r="AB53" s="1">
        <v>131</v>
      </c>
      <c r="AC53" s="1">
        <f t="shared" si="3"/>
        <v>0.37999999999999945</v>
      </c>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row>
    <row r="54" spans="2:54" x14ac:dyDescent="0.3">
      <c r="B54" s="107"/>
      <c r="C54" s="105"/>
      <c r="D54" s="105"/>
      <c r="E54" s="105"/>
      <c r="F54" s="105"/>
      <c r="G54" s="10"/>
      <c r="H54" s="68"/>
      <c r="I54" s="18"/>
      <c r="J54" s="10"/>
      <c r="K54" s="10"/>
      <c r="L54" s="10"/>
      <c r="M54" s="10"/>
      <c r="N54" s="10"/>
      <c r="O54" s="10">
        <v>34</v>
      </c>
      <c r="P54" s="10">
        <v>233</v>
      </c>
      <c r="Q54" s="10">
        <f t="shared" si="1"/>
        <v>6.8108108108108283</v>
      </c>
      <c r="R54" s="10"/>
      <c r="S54" s="10">
        <v>34</v>
      </c>
      <c r="T54" s="10">
        <v>183</v>
      </c>
      <c r="U54" s="10">
        <f t="shared" si="2"/>
        <v>3.9729729729729684</v>
      </c>
      <c r="V54" s="10"/>
      <c r="W54" s="10">
        <v>34</v>
      </c>
      <c r="X54" s="1">
        <v>172</v>
      </c>
      <c r="Y54" s="1">
        <f t="shared" si="4"/>
        <v>0.23809523809523728</v>
      </c>
      <c r="Z54" s="10"/>
      <c r="AA54" s="10">
        <v>34</v>
      </c>
      <c r="AB54" s="1">
        <v>132</v>
      </c>
      <c r="AC54" s="1">
        <f t="shared" si="3"/>
        <v>0.35999999999999943</v>
      </c>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row>
    <row r="55" spans="2:54" x14ac:dyDescent="0.3">
      <c r="B55" s="107"/>
      <c r="C55" s="105"/>
      <c r="D55" s="105"/>
      <c r="E55" s="105"/>
      <c r="F55" s="105"/>
      <c r="G55" s="10"/>
      <c r="H55" s="68" t="s">
        <v>35</v>
      </c>
      <c r="I55" s="18"/>
      <c r="J55" s="10"/>
      <c r="K55" s="10"/>
      <c r="L55" s="10"/>
      <c r="M55" s="10"/>
      <c r="N55" s="10"/>
      <c r="O55" s="10">
        <v>35</v>
      </c>
      <c r="P55" s="10">
        <v>234</v>
      </c>
      <c r="Q55" s="10">
        <f t="shared" ref="Q55:Q86" si="5">Q54-$Q$11</f>
        <v>6.648648648648666</v>
      </c>
      <c r="R55" s="10"/>
      <c r="S55" s="10">
        <v>35</v>
      </c>
      <c r="T55" s="10">
        <v>184</v>
      </c>
      <c r="U55" s="10">
        <f t="shared" ref="U55:U86" si="6">U54-$U$11</f>
        <v>3.8783783783783736</v>
      </c>
      <c r="V55" s="10"/>
      <c r="W55" s="10">
        <v>35</v>
      </c>
      <c r="X55" s="1">
        <v>173</v>
      </c>
      <c r="Y55" s="1">
        <f t="shared" si="4"/>
        <v>0.21428571428571347</v>
      </c>
      <c r="Z55" s="10"/>
      <c r="AA55" s="10">
        <v>35</v>
      </c>
      <c r="AB55" s="1">
        <v>133</v>
      </c>
      <c r="AC55" s="1">
        <f t="shared" si="3"/>
        <v>0.33999999999999941</v>
      </c>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row>
    <row r="56" spans="2:54" x14ac:dyDescent="0.3">
      <c r="B56" s="107"/>
      <c r="C56" s="105"/>
      <c r="D56" s="105"/>
      <c r="E56" s="105"/>
      <c r="F56" s="105"/>
      <c r="G56" s="10"/>
      <c r="H56" s="68"/>
      <c r="I56" s="18"/>
      <c r="J56" s="10"/>
      <c r="K56" s="10"/>
      <c r="L56" s="10"/>
      <c r="M56" s="10"/>
      <c r="N56" s="10"/>
      <c r="O56" s="10">
        <v>36</v>
      </c>
      <c r="P56" s="10">
        <v>235</v>
      </c>
      <c r="Q56" s="10">
        <f t="shared" si="5"/>
        <v>6.4864864864865037</v>
      </c>
      <c r="R56" s="10"/>
      <c r="S56" s="10">
        <v>36</v>
      </c>
      <c r="T56" s="10">
        <v>185</v>
      </c>
      <c r="U56" s="10">
        <f t="shared" si="6"/>
        <v>3.7837837837837789</v>
      </c>
      <c r="V56" s="10"/>
      <c r="W56" s="10">
        <v>36</v>
      </c>
      <c r="X56" s="1">
        <v>174</v>
      </c>
      <c r="Y56" s="1">
        <f t="shared" si="4"/>
        <v>0.19047619047618966</v>
      </c>
      <c r="Z56" s="10"/>
      <c r="AA56" s="10">
        <v>36</v>
      </c>
      <c r="AB56" s="1">
        <v>134</v>
      </c>
      <c r="AC56" s="1">
        <f t="shared" si="3"/>
        <v>0.3199999999999994</v>
      </c>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row>
    <row r="57" spans="2:54" x14ac:dyDescent="0.3">
      <c r="B57" s="107"/>
      <c r="C57" s="105"/>
      <c r="D57" s="105"/>
      <c r="E57" s="105"/>
      <c r="F57" s="105"/>
      <c r="G57" s="10"/>
      <c r="H57" s="68"/>
      <c r="I57" s="18"/>
      <c r="J57" s="10"/>
      <c r="K57" s="10"/>
      <c r="L57" s="10"/>
      <c r="M57" s="10"/>
      <c r="N57" s="10"/>
      <c r="O57" s="10">
        <v>37</v>
      </c>
      <c r="P57" s="10">
        <v>236</v>
      </c>
      <c r="Q57" s="10">
        <f t="shared" si="5"/>
        <v>6.3243243243243414</v>
      </c>
      <c r="R57" s="10"/>
      <c r="S57" s="10">
        <v>37</v>
      </c>
      <c r="T57" s="10">
        <v>186</v>
      </c>
      <c r="U57" s="10">
        <f t="shared" si="6"/>
        <v>3.6891891891891841</v>
      </c>
      <c r="V57" s="10"/>
      <c r="W57" s="10">
        <v>37</v>
      </c>
      <c r="X57" s="1">
        <v>175</v>
      </c>
      <c r="Y57" s="1">
        <f t="shared" si="4"/>
        <v>0.16666666666666585</v>
      </c>
      <c r="Z57" s="10"/>
      <c r="AA57" s="10">
        <v>37</v>
      </c>
      <c r="AB57" s="1">
        <v>135</v>
      </c>
      <c r="AC57" s="1">
        <f t="shared" si="3"/>
        <v>0.29999999999999938</v>
      </c>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row>
    <row r="58" spans="2:54" ht="15" thickBot="1" x14ac:dyDescent="0.35">
      <c r="B58" s="74" t="s">
        <v>36</v>
      </c>
      <c r="C58" s="106"/>
      <c r="D58" s="106"/>
      <c r="E58" s="106"/>
      <c r="F58" s="106"/>
      <c r="G58" s="61"/>
      <c r="H58" s="69" t="s">
        <v>31</v>
      </c>
      <c r="I58" s="62"/>
      <c r="J58" s="10"/>
      <c r="K58" s="10"/>
      <c r="L58" s="10"/>
      <c r="M58" s="10"/>
      <c r="N58" s="10"/>
      <c r="O58" s="10">
        <v>38</v>
      </c>
      <c r="P58" s="10">
        <v>237</v>
      </c>
      <c r="Q58" s="10">
        <f t="shared" si="5"/>
        <v>6.1621621621621792</v>
      </c>
      <c r="R58" s="10"/>
      <c r="S58" s="10">
        <v>38</v>
      </c>
      <c r="T58" s="10">
        <v>187</v>
      </c>
      <c r="U58" s="10">
        <f t="shared" si="6"/>
        <v>3.5945945945945894</v>
      </c>
      <c r="V58" s="10"/>
      <c r="W58" s="10">
        <v>38</v>
      </c>
      <c r="X58" s="1">
        <v>176</v>
      </c>
      <c r="Y58" s="1">
        <f t="shared" si="4"/>
        <v>0.14285714285714204</v>
      </c>
      <c r="Z58" s="10"/>
      <c r="AA58" s="10">
        <v>38</v>
      </c>
      <c r="AB58" s="1">
        <v>136</v>
      </c>
      <c r="AC58" s="1">
        <f t="shared" si="3"/>
        <v>0.27999999999999936</v>
      </c>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row>
    <row r="59" spans="2:54" x14ac:dyDescent="0.3">
      <c r="B59" s="10"/>
      <c r="C59" s="10"/>
      <c r="D59" s="10"/>
      <c r="E59" s="10"/>
      <c r="F59" s="10"/>
      <c r="G59" s="10"/>
      <c r="H59" s="10"/>
      <c r="I59" s="10"/>
      <c r="J59" s="10"/>
      <c r="K59" s="10"/>
      <c r="L59" s="10"/>
      <c r="M59" s="10"/>
      <c r="N59" s="10"/>
      <c r="O59" s="10">
        <v>39</v>
      </c>
      <c r="P59" s="10">
        <v>238</v>
      </c>
      <c r="Q59" s="10">
        <f t="shared" si="5"/>
        <v>6.0000000000000169</v>
      </c>
      <c r="R59" s="10"/>
      <c r="S59" s="10">
        <v>39</v>
      </c>
      <c r="T59" s="10">
        <v>188</v>
      </c>
      <c r="U59" s="10">
        <f t="shared" si="6"/>
        <v>3.4999999999999947</v>
      </c>
      <c r="V59" s="10"/>
      <c r="W59" s="10">
        <v>39</v>
      </c>
      <c r="X59" s="1">
        <v>177</v>
      </c>
      <c r="Y59" s="1">
        <f t="shared" si="4"/>
        <v>0.11904761904761824</v>
      </c>
      <c r="Z59" s="10"/>
      <c r="AA59" s="10">
        <v>39</v>
      </c>
      <c r="AB59" s="1">
        <v>137</v>
      </c>
      <c r="AC59" s="1">
        <f t="shared" si="3"/>
        <v>0.25999999999999934</v>
      </c>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row>
    <row r="60" spans="2:54" x14ac:dyDescent="0.3">
      <c r="B60" s="10"/>
      <c r="C60" s="10"/>
      <c r="D60" s="10"/>
      <c r="E60" s="10"/>
      <c r="F60" s="10"/>
      <c r="G60" s="10"/>
      <c r="H60" s="10"/>
      <c r="I60" s="10"/>
      <c r="J60" s="10"/>
      <c r="K60" s="10"/>
      <c r="L60" s="10"/>
      <c r="M60" s="10"/>
      <c r="N60" s="10"/>
      <c r="O60" s="10">
        <v>40</v>
      </c>
      <c r="P60" s="10">
        <v>239</v>
      </c>
      <c r="Q60" s="10">
        <f t="shared" si="5"/>
        <v>5.8378378378378546</v>
      </c>
      <c r="R60" s="10"/>
      <c r="S60" s="10">
        <v>40</v>
      </c>
      <c r="T60" s="10">
        <v>189</v>
      </c>
      <c r="U60" s="10">
        <f t="shared" si="6"/>
        <v>3.4054054054053999</v>
      </c>
      <c r="V60" s="10"/>
      <c r="W60" s="10">
        <v>40</v>
      </c>
      <c r="X60" s="1">
        <v>178</v>
      </c>
      <c r="Y60" s="1">
        <f t="shared" si="4"/>
        <v>9.5238095238094428E-2</v>
      </c>
      <c r="Z60" s="10"/>
      <c r="AA60" s="10">
        <v>40</v>
      </c>
      <c r="AB60" s="1">
        <v>138</v>
      </c>
      <c r="AC60" s="1">
        <f t="shared" si="3"/>
        <v>0.23999999999999935</v>
      </c>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row>
    <row r="61" spans="2:54" x14ac:dyDescent="0.3">
      <c r="B61" s="10"/>
      <c r="C61" s="10"/>
      <c r="D61" s="10"/>
      <c r="E61" s="10"/>
      <c r="F61" s="10"/>
      <c r="G61" s="10"/>
      <c r="H61" s="10"/>
      <c r="I61" s="10"/>
      <c r="J61" s="10"/>
      <c r="K61" s="10"/>
      <c r="L61" s="10"/>
      <c r="M61" s="10"/>
      <c r="N61" s="10"/>
      <c r="O61" s="10">
        <v>41</v>
      </c>
      <c r="P61" s="10">
        <v>240</v>
      </c>
      <c r="Q61" s="10">
        <f t="shared" si="5"/>
        <v>5.6756756756756923</v>
      </c>
      <c r="R61" s="10"/>
      <c r="S61" s="10">
        <v>41</v>
      </c>
      <c r="T61" s="10">
        <v>190</v>
      </c>
      <c r="U61" s="10">
        <f t="shared" si="6"/>
        <v>3.3108108108108052</v>
      </c>
      <c r="V61" s="10"/>
      <c r="W61" s="10">
        <v>41</v>
      </c>
      <c r="X61" s="1">
        <v>179</v>
      </c>
      <c r="Y61" s="1">
        <f t="shared" si="4"/>
        <v>7.142857142857062E-2</v>
      </c>
      <c r="Z61" s="10"/>
      <c r="AA61" s="10">
        <v>41</v>
      </c>
      <c r="AB61" s="1">
        <v>139</v>
      </c>
      <c r="AC61" s="1">
        <f t="shared" si="3"/>
        <v>0.21999999999999936</v>
      </c>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row>
    <row r="62" spans="2:54" x14ac:dyDescent="0.3">
      <c r="B62" s="10"/>
      <c r="C62" s="10"/>
      <c r="D62" s="10"/>
      <c r="E62" s="10"/>
      <c r="F62" s="10"/>
      <c r="G62" s="10"/>
      <c r="H62" s="10"/>
      <c r="I62" s="10"/>
      <c r="J62" s="10"/>
      <c r="K62" s="10"/>
      <c r="L62" s="10"/>
      <c r="M62" s="10"/>
      <c r="N62" s="10"/>
      <c r="O62" s="10">
        <v>42</v>
      </c>
      <c r="P62" s="10">
        <v>241</v>
      </c>
      <c r="Q62" s="10">
        <f t="shared" si="5"/>
        <v>5.51351351351353</v>
      </c>
      <c r="R62" s="10"/>
      <c r="S62" s="10">
        <v>42</v>
      </c>
      <c r="T62" s="10">
        <v>191</v>
      </c>
      <c r="U62" s="10">
        <f t="shared" si="6"/>
        <v>3.2162162162162105</v>
      </c>
      <c r="V62" s="10"/>
      <c r="W62" s="10">
        <v>42</v>
      </c>
      <c r="X62" s="1">
        <v>180</v>
      </c>
      <c r="Y62" s="1">
        <f t="shared" si="4"/>
        <v>4.7619047619046811E-2</v>
      </c>
      <c r="Z62" s="10"/>
      <c r="AA62" s="10">
        <v>42</v>
      </c>
      <c r="AB62" s="1">
        <v>140</v>
      </c>
      <c r="AC62" s="1">
        <f t="shared" si="3"/>
        <v>0.19999999999999937</v>
      </c>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row>
    <row r="63" spans="2:54" x14ac:dyDescent="0.3">
      <c r="B63" s="10"/>
      <c r="C63" s="10"/>
      <c r="D63" s="10"/>
      <c r="E63" s="10"/>
      <c r="F63" s="10"/>
      <c r="G63" s="10"/>
      <c r="H63" s="10"/>
      <c r="I63" s="10"/>
      <c r="J63" s="10"/>
      <c r="K63" s="10"/>
      <c r="L63" s="10"/>
      <c r="M63" s="10"/>
      <c r="N63" s="10"/>
      <c r="O63" s="10">
        <v>43</v>
      </c>
      <c r="P63" s="10">
        <v>242</v>
      </c>
      <c r="Q63" s="10">
        <f t="shared" si="5"/>
        <v>5.3513513513513677</v>
      </c>
      <c r="R63" s="10"/>
      <c r="S63" s="10">
        <v>43</v>
      </c>
      <c r="T63" s="10">
        <v>192</v>
      </c>
      <c r="U63" s="10">
        <f t="shared" si="6"/>
        <v>3.1216216216216157</v>
      </c>
      <c r="V63" s="10"/>
      <c r="W63" s="10">
        <v>43</v>
      </c>
      <c r="X63" s="1">
        <v>181</v>
      </c>
      <c r="Y63" s="1">
        <f t="shared" si="4"/>
        <v>2.3809523809523003E-2</v>
      </c>
      <c r="Z63" s="10"/>
      <c r="AA63" s="10">
        <v>43</v>
      </c>
      <c r="AB63" s="1">
        <v>141</v>
      </c>
      <c r="AC63" s="1">
        <f t="shared" si="3"/>
        <v>0.17999999999999938</v>
      </c>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row>
    <row r="64" spans="2:54" x14ac:dyDescent="0.3">
      <c r="B64" s="10"/>
      <c r="C64" s="10"/>
      <c r="D64" s="10"/>
      <c r="E64" s="10"/>
      <c r="F64" s="10"/>
      <c r="G64" s="10"/>
      <c r="H64" s="10"/>
      <c r="I64" s="10"/>
      <c r="J64" s="10"/>
      <c r="K64" s="10"/>
      <c r="L64" s="10"/>
      <c r="M64" s="10"/>
      <c r="N64" s="10"/>
      <c r="O64" s="10">
        <v>44</v>
      </c>
      <c r="P64" s="10">
        <v>243</v>
      </c>
      <c r="Q64" s="10">
        <f t="shared" si="5"/>
        <v>5.1891891891892055</v>
      </c>
      <c r="R64" s="10"/>
      <c r="S64" s="10">
        <v>44</v>
      </c>
      <c r="T64" s="10">
        <v>193</v>
      </c>
      <c r="U64" s="10">
        <f t="shared" si="6"/>
        <v>3.027027027027021</v>
      </c>
      <c r="V64" s="10"/>
      <c r="W64" s="10"/>
      <c r="X64" s="10"/>
      <c r="Z64" s="10"/>
      <c r="AA64" s="10">
        <v>44</v>
      </c>
      <c r="AB64" s="1">
        <v>142</v>
      </c>
      <c r="AC64" s="1">
        <f t="shared" si="3"/>
        <v>0.15999999999999939</v>
      </c>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row>
    <row r="65" spans="2:54" x14ac:dyDescent="0.3">
      <c r="B65" s="10"/>
      <c r="C65" s="10"/>
      <c r="D65" s="10"/>
      <c r="E65" s="10"/>
      <c r="F65" s="10"/>
      <c r="G65" s="10"/>
      <c r="H65" s="10"/>
      <c r="I65" s="10"/>
      <c r="J65" s="10"/>
      <c r="K65" s="10"/>
      <c r="L65" s="10"/>
      <c r="M65" s="10"/>
      <c r="N65" s="10"/>
      <c r="O65" s="10">
        <v>45</v>
      </c>
      <c r="P65" s="10">
        <v>244</v>
      </c>
      <c r="Q65" s="10">
        <f t="shared" si="5"/>
        <v>5.0270270270270432</v>
      </c>
      <c r="R65" s="10"/>
      <c r="S65" s="10">
        <v>45</v>
      </c>
      <c r="T65" s="10">
        <v>194</v>
      </c>
      <c r="U65" s="10">
        <f t="shared" si="6"/>
        <v>2.9324324324324262</v>
      </c>
      <c r="V65" s="10"/>
      <c r="W65" s="10"/>
      <c r="X65" s="10"/>
      <c r="Y65" s="10"/>
      <c r="Z65" s="10"/>
      <c r="AA65" s="10">
        <v>45</v>
      </c>
      <c r="AB65" s="1">
        <v>143</v>
      </c>
      <c r="AC65" s="1">
        <f t="shared" si="3"/>
        <v>0.1399999999999994</v>
      </c>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row>
    <row r="66" spans="2:54" x14ac:dyDescent="0.3">
      <c r="B66" s="10"/>
      <c r="C66" s="10"/>
      <c r="D66" s="10"/>
      <c r="E66" s="10"/>
      <c r="F66" s="10"/>
      <c r="G66" s="10"/>
      <c r="H66" s="10"/>
      <c r="I66" s="10"/>
      <c r="J66" s="10"/>
      <c r="K66" s="10"/>
      <c r="L66" s="10"/>
      <c r="M66" s="10"/>
      <c r="N66" s="10"/>
      <c r="O66" s="10">
        <v>46</v>
      </c>
      <c r="P66" s="10">
        <v>245</v>
      </c>
      <c r="Q66" s="10">
        <f t="shared" si="5"/>
        <v>4.8648648648648809</v>
      </c>
      <c r="R66" s="10"/>
      <c r="S66" s="10">
        <v>46</v>
      </c>
      <c r="T66" s="10">
        <v>195</v>
      </c>
      <c r="U66" s="10">
        <f t="shared" si="6"/>
        <v>2.8378378378378315</v>
      </c>
      <c r="V66" s="10"/>
      <c r="W66" s="10"/>
      <c r="X66" s="10"/>
      <c r="Y66" s="10"/>
      <c r="Z66" s="10"/>
      <c r="AA66" s="10">
        <v>46</v>
      </c>
      <c r="AB66" s="1">
        <v>144</v>
      </c>
      <c r="AC66" s="1">
        <f t="shared" si="3"/>
        <v>0.1199999999999994</v>
      </c>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row>
    <row r="67" spans="2:54" x14ac:dyDescent="0.3">
      <c r="B67" s="10"/>
      <c r="C67" s="10"/>
      <c r="D67" s="10"/>
      <c r="E67" s="10"/>
      <c r="F67" s="10"/>
      <c r="G67" s="10"/>
      <c r="H67" s="10"/>
      <c r="I67" s="10"/>
      <c r="J67" s="10"/>
      <c r="K67" s="10"/>
      <c r="L67" s="10"/>
      <c r="M67" s="10"/>
      <c r="N67" s="10"/>
      <c r="O67" s="10">
        <v>47</v>
      </c>
      <c r="P67" s="10">
        <v>246</v>
      </c>
      <c r="Q67" s="10">
        <f t="shared" si="5"/>
        <v>4.7027027027027186</v>
      </c>
      <c r="R67" s="10"/>
      <c r="S67" s="10">
        <v>47</v>
      </c>
      <c r="T67" s="10">
        <v>196</v>
      </c>
      <c r="U67" s="10">
        <f t="shared" si="6"/>
        <v>2.7432432432432368</v>
      </c>
      <c r="V67" s="10"/>
      <c r="W67" s="10"/>
      <c r="X67" s="10"/>
      <c r="Y67" s="10"/>
      <c r="Z67" s="10"/>
      <c r="AA67" s="10">
        <v>47</v>
      </c>
      <c r="AB67" s="1">
        <v>145</v>
      </c>
      <c r="AC67" s="1">
        <f t="shared" si="3"/>
        <v>9.9999999999999395E-2</v>
      </c>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row>
    <row r="68" spans="2:54" x14ac:dyDescent="0.3">
      <c r="B68" s="10"/>
      <c r="C68" s="10"/>
      <c r="D68" s="10"/>
      <c r="E68" s="10"/>
      <c r="F68" s="10"/>
      <c r="G68" s="10"/>
      <c r="H68" s="10"/>
      <c r="I68" s="10"/>
      <c r="J68" s="10"/>
      <c r="K68" s="10"/>
      <c r="L68" s="10"/>
      <c r="M68" s="10"/>
      <c r="N68" s="10"/>
      <c r="O68" s="10">
        <v>48</v>
      </c>
      <c r="P68" s="10">
        <v>247</v>
      </c>
      <c r="Q68" s="10">
        <f t="shared" si="5"/>
        <v>4.5405405405405563</v>
      </c>
      <c r="R68" s="10"/>
      <c r="S68" s="10">
        <v>48</v>
      </c>
      <c r="T68" s="10">
        <v>197</v>
      </c>
      <c r="U68" s="10">
        <f t="shared" si="6"/>
        <v>2.648648648648642</v>
      </c>
      <c r="V68" s="10"/>
      <c r="W68" s="10"/>
      <c r="X68" s="10"/>
      <c r="Y68" s="10"/>
      <c r="Z68" s="10"/>
      <c r="AA68" s="10">
        <v>48</v>
      </c>
      <c r="AB68" s="1">
        <v>146</v>
      </c>
      <c r="AC68" s="1">
        <f t="shared" si="3"/>
        <v>7.9999999999999391E-2</v>
      </c>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row>
    <row r="69" spans="2:54" x14ac:dyDescent="0.3">
      <c r="B69" s="10"/>
      <c r="C69" s="10"/>
      <c r="D69" s="10"/>
      <c r="E69" s="10"/>
      <c r="F69" s="10"/>
      <c r="G69" s="10"/>
      <c r="H69" s="10"/>
      <c r="I69" s="10"/>
      <c r="J69" s="10"/>
      <c r="K69" s="10"/>
      <c r="L69" s="10"/>
      <c r="M69" s="10"/>
      <c r="N69" s="10"/>
      <c r="O69" s="10">
        <v>49</v>
      </c>
      <c r="P69" s="10">
        <v>248</v>
      </c>
      <c r="Q69" s="10">
        <f t="shared" si="5"/>
        <v>4.3783783783783941</v>
      </c>
      <c r="R69" s="10"/>
      <c r="S69" s="10">
        <v>49</v>
      </c>
      <c r="T69" s="10">
        <v>198</v>
      </c>
      <c r="U69" s="10">
        <f t="shared" si="6"/>
        <v>2.5540540540540473</v>
      </c>
      <c r="V69" s="10"/>
      <c r="W69" s="10"/>
      <c r="X69" s="10"/>
      <c r="Y69" s="10"/>
      <c r="Z69" s="10"/>
      <c r="AA69" s="10">
        <v>49</v>
      </c>
      <c r="AB69" s="1">
        <v>147</v>
      </c>
      <c r="AC69" s="1">
        <f t="shared" si="3"/>
        <v>5.9999999999999387E-2</v>
      </c>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row>
    <row r="70" spans="2:54" x14ac:dyDescent="0.3">
      <c r="B70" s="10"/>
      <c r="C70" s="10"/>
      <c r="D70" s="10"/>
      <c r="E70" s="10"/>
      <c r="F70" s="10"/>
      <c r="G70" s="10"/>
      <c r="H70" s="10"/>
      <c r="I70" s="10"/>
      <c r="J70" s="10"/>
      <c r="K70" s="10"/>
      <c r="L70" s="10"/>
      <c r="M70" s="10"/>
      <c r="N70" s="10"/>
      <c r="O70" s="10">
        <v>50</v>
      </c>
      <c r="P70" s="10">
        <v>249</v>
      </c>
      <c r="Q70" s="10">
        <f t="shared" si="5"/>
        <v>4.2162162162162318</v>
      </c>
      <c r="R70" s="10"/>
      <c r="S70" s="10">
        <v>50</v>
      </c>
      <c r="T70" s="10">
        <v>199</v>
      </c>
      <c r="U70" s="10">
        <f t="shared" si="6"/>
        <v>2.4594594594594525</v>
      </c>
      <c r="V70" s="10"/>
      <c r="W70" s="10"/>
      <c r="X70" s="10"/>
      <c r="Y70" s="10"/>
      <c r="Z70" s="10"/>
      <c r="AA70" s="10">
        <v>50</v>
      </c>
      <c r="AB70" s="1">
        <v>148</v>
      </c>
      <c r="AC70" s="1">
        <f t="shared" si="3"/>
        <v>3.9999999999999383E-2</v>
      </c>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row>
    <row r="71" spans="2:54" x14ac:dyDescent="0.3">
      <c r="B71" s="10"/>
      <c r="C71" s="10"/>
      <c r="D71" s="10"/>
      <c r="E71" s="10"/>
      <c r="F71" s="10"/>
      <c r="G71" s="10"/>
      <c r="H71" s="10"/>
      <c r="I71" s="10"/>
      <c r="J71" s="10"/>
      <c r="K71" s="10"/>
      <c r="L71" s="10"/>
      <c r="M71" s="10"/>
      <c r="N71" s="10"/>
      <c r="O71" s="10">
        <v>51</v>
      </c>
      <c r="P71" s="10">
        <v>250</v>
      </c>
      <c r="Q71" s="10">
        <f t="shared" si="5"/>
        <v>4.0540540540540695</v>
      </c>
      <c r="R71" s="10"/>
      <c r="S71" s="10">
        <v>51</v>
      </c>
      <c r="T71" s="10">
        <v>200</v>
      </c>
      <c r="U71" s="10">
        <f t="shared" si="6"/>
        <v>2.3648648648648578</v>
      </c>
      <c r="V71" s="10"/>
      <c r="W71" s="10"/>
      <c r="X71" s="10"/>
      <c r="Y71" s="10"/>
      <c r="Z71" s="10"/>
      <c r="AA71" s="10">
        <v>51</v>
      </c>
      <c r="AB71" s="1">
        <v>149</v>
      </c>
      <c r="AC71" s="1">
        <f t="shared" si="3"/>
        <v>1.9999999999999383E-2</v>
      </c>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row>
    <row r="72" spans="2:54" x14ac:dyDescent="0.3">
      <c r="B72" s="10"/>
      <c r="C72" s="10"/>
      <c r="D72" s="10"/>
      <c r="E72" s="10"/>
      <c r="F72" s="10"/>
      <c r="G72" s="10"/>
      <c r="H72" s="10"/>
      <c r="I72" s="10"/>
      <c r="J72" s="10"/>
      <c r="K72" s="10"/>
      <c r="L72" s="10"/>
      <c r="M72" s="10"/>
      <c r="N72" s="10"/>
      <c r="O72" s="10">
        <v>52</v>
      </c>
      <c r="P72" s="10">
        <v>251</v>
      </c>
      <c r="Q72" s="10">
        <f t="shared" si="5"/>
        <v>3.8918918918919072</v>
      </c>
      <c r="R72" s="10"/>
      <c r="S72" s="10">
        <v>52</v>
      </c>
      <c r="T72" s="10">
        <v>201</v>
      </c>
      <c r="U72" s="10">
        <f t="shared" si="6"/>
        <v>2.2702702702702631</v>
      </c>
      <c r="V72" s="10"/>
      <c r="W72" s="10"/>
      <c r="X72" s="10"/>
      <c r="Y72" s="10"/>
      <c r="Z72" s="10"/>
      <c r="AA72" s="10">
        <v>52</v>
      </c>
      <c r="AB72" s="1">
        <v>150</v>
      </c>
      <c r="AC72" s="1">
        <v>0</v>
      </c>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row>
    <row r="73" spans="2:54" x14ac:dyDescent="0.3">
      <c r="B73" s="10"/>
      <c r="C73" s="10"/>
      <c r="D73" s="10"/>
      <c r="E73" s="10"/>
      <c r="F73" s="10"/>
      <c r="G73" s="10"/>
      <c r="H73" s="10"/>
      <c r="I73" s="10"/>
      <c r="J73" s="10"/>
      <c r="K73" s="10"/>
      <c r="L73" s="10"/>
      <c r="M73" s="10"/>
      <c r="N73" s="10"/>
      <c r="O73" s="10">
        <v>53</v>
      </c>
      <c r="P73" s="10">
        <v>252</v>
      </c>
      <c r="Q73" s="10">
        <f t="shared" si="5"/>
        <v>3.7297297297297449</v>
      </c>
      <c r="R73" s="10"/>
      <c r="S73" s="10">
        <v>53</v>
      </c>
      <c r="T73" s="10">
        <v>202</v>
      </c>
      <c r="U73" s="10">
        <f t="shared" si="6"/>
        <v>2.1756756756756683</v>
      </c>
      <c r="V73" s="10"/>
      <c r="W73" s="10"/>
      <c r="X73" s="10"/>
      <c r="Y73" s="10"/>
      <c r="Z73" s="10"/>
      <c r="AA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row>
    <row r="74" spans="2:54" x14ac:dyDescent="0.3">
      <c r="B74" s="10"/>
      <c r="C74" s="10"/>
      <c r="D74" s="10"/>
      <c r="E74" s="10"/>
      <c r="F74" s="10"/>
      <c r="G74" s="10"/>
      <c r="H74" s="10"/>
      <c r="I74" s="10"/>
      <c r="J74" s="10"/>
      <c r="K74" s="10"/>
      <c r="L74" s="10"/>
      <c r="M74" s="10"/>
      <c r="N74" s="10"/>
      <c r="O74" s="10">
        <v>54</v>
      </c>
      <c r="P74" s="10">
        <v>253</v>
      </c>
      <c r="Q74" s="10">
        <f t="shared" si="5"/>
        <v>3.5675675675675826</v>
      </c>
      <c r="R74" s="10"/>
      <c r="S74" s="10">
        <v>54</v>
      </c>
      <c r="T74" s="10">
        <v>203</v>
      </c>
      <c r="U74" s="10">
        <f t="shared" si="6"/>
        <v>2.0810810810810736</v>
      </c>
      <c r="V74" s="10"/>
      <c r="W74" s="10"/>
      <c r="X74" s="10"/>
      <c r="Y74" s="10"/>
      <c r="Z74" s="10"/>
      <c r="AA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row>
    <row r="75" spans="2:54" x14ac:dyDescent="0.3">
      <c r="B75" s="10"/>
      <c r="C75" s="10"/>
      <c r="D75" s="10"/>
      <c r="E75" s="10"/>
      <c r="F75" s="10"/>
      <c r="G75" s="10"/>
      <c r="H75" s="10"/>
      <c r="I75" s="10"/>
      <c r="J75" s="10"/>
      <c r="K75" s="10"/>
      <c r="L75" s="10"/>
      <c r="M75" s="10"/>
      <c r="N75" s="10"/>
      <c r="O75" s="10">
        <v>55</v>
      </c>
      <c r="P75" s="10">
        <v>254</v>
      </c>
      <c r="Q75" s="10">
        <f t="shared" si="5"/>
        <v>3.4054054054054204</v>
      </c>
      <c r="R75" s="10"/>
      <c r="S75" s="10">
        <v>55</v>
      </c>
      <c r="T75" s="10">
        <v>204</v>
      </c>
      <c r="U75" s="10">
        <f t="shared" si="6"/>
        <v>1.9864864864864791</v>
      </c>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row>
    <row r="76" spans="2:54" x14ac:dyDescent="0.3">
      <c r="B76" s="10"/>
      <c r="C76" s="10"/>
      <c r="D76" s="10"/>
      <c r="E76" s="10"/>
      <c r="F76" s="10"/>
      <c r="G76" s="10"/>
      <c r="H76" s="10"/>
      <c r="I76" s="10"/>
      <c r="J76" s="10"/>
      <c r="K76" s="10"/>
      <c r="L76" s="10"/>
      <c r="M76" s="10"/>
      <c r="N76" s="10"/>
      <c r="O76" s="10">
        <v>56</v>
      </c>
      <c r="P76" s="10">
        <v>255</v>
      </c>
      <c r="Q76" s="10">
        <f t="shared" si="5"/>
        <v>3.2432432432432581</v>
      </c>
      <c r="R76" s="10"/>
      <c r="S76" s="10">
        <v>56</v>
      </c>
      <c r="T76" s="10">
        <v>205</v>
      </c>
      <c r="U76" s="10">
        <f t="shared" si="6"/>
        <v>1.8918918918918846</v>
      </c>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row>
    <row r="77" spans="2:54" x14ac:dyDescent="0.3">
      <c r="B77" s="10"/>
      <c r="C77" s="10"/>
      <c r="D77" s="10"/>
      <c r="E77" s="10"/>
      <c r="F77" s="10"/>
      <c r="G77" s="10"/>
      <c r="H77" s="10"/>
      <c r="I77" s="10"/>
      <c r="J77" s="10"/>
      <c r="K77" s="10"/>
      <c r="L77" s="10"/>
      <c r="M77" s="10"/>
      <c r="N77" s="10"/>
      <c r="O77" s="10">
        <v>57</v>
      </c>
      <c r="P77" s="10">
        <v>256</v>
      </c>
      <c r="Q77" s="10">
        <f t="shared" si="5"/>
        <v>3.0810810810810958</v>
      </c>
      <c r="R77" s="10"/>
      <c r="S77" s="10">
        <v>57</v>
      </c>
      <c r="T77" s="10">
        <v>206</v>
      </c>
      <c r="U77" s="10">
        <f t="shared" si="6"/>
        <v>1.79729729729729</v>
      </c>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row>
    <row r="78" spans="2:54" x14ac:dyDescent="0.3">
      <c r="B78" s="10"/>
      <c r="C78" s="10"/>
      <c r="D78" s="10"/>
      <c r="E78" s="10"/>
      <c r="F78" s="10"/>
      <c r="G78" s="10"/>
      <c r="H78" s="10"/>
      <c r="I78" s="10"/>
      <c r="J78" s="10"/>
      <c r="K78" s="10"/>
      <c r="L78" s="10"/>
      <c r="M78" s="10"/>
      <c r="N78" s="10"/>
      <c r="O78" s="10">
        <v>58</v>
      </c>
      <c r="P78" s="10">
        <v>257</v>
      </c>
      <c r="Q78" s="10">
        <f t="shared" si="5"/>
        <v>2.9189189189189335</v>
      </c>
      <c r="R78" s="10"/>
      <c r="S78" s="10">
        <v>58</v>
      </c>
      <c r="T78" s="10">
        <v>207</v>
      </c>
      <c r="U78" s="10">
        <f t="shared" si="6"/>
        <v>1.7027027027026955</v>
      </c>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row>
    <row r="79" spans="2:54" x14ac:dyDescent="0.3">
      <c r="B79" s="10"/>
      <c r="C79" s="10"/>
      <c r="D79" s="10"/>
      <c r="E79" s="10"/>
      <c r="F79" s="10"/>
      <c r="G79" s="10"/>
      <c r="H79" s="10"/>
      <c r="I79" s="10"/>
      <c r="J79" s="10"/>
      <c r="K79" s="10"/>
      <c r="L79" s="10"/>
      <c r="M79" s="10"/>
      <c r="N79" s="10"/>
      <c r="O79" s="10">
        <v>59</v>
      </c>
      <c r="P79" s="10">
        <v>258</v>
      </c>
      <c r="Q79" s="10">
        <f t="shared" si="5"/>
        <v>2.7567567567567712</v>
      </c>
      <c r="R79" s="10"/>
      <c r="S79" s="10">
        <v>59</v>
      </c>
      <c r="T79" s="10">
        <v>208</v>
      </c>
      <c r="U79" s="10">
        <f t="shared" si="6"/>
        <v>1.608108108108101</v>
      </c>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row>
    <row r="80" spans="2:54" x14ac:dyDescent="0.3">
      <c r="B80" s="10"/>
      <c r="C80" s="10"/>
      <c r="D80" s="10"/>
      <c r="E80" s="10"/>
      <c r="F80" s="10"/>
      <c r="G80" s="10"/>
      <c r="H80" s="10"/>
      <c r="I80" s="10"/>
      <c r="J80" s="10"/>
      <c r="K80" s="10"/>
      <c r="L80" s="10"/>
      <c r="M80" s="10"/>
      <c r="N80" s="10"/>
      <c r="O80" s="10">
        <v>60</v>
      </c>
      <c r="P80" s="10">
        <v>259</v>
      </c>
      <c r="Q80" s="10">
        <f t="shared" si="5"/>
        <v>2.5945945945946089</v>
      </c>
      <c r="R80" s="10"/>
      <c r="S80" s="10">
        <v>60</v>
      </c>
      <c r="T80" s="10">
        <v>209</v>
      </c>
      <c r="U80" s="10">
        <f t="shared" si="6"/>
        <v>1.5135135135135065</v>
      </c>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row>
    <row r="81" spans="2:54" x14ac:dyDescent="0.3">
      <c r="B81" s="10"/>
      <c r="C81" s="10"/>
      <c r="D81" s="10"/>
      <c r="E81" s="10"/>
      <c r="F81" s="10"/>
      <c r="G81" s="10"/>
      <c r="H81" s="10"/>
      <c r="I81" s="10"/>
      <c r="J81" s="10"/>
      <c r="K81" s="10"/>
      <c r="L81" s="10"/>
      <c r="M81" s="10"/>
      <c r="N81" s="10"/>
      <c r="O81" s="10">
        <v>61</v>
      </c>
      <c r="P81" s="10">
        <v>260</v>
      </c>
      <c r="Q81" s="10">
        <f t="shared" si="5"/>
        <v>2.4324324324324467</v>
      </c>
      <c r="R81" s="10"/>
      <c r="S81" s="10">
        <v>61</v>
      </c>
      <c r="T81" s="10">
        <v>210</v>
      </c>
      <c r="U81" s="10">
        <f t="shared" si="6"/>
        <v>1.418918918918912</v>
      </c>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row>
    <row r="82" spans="2:54" x14ac:dyDescent="0.3">
      <c r="B82" s="10"/>
      <c r="C82" s="10"/>
      <c r="D82" s="10"/>
      <c r="E82" s="10"/>
      <c r="F82" s="10"/>
      <c r="G82" s="10"/>
      <c r="H82" s="10"/>
      <c r="I82" s="10"/>
      <c r="J82" s="10"/>
      <c r="K82" s="10"/>
      <c r="L82" s="10"/>
      <c r="M82" s="10"/>
      <c r="N82" s="10"/>
      <c r="O82" s="10">
        <v>62</v>
      </c>
      <c r="P82" s="10">
        <v>261</v>
      </c>
      <c r="Q82" s="10">
        <f t="shared" si="5"/>
        <v>2.2702702702702844</v>
      </c>
      <c r="R82" s="10"/>
      <c r="S82" s="10">
        <v>62</v>
      </c>
      <c r="T82" s="10">
        <v>211</v>
      </c>
      <c r="U82" s="10">
        <f t="shared" si="6"/>
        <v>1.3243243243243175</v>
      </c>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row>
    <row r="83" spans="2:54" x14ac:dyDescent="0.3">
      <c r="B83" s="10"/>
      <c r="C83" s="10"/>
      <c r="D83" s="10"/>
      <c r="E83" s="10"/>
      <c r="F83" s="10"/>
      <c r="G83" s="10"/>
      <c r="H83" s="10"/>
      <c r="I83" s="10"/>
      <c r="J83" s="10"/>
      <c r="K83" s="10"/>
      <c r="L83" s="10"/>
      <c r="M83" s="10"/>
      <c r="N83" s="10"/>
      <c r="O83" s="10">
        <v>63</v>
      </c>
      <c r="P83" s="10">
        <v>262</v>
      </c>
      <c r="Q83" s="10">
        <f t="shared" si="5"/>
        <v>2.1081081081081221</v>
      </c>
      <c r="R83" s="10"/>
      <c r="S83" s="10">
        <v>63</v>
      </c>
      <c r="T83" s="10">
        <v>212</v>
      </c>
      <c r="U83" s="10">
        <f t="shared" si="6"/>
        <v>1.2297297297297229</v>
      </c>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row>
    <row r="84" spans="2:54" x14ac:dyDescent="0.3">
      <c r="B84" s="10"/>
      <c r="C84" s="10"/>
      <c r="D84" s="10"/>
      <c r="E84" s="10"/>
      <c r="F84" s="10"/>
      <c r="G84" s="10"/>
      <c r="H84" s="10"/>
      <c r="I84" s="10"/>
      <c r="J84" s="10"/>
      <c r="K84" s="10"/>
      <c r="L84" s="10"/>
      <c r="M84" s="10"/>
      <c r="N84" s="10"/>
      <c r="O84" s="10">
        <v>64</v>
      </c>
      <c r="P84" s="10">
        <v>263</v>
      </c>
      <c r="Q84" s="10">
        <f t="shared" si="5"/>
        <v>1.9459459459459598</v>
      </c>
      <c r="R84" s="10"/>
      <c r="S84" s="10">
        <v>64</v>
      </c>
      <c r="T84" s="10">
        <v>213</v>
      </c>
      <c r="U84" s="10">
        <f t="shared" si="6"/>
        <v>1.1351351351351284</v>
      </c>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row>
    <row r="85" spans="2:54" x14ac:dyDescent="0.3">
      <c r="B85" s="10"/>
      <c r="C85" s="10"/>
      <c r="D85" s="10"/>
      <c r="E85" s="10"/>
      <c r="F85" s="10"/>
      <c r="G85" s="10"/>
      <c r="H85" s="10"/>
      <c r="I85" s="10"/>
      <c r="J85" s="10"/>
      <c r="K85" s="10"/>
      <c r="L85" s="10"/>
      <c r="M85" s="10"/>
      <c r="N85" s="10"/>
      <c r="O85" s="10">
        <v>65</v>
      </c>
      <c r="P85" s="10">
        <v>264</v>
      </c>
      <c r="Q85" s="10">
        <f t="shared" si="5"/>
        <v>1.7837837837837975</v>
      </c>
      <c r="R85" s="10"/>
      <c r="S85" s="10">
        <v>65</v>
      </c>
      <c r="T85" s="10">
        <v>214</v>
      </c>
      <c r="U85" s="10">
        <f t="shared" si="6"/>
        <v>1.0405405405405339</v>
      </c>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row>
    <row r="86" spans="2:54" x14ac:dyDescent="0.3">
      <c r="B86" s="10"/>
      <c r="C86" s="10"/>
      <c r="D86" s="10"/>
      <c r="E86" s="10"/>
      <c r="F86" s="10"/>
      <c r="G86" s="10"/>
      <c r="H86" s="10"/>
      <c r="I86" s="10"/>
      <c r="J86" s="10"/>
      <c r="K86" s="10"/>
      <c r="L86" s="10"/>
      <c r="M86" s="10"/>
      <c r="N86" s="10"/>
      <c r="O86" s="10">
        <v>66</v>
      </c>
      <c r="P86" s="10">
        <v>265</v>
      </c>
      <c r="Q86" s="10">
        <f t="shared" si="5"/>
        <v>1.6216216216216353</v>
      </c>
      <c r="R86" s="10"/>
      <c r="S86" s="10">
        <v>66</v>
      </c>
      <c r="T86" s="10">
        <v>215</v>
      </c>
      <c r="U86" s="10">
        <f t="shared" si="6"/>
        <v>0.94594594594593928</v>
      </c>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row>
    <row r="87" spans="2:54" x14ac:dyDescent="0.3">
      <c r="B87" s="10"/>
      <c r="C87" s="10"/>
      <c r="D87" s="10"/>
      <c r="E87" s="10"/>
      <c r="F87" s="10"/>
      <c r="G87" s="10"/>
      <c r="H87" s="10"/>
      <c r="I87" s="10"/>
      <c r="J87" s="10"/>
      <c r="K87" s="10"/>
      <c r="L87" s="10"/>
      <c r="M87" s="10"/>
      <c r="N87" s="10"/>
      <c r="O87" s="10">
        <v>67</v>
      </c>
      <c r="P87" s="10">
        <v>266</v>
      </c>
      <c r="Q87" s="10">
        <f t="shared" ref="Q87:Q96" si="7">Q86-$Q$11</f>
        <v>1.459459459459473</v>
      </c>
      <c r="R87" s="10"/>
      <c r="S87" s="10">
        <v>67</v>
      </c>
      <c r="T87" s="10">
        <v>216</v>
      </c>
      <c r="U87" s="10">
        <f t="shared" ref="U87:U96" si="8">U86-$U$11</f>
        <v>0.85135135135134465</v>
      </c>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row>
    <row r="88" spans="2:54" x14ac:dyDescent="0.3">
      <c r="B88" s="10"/>
      <c r="C88" s="10"/>
      <c r="D88" s="10"/>
      <c r="E88" s="10"/>
      <c r="F88" s="10"/>
      <c r="G88" s="10"/>
      <c r="H88" s="10"/>
      <c r="I88" s="10"/>
      <c r="J88" s="10"/>
      <c r="K88" s="10"/>
      <c r="L88" s="10"/>
      <c r="M88" s="10"/>
      <c r="N88" s="10"/>
      <c r="O88" s="10">
        <v>68</v>
      </c>
      <c r="P88" s="10">
        <v>267</v>
      </c>
      <c r="Q88" s="10">
        <f t="shared" si="7"/>
        <v>1.2972972972973107</v>
      </c>
      <c r="R88" s="10"/>
      <c r="S88" s="10">
        <v>68</v>
      </c>
      <c r="T88" s="10">
        <v>217</v>
      </c>
      <c r="U88" s="10">
        <f t="shared" si="8"/>
        <v>0.75675675675675003</v>
      </c>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row>
    <row r="89" spans="2:54" x14ac:dyDescent="0.3">
      <c r="B89" s="10"/>
      <c r="C89" s="10"/>
      <c r="D89" s="10"/>
      <c r="E89" s="10"/>
      <c r="F89" s="10"/>
      <c r="G89" s="10"/>
      <c r="H89" s="10"/>
      <c r="I89" s="10"/>
      <c r="J89" s="10"/>
      <c r="K89" s="10"/>
      <c r="L89" s="10"/>
      <c r="M89" s="10"/>
      <c r="N89" s="10"/>
      <c r="O89" s="10">
        <v>69</v>
      </c>
      <c r="P89" s="10">
        <v>268</v>
      </c>
      <c r="Q89" s="10">
        <f t="shared" si="7"/>
        <v>1.1351351351351484</v>
      </c>
      <c r="R89" s="10"/>
      <c r="S89" s="10">
        <v>69</v>
      </c>
      <c r="T89" s="10">
        <v>218</v>
      </c>
      <c r="U89" s="10">
        <f t="shared" si="8"/>
        <v>0.6621621621621554</v>
      </c>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row>
    <row r="90" spans="2:54" x14ac:dyDescent="0.3">
      <c r="O90" s="1">
        <v>70</v>
      </c>
      <c r="P90" s="1">
        <v>269</v>
      </c>
      <c r="Q90" s="1">
        <f t="shared" si="7"/>
        <v>0.97297297297298624</v>
      </c>
      <c r="S90" s="1">
        <v>70</v>
      </c>
      <c r="T90" s="1">
        <v>219</v>
      </c>
      <c r="U90" s="1">
        <f t="shared" si="8"/>
        <v>0.56756756756756077</v>
      </c>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row>
    <row r="91" spans="2:54" x14ac:dyDescent="0.3">
      <c r="O91" s="1">
        <v>71</v>
      </c>
      <c r="P91" s="1">
        <v>270</v>
      </c>
      <c r="Q91" s="1">
        <f t="shared" si="7"/>
        <v>0.81081081081082407</v>
      </c>
      <c r="S91" s="1">
        <v>71</v>
      </c>
      <c r="T91" s="1">
        <v>220</v>
      </c>
      <c r="U91" s="1">
        <f t="shared" si="8"/>
        <v>0.47297297297296614</v>
      </c>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row>
    <row r="92" spans="2:54" x14ac:dyDescent="0.3">
      <c r="O92" s="1">
        <v>72</v>
      </c>
      <c r="P92" s="1">
        <v>271</v>
      </c>
      <c r="Q92" s="1">
        <f t="shared" si="7"/>
        <v>0.6486486486486619</v>
      </c>
      <c r="S92" s="1">
        <v>72</v>
      </c>
      <c r="T92" s="1">
        <v>221</v>
      </c>
      <c r="U92" s="1">
        <f t="shared" si="8"/>
        <v>0.37837837837837152</v>
      </c>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row>
    <row r="93" spans="2:54" x14ac:dyDescent="0.3">
      <c r="O93" s="1">
        <v>73</v>
      </c>
      <c r="P93" s="1">
        <v>272</v>
      </c>
      <c r="Q93" s="1">
        <f t="shared" si="7"/>
        <v>0.48648648648649973</v>
      </c>
      <c r="S93" s="1">
        <v>73</v>
      </c>
      <c r="T93" s="1">
        <v>222</v>
      </c>
      <c r="U93" s="1">
        <f t="shared" si="8"/>
        <v>0.28378378378377689</v>
      </c>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row>
    <row r="94" spans="2:54" x14ac:dyDescent="0.3">
      <c r="O94" s="1">
        <v>74</v>
      </c>
      <c r="P94" s="1">
        <v>273</v>
      </c>
      <c r="Q94" s="1">
        <f t="shared" si="7"/>
        <v>0.32432432432433755</v>
      </c>
      <c r="S94" s="1">
        <v>74</v>
      </c>
      <c r="T94" s="1">
        <v>223</v>
      </c>
      <c r="U94" s="1">
        <f t="shared" si="8"/>
        <v>0.18918918918918229</v>
      </c>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row>
    <row r="95" spans="2:54" x14ac:dyDescent="0.3">
      <c r="O95" s="1">
        <v>75</v>
      </c>
      <c r="P95" s="1">
        <v>274</v>
      </c>
      <c r="Q95" s="1">
        <f t="shared" si="7"/>
        <v>0.16216216216217538</v>
      </c>
      <c r="S95" s="1">
        <v>75</v>
      </c>
      <c r="T95" s="1">
        <v>224</v>
      </c>
      <c r="U95" s="1">
        <f t="shared" si="8"/>
        <v>9.4594594594587689E-2</v>
      </c>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row>
    <row r="96" spans="2:54" x14ac:dyDescent="0.3">
      <c r="O96" s="1">
        <v>76</v>
      </c>
      <c r="P96" s="1">
        <v>275</v>
      </c>
      <c r="Q96" s="1">
        <f t="shared" si="7"/>
        <v>1.3211653993039363E-14</v>
      </c>
      <c r="S96" s="1">
        <v>76</v>
      </c>
      <c r="T96" s="1">
        <v>225</v>
      </c>
      <c r="U96" s="1">
        <f t="shared" si="8"/>
        <v>-6.9111383282915995E-15</v>
      </c>
    </row>
    <row r="97" spans="15:21" x14ac:dyDescent="0.3">
      <c r="O97" s="1">
        <v>77</v>
      </c>
      <c r="P97" s="1">
        <v>276</v>
      </c>
      <c r="Q97" s="1">
        <v>0</v>
      </c>
      <c r="S97" s="1">
        <v>77</v>
      </c>
      <c r="T97" s="1">
        <v>226</v>
      </c>
      <c r="U97" s="1">
        <v>0</v>
      </c>
    </row>
  </sheetData>
  <sheetProtection algorithmName="SHA-512" hashValue="WUYiQkSaGUMELloI9jFKvT1606hH+d4/3IzAdXq02Zga2S2mrDVk4eV434KcqYua0lI7Uk9xMfYAu4vfrTH/Ew==" saltValue="aH4pznOW8t+iST8F++tf7g==" spinCount="100000" sheet="1" objects="1" scenarios="1"/>
  <protectedRanges>
    <protectedRange sqref="E31" name="Bereik5"/>
    <protectedRange sqref="E30" name="Bereik4"/>
    <protectedRange sqref="E28:F29" name="Bereik2"/>
    <protectedRange sqref="E21:F21" name="Bereik1"/>
  </protectedRanges>
  <mergeCells count="42">
    <mergeCell ref="C31:D31"/>
    <mergeCell ref="B16:I16"/>
    <mergeCell ref="B17:I17"/>
    <mergeCell ref="C36:D36"/>
    <mergeCell ref="C37:D37"/>
    <mergeCell ref="H32:I32"/>
    <mergeCell ref="H28:I28"/>
    <mergeCell ref="C28:D28"/>
    <mergeCell ref="C29:D29"/>
    <mergeCell ref="C30:D30"/>
    <mergeCell ref="C49:F49"/>
    <mergeCell ref="C50:F50"/>
    <mergeCell ref="C51:F51"/>
    <mergeCell ref="C52:F52"/>
    <mergeCell ref="C38:D38"/>
    <mergeCell ref="B40:I40"/>
    <mergeCell ref="C45:E45"/>
    <mergeCell ref="B41:I41"/>
    <mergeCell ref="C53:F57"/>
    <mergeCell ref="C58:F58"/>
    <mergeCell ref="B53:B57"/>
    <mergeCell ref="B10:I10"/>
    <mergeCell ref="B11:I11"/>
    <mergeCell ref="H21:I21"/>
    <mergeCell ref="C21:D21"/>
    <mergeCell ref="E21:F21"/>
    <mergeCell ref="E28:F28"/>
    <mergeCell ref="E29:F29"/>
    <mergeCell ref="E30:F30"/>
    <mergeCell ref="E31:F31"/>
    <mergeCell ref="B26:I26"/>
    <mergeCell ref="H31:I31"/>
    <mergeCell ref="H30:I30"/>
    <mergeCell ref="H29:I29"/>
    <mergeCell ref="B8:I8"/>
    <mergeCell ref="B13:I13"/>
    <mergeCell ref="E20:F20"/>
    <mergeCell ref="C20:D20"/>
    <mergeCell ref="H20:I20"/>
    <mergeCell ref="B14:I14"/>
    <mergeCell ref="B15:I15"/>
    <mergeCell ref="B18:I19"/>
  </mergeCells>
  <conditionalFormatting sqref="E28">
    <cfRule type="cellIs" dxfId="18" priority="17" operator="greaterThan">
      <formula>275</formula>
    </cfRule>
    <cfRule type="cellIs" dxfId="17" priority="18" operator="lessThan">
      <formula>200</formula>
    </cfRule>
    <cfRule type="cellIs" dxfId="16" priority="19" operator="between">
      <formula>200</formula>
      <formula>275</formula>
    </cfRule>
  </conditionalFormatting>
  <conditionalFormatting sqref="E28:E31">
    <cfRule type="cellIs" dxfId="15" priority="4" operator="equal">
      <formula>0</formula>
    </cfRule>
  </conditionalFormatting>
  <conditionalFormatting sqref="E29">
    <cfRule type="cellIs" dxfId="14" priority="13" operator="greaterThan">
      <formula>225</formula>
    </cfRule>
    <cfRule type="cellIs" dxfId="13" priority="14" operator="lessThan">
      <formula>150</formula>
    </cfRule>
    <cfRule type="cellIs" dxfId="12" priority="15" operator="between">
      <formula>150</formula>
      <formula>225</formula>
    </cfRule>
  </conditionalFormatting>
  <conditionalFormatting sqref="E30">
    <cfRule type="cellIs" dxfId="11" priority="9" operator="greaterThan">
      <formula>180</formula>
    </cfRule>
    <cfRule type="cellIs" dxfId="10" priority="10" operator="lessThan">
      <formula>140</formula>
    </cfRule>
    <cfRule type="cellIs" dxfId="9" priority="11" operator="between">
      <formula>140</formula>
      <formula>180</formula>
    </cfRule>
  </conditionalFormatting>
  <conditionalFormatting sqref="E31">
    <cfRule type="cellIs" dxfId="8" priority="5" operator="greaterThan">
      <formula>150</formula>
    </cfRule>
    <cfRule type="cellIs" dxfId="7" priority="6" operator="lessThan">
      <formula>100</formula>
    </cfRule>
    <cfRule type="cellIs" dxfId="6" priority="7" operator="between">
      <formula>100</formula>
      <formula>150</formula>
    </cfRule>
  </conditionalFormatting>
  <conditionalFormatting sqref="E38">
    <cfRule type="cellIs" dxfId="5" priority="1" operator="greaterThan">
      <formula>0</formula>
    </cfRule>
    <cfRule type="cellIs" dxfId="4" priority="2" operator="equal">
      <formula>0</formula>
    </cfRule>
  </conditionalFormatting>
  <conditionalFormatting sqref="E21:F21">
    <cfRule type="cellIs" dxfId="3" priority="20" operator="equal">
      <formula>0</formula>
    </cfRule>
    <cfRule type="cellIs" dxfId="2" priority="21" operator="greaterThan">
      <formula>40</formula>
    </cfRule>
    <cfRule type="cellIs" dxfId="1" priority="22" operator="lessThan">
      <formula>20</formula>
    </cfRule>
    <cfRule type="cellIs" dxfId="0" priority="23" operator="between">
      <formula>20</formula>
      <formula>40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f3d2008-c423-4719-8267-0a2df733c7e1">
      <Value>3</Value>
    </TaxCatchAll>
    <lcf76f155ced4ddcb4097134ff3c332f xmlns="02702376-cb15-4beb-959e-e30b3f1455fe">
      <Terms xmlns="http://schemas.microsoft.com/office/infopath/2007/PartnerControls"/>
    </lcf76f155ced4ddcb4097134ff3c332f>
    <e26c6b24c3df49c793a0121843eb7569 xmlns="02702376-cb15-4beb-959e-e30b3f1455fe">
      <Terms xmlns="http://schemas.microsoft.com/office/infopath/2007/PartnerControls">
        <TermInfo xmlns="http://schemas.microsoft.com/office/infopath/2007/PartnerControls">
          <TermName xmlns="http://schemas.microsoft.com/office/infopath/2007/PartnerControls">P＆O</TermName>
          <TermId xmlns="http://schemas.microsoft.com/office/infopath/2007/PartnerControls">358cb00d-3b53-4b2f-8e6b-5c97583b1f3d</TermId>
        </TermInfo>
      </Terms>
    </e26c6b24c3df49c793a0121843eb7569>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6A090013BEE95488BFE93D3F039CB73" ma:contentTypeVersion="19" ma:contentTypeDescription="Een nieuw document maken." ma:contentTypeScope="" ma:versionID="0c1c72b834441c19fae1858d5a8bcb86">
  <xsd:schema xmlns:xsd="http://www.w3.org/2001/XMLSchema" xmlns:xs="http://www.w3.org/2001/XMLSchema" xmlns:p="http://schemas.microsoft.com/office/2006/metadata/properties" xmlns:ns2="bf3d2008-c423-4719-8267-0a2df733c7e1" xmlns:ns3="a0cf0202-a5c5-484a-8f56-a5c31f00845a" xmlns:ns4="02702376-cb15-4beb-959e-e30b3f1455fe" targetNamespace="http://schemas.microsoft.com/office/2006/metadata/properties" ma:root="true" ma:fieldsID="f3f6573321d6d48623db26fa2ad083c8" ns2:_="" ns3:_="" ns4:_="">
    <xsd:import namespace="bf3d2008-c423-4719-8267-0a2df733c7e1"/>
    <xsd:import namespace="a0cf0202-a5c5-484a-8f56-a5c31f00845a"/>
    <xsd:import namespace="02702376-cb15-4beb-959e-e30b3f1455fe"/>
    <xsd:element name="properties">
      <xsd:complexType>
        <xsd:sequence>
          <xsd:element name="documentManagement">
            <xsd:complexType>
              <xsd:all>
                <xsd:element ref="ns2:TaxCatchAll" minOccurs="0"/>
                <xsd:element ref="ns3:SharedWithUsers" minOccurs="0"/>
                <xsd:element ref="ns3:SharedWithDetails" minOccurs="0"/>
                <xsd:element ref="ns4:e26c6b24c3df49c793a0121843eb7569" minOccurs="0"/>
                <xsd:element ref="ns4:MediaServiceMetadata" minOccurs="0"/>
                <xsd:element ref="ns4:MediaServiceFastMetadata" minOccurs="0"/>
                <xsd:element ref="ns4:MediaServiceDateTaken" minOccurs="0"/>
                <xsd:element ref="ns4:MediaServiceObjectDetectorVersions" minOccurs="0"/>
                <xsd:element ref="ns4:MediaServiceGenerationTime" minOccurs="0"/>
                <xsd:element ref="ns4:MediaServiceEventHashCode" minOccurs="0"/>
                <xsd:element ref="ns4:MediaLengthInSeconds" minOccurs="0"/>
                <xsd:element ref="ns4:lcf76f155ced4ddcb4097134ff3c332f" minOccurs="0"/>
                <xsd:element ref="ns4:MediaServiceOCR" minOccurs="0"/>
                <xsd:element ref="ns4:MediaServiceLocation"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3d2008-c423-4719-8267-0a2df733c7e1"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4a508e5f-11c9-4dc4-9df6-52b1ca3bff2f}" ma:internalName="TaxCatchAll" ma:showField="CatchAllData" ma:web="bf3d2008-c423-4719-8267-0a2df733c7e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702376-cb15-4beb-959e-e30b3f1455fe" elementFormDefault="qualified">
    <xsd:import namespace="http://schemas.microsoft.com/office/2006/documentManagement/types"/>
    <xsd:import namespace="http://schemas.microsoft.com/office/infopath/2007/PartnerControls"/>
    <xsd:element name="e26c6b24c3df49c793a0121843eb7569" ma:index="12" nillable="true" ma:taxonomy="true" ma:internalName="e26c6b24c3df49c793a0121843eb7569" ma:taxonomyFieldName="Afdelingscode" ma:displayName="Afdelingscode" ma:default="3;#P＆O|358cb00d-3b53-4b2f-8e6b-5c97583b1f3d" ma:fieldId="{e26c6b24-c3df-49c7-93a0-121843eb7569}"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B316FF-8F5E-42E9-90B9-C26BE7114BF0}">
  <ds:schemaRefs>
    <ds:schemaRef ds:uri="http://schemas.microsoft.com/sharepoint/v3/contenttype/forms"/>
  </ds:schemaRefs>
</ds:datastoreItem>
</file>

<file path=customXml/itemProps2.xml><?xml version="1.0" encoding="utf-8"?>
<ds:datastoreItem xmlns:ds="http://schemas.openxmlformats.org/officeDocument/2006/customXml" ds:itemID="{7005E7AB-644E-4813-8D98-34C9E2C1F482}">
  <ds:schemaRefs>
    <ds:schemaRef ds:uri="a0cf0202-a5c5-484a-8f56-a5c31f00845a"/>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bf3d2008-c423-4719-8267-0a2df733c7e1"/>
    <ds:schemaRef ds:uri="http://purl.org/dc/elements/1.1/"/>
    <ds:schemaRef ds:uri="http://purl.org/dc/dcmitype/"/>
    <ds:schemaRef ds:uri="02702376-cb15-4beb-959e-e30b3f1455fe"/>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6D683719-A3D5-491B-8F01-D7DEEF0888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3d2008-c423-4719-8267-0a2df733c7e1"/>
    <ds:schemaRef ds:uri="a0cf0202-a5c5-484a-8f56-a5c31f00845a"/>
    <ds:schemaRef ds:uri="02702376-cb15-4beb-959e-e30b3f1455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Provincie Noord-Holland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Femke Dijkstra</dc:creator>
  <cp:keywords/>
  <dc:description/>
  <cp:lastModifiedBy>Süter, Amy</cp:lastModifiedBy>
  <cp:revision/>
  <dcterms:created xsi:type="dcterms:W3CDTF">2024-05-13T08:19:06Z</dcterms:created>
  <dcterms:modified xsi:type="dcterms:W3CDTF">2025-09-01T07:23:58Z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0x01010096A090013BEE95488BFE93D3F039CB73</vt:lpwstr>
  </property>
  <property fmtid="{D5CDD505-2E9C-101B-9397-08002B2CF9AE}" pid="3" name="n0473b643a634bdd9d0f8eb24a9f924c">
    <vt:lpwstr>In behandeling|4c7b17d3-99d4-47d2-96b3-f1007e31f881</vt:lpwstr>
  </property>
  <property fmtid="{D5CDD505-2E9C-101B-9397-08002B2CF9AE}" pid="4" name="Organisatieonderdeel">
    <vt:lpwstr>45</vt:lpwstr>
  </property>
  <property fmtid="{D5CDD505-2E9C-101B-9397-08002B2CF9AE}" pid="5" name="_dlc_DocIdItemGuid">
    <vt:lpwstr>9d86462d-5263-4696-8d0f-71178f9bac1d</vt:lpwstr>
  </property>
  <property fmtid="{D5CDD505-2E9C-101B-9397-08002B2CF9AE}" pid="6" name="af5ae35b54c84f09896a11b2dec84839">
    <vt:lpwstr/>
  </property>
  <property fmtid="{D5CDD505-2E9C-101B-9397-08002B2CF9AE}" pid="7" name="Grondslag openbaar">
    <vt:lpwstr/>
  </property>
  <property fmtid="{D5CDD505-2E9C-101B-9397-08002B2CF9AE}" pid="8" name="ge2120871af745b1ae0504045904b319">
    <vt:lpwstr/>
  </property>
  <property fmtid="{D5CDD505-2E9C-101B-9397-08002B2CF9AE}" pid="9" name="Weg- vaarwegnummer">
    <vt:lpwstr/>
  </property>
  <property fmtid="{D5CDD505-2E9C-101B-9397-08002B2CF9AE}" pid="10" name="MediaServiceImageTags">
    <vt:lpwstr/>
  </property>
  <property fmtid="{D5CDD505-2E9C-101B-9397-08002B2CF9AE}" pid="11" name="PNHActiviteit">
    <vt:lpwstr/>
  </property>
  <property fmtid="{D5CDD505-2E9C-101B-9397-08002B2CF9AE}" pid="12" name="Domein">
    <vt:lpwstr/>
  </property>
  <property fmtid="{D5CDD505-2E9C-101B-9397-08002B2CF9AE}" pid="13" name="ncd4c9f9bf614d388b72eb91968d1b81">
    <vt:lpwstr/>
  </property>
  <property fmtid="{D5CDD505-2E9C-101B-9397-08002B2CF9AE}" pid="14" name="Grondslag voor geheimhouding1">
    <vt:lpwstr/>
  </property>
  <property fmtid="{D5CDD505-2E9C-101B-9397-08002B2CF9AE}" pid="15" name="ad9c06bc15a3492eb529eb48ca2db363">
    <vt:lpwstr/>
  </property>
  <property fmtid="{D5CDD505-2E9C-101B-9397-08002B2CF9AE}" pid="16" name="Documenttype">
    <vt:lpwstr/>
  </property>
  <property fmtid="{D5CDD505-2E9C-101B-9397-08002B2CF9AE}" pid="17" name="gc0684d3c12b44f3a596ed170a775d7b">
    <vt:lpwstr/>
  </property>
  <property fmtid="{D5CDD505-2E9C-101B-9397-08002B2CF9AE}" pid="18" name="Status dossier">
    <vt:lpwstr>1;#In behandeling|4c7b17d3-99d4-47d2-96b3-f1007e31f881</vt:lpwstr>
  </property>
  <property fmtid="{D5CDD505-2E9C-101B-9397-08002B2CF9AE}" pid="19" name="Objectsoort">
    <vt:lpwstr/>
  </property>
  <property fmtid="{D5CDD505-2E9C-101B-9397-08002B2CF9AE}" pid="20" name="p5189299153b471dbe208a1382badc36">
    <vt:lpwstr/>
  </property>
  <property fmtid="{D5CDD505-2E9C-101B-9397-08002B2CF9AE}" pid="21" name="fc889d47b20d4b7eb23397d202ce916e">
    <vt:lpwstr/>
  </property>
  <property fmtid="{D5CDD505-2E9C-101B-9397-08002B2CF9AE}" pid="22" name="Soort_x0020_record">
    <vt:lpwstr/>
  </property>
  <property fmtid="{D5CDD505-2E9C-101B-9397-08002B2CF9AE}" pid="23" name="Aanvang_x0020_bewaartermijn">
    <vt:lpwstr/>
  </property>
  <property fmtid="{D5CDD505-2E9C-101B-9397-08002B2CF9AE}" pid="24" name="Toezichtsgebied">
    <vt:lpwstr/>
  </property>
  <property fmtid="{D5CDD505-2E9C-101B-9397-08002B2CF9AE}" pid="25" name="Status document">
    <vt:lpwstr/>
  </property>
  <property fmtid="{D5CDD505-2E9C-101B-9397-08002B2CF9AE}" pid="26" name="Type_x0020_aanbestedingsdossier">
    <vt:lpwstr/>
  </property>
  <property fmtid="{D5CDD505-2E9C-101B-9397-08002B2CF9AE}" pid="27" name="Projectfase">
    <vt:lpwstr/>
  </property>
  <property fmtid="{D5CDD505-2E9C-101B-9397-08002B2CF9AE}" pid="28" name="Kwalificatie integriteit">
    <vt:lpwstr/>
  </property>
  <property fmtid="{D5CDD505-2E9C-101B-9397-08002B2CF9AE}" pid="29" name="fb9bf6f430b7444982f92b4cc13cc59b">
    <vt:lpwstr/>
  </property>
  <property fmtid="{D5CDD505-2E9C-101B-9397-08002B2CF9AE}" pid="30" name="Geheimhouding opgelegd door">
    <vt:lpwstr/>
  </property>
  <property fmtid="{D5CDD505-2E9C-101B-9397-08002B2CF9AE}" pid="31" name="PNH-gebied">
    <vt:lpwstr/>
  </property>
  <property fmtid="{D5CDD505-2E9C-101B-9397-08002B2CF9AE}" pid="32" name="dc72c89380db49daa673ce313ca9a274">
    <vt:lpwstr/>
  </property>
  <property fmtid="{D5CDD505-2E9C-101B-9397-08002B2CF9AE}" pid="33" name="Hoedanigheid">
    <vt:lpwstr/>
  </property>
  <property fmtid="{D5CDD505-2E9C-101B-9397-08002B2CF9AE}" pid="34" name="Uitkomst">
    <vt:lpwstr/>
  </property>
  <property fmtid="{D5CDD505-2E9C-101B-9397-08002B2CF9AE}" pid="35" name="e31121ba8f2448e0a4e586576f4bb073">
    <vt:lpwstr/>
  </property>
  <property fmtid="{D5CDD505-2E9C-101B-9397-08002B2CF9AE}" pid="36" name="o5875bba6424448f97b2d90a0067556d">
    <vt:lpwstr/>
  </property>
  <property fmtid="{D5CDD505-2E9C-101B-9397-08002B2CF9AE}" pid="37" name="Locatie_x0020_verplaatsen">
    <vt:lpwstr/>
  </property>
  <property fmtid="{D5CDD505-2E9C-101B-9397-08002B2CF9AE}" pid="38" name="m60a1d1c449c48bbbcc326f67337168b">
    <vt:lpwstr/>
  </property>
  <property fmtid="{D5CDD505-2E9C-101B-9397-08002B2CF9AE}" pid="39" name="Soort_x0020_toezicht">
    <vt:lpwstr/>
  </property>
  <property fmtid="{D5CDD505-2E9C-101B-9397-08002B2CF9AE}" pid="40" name="Beleidsthema">
    <vt:lpwstr/>
  </property>
  <property fmtid="{D5CDD505-2E9C-101B-9397-08002B2CF9AE}" pid="41" name="PNHBedrijfsproces">
    <vt:lpwstr/>
  </property>
  <property fmtid="{D5CDD505-2E9C-101B-9397-08002B2CF9AE}" pid="42" name="Projectactiviteit">
    <vt:lpwstr/>
  </property>
  <property fmtid="{D5CDD505-2E9C-101B-9397-08002B2CF9AE}" pid="43" name="e3b34194e53f42cda968a65aa076568b">
    <vt:lpwstr/>
  </property>
  <property fmtid="{D5CDD505-2E9C-101B-9397-08002B2CF9AE}" pid="44" name="g885bc7ff7c74afcad9e1f351ef621c8">
    <vt:lpwstr/>
  </property>
  <property fmtid="{D5CDD505-2E9C-101B-9397-08002B2CF9AE}" pid="45" name="j3178a27eff5453fac94614d7a6a9e08">
    <vt:lpwstr/>
  </property>
  <property fmtid="{D5CDD505-2E9C-101B-9397-08002B2CF9AE}" pid="46" name="Gerelateerde applicatie">
    <vt:lpwstr/>
  </property>
  <property fmtid="{D5CDD505-2E9C-101B-9397-08002B2CF9AE}" pid="47" name="Soort record">
    <vt:lpwstr/>
  </property>
  <property fmtid="{D5CDD505-2E9C-101B-9397-08002B2CF9AE}" pid="48" name="Aanvang bewaartermijn">
    <vt:lpwstr/>
  </property>
  <property fmtid="{D5CDD505-2E9C-101B-9397-08002B2CF9AE}" pid="49" name="Soort toezicht">
    <vt:lpwstr/>
  </property>
  <property fmtid="{D5CDD505-2E9C-101B-9397-08002B2CF9AE}" pid="50" name="Locatie verplaatsen">
    <vt:lpwstr/>
  </property>
  <property fmtid="{D5CDD505-2E9C-101B-9397-08002B2CF9AE}" pid="51" name="Type aanbestedingsdossier">
    <vt:lpwstr/>
  </property>
  <property fmtid="{D5CDD505-2E9C-101B-9397-08002B2CF9AE}" pid="52" name="_docset_NoMedatataSyncRequired">
    <vt:lpwstr>False</vt:lpwstr>
  </property>
  <property fmtid="{D5CDD505-2E9C-101B-9397-08002B2CF9AE}" pid="53" name="Afdelingscode">
    <vt:lpwstr>3;#P＆O|358cb00d-3b53-4b2f-8e6b-5c97583b1f3d</vt:lpwstr>
  </property>
</Properties>
</file>