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N:\DATA\AANBESTEDINGEN\IUC24-009 LCM LAN (2e)\NvI2\"/>
    </mc:Choice>
  </mc:AlternateContent>
  <xr:revisionPtr revIDLastSave="0" documentId="8_{70C6FBED-1372-4C26-8A8B-281E99552A9D}" xr6:coauthVersionLast="47" xr6:coauthVersionMax="47" xr10:uidLastSave="{00000000-0000-0000-0000-000000000000}"/>
  <bookViews>
    <workbookView xWindow="-120" yWindow="-120" windowWidth="29040" windowHeight="15840" tabRatio="771" xr2:uid="{00000000-000D-0000-FFFF-FFFF00000000}"/>
  </bookViews>
  <sheets>
    <sheet name="Samenvatting" sheetId="4" r:id="rId1"/>
    <sheet name="Toelichting" sheetId="70" r:id="rId2"/>
    <sheet name="Dimensionering" sheetId="29" r:id="rId3"/>
    <sheet name="0 Financiële Waarde" sheetId="46" r:id="rId4"/>
    <sheet name="0 Benodigde HW en SW " sheetId="60" r:id="rId5"/>
    <sheet name="A. Bouwblok 1" sheetId="66" r:id="rId6"/>
    <sheet name="TCO IaaS-Platform" sheetId="72" r:id="rId7"/>
    <sheet name="B0. Optics" sheetId="65" r:id="rId8"/>
    <sheet name="B. Bouwblok 2" sheetId="64" r:id="rId9"/>
    <sheet name="C. Bouwblok 3" sheetId="63" r:id="rId10"/>
    <sheet name="D. Bouwblok 4" sheetId="49" r:id="rId11"/>
    <sheet name="E. Bouwblok 5 Integratie A" sheetId="61" r:id="rId12"/>
    <sheet name="F. Bouwblok 6  Integratie B" sheetId="62" r:id="rId13"/>
    <sheet name="Additionele diensten" sheetId="3" r:id="rId14"/>
    <sheet name="BPK-Grafiek" sheetId="67" r:id="rId15"/>
    <sheet name="Blad1" sheetId="71" r:id="rId16"/>
    <sheet name="DATA" sheetId="68" state="hidden" r:id="rId17"/>
  </sheets>
  <definedNames>
    <definedName name="koers">Samenvatting!#REF!</definedName>
    <definedName name="tariefKwh">Samenvatting!$C$16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29" i="62" l="1"/>
  <c r="AA128" i="62"/>
  <c r="AA127" i="62"/>
  <c r="AA126" i="62"/>
  <c r="AA125" i="62"/>
  <c r="AA111" i="62"/>
  <c r="AA110" i="62"/>
  <c r="AA109" i="62"/>
  <c r="AA108" i="62"/>
  <c r="AA107" i="62"/>
  <c r="AA93" i="62"/>
  <c r="AA92" i="62"/>
  <c r="AA91" i="62"/>
  <c r="AA90" i="62"/>
  <c r="AA89" i="62"/>
  <c r="AA75" i="62"/>
  <c r="AA74" i="62"/>
  <c r="AA73" i="62"/>
  <c r="AA72" i="62"/>
  <c r="AA71" i="62"/>
  <c r="AA57" i="62"/>
  <c r="AA56" i="62"/>
  <c r="AA55" i="62"/>
  <c r="AA54" i="62"/>
  <c r="AA53" i="62"/>
  <c r="AA39" i="62"/>
  <c r="AA38" i="62"/>
  <c r="AA37" i="62"/>
  <c r="AA36" i="62"/>
  <c r="AA35" i="62"/>
  <c r="AA169" i="61"/>
  <c r="AA168" i="61"/>
  <c r="AA167" i="61"/>
  <c r="AA166" i="61"/>
  <c r="AA165" i="61"/>
  <c r="AA151" i="61"/>
  <c r="AA150" i="61"/>
  <c r="AA149" i="61"/>
  <c r="AA148" i="61"/>
  <c r="AA147" i="61"/>
  <c r="AA133" i="61"/>
  <c r="AA132" i="61"/>
  <c r="AA131" i="61"/>
  <c r="AA130" i="61"/>
  <c r="AA129" i="61"/>
  <c r="AA115" i="61"/>
  <c r="AA114" i="61"/>
  <c r="AA113" i="61"/>
  <c r="AA112" i="61"/>
  <c r="AA111" i="61"/>
  <c r="AA97" i="61"/>
  <c r="AA96" i="61"/>
  <c r="AA95" i="61"/>
  <c r="AA94" i="61"/>
  <c r="AA93" i="61"/>
  <c r="AA79" i="61"/>
  <c r="AA78" i="61"/>
  <c r="AA77" i="61"/>
  <c r="AA76" i="61"/>
  <c r="AA75" i="61"/>
  <c r="AA61" i="61"/>
  <c r="AA60" i="61"/>
  <c r="AA59" i="61"/>
  <c r="AA58" i="61"/>
  <c r="AA57" i="61"/>
  <c r="AA43" i="61"/>
  <c r="AA42" i="61"/>
  <c r="AA41" i="61"/>
  <c r="AA40" i="61"/>
  <c r="AA39" i="61"/>
  <c r="AA148" i="49"/>
  <c r="AA147" i="49"/>
  <c r="AA146" i="49"/>
  <c r="AA145" i="49"/>
  <c r="AA144" i="49"/>
  <c r="AA130" i="49"/>
  <c r="AA129" i="49"/>
  <c r="AA128" i="49"/>
  <c r="AA127" i="49"/>
  <c r="AA126" i="49"/>
  <c r="AA112" i="49"/>
  <c r="AA111" i="49"/>
  <c r="AA110" i="49"/>
  <c r="AA109" i="49"/>
  <c r="AA108" i="49"/>
  <c r="AA94" i="49"/>
  <c r="AA93" i="49"/>
  <c r="AA92" i="49"/>
  <c r="AA91" i="49"/>
  <c r="AA90" i="49"/>
  <c r="AA76" i="49"/>
  <c r="AA75" i="49"/>
  <c r="AA74" i="49"/>
  <c r="AA73" i="49"/>
  <c r="AA72" i="49"/>
  <c r="AA58" i="49"/>
  <c r="AA57" i="49"/>
  <c r="AA56" i="49"/>
  <c r="AA55" i="49"/>
  <c r="AA54" i="49"/>
  <c r="AA40" i="49"/>
  <c r="AA39" i="49"/>
  <c r="AA38" i="49"/>
  <c r="AA37" i="49"/>
  <c r="AA36" i="49"/>
  <c r="AA169" i="63"/>
  <c r="AA168" i="63"/>
  <c r="AA167" i="63"/>
  <c r="AA166" i="63"/>
  <c r="AA165" i="63"/>
  <c r="AA151" i="63"/>
  <c r="AA150" i="63"/>
  <c r="AA149" i="63"/>
  <c r="AA148" i="63"/>
  <c r="AA147" i="63"/>
  <c r="AA133" i="63"/>
  <c r="AA132" i="63"/>
  <c r="AA131" i="63"/>
  <c r="AA130" i="63"/>
  <c r="AA129" i="63"/>
  <c r="AA115" i="63"/>
  <c r="AA114" i="63"/>
  <c r="AA113" i="63"/>
  <c r="AA112" i="63"/>
  <c r="AA111" i="63"/>
  <c r="AA97" i="63"/>
  <c r="AA96" i="63"/>
  <c r="AA95" i="63"/>
  <c r="AA94" i="63"/>
  <c r="AA93" i="63"/>
  <c r="AA79" i="63"/>
  <c r="AA78" i="63"/>
  <c r="AA77" i="63"/>
  <c r="AA76" i="63"/>
  <c r="AA75" i="63"/>
  <c r="AA61" i="63"/>
  <c r="AA60" i="63"/>
  <c r="AA59" i="63"/>
  <c r="AA58" i="63"/>
  <c r="AA57" i="63"/>
  <c r="AA43" i="63"/>
  <c r="AA42" i="63"/>
  <c r="AA41" i="63"/>
  <c r="AA40" i="63"/>
  <c r="AA39" i="63"/>
  <c r="AA85" i="64"/>
  <c r="AA84" i="64"/>
  <c r="AA83" i="64"/>
  <c r="AA82" i="64"/>
  <c r="AA81" i="64"/>
  <c r="AA67" i="64"/>
  <c r="AA66" i="64"/>
  <c r="AA65" i="64"/>
  <c r="AA64" i="64"/>
  <c r="AA63" i="64"/>
  <c r="AA49" i="64"/>
  <c r="AA48" i="64"/>
  <c r="AA47" i="64"/>
  <c r="AA46" i="64"/>
  <c r="AA45" i="64"/>
  <c r="AA31" i="64"/>
  <c r="AA30" i="64"/>
  <c r="AA29" i="64"/>
  <c r="AA28" i="64"/>
  <c r="AA27" i="64"/>
  <c r="Z98" i="65"/>
  <c r="Z91" i="65"/>
  <c r="Z84" i="65"/>
  <c r="Z77" i="65"/>
  <c r="Z70" i="65"/>
  <c r="Z63" i="65"/>
  <c r="Z56" i="65"/>
  <c r="Z49" i="65"/>
  <c r="Z42" i="65"/>
  <c r="Z35" i="65"/>
  <c r="AA32" i="66" l="1"/>
  <c r="AA31" i="66"/>
  <c r="AA30" i="66"/>
  <c r="AA29" i="66"/>
  <c r="AA28" i="66"/>
  <c r="AA27" i="66"/>
  <c r="AA26" i="66"/>
  <c r="AA25" i="66"/>
  <c r="AA24" i="66"/>
  <c r="AA23" i="66"/>
  <c r="AA22" i="66"/>
  <c r="AA21" i="66"/>
  <c r="S43" i="66"/>
  <c r="T43" i="66" s="1"/>
  <c r="O43" i="66"/>
  <c r="N43" i="66"/>
  <c r="M43" i="66"/>
  <c r="I43" i="66"/>
  <c r="J43" i="66" s="1"/>
  <c r="S42" i="66"/>
  <c r="O42" i="66"/>
  <c r="N42" i="66"/>
  <c r="M42" i="66"/>
  <c r="I42" i="66"/>
  <c r="J42" i="66" s="1"/>
  <c r="S41" i="66"/>
  <c r="O41" i="66"/>
  <c r="T41" i="66" s="1"/>
  <c r="N41" i="66"/>
  <c r="M41" i="66"/>
  <c r="I41" i="66"/>
  <c r="J41" i="66" s="1"/>
  <c r="S40" i="66"/>
  <c r="O40" i="66"/>
  <c r="N40" i="66"/>
  <c r="M40" i="66"/>
  <c r="I40" i="66"/>
  <c r="J40" i="66" s="1"/>
  <c r="S39" i="66"/>
  <c r="O39" i="66"/>
  <c r="T39" i="66" s="1"/>
  <c r="N39" i="66"/>
  <c r="M39" i="66"/>
  <c r="I39" i="66"/>
  <c r="J39" i="66" s="1"/>
  <c r="AF26" i="66"/>
  <c r="AJ26" i="66" s="1"/>
  <c r="AK26" i="66" s="1"/>
  <c r="AL26" i="66" s="1"/>
  <c r="S26" i="66"/>
  <c r="T26" i="66" s="1"/>
  <c r="O26" i="66"/>
  <c r="N26" i="66"/>
  <c r="AE26" i="66" s="1"/>
  <c r="M26" i="66"/>
  <c r="AD26" i="66" s="1"/>
  <c r="I26" i="66"/>
  <c r="J26" i="66" s="1"/>
  <c r="AF25" i="66"/>
  <c r="AJ25" i="66" s="1"/>
  <c r="AK25" i="66" s="1"/>
  <c r="AL25" i="66" s="1"/>
  <c r="S25" i="66"/>
  <c r="O25" i="66"/>
  <c r="T25" i="66" s="1"/>
  <c r="N25" i="66"/>
  <c r="AE25" i="66" s="1"/>
  <c r="M25" i="66"/>
  <c r="AD25" i="66" s="1"/>
  <c r="I25" i="66"/>
  <c r="J25" i="66" s="1"/>
  <c r="AF29" i="66"/>
  <c r="AJ29" i="66" s="1"/>
  <c r="AK29" i="66" s="1"/>
  <c r="AL29" i="66" s="1"/>
  <c r="S29" i="66"/>
  <c r="O29" i="66"/>
  <c r="N29" i="66"/>
  <c r="AE29" i="66" s="1"/>
  <c r="M29" i="66"/>
  <c r="AD29" i="66" s="1"/>
  <c r="I29" i="66"/>
  <c r="J29" i="66" s="1"/>
  <c r="AF28" i="66"/>
  <c r="AJ28" i="66" s="1"/>
  <c r="AK28" i="66" s="1"/>
  <c r="AL28" i="66" s="1"/>
  <c r="S28" i="66"/>
  <c r="O28" i="66"/>
  <c r="N28" i="66"/>
  <c r="AE28" i="66" s="1"/>
  <c r="M28" i="66"/>
  <c r="AD28" i="66" s="1"/>
  <c r="I28" i="66"/>
  <c r="J28" i="66" s="1"/>
  <c r="AF27" i="66"/>
  <c r="AJ27" i="66" s="1"/>
  <c r="AK27" i="66" s="1"/>
  <c r="AL27" i="66" s="1"/>
  <c r="S27" i="66"/>
  <c r="O27" i="66"/>
  <c r="N27" i="66"/>
  <c r="AE27" i="66" s="1"/>
  <c r="M27" i="66"/>
  <c r="AD27" i="66" s="1"/>
  <c r="I27" i="66"/>
  <c r="J27" i="66" s="1"/>
  <c r="AF24" i="66"/>
  <c r="AJ24" i="66" s="1"/>
  <c r="AK24" i="66" s="1"/>
  <c r="AL24" i="66" s="1"/>
  <c r="S24" i="66"/>
  <c r="O24" i="66"/>
  <c r="N24" i="66"/>
  <c r="AE24" i="66" s="1"/>
  <c r="M24" i="66"/>
  <c r="AD24" i="66" s="1"/>
  <c r="I24" i="66"/>
  <c r="J24" i="66" s="1"/>
  <c r="AF23" i="66"/>
  <c r="AJ23" i="66" s="1"/>
  <c r="AK23" i="66" s="1"/>
  <c r="AL23" i="66" s="1"/>
  <c r="S23" i="66"/>
  <c r="O23" i="66"/>
  <c r="N23" i="66"/>
  <c r="AE23" i="66" s="1"/>
  <c r="M23" i="66"/>
  <c r="AD23" i="66" s="1"/>
  <c r="I23" i="66"/>
  <c r="J23" i="66" s="1"/>
  <c r="AH98" i="65"/>
  <c r="AH91" i="65"/>
  <c r="AH84" i="65"/>
  <c r="AH77" i="65"/>
  <c r="AH70" i="65"/>
  <c r="AH63" i="65"/>
  <c r="AH56" i="65"/>
  <c r="AH49" i="65"/>
  <c r="AH42" i="65"/>
  <c r="AH35" i="65"/>
  <c r="S98" i="65"/>
  <c r="S91" i="65"/>
  <c r="S84" i="65"/>
  <c r="S77" i="65"/>
  <c r="S70" i="65"/>
  <c r="S63" i="65"/>
  <c r="S56" i="65"/>
  <c r="S49" i="65"/>
  <c r="S42" i="65"/>
  <c r="J11" i="72"/>
  <c r="I11" i="72"/>
  <c r="H11" i="72"/>
  <c r="G11" i="72"/>
  <c r="E35" i="72" s="1"/>
  <c r="F11" i="72"/>
  <c r="J34" i="72" s="1"/>
  <c r="E11" i="72"/>
  <c r="F33" i="72" s="1"/>
  <c r="K27" i="72"/>
  <c r="E27" i="72"/>
  <c r="F27" i="72"/>
  <c r="G27" i="72"/>
  <c r="H27" i="72"/>
  <c r="I27" i="72"/>
  <c r="J27" i="72"/>
  <c r="D31" i="72"/>
  <c r="K36" i="72" s="1"/>
  <c r="E32" i="72"/>
  <c r="C36" i="72"/>
  <c r="E36" i="72"/>
  <c r="F36" i="72"/>
  <c r="G36" i="72"/>
  <c r="H36" i="72"/>
  <c r="I36" i="72"/>
  <c r="J36" i="72"/>
  <c r="B37" i="72"/>
  <c r="T24" i="66" l="1"/>
  <c r="T28" i="66"/>
  <c r="T40" i="66"/>
  <c r="T27" i="66"/>
  <c r="T29" i="66"/>
  <c r="T23" i="66"/>
  <c r="T42" i="66"/>
  <c r="H34" i="72"/>
  <c r="G34" i="72"/>
  <c r="F34" i="72"/>
  <c r="K34" i="72"/>
  <c r="E34" i="72"/>
  <c r="I34" i="72"/>
  <c r="G33" i="72"/>
  <c r="J33" i="72"/>
  <c r="I33" i="72"/>
  <c r="E33" i="72"/>
  <c r="E37" i="72" s="1"/>
  <c r="E18" i="72" s="1"/>
  <c r="H33" i="72"/>
  <c r="K33" i="72"/>
  <c r="J35" i="72"/>
  <c r="H35" i="72"/>
  <c r="K35" i="72"/>
  <c r="I35" i="72"/>
  <c r="I37" i="72" s="1"/>
  <c r="I18" i="72" s="1"/>
  <c r="F35" i="72"/>
  <c r="F37" i="72" s="1"/>
  <c r="F18" i="72" s="1"/>
  <c r="G35" i="72"/>
  <c r="G37" i="72" s="1"/>
  <c r="G18" i="72" s="1"/>
  <c r="S137" i="62"/>
  <c r="S136" i="62"/>
  <c r="S135" i="62"/>
  <c r="S129" i="62"/>
  <c r="S128" i="62"/>
  <c r="S127" i="62"/>
  <c r="S126" i="62"/>
  <c r="S125" i="62"/>
  <c r="S119" i="62"/>
  <c r="S118" i="62"/>
  <c r="S117" i="62"/>
  <c r="S111" i="62"/>
  <c r="S110" i="62"/>
  <c r="S109" i="62"/>
  <c r="S108" i="62"/>
  <c r="S107" i="62"/>
  <c r="S101" i="62"/>
  <c r="S100" i="62"/>
  <c r="S99" i="62"/>
  <c r="S93" i="62"/>
  <c r="S92" i="62"/>
  <c r="S91" i="62"/>
  <c r="S90" i="62"/>
  <c r="S89" i="62"/>
  <c r="S83" i="62"/>
  <c r="S82" i="62"/>
  <c r="S81" i="62"/>
  <c r="S75" i="62"/>
  <c r="S74" i="62"/>
  <c r="S73" i="62"/>
  <c r="S72" i="62"/>
  <c r="S71" i="62"/>
  <c r="S65" i="62"/>
  <c r="S64" i="62"/>
  <c r="S63" i="62"/>
  <c r="S57" i="62"/>
  <c r="S56" i="62"/>
  <c r="S55" i="62"/>
  <c r="S54" i="62"/>
  <c r="S53" i="62"/>
  <c r="S47" i="62"/>
  <c r="S46" i="62"/>
  <c r="S45" i="62"/>
  <c r="S39" i="62"/>
  <c r="S38" i="62"/>
  <c r="S37" i="62"/>
  <c r="S36" i="62"/>
  <c r="S35" i="62"/>
  <c r="C154" i="46"/>
  <c r="G153" i="46"/>
  <c r="M153" i="46" s="1"/>
  <c r="C153" i="46"/>
  <c r="C152" i="46"/>
  <c r="C151" i="46"/>
  <c r="G150" i="46"/>
  <c r="M150" i="46" s="1"/>
  <c r="C150" i="46"/>
  <c r="C149" i="46"/>
  <c r="C68" i="62"/>
  <c r="E69" i="62"/>
  <c r="D18" i="62" s="1"/>
  <c r="I71" i="62"/>
  <c r="J71" i="62" s="1"/>
  <c r="M71" i="62"/>
  <c r="AD71" i="62" s="1"/>
  <c r="N71" i="62"/>
  <c r="AE71" i="62" s="1"/>
  <c r="O71" i="62"/>
  <c r="T71" i="62"/>
  <c r="AF71" i="62"/>
  <c r="AJ71" i="62"/>
  <c r="AK71" i="62" s="1"/>
  <c r="AL71" i="62" s="1"/>
  <c r="I72" i="62"/>
  <c r="J72" i="62" s="1"/>
  <c r="M72" i="62"/>
  <c r="AD72" i="62" s="1"/>
  <c r="N72" i="62"/>
  <c r="AE72" i="62" s="1"/>
  <c r="O72" i="62"/>
  <c r="T72" i="62"/>
  <c r="AF72" i="62"/>
  <c r="AJ72" i="62"/>
  <c r="AK72" i="62" s="1"/>
  <c r="AL72" i="62" s="1"/>
  <c r="I73" i="62"/>
  <c r="J73" i="62" s="1"/>
  <c r="M73" i="62"/>
  <c r="AD73" i="62" s="1"/>
  <c r="N73" i="62"/>
  <c r="O73" i="62"/>
  <c r="T73" i="62"/>
  <c r="AE73" i="62"/>
  <c r="AF73" i="62"/>
  <c r="AJ73" i="62"/>
  <c r="AK73" i="62" s="1"/>
  <c r="AL73" i="62" s="1"/>
  <c r="I74" i="62"/>
  <c r="J74" i="62" s="1"/>
  <c r="M74" i="62"/>
  <c r="AD74" i="62" s="1"/>
  <c r="N74" i="62"/>
  <c r="AE74" i="62" s="1"/>
  <c r="O74" i="62"/>
  <c r="T74" i="62"/>
  <c r="AF74" i="62"/>
  <c r="AJ74" i="62"/>
  <c r="AK74" i="62" s="1"/>
  <c r="AL74" i="62" s="1"/>
  <c r="I75" i="62"/>
  <c r="J75" i="62" s="1"/>
  <c r="M75" i="62"/>
  <c r="AD75" i="62" s="1"/>
  <c r="N75" i="62"/>
  <c r="AE75" i="62" s="1"/>
  <c r="O75" i="62"/>
  <c r="T75" i="62"/>
  <c r="AF75" i="62"/>
  <c r="AJ75" i="62"/>
  <c r="AK75" i="62" s="1"/>
  <c r="AL75" i="62" s="1"/>
  <c r="C78" i="62"/>
  <c r="D78" i="62" s="1"/>
  <c r="E78" i="62" s="1"/>
  <c r="M78" i="62"/>
  <c r="T78" i="62" s="1"/>
  <c r="I81" i="62"/>
  <c r="J81" i="62" s="1"/>
  <c r="M81" i="62"/>
  <c r="N81" i="62"/>
  <c r="O81" i="62"/>
  <c r="T81" i="62"/>
  <c r="I82" i="62"/>
  <c r="J82" i="62" s="1"/>
  <c r="M82" i="62"/>
  <c r="N82" i="62"/>
  <c r="O82" i="62"/>
  <c r="T82" i="62"/>
  <c r="I83" i="62"/>
  <c r="J83" i="62" s="1"/>
  <c r="M83" i="62"/>
  <c r="N83" i="62"/>
  <c r="O83" i="62"/>
  <c r="T83" i="62"/>
  <c r="T65" i="62"/>
  <c r="O65" i="62"/>
  <c r="N65" i="62"/>
  <c r="M65" i="62"/>
  <c r="I65" i="62"/>
  <c r="J65" i="62" s="1"/>
  <c r="T64" i="62"/>
  <c r="O64" i="62"/>
  <c r="N64" i="62"/>
  <c r="M64" i="62"/>
  <c r="I64" i="62"/>
  <c r="J64" i="62" s="1"/>
  <c r="T63" i="62"/>
  <c r="O63" i="62"/>
  <c r="N63" i="62"/>
  <c r="M63" i="62"/>
  <c r="I63" i="62"/>
  <c r="J63" i="62" s="1"/>
  <c r="M60" i="62"/>
  <c r="T60" i="62" s="1"/>
  <c r="C60" i="62"/>
  <c r="D60" i="62" s="1"/>
  <c r="E60" i="62" s="1"/>
  <c r="AJ57" i="62"/>
  <c r="AK57" i="62" s="1"/>
  <c r="AL57" i="62" s="1"/>
  <c r="AF57" i="62"/>
  <c r="T57" i="62"/>
  <c r="O57" i="62"/>
  <c r="N57" i="62"/>
  <c r="AE57" i="62" s="1"/>
  <c r="M57" i="62"/>
  <c r="AD57" i="62" s="1"/>
  <c r="I57" i="62"/>
  <c r="J57" i="62" s="1"/>
  <c r="AJ56" i="62"/>
  <c r="AK56" i="62" s="1"/>
  <c r="AL56" i="62" s="1"/>
  <c r="AF56" i="62"/>
  <c r="T56" i="62"/>
  <c r="O56" i="62"/>
  <c r="N56" i="62"/>
  <c r="AE56" i="62" s="1"/>
  <c r="M56" i="62"/>
  <c r="AD56" i="62" s="1"/>
  <c r="I56" i="62"/>
  <c r="J56" i="62" s="1"/>
  <c r="AJ55" i="62"/>
  <c r="AK55" i="62" s="1"/>
  <c r="AL55" i="62" s="1"/>
  <c r="AF55" i="62"/>
  <c r="T55" i="62"/>
  <c r="O55" i="62"/>
  <c r="N55" i="62"/>
  <c r="AE55" i="62" s="1"/>
  <c r="M55" i="62"/>
  <c r="AD55" i="62" s="1"/>
  <c r="I55" i="62"/>
  <c r="J55" i="62" s="1"/>
  <c r="AJ54" i="62"/>
  <c r="AK54" i="62" s="1"/>
  <c r="AL54" i="62" s="1"/>
  <c r="AF54" i="62"/>
  <c r="AD54" i="62"/>
  <c r="T54" i="62"/>
  <c r="O54" i="62"/>
  <c r="N54" i="62"/>
  <c r="AE54" i="62" s="1"/>
  <c r="M54" i="62"/>
  <c r="I54" i="62"/>
  <c r="J54" i="62" s="1"/>
  <c r="AJ53" i="62"/>
  <c r="AK53" i="62" s="1"/>
  <c r="AL53" i="62" s="1"/>
  <c r="AF53" i="62"/>
  <c r="O53" i="62"/>
  <c r="T53" i="62" s="1"/>
  <c r="N53" i="62"/>
  <c r="AE53" i="62" s="1"/>
  <c r="M53" i="62"/>
  <c r="AD53" i="62" s="1"/>
  <c r="I53" i="62"/>
  <c r="J53" i="62" s="1"/>
  <c r="E51" i="62"/>
  <c r="D15" i="62" s="1"/>
  <c r="C50" i="62"/>
  <c r="G110" i="46"/>
  <c r="M110" i="46" s="1"/>
  <c r="C151" i="49"/>
  <c r="D151" i="49" s="1"/>
  <c r="E151" i="49" s="1"/>
  <c r="C141" i="49"/>
  <c r="E142" i="49"/>
  <c r="D30" i="49" s="1"/>
  <c r="A7" i="49" s="1"/>
  <c r="I144" i="49"/>
  <c r="J144" i="49" s="1"/>
  <c r="M144" i="49"/>
  <c r="AD144" i="49" s="1"/>
  <c r="N144" i="49"/>
  <c r="AE144" i="49" s="1"/>
  <c r="O144" i="49"/>
  <c r="T144" i="49" s="1"/>
  <c r="S144" i="49"/>
  <c r="AF144" i="49"/>
  <c r="AJ144" i="49"/>
  <c r="AK144" i="49" s="1"/>
  <c r="AL144" i="49" s="1"/>
  <c r="I145" i="49"/>
  <c r="J145" i="49" s="1"/>
  <c r="M145" i="49"/>
  <c r="AD145" i="49" s="1"/>
  <c r="N145" i="49"/>
  <c r="AE145" i="49" s="1"/>
  <c r="O145" i="49"/>
  <c r="S145" i="49"/>
  <c r="T145" i="49"/>
  <c r="AF145" i="49"/>
  <c r="AJ145" i="49"/>
  <c r="AK145" i="49" s="1"/>
  <c r="AL145" i="49" s="1"/>
  <c r="I146" i="49"/>
  <c r="J146" i="49" s="1"/>
  <c r="M146" i="49"/>
  <c r="AD146" i="49" s="1"/>
  <c r="N146" i="49"/>
  <c r="AE146" i="49" s="1"/>
  <c r="O146" i="49"/>
  <c r="S146" i="49"/>
  <c r="T146" i="49"/>
  <c r="AF146" i="49"/>
  <c r="AJ146" i="49"/>
  <c r="AK146" i="49" s="1"/>
  <c r="AL146" i="49" s="1"/>
  <c r="I147" i="49"/>
  <c r="J147" i="49" s="1"/>
  <c r="M147" i="49"/>
  <c r="AD147" i="49" s="1"/>
  <c r="N147" i="49"/>
  <c r="AE147" i="49" s="1"/>
  <c r="O147" i="49"/>
  <c r="S147" i="49"/>
  <c r="T147" i="49"/>
  <c r="AF147" i="49"/>
  <c r="AJ147" i="49"/>
  <c r="AK147" i="49" s="1"/>
  <c r="AL147" i="49" s="1"/>
  <c r="I148" i="49"/>
  <c r="J148" i="49" s="1"/>
  <c r="M148" i="49"/>
  <c r="AD148" i="49" s="1"/>
  <c r="N148" i="49"/>
  <c r="AE148" i="49" s="1"/>
  <c r="O148" i="49"/>
  <c r="S148" i="49"/>
  <c r="T148" i="49"/>
  <c r="AF148" i="49"/>
  <c r="AJ148" i="49"/>
  <c r="AK148" i="49" s="1"/>
  <c r="AL148" i="49" s="1"/>
  <c r="M151" i="49"/>
  <c r="T151" i="49" s="1"/>
  <c r="I154" i="49"/>
  <c r="J154" i="49" s="1"/>
  <c r="M154" i="49"/>
  <c r="N154" i="49"/>
  <c r="O154" i="49"/>
  <c r="S154" i="49"/>
  <c r="T154" i="49"/>
  <c r="I155" i="49"/>
  <c r="J155" i="49" s="1"/>
  <c r="M155" i="49"/>
  <c r="N155" i="49"/>
  <c r="O155" i="49"/>
  <c r="S155" i="49"/>
  <c r="T155" i="49"/>
  <c r="I156" i="49"/>
  <c r="J156" i="49" s="1"/>
  <c r="M156" i="49"/>
  <c r="N156" i="49"/>
  <c r="O156" i="49"/>
  <c r="S156" i="49"/>
  <c r="T156" i="49"/>
  <c r="H37" i="72" l="1"/>
  <c r="H18" i="72" s="1"/>
  <c r="H19" i="72" s="1"/>
  <c r="H20" i="72" s="1"/>
  <c r="J37" i="72"/>
  <c r="J18" i="72" s="1"/>
  <c r="J19" i="72" s="1"/>
  <c r="J20" i="72" s="1"/>
  <c r="K37" i="72"/>
  <c r="K18" i="72" s="1"/>
  <c r="K19" i="72" s="1"/>
  <c r="K20" i="72" s="1"/>
  <c r="I19" i="72"/>
  <c r="I20" i="72" s="1"/>
  <c r="F19" i="72"/>
  <c r="F20" i="72" s="1"/>
  <c r="E19" i="72"/>
  <c r="E20" i="72" s="1"/>
  <c r="G19" i="72"/>
  <c r="G20" i="72" s="1"/>
  <c r="T79" i="62"/>
  <c r="F17" i="62" s="1"/>
  <c r="F153" i="46" s="1"/>
  <c r="A2" i="62"/>
  <c r="D151" i="46"/>
  <c r="I151" i="46" s="1"/>
  <c r="D154" i="46"/>
  <c r="I154" i="46" s="1"/>
  <c r="A3" i="62"/>
  <c r="AL69" i="62"/>
  <c r="G16" i="62" s="1"/>
  <c r="G152" i="46" s="1"/>
  <c r="G154" i="46" s="1"/>
  <c r="AL51" i="62"/>
  <c r="G13" i="62" s="1"/>
  <c r="G149" i="46" s="1"/>
  <c r="G151" i="46" s="1"/>
  <c r="T69" i="62"/>
  <c r="F16" i="62" s="1"/>
  <c r="F152" i="46" s="1"/>
  <c r="T61" i="62"/>
  <c r="F14" i="62" s="1"/>
  <c r="F150" i="46" s="1"/>
  <c r="T51" i="62"/>
  <c r="F13" i="62" s="1"/>
  <c r="F149" i="46" s="1"/>
  <c r="J51" i="62"/>
  <c r="E13" i="62" s="1"/>
  <c r="E149" i="46" s="1"/>
  <c r="J69" i="62"/>
  <c r="E16" i="62" s="1"/>
  <c r="E152" i="46" s="1"/>
  <c r="J79" i="62"/>
  <c r="E17" i="62" s="1"/>
  <c r="E153" i="46" s="1"/>
  <c r="J61" i="62"/>
  <c r="E14" i="62" s="1"/>
  <c r="E150" i="46" s="1"/>
  <c r="D111" i="46"/>
  <c r="I111" i="46" s="1"/>
  <c r="L110" i="46" s="1"/>
  <c r="T152" i="49"/>
  <c r="F29" i="49" s="1"/>
  <c r="F110" i="46" s="1"/>
  <c r="T142" i="49"/>
  <c r="F28" i="49" s="1"/>
  <c r="F109" i="46" s="1"/>
  <c r="AL142" i="49"/>
  <c r="G28" i="49" s="1"/>
  <c r="G109" i="46" s="1"/>
  <c r="G111" i="46" s="1"/>
  <c r="J142" i="49"/>
  <c r="E28" i="49" s="1"/>
  <c r="E109" i="46" s="1"/>
  <c r="J152" i="49"/>
  <c r="E29" i="49" s="1"/>
  <c r="E110" i="46" s="1"/>
  <c r="B2" i="70"/>
  <c r="B3" i="70"/>
  <c r="B5" i="70"/>
  <c r="R49" i="65"/>
  <c r="R56" i="65"/>
  <c r="R63" i="65"/>
  <c r="R70" i="65"/>
  <c r="T137" i="62"/>
  <c r="T136" i="62"/>
  <c r="T135" i="62"/>
  <c r="T129" i="62"/>
  <c r="T128" i="62"/>
  <c r="T127" i="62"/>
  <c r="T126" i="62"/>
  <c r="T125" i="62"/>
  <c r="T119" i="62"/>
  <c r="T118" i="62"/>
  <c r="T117" i="62"/>
  <c r="T111" i="62"/>
  <c r="T110" i="62"/>
  <c r="T109" i="62"/>
  <c r="T108" i="62"/>
  <c r="T107" i="62"/>
  <c r="T101" i="62"/>
  <c r="T100" i="62"/>
  <c r="T99" i="62"/>
  <c r="T93" i="62"/>
  <c r="T92" i="62"/>
  <c r="T91" i="62"/>
  <c r="T90" i="62"/>
  <c r="T89" i="62"/>
  <c r="T47" i="62"/>
  <c r="T46" i="62"/>
  <c r="T39" i="62"/>
  <c r="T38" i="62"/>
  <c r="T37" i="62"/>
  <c r="T36" i="62"/>
  <c r="T177" i="61"/>
  <c r="T176" i="61"/>
  <c r="T175" i="61"/>
  <c r="T173" i="61" s="1"/>
  <c r="T169" i="61"/>
  <c r="T168" i="61"/>
  <c r="T167" i="61"/>
  <c r="T166" i="61"/>
  <c r="T165" i="61"/>
  <c r="T159" i="61"/>
  <c r="T158" i="61"/>
  <c r="T157" i="61"/>
  <c r="T155" i="61" s="1"/>
  <c r="T151" i="61"/>
  <c r="T150" i="61"/>
  <c r="T149" i="61"/>
  <c r="T148" i="61"/>
  <c r="T147" i="61"/>
  <c r="T141" i="61"/>
  <c r="T140" i="61"/>
  <c r="T139" i="61"/>
  <c r="T133" i="61"/>
  <c r="T132" i="61"/>
  <c r="T131" i="61"/>
  <c r="T130" i="61"/>
  <c r="T129" i="61"/>
  <c r="T123" i="61"/>
  <c r="T122" i="61"/>
  <c r="T121" i="61"/>
  <c r="T119" i="61" s="1"/>
  <c r="T115" i="61"/>
  <c r="T114" i="61"/>
  <c r="T113" i="61"/>
  <c r="T112" i="61"/>
  <c r="T111" i="61"/>
  <c r="T105" i="61"/>
  <c r="T104" i="61"/>
  <c r="T103" i="61"/>
  <c r="T101" i="61" s="1"/>
  <c r="T97" i="61"/>
  <c r="T96" i="61"/>
  <c r="T95" i="61"/>
  <c r="T94" i="61"/>
  <c r="T93" i="61"/>
  <c r="T87" i="61"/>
  <c r="T86" i="61"/>
  <c r="T85" i="61"/>
  <c r="T83" i="61" s="1"/>
  <c r="T79" i="61"/>
  <c r="T78" i="61"/>
  <c r="T77" i="61"/>
  <c r="T76" i="61"/>
  <c r="T75" i="61"/>
  <c r="T69" i="61"/>
  <c r="T68" i="61"/>
  <c r="T67" i="61"/>
  <c r="T61" i="61"/>
  <c r="T60" i="61"/>
  <c r="T59" i="61"/>
  <c r="T58" i="61"/>
  <c r="T57" i="61"/>
  <c r="T51" i="61"/>
  <c r="T50" i="61"/>
  <c r="T49" i="61"/>
  <c r="T47" i="61" s="1"/>
  <c r="T43" i="61"/>
  <c r="T42" i="61"/>
  <c r="T41" i="61"/>
  <c r="T40" i="61"/>
  <c r="T39" i="61"/>
  <c r="T138" i="49"/>
  <c r="T137" i="49"/>
  <c r="T136" i="49"/>
  <c r="T130" i="49"/>
  <c r="T129" i="49"/>
  <c r="T128" i="49"/>
  <c r="T127" i="49"/>
  <c r="T126" i="49"/>
  <c r="T120" i="49"/>
  <c r="T119" i="49"/>
  <c r="T118" i="49"/>
  <c r="T116" i="49" s="1"/>
  <c r="T112" i="49"/>
  <c r="T111" i="49"/>
  <c r="T110" i="49"/>
  <c r="T109" i="49"/>
  <c r="T108" i="49"/>
  <c r="T102" i="49"/>
  <c r="T101" i="49"/>
  <c r="T100" i="49"/>
  <c r="T94" i="49"/>
  <c r="T93" i="49"/>
  <c r="T92" i="49"/>
  <c r="T91" i="49"/>
  <c r="T90" i="49"/>
  <c r="T84" i="49"/>
  <c r="T83" i="49"/>
  <c r="T82" i="49"/>
  <c r="T80" i="49" s="1"/>
  <c r="T76" i="49"/>
  <c r="T75" i="49"/>
  <c r="T74" i="49"/>
  <c r="T73" i="49"/>
  <c r="T72" i="49"/>
  <c r="T66" i="49"/>
  <c r="T65" i="49"/>
  <c r="T64" i="49"/>
  <c r="T62" i="49" s="1"/>
  <c r="T58" i="49"/>
  <c r="T57" i="49"/>
  <c r="T56" i="49"/>
  <c r="T55" i="49"/>
  <c r="T54" i="49"/>
  <c r="T48" i="49"/>
  <c r="T47" i="49"/>
  <c r="T46" i="49"/>
  <c r="T40" i="49"/>
  <c r="T39" i="49"/>
  <c r="T38" i="49"/>
  <c r="T37" i="49"/>
  <c r="T36" i="49"/>
  <c r="T51" i="63"/>
  <c r="T50" i="63"/>
  <c r="T49" i="63"/>
  <c r="T69" i="63"/>
  <c r="T68" i="63"/>
  <c r="T67" i="63"/>
  <c r="T87" i="63"/>
  <c r="T86" i="63"/>
  <c r="T85" i="63"/>
  <c r="T105" i="63"/>
  <c r="T104" i="63"/>
  <c r="T103" i="63"/>
  <c r="T123" i="63"/>
  <c r="T122" i="63"/>
  <c r="T121" i="63"/>
  <c r="T141" i="63"/>
  <c r="T140" i="63"/>
  <c r="T139" i="63"/>
  <c r="T159" i="63"/>
  <c r="T158" i="63"/>
  <c r="T157" i="63"/>
  <c r="T177" i="63"/>
  <c r="T176" i="63"/>
  <c r="T175" i="63"/>
  <c r="T169" i="63"/>
  <c r="T168" i="63"/>
  <c r="T167" i="63"/>
  <c r="T166" i="63"/>
  <c r="T165" i="63"/>
  <c r="T151" i="63"/>
  <c r="T150" i="63"/>
  <c r="T149" i="63"/>
  <c r="T148" i="63"/>
  <c r="T147" i="63"/>
  <c r="T133" i="63"/>
  <c r="T132" i="63"/>
  <c r="T131" i="63"/>
  <c r="T130" i="63"/>
  <c r="T129" i="63"/>
  <c r="T115" i="63"/>
  <c r="T114" i="63"/>
  <c r="T113" i="63"/>
  <c r="T112" i="63"/>
  <c r="T111" i="63"/>
  <c r="T97" i="63"/>
  <c r="T96" i="63"/>
  <c r="T95" i="63"/>
  <c r="T94" i="63"/>
  <c r="T93" i="63"/>
  <c r="T79" i="63"/>
  <c r="T78" i="63"/>
  <c r="T77" i="63"/>
  <c r="T76" i="63"/>
  <c r="T75" i="63"/>
  <c r="T61" i="63"/>
  <c r="T60" i="63"/>
  <c r="T59" i="63"/>
  <c r="T58" i="63"/>
  <c r="T57" i="63"/>
  <c r="T43" i="63"/>
  <c r="T42" i="63"/>
  <c r="T41" i="63"/>
  <c r="T40" i="63"/>
  <c r="T93" i="64"/>
  <c r="T92" i="64"/>
  <c r="T91" i="64"/>
  <c r="T85" i="64"/>
  <c r="T84" i="64"/>
  <c r="T83" i="64"/>
  <c r="T82" i="64"/>
  <c r="T81" i="64"/>
  <c r="T75" i="64"/>
  <c r="T74" i="64"/>
  <c r="T73" i="64"/>
  <c r="T67" i="64"/>
  <c r="T66" i="64"/>
  <c r="T65" i="64"/>
  <c r="T64" i="64"/>
  <c r="T63" i="64"/>
  <c r="T57" i="64"/>
  <c r="T56" i="64"/>
  <c r="T55" i="64"/>
  <c r="T49" i="64"/>
  <c r="T48" i="64"/>
  <c r="T47" i="64"/>
  <c r="T46" i="64"/>
  <c r="T45" i="64"/>
  <c r="T39" i="64"/>
  <c r="T38" i="64"/>
  <c r="T37" i="64"/>
  <c r="T31" i="64"/>
  <c r="T30" i="64"/>
  <c r="T29" i="64"/>
  <c r="E22" i="72" l="1"/>
  <c r="G13" i="46" s="1"/>
  <c r="F154" i="46"/>
  <c r="M149" i="46"/>
  <c r="M151" i="46" s="1"/>
  <c r="M152" i="46"/>
  <c r="M154" i="46" s="1"/>
  <c r="K153" i="46"/>
  <c r="L150" i="46"/>
  <c r="L153" i="46"/>
  <c r="E111" i="46"/>
  <c r="T137" i="61"/>
  <c r="F111" i="46"/>
  <c r="T65" i="61"/>
  <c r="K150" i="46"/>
  <c r="H17" i="62"/>
  <c r="E154" i="46"/>
  <c r="K152" i="46"/>
  <c r="L152" i="46"/>
  <c r="F151" i="46"/>
  <c r="E151" i="46"/>
  <c r="F18" i="62"/>
  <c r="L149" i="46"/>
  <c r="K149" i="46"/>
  <c r="F15" i="62"/>
  <c r="T97" i="62"/>
  <c r="T115" i="62"/>
  <c r="T133" i="62"/>
  <c r="K110" i="46"/>
  <c r="L109" i="46"/>
  <c r="L111" i="46" s="1"/>
  <c r="K109" i="46"/>
  <c r="M109" i="46"/>
  <c r="M111" i="46" s="1"/>
  <c r="F30" i="49"/>
  <c r="T98" i="49"/>
  <c r="T134" i="49"/>
  <c r="T44" i="49"/>
  <c r="E12" i="67"/>
  <c r="F12" i="67" s="1"/>
  <c r="F13" i="67"/>
  <c r="E19" i="67"/>
  <c r="E21" i="67" s="1"/>
  <c r="F21" i="67" s="1"/>
  <c r="E20" i="67"/>
  <c r="D16" i="67" s="1"/>
  <c r="E83" i="67"/>
  <c r="L151" i="46" l="1"/>
  <c r="L154" i="46"/>
  <c r="K154" i="46"/>
  <c r="K151" i="46"/>
  <c r="K111" i="46"/>
  <c r="F19" i="67"/>
  <c r="F20" i="67"/>
  <c r="E14" i="67"/>
  <c r="D7" i="68" s="1"/>
  <c r="F7" i="68" s="1"/>
  <c r="F14" i="67"/>
  <c r="F15" i="3"/>
  <c r="E15" i="3"/>
  <c r="E14" i="3"/>
  <c r="F14" i="3" s="1"/>
  <c r="F36" i="3"/>
  <c r="H36" i="3"/>
  <c r="F37" i="3"/>
  <c r="H37" i="3"/>
  <c r="H38" i="3"/>
  <c r="F38" i="3"/>
  <c r="H32" i="3"/>
  <c r="F32" i="3"/>
  <c r="H31" i="3"/>
  <c r="F31" i="3"/>
  <c r="E22" i="3"/>
  <c r="H22" i="3" s="1"/>
  <c r="B59" i="46"/>
  <c r="B114" i="46"/>
  <c r="B143" i="46"/>
  <c r="B88" i="46"/>
  <c r="B42" i="46"/>
  <c r="B18" i="46"/>
  <c r="B9" i="46"/>
  <c r="B28" i="4"/>
  <c r="B23" i="4"/>
  <c r="B21" i="4"/>
  <c r="M88" i="64"/>
  <c r="M70" i="64"/>
  <c r="M52" i="64"/>
  <c r="M34" i="64"/>
  <c r="M172" i="63"/>
  <c r="M154" i="63"/>
  <c r="M118" i="63"/>
  <c r="M100" i="63"/>
  <c r="M82" i="63"/>
  <c r="M46" i="63"/>
  <c r="M133" i="49"/>
  <c r="T133" i="49" s="1"/>
  <c r="M115" i="49"/>
  <c r="T115" i="49" s="1"/>
  <c r="M97" i="49"/>
  <c r="T97" i="49" s="1"/>
  <c r="M79" i="49"/>
  <c r="T79" i="49" s="1"/>
  <c r="M61" i="49"/>
  <c r="T61" i="49" s="1"/>
  <c r="M43" i="49"/>
  <c r="T43" i="49" s="1"/>
  <c r="M172" i="61"/>
  <c r="T172" i="61" s="1"/>
  <c r="M154" i="61"/>
  <c r="T154" i="61" s="1"/>
  <c r="M136" i="61"/>
  <c r="T136" i="61" s="1"/>
  <c r="M118" i="61"/>
  <c r="T118" i="61" s="1"/>
  <c r="M100" i="61"/>
  <c r="T100" i="61" s="1"/>
  <c r="M82" i="61"/>
  <c r="T82" i="61" s="1"/>
  <c r="M64" i="61"/>
  <c r="T64" i="61" s="1"/>
  <c r="M46" i="61"/>
  <c r="T46" i="61" s="1"/>
  <c r="M132" i="62"/>
  <c r="T132" i="62" s="1"/>
  <c r="M114" i="62"/>
  <c r="T114" i="62" s="1"/>
  <c r="M96" i="62"/>
  <c r="T96" i="62" s="1"/>
  <c r="M42" i="62"/>
  <c r="T42" i="62" s="1"/>
  <c r="M35" i="66"/>
  <c r="T35" i="66" s="1"/>
  <c r="I38" i="3" l="1"/>
  <c r="I32" i="3"/>
  <c r="I37" i="3"/>
  <c r="I31" i="3"/>
  <c r="I36" i="3"/>
  <c r="H23" i="3" l="1"/>
  <c r="H24" i="3" s="1"/>
  <c r="E55" i="4" s="1"/>
  <c r="H12" i="3" l="1"/>
  <c r="T172" i="63" l="1"/>
  <c r="C163" i="46"/>
  <c r="C162" i="46"/>
  <c r="C161" i="46"/>
  <c r="C160" i="46"/>
  <c r="C159" i="46"/>
  <c r="C158" i="46"/>
  <c r="C157" i="46"/>
  <c r="C156" i="46"/>
  <c r="C155" i="46"/>
  <c r="C148" i="46"/>
  <c r="C147" i="46"/>
  <c r="C146" i="46"/>
  <c r="C140" i="46"/>
  <c r="C139" i="46"/>
  <c r="C138" i="46"/>
  <c r="C137" i="46"/>
  <c r="C136" i="46"/>
  <c r="C135" i="46"/>
  <c r="C134" i="46"/>
  <c r="C133" i="46"/>
  <c r="C132" i="46"/>
  <c r="C131" i="46"/>
  <c r="C130" i="46"/>
  <c r="C129" i="46"/>
  <c r="C128" i="46"/>
  <c r="C127" i="46"/>
  <c r="C126" i="46"/>
  <c r="C125" i="46"/>
  <c r="C124" i="46"/>
  <c r="C123" i="46"/>
  <c r="C122" i="46"/>
  <c r="C121" i="46"/>
  <c r="C120" i="46"/>
  <c r="C119" i="46"/>
  <c r="C118" i="46"/>
  <c r="C117" i="46"/>
  <c r="G139" i="46"/>
  <c r="M139" i="46" s="1"/>
  <c r="G136" i="46"/>
  <c r="M136" i="46" s="1"/>
  <c r="G133" i="46"/>
  <c r="M133" i="46" s="1"/>
  <c r="G130" i="46"/>
  <c r="M130" i="46" s="1"/>
  <c r="C85" i="46"/>
  <c r="C84" i="46"/>
  <c r="C83" i="46"/>
  <c r="C82" i="46"/>
  <c r="C81" i="46"/>
  <c r="C80" i="46"/>
  <c r="C79" i="46"/>
  <c r="C78" i="46"/>
  <c r="C77" i="46"/>
  <c r="C76" i="46"/>
  <c r="C75" i="46"/>
  <c r="C74" i="46"/>
  <c r="C73" i="46"/>
  <c r="C72" i="46"/>
  <c r="C71" i="46"/>
  <c r="C70" i="46"/>
  <c r="C69" i="46"/>
  <c r="C68" i="46"/>
  <c r="C67" i="46"/>
  <c r="C66" i="46"/>
  <c r="C65" i="46"/>
  <c r="C64" i="46"/>
  <c r="C63" i="46"/>
  <c r="C62" i="46"/>
  <c r="G84" i="46"/>
  <c r="M84" i="46" s="1"/>
  <c r="G81" i="46"/>
  <c r="M81" i="46" s="1"/>
  <c r="G78" i="46"/>
  <c r="M78" i="46" s="1"/>
  <c r="G75" i="46"/>
  <c r="M75" i="46" s="1"/>
  <c r="C31" i="46"/>
  <c r="C21" i="46"/>
  <c r="E124" i="49"/>
  <c r="D27" i="49" s="1"/>
  <c r="A6" i="49" s="1"/>
  <c r="E106" i="49"/>
  <c r="D24" i="49" s="1"/>
  <c r="A5" i="49" s="1"/>
  <c r="E88" i="49"/>
  <c r="D21" i="49" s="1"/>
  <c r="E70" i="49"/>
  <c r="D18" i="49" s="1"/>
  <c r="E52" i="49"/>
  <c r="D15" i="49" s="1"/>
  <c r="E34" i="49"/>
  <c r="D12" i="49" s="1"/>
  <c r="E79" i="64"/>
  <c r="D21" i="64" s="1"/>
  <c r="E61" i="64"/>
  <c r="D18" i="64" s="1"/>
  <c r="E43" i="64"/>
  <c r="D15" i="64" s="1"/>
  <c r="E25" i="64"/>
  <c r="D12" i="64" s="1"/>
  <c r="C108" i="63"/>
  <c r="E109" i="63"/>
  <c r="D24" i="63" s="1"/>
  <c r="A5" i="63" s="1"/>
  <c r="I111" i="63"/>
  <c r="J111" i="63" s="1"/>
  <c r="M111" i="63"/>
  <c r="AD111" i="63" s="1"/>
  <c r="N111" i="63"/>
  <c r="AE111" i="63" s="1"/>
  <c r="O111" i="63"/>
  <c r="S111" i="63"/>
  <c r="AF111" i="63"/>
  <c r="AJ111" i="63"/>
  <c r="AK111" i="63" s="1"/>
  <c r="AL111" i="63" s="1"/>
  <c r="I112" i="63"/>
  <c r="J112" i="63" s="1"/>
  <c r="M112" i="63"/>
  <c r="AD112" i="63" s="1"/>
  <c r="N112" i="63"/>
  <c r="AE112" i="63" s="1"/>
  <c r="O112" i="63"/>
  <c r="S112" i="63"/>
  <c r="AF112" i="63"/>
  <c r="AJ112" i="63"/>
  <c r="AK112" i="63" s="1"/>
  <c r="AL112" i="63" s="1"/>
  <c r="I113" i="63"/>
  <c r="J113" i="63" s="1"/>
  <c r="E32" i="63" s="1"/>
  <c r="E84" i="46" s="1"/>
  <c r="M113" i="63"/>
  <c r="AD113" i="63" s="1"/>
  <c r="N113" i="63"/>
  <c r="AE113" i="63" s="1"/>
  <c r="O113" i="63"/>
  <c r="S113" i="63"/>
  <c r="F32" i="63" s="1"/>
  <c r="F84" i="46" s="1"/>
  <c r="AF113" i="63"/>
  <c r="AJ113" i="63"/>
  <c r="AK113" i="63" s="1"/>
  <c r="AL113" i="63" s="1"/>
  <c r="I114" i="63"/>
  <c r="J114" i="63" s="1"/>
  <c r="M114" i="63"/>
  <c r="AD114" i="63" s="1"/>
  <c r="N114" i="63"/>
  <c r="AE114" i="63" s="1"/>
  <c r="O114" i="63"/>
  <c r="S114" i="63"/>
  <c r="AF114" i="63"/>
  <c r="AJ114" i="63"/>
  <c r="AK114" i="63" s="1"/>
  <c r="AL114" i="63" s="1"/>
  <c r="I115" i="63"/>
  <c r="J115" i="63" s="1"/>
  <c r="M115" i="63"/>
  <c r="AD115" i="63" s="1"/>
  <c r="N115" i="63"/>
  <c r="AE115" i="63" s="1"/>
  <c r="O115" i="63"/>
  <c r="S115" i="63"/>
  <c r="AF115" i="63"/>
  <c r="AJ115" i="63"/>
  <c r="AK115" i="63" s="1"/>
  <c r="AL115" i="63" s="1"/>
  <c r="C118" i="63"/>
  <c r="D118" i="63" s="1"/>
  <c r="E118" i="63" s="1"/>
  <c r="T118" i="63"/>
  <c r="I121" i="63"/>
  <c r="J121" i="63" s="1"/>
  <c r="M121" i="63"/>
  <c r="N121" i="63"/>
  <c r="O121" i="63"/>
  <c r="S121" i="63"/>
  <c r="I122" i="63"/>
  <c r="J122" i="63" s="1"/>
  <c r="M122" i="63"/>
  <c r="N122" i="63"/>
  <c r="O122" i="63"/>
  <c r="S122" i="63"/>
  <c r="I123" i="63"/>
  <c r="J123" i="63" s="1"/>
  <c r="M123" i="63"/>
  <c r="N123" i="63"/>
  <c r="O123" i="63"/>
  <c r="S123" i="63"/>
  <c r="C126" i="63"/>
  <c r="D126" i="63" s="1"/>
  <c r="E126" i="63" s="1"/>
  <c r="E127" i="63"/>
  <c r="D27" i="63" s="1"/>
  <c r="D79" i="46" s="1"/>
  <c r="I79" i="46" s="1"/>
  <c r="I129" i="63"/>
  <c r="J129" i="63" s="1"/>
  <c r="M129" i="63"/>
  <c r="N129" i="63"/>
  <c r="AE129" i="63" s="1"/>
  <c r="O129" i="63"/>
  <c r="S129" i="63"/>
  <c r="AD129" i="63"/>
  <c r="AF129" i="63"/>
  <c r="AJ129" i="63"/>
  <c r="AK129" i="63" s="1"/>
  <c r="AL129" i="63" s="1"/>
  <c r="I130" i="63"/>
  <c r="J130" i="63" s="1"/>
  <c r="M130" i="63"/>
  <c r="AD130" i="63" s="1"/>
  <c r="N130" i="63"/>
  <c r="AE130" i="63" s="1"/>
  <c r="O130" i="63"/>
  <c r="S130" i="63"/>
  <c r="AF130" i="63"/>
  <c r="AJ130" i="63"/>
  <c r="AK130" i="63" s="1"/>
  <c r="AL130" i="63" s="1"/>
  <c r="I131" i="63"/>
  <c r="J131" i="63" s="1"/>
  <c r="M131" i="63"/>
  <c r="AD131" i="63" s="1"/>
  <c r="N131" i="63"/>
  <c r="AE131" i="63" s="1"/>
  <c r="O131" i="63"/>
  <c r="S131" i="63"/>
  <c r="AF131" i="63"/>
  <c r="AJ131" i="63"/>
  <c r="AK131" i="63" s="1"/>
  <c r="AL131" i="63" s="1"/>
  <c r="I132" i="63"/>
  <c r="J132" i="63" s="1"/>
  <c r="M132" i="63"/>
  <c r="AD132" i="63" s="1"/>
  <c r="N132" i="63"/>
  <c r="AE132" i="63" s="1"/>
  <c r="O132" i="63"/>
  <c r="S132" i="63"/>
  <c r="AF132" i="63"/>
  <c r="AJ132" i="63"/>
  <c r="AK132" i="63" s="1"/>
  <c r="AL132" i="63" s="1"/>
  <c r="I133" i="63"/>
  <c r="J133" i="63" s="1"/>
  <c r="M133" i="63"/>
  <c r="AD133" i="63" s="1"/>
  <c r="N133" i="63"/>
  <c r="AE133" i="63" s="1"/>
  <c r="O133" i="63"/>
  <c r="S133" i="63"/>
  <c r="AF133" i="63"/>
  <c r="AJ133" i="63"/>
  <c r="AK133" i="63" s="1"/>
  <c r="AL133" i="63" s="1"/>
  <c r="C136" i="63"/>
  <c r="D136" i="63" s="1"/>
  <c r="E136" i="63" s="1"/>
  <c r="T136" i="63"/>
  <c r="I139" i="63"/>
  <c r="J139" i="63" s="1"/>
  <c r="M139" i="63"/>
  <c r="N139" i="63"/>
  <c r="O139" i="63"/>
  <c r="S139" i="63"/>
  <c r="I140" i="63"/>
  <c r="J140" i="63" s="1"/>
  <c r="M140" i="63"/>
  <c r="N140" i="63"/>
  <c r="O140" i="63"/>
  <c r="S140" i="63"/>
  <c r="I141" i="63"/>
  <c r="J141" i="63" s="1"/>
  <c r="M141" i="63"/>
  <c r="N141" i="63"/>
  <c r="O141" i="63"/>
  <c r="S141" i="63"/>
  <c r="C144" i="63"/>
  <c r="D144" i="63" s="1"/>
  <c r="E144" i="63" s="1"/>
  <c r="E145" i="63"/>
  <c r="D30" i="63" s="1"/>
  <c r="D82" i="46" s="1"/>
  <c r="I82" i="46" s="1"/>
  <c r="I147" i="63"/>
  <c r="J147" i="63" s="1"/>
  <c r="M147" i="63"/>
  <c r="AD147" i="63" s="1"/>
  <c r="N147" i="63"/>
  <c r="AE147" i="63" s="1"/>
  <c r="O147" i="63"/>
  <c r="S147" i="63"/>
  <c r="AF147" i="63"/>
  <c r="AJ147" i="63"/>
  <c r="AK147" i="63" s="1"/>
  <c r="AL147" i="63" s="1"/>
  <c r="I148" i="63"/>
  <c r="J148" i="63" s="1"/>
  <c r="M148" i="63"/>
  <c r="AD148" i="63" s="1"/>
  <c r="N148" i="63"/>
  <c r="AE148" i="63" s="1"/>
  <c r="O148" i="63"/>
  <c r="S148" i="63"/>
  <c r="AF148" i="63"/>
  <c r="AJ148" i="63"/>
  <c r="AK148" i="63" s="1"/>
  <c r="AL148" i="63" s="1"/>
  <c r="I149" i="63"/>
  <c r="J149" i="63" s="1"/>
  <c r="M149" i="63"/>
  <c r="AD149" i="63" s="1"/>
  <c r="N149" i="63"/>
  <c r="AE149" i="63" s="1"/>
  <c r="O149" i="63"/>
  <c r="S149" i="63"/>
  <c r="AF149" i="63"/>
  <c r="AJ149" i="63"/>
  <c r="AK149" i="63" s="1"/>
  <c r="AL149" i="63" s="1"/>
  <c r="I150" i="63"/>
  <c r="J150" i="63" s="1"/>
  <c r="M150" i="63"/>
  <c r="AD150" i="63" s="1"/>
  <c r="N150" i="63"/>
  <c r="AE150" i="63" s="1"/>
  <c r="O150" i="63"/>
  <c r="S150" i="63"/>
  <c r="AF150" i="63"/>
  <c r="AJ150" i="63"/>
  <c r="AK150" i="63" s="1"/>
  <c r="AL150" i="63" s="1"/>
  <c r="I151" i="63"/>
  <c r="J151" i="63" s="1"/>
  <c r="M151" i="63"/>
  <c r="AD151" i="63" s="1"/>
  <c r="N151" i="63"/>
  <c r="AE151" i="63" s="1"/>
  <c r="O151" i="63"/>
  <c r="S151" i="63"/>
  <c r="AF151" i="63"/>
  <c r="AJ151" i="63"/>
  <c r="AK151" i="63" s="1"/>
  <c r="AL151" i="63" s="1"/>
  <c r="C154" i="63"/>
  <c r="D154" i="63" s="1"/>
  <c r="E154" i="63" s="1"/>
  <c r="T154" i="63"/>
  <c r="I157" i="63"/>
  <c r="J157" i="63" s="1"/>
  <c r="M157" i="63"/>
  <c r="N157" i="63"/>
  <c r="O157" i="63"/>
  <c r="S157" i="63"/>
  <c r="I158" i="63"/>
  <c r="J158" i="63" s="1"/>
  <c r="M158" i="63"/>
  <c r="N158" i="63"/>
  <c r="O158" i="63"/>
  <c r="S158" i="63"/>
  <c r="I159" i="63"/>
  <c r="J159" i="63" s="1"/>
  <c r="M159" i="63"/>
  <c r="N159" i="63"/>
  <c r="O159" i="63"/>
  <c r="S159" i="63"/>
  <c r="C162" i="63"/>
  <c r="D162" i="63" s="1"/>
  <c r="E162" i="63" s="1"/>
  <c r="E163" i="63"/>
  <c r="D33" i="63" s="1"/>
  <c r="D85" i="46" s="1"/>
  <c r="I85" i="46" s="1"/>
  <c r="I165" i="63"/>
  <c r="J165" i="63" s="1"/>
  <c r="M165" i="63"/>
  <c r="AD165" i="63" s="1"/>
  <c r="N165" i="63"/>
  <c r="AE165" i="63" s="1"/>
  <c r="O165" i="63"/>
  <c r="S165" i="63"/>
  <c r="T163" i="63" s="1"/>
  <c r="AF165" i="63"/>
  <c r="AJ165" i="63"/>
  <c r="AK165" i="63" s="1"/>
  <c r="AL165" i="63" s="1"/>
  <c r="I166" i="63"/>
  <c r="J166" i="63" s="1"/>
  <c r="M166" i="63"/>
  <c r="AD166" i="63" s="1"/>
  <c r="N166" i="63"/>
  <c r="AE166" i="63" s="1"/>
  <c r="O166" i="63"/>
  <c r="S166" i="63"/>
  <c r="AF166" i="63"/>
  <c r="AJ166" i="63"/>
  <c r="AK166" i="63" s="1"/>
  <c r="AL166" i="63" s="1"/>
  <c r="I167" i="63"/>
  <c r="J167" i="63" s="1"/>
  <c r="M167" i="63"/>
  <c r="AD167" i="63" s="1"/>
  <c r="N167" i="63"/>
  <c r="AE167" i="63" s="1"/>
  <c r="O167" i="63"/>
  <c r="S167" i="63"/>
  <c r="AF167" i="63"/>
  <c r="AJ167" i="63"/>
  <c r="AK167" i="63" s="1"/>
  <c r="AL167" i="63" s="1"/>
  <c r="I168" i="63"/>
  <c r="J168" i="63" s="1"/>
  <c r="M168" i="63"/>
  <c r="AD168" i="63" s="1"/>
  <c r="N168" i="63"/>
  <c r="AE168" i="63" s="1"/>
  <c r="O168" i="63"/>
  <c r="S168" i="63"/>
  <c r="AF168" i="63"/>
  <c r="AJ168" i="63"/>
  <c r="AK168" i="63" s="1"/>
  <c r="AL168" i="63" s="1"/>
  <c r="I169" i="63"/>
  <c r="J169" i="63" s="1"/>
  <c r="M169" i="63"/>
  <c r="AD169" i="63" s="1"/>
  <c r="N169" i="63"/>
  <c r="AE169" i="63" s="1"/>
  <c r="O169" i="63"/>
  <c r="S169" i="63"/>
  <c r="AF169" i="63"/>
  <c r="AJ169" i="63"/>
  <c r="AK169" i="63" s="1"/>
  <c r="AL169" i="63" s="1"/>
  <c r="C172" i="63"/>
  <c r="D172" i="63" s="1"/>
  <c r="E172" i="63" s="1"/>
  <c r="I175" i="63"/>
  <c r="J175" i="63" s="1"/>
  <c r="M175" i="63"/>
  <c r="N175" i="63"/>
  <c r="O175" i="63"/>
  <c r="S175" i="63"/>
  <c r="I176" i="63"/>
  <c r="J176" i="63" s="1"/>
  <c r="M176" i="63"/>
  <c r="N176" i="63"/>
  <c r="O176" i="63"/>
  <c r="S176" i="63"/>
  <c r="I177" i="63"/>
  <c r="J177" i="63" s="1"/>
  <c r="M177" i="63"/>
  <c r="N177" i="63"/>
  <c r="O177" i="63"/>
  <c r="S177" i="63"/>
  <c r="C100" i="63"/>
  <c r="D100" i="63" s="1"/>
  <c r="E100" i="63" s="1"/>
  <c r="C90" i="63"/>
  <c r="D90" i="63" s="1"/>
  <c r="E90" i="63" s="1"/>
  <c r="C82" i="63"/>
  <c r="D82" i="63" s="1"/>
  <c r="E82" i="63" s="1"/>
  <c r="C72" i="63"/>
  <c r="D72" i="63" s="1"/>
  <c r="E72" i="63" s="1"/>
  <c r="C64" i="63"/>
  <c r="D64" i="63" s="1"/>
  <c r="E64" i="63" s="1"/>
  <c r="C54" i="63"/>
  <c r="D54" i="63" s="1"/>
  <c r="E54" i="63" s="1"/>
  <c r="C46" i="63"/>
  <c r="D46" i="63" s="1"/>
  <c r="E46" i="63" s="1"/>
  <c r="C36" i="63"/>
  <c r="E91" i="63"/>
  <c r="D21" i="63" s="1"/>
  <c r="A4" i="63" s="1"/>
  <c r="E73" i="63"/>
  <c r="D18" i="63" s="1"/>
  <c r="A3" i="63" s="1"/>
  <c r="E55" i="63"/>
  <c r="D15" i="63" s="1"/>
  <c r="A2" i="63" s="1"/>
  <c r="E37" i="63"/>
  <c r="D12" i="63" s="1"/>
  <c r="A1" i="63" s="1"/>
  <c r="S104" i="63"/>
  <c r="O104" i="63"/>
  <c r="N104" i="63"/>
  <c r="M104" i="63"/>
  <c r="I104" i="63"/>
  <c r="J104" i="63" s="1"/>
  <c r="AJ94" i="63"/>
  <c r="AK94" i="63" s="1"/>
  <c r="AL94" i="63" s="1"/>
  <c r="AF94" i="63"/>
  <c r="S94" i="63"/>
  <c r="O94" i="63"/>
  <c r="N94" i="63"/>
  <c r="AE94" i="63" s="1"/>
  <c r="M94" i="63"/>
  <c r="AD94" i="63" s="1"/>
  <c r="I94" i="63"/>
  <c r="J94" i="63" s="1"/>
  <c r="T64" i="63"/>
  <c r="S49" i="63"/>
  <c r="O49" i="63"/>
  <c r="N49" i="63"/>
  <c r="M49" i="63"/>
  <c r="I49" i="63"/>
  <c r="J49" i="63" s="1"/>
  <c r="T46" i="63"/>
  <c r="AJ43" i="63"/>
  <c r="AK43" i="63" s="1"/>
  <c r="AL43" i="63" s="1"/>
  <c r="AF43" i="63"/>
  <c r="S43" i="63"/>
  <c r="O43" i="63"/>
  <c r="N43" i="63"/>
  <c r="AE43" i="63" s="1"/>
  <c r="M43" i="63"/>
  <c r="AD43" i="63" s="1"/>
  <c r="I43" i="63"/>
  <c r="J43" i="63" s="1"/>
  <c r="AJ42" i="63"/>
  <c r="AK42" i="63" s="1"/>
  <c r="AL42" i="63" s="1"/>
  <c r="AF42" i="63"/>
  <c r="S42" i="63"/>
  <c r="O42" i="63"/>
  <c r="N42" i="63"/>
  <c r="AE42" i="63" s="1"/>
  <c r="M42" i="63"/>
  <c r="AD42" i="63" s="1"/>
  <c r="I42" i="63"/>
  <c r="J42" i="63" s="1"/>
  <c r="AJ41" i="63"/>
  <c r="AK41" i="63" s="1"/>
  <c r="AL41" i="63" s="1"/>
  <c r="AF41" i="63"/>
  <c r="S41" i="63"/>
  <c r="O41" i="63"/>
  <c r="N41" i="63"/>
  <c r="AE41" i="63" s="1"/>
  <c r="M41" i="63"/>
  <c r="AD41" i="63" s="1"/>
  <c r="I41" i="63"/>
  <c r="J41" i="63" s="1"/>
  <c r="AJ40" i="63"/>
  <c r="AK40" i="63" s="1"/>
  <c r="AL40" i="63" s="1"/>
  <c r="AF40" i="63"/>
  <c r="S40" i="63"/>
  <c r="O40" i="63"/>
  <c r="N40" i="63"/>
  <c r="AE40" i="63" s="1"/>
  <c r="M40" i="63"/>
  <c r="AD40" i="63" s="1"/>
  <c r="I40" i="63"/>
  <c r="J40" i="63" s="1"/>
  <c r="G22" i="63"/>
  <c r="G74" i="46" s="1"/>
  <c r="G24" i="63"/>
  <c r="G31" i="63"/>
  <c r="G33" i="63" s="1"/>
  <c r="G28" i="63"/>
  <c r="G30" i="63" s="1"/>
  <c r="G25" i="63"/>
  <c r="G27" i="63" s="1"/>
  <c r="C95" i="65"/>
  <c r="C88" i="65"/>
  <c r="C81" i="65"/>
  <c r="C74" i="65"/>
  <c r="C67" i="65"/>
  <c r="C60" i="65"/>
  <c r="C53" i="65"/>
  <c r="C46" i="65"/>
  <c r="C39" i="65"/>
  <c r="C32" i="65"/>
  <c r="E123" i="62"/>
  <c r="D29" i="62" s="1"/>
  <c r="E105" i="62"/>
  <c r="D26" i="62" s="1"/>
  <c r="E87" i="62"/>
  <c r="D23" i="62" s="1"/>
  <c r="E33" i="62"/>
  <c r="D12" i="62" s="1"/>
  <c r="C162" i="61"/>
  <c r="C144" i="61"/>
  <c r="C126" i="61"/>
  <c r="C108" i="61"/>
  <c r="C36" i="61"/>
  <c r="E109" i="61"/>
  <c r="D24" i="61" s="1"/>
  <c r="A5" i="61" s="1"/>
  <c r="I111" i="61"/>
  <c r="J111" i="61" s="1"/>
  <c r="M111" i="61"/>
  <c r="AD111" i="61" s="1"/>
  <c r="N111" i="61"/>
  <c r="AE111" i="61" s="1"/>
  <c r="O111" i="61"/>
  <c r="S111" i="61"/>
  <c r="AF111" i="61"/>
  <c r="AJ111" i="61"/>
  <c r="AK111" i="61" s="1"/>
  <c r="AL111" i="61" s="1"/>
  <c r="I112" i="61"/>
  <c r="J112" i="61" s="1"/>
  <c r="M112" i="61"/>
  <c r="AD112" i="61" s="1"/>
  <c r="N112" i="61"/>
  <c r="AE112" i="61" s="1"/>
  <c r="O112" i="61"/>
  <c r="S112" i="61"/>
  <c r="AF112" i="61"/>
  <c r="AJ112" i="61"/>
  <c r="AK112" i="61" s="1"/>
  <c r="AL112" i="61" s="1"/>
  <c r="I113" i="61"/>
  <c r="J113" i="61" s="1"/>
  <c r="M113" i="61"/>
  <c r="AD113" i="61" s="1"/>
  <c r="N113" i="61"/>
  <c r="AE113" i="61" s="1"/>
  <c r="O113" i="61"/>
  <c r="S113" i="61"/>
  <c r="AF113" i="61"/>
  <c r="AJ113" i="61"/>
  <c r="AK113" i="61" s="1"/>
  <c r="AL113" i="61" s="1"/>
  <c r="I114" i="61"/>
  <c r="J114" i="61" s="1"/>
  <c r="M114" i="61"/>
  <c r="AD114" i="61" s="1"/>
  <c r="N114" i="61"/>
  <c r="AE114" i="61" s="1"/>
  <c r="O114" i="61"/>
  <c r="S114" i="61"/>
  <c r="AF114" i="61"/>
  <c r="AJ114" i="61"/>
  <c r="AK114" i="61" s="1"/>
  <c r="AL114" i="61" s="1"/>
  <c r="I115" i="61"/>
  <c r="J115" i="61" s="1"/>
  <c r="M115" i="61"/>
  <c r="AD115" i="61" s="1"/>
  <c r="N115" i="61"/>
  <c r="AE115" i="61" s="1"/>
  <c r="O115" i="61"/>
  <c r="S115" i="61"/>
  <c r="AF115" i="61"/>
  <c r="AJ115" i="61"/>
  <c r="AK115" i="61" s="1"/>
  <c r="AL115" i="61" s="1"/>
  <c r="D118" i="61"/>
  <c r="E118" i="61" s="1"/>
  <c r="I121" i="61"/>
  <c r="J121" i="61" s="1"/>
  <c r="M121" i="61"/>
  <c r="N121" i="61"/>
  <c r="O121" i="61"/>
  <c r="S121" i="61"/>
  <c r="I122" i="61"/>
  <c r="J122" i="61" s="1"/>
  <c r="M122" i="61"/>
  <c r="N122" i="61"/>
  <c r="O122" i="61"/>
  <c r="S122" i="61"/>
  <c r="I123" i="61"/>
  <c r="J123" i="61" s="1"/>
  <c r="M123" i="61"/>
  <c r="N123" i="61"/>
  <c r="O123" i="61"/>
  <c r="S123" i="61"/>
  <c r="E127" i="61"/>
  <c r="D27" i="61" s="1"/>
  <c r="A6" i="61" s="1"/>
  <c r="I129" i="61"/>
  <c r="J129" i="61" s="1"/>
  <c r="M129" i="61"/>
  <c r="AD129" i="61" s="1"/>
  <c r="N129" i="61"/>
  <c r="AE129" i="61" s="1"/>
  <c r="O129" i="61"/>
  <c r="S129" i="61"/>
  <c r="AF129" i="61"/>
  <c r="AJ129" i="61"/>
  <c r="AK129" i="61" s="1"/>
  <c r="AL129" i="61" s="1"/>
  <c r="I130" i="61"/>
  <c r="J130" i="61" s="1"/>
  <c r="M130" i="61"/>
  <c r="AD130" i="61" s="1"/>
  <c r="N130" i="61"/>
  <c r="AE130" i="61" s="1"/>
  <c r="O130" i="61"/>
  <c r="S130" i="61"/>
  <c r="AF130" i="61"/>
  <c r="AJ130" i="61"/>
  <c r="AK130" i="61" s="1"/>
  <c r="AL130" i="61" s="1"/>
  <c r="I131" i="61"/>
  <c r="J131" i="61" s="1"/>
  <c r="M131" i="61"/>
  <c r="AD131" i="61" s="1"/>
  <c r="N131" i="61"/>
  <c r="AE131" i="61" s="1"/>
  <c r="O131" i="61"/>
  <c r="S131" i="61"/>
  <c r="AF131" i="61"/>
  <c r="AJ131" i="61"/>
  <c r="AK131" i="61" s="1"/>
  <c r="AL131" i="61" s="1"/>
  <c r="I132" i="61"/>
  <c r="J132" i="61" s="1"/>
  <c r="M132" i="61"/>
  <c r="AD132" i="61" s="1"/>
  <c r="N132" i="61"/>
  <c r="AE132" i="61" s="1"/>
  <c r="O132" i="61"/>
  <c r="S132" i="61"/>
  <c r="AF132" i="61"/>
  <c r="AJ132" i="61"/>
  <c r="AK132" i="61" s="1"/>
  <c r="AL132" i="61" s="1"/>
  <c r="I133" i="61"/>
  <c r="J133" i="61" s="1"/>
  <c r="M133" i="61"/>
  <c r="AD133" i="61" s="1"/>
  <c r="N133" i="61"/>
  <c r="AE133" i="61" s="1"/>
  <c r="O133" i="61"/>
  <c r="S133" i="61"/>
  <c r="AF133" i="61"/>
  <c r="AJ133" i="61"/>
  <c r="AK133" i="61" s="1"/>
  <c r="AL133" i="61" s="1"/>
  <c r="D136" i="61"/>
  <c r="E136" i="61" s="1"/>
  <c r="I139" i="61"/>
  <c r="J139" i="61" s="1"/>
  <c r="M139" i="61"/>
  <c r="N139" i="61"/>
  <c r="O139" i="61"/>
  <c r="S139" i="61"/>
  <c r="I140" i="61"/>
  <c r="J140" i="61" s="1"/>
  <c r="M140" i="61"/>
  <c r="N140" i="61"/>
  <c r="O140" i="61"/>
  <c r="S140" i="61"/>
  <c r="I141" i="61"/>
  <c r="J141" i="61" s="1"/>
  <c r="M141" i="61"/>
  <c r="N141" i="61"/>
  <c r="O141" i="61"/>
  <c r="S141" i="61"/>
  <c r="E145" i="61"/>
  <c r="D30" i="61" s="1"/>
  <c r="A7" i="61" s="1"/>
  <c r="I147" i="61"/>
  <c r="J147" i="61" s="1"/>
  <c r="M147" i="61"/>
  <c r="AD147" i="61" s="1"/>
  <c r="N147" i="61"/>
  <c r="AE147" i="61" s="1"/>
  <c r="O147" i="61"/>
  <c r="S147" i="61"/>
  <c r="AF147" i="61"/>
  <c r="AJ147" i="61"/>
  <c r="AK147" i="61" s="1"/>
  <c r="AL147" i="61" s="1"/>
  <c r="I148" i="61"/>
  <c r="J148" i="61" s="1"/>
  <c r="M148" i="61"/>
  <c r="AD148" i="61" s="1"/>
  <c r="N148" i="61"/>
  <c r="AE148" i="61" s="1"/>
  <c r="O148" i="61"/>
  <c r="S148" i="61"/>
  <c r="AF148" i="61"/>
  <c r="AJ148" i="61"/>
  <c r="AK148" i="61" s="1"/>
  <c r="AL148" i="61" s="1"/>
  <c r="I149" i="61"/>
  <c r="J149" i="61" s="1"/>
  <c r="M149" i="61"/>
  <c r="AD149" i="61" s="1"/>
  <c r="N149" i="61"/>
  <c r="AE149" i="61" s="1"/>
  <c r="O149" i="61"/>
  <c r="S149" i="61"/>
  <c r="AF149" i="61"/>
  <c r="AJ149" i="61"/>
  <c r="AK149" i="61" s="1"/>
  <c r="AL149" i="61" s="1"/>
  <c r="I150" i="61"/>
  <c r="J150" i="61" s="1"/>
  <c r="M150" i="61"/>
  <c r="AD150" i="61" s="1"/>
  <c r="N150" i="61"/>
  <c r="AE150" i="61" s="1"/>
  <c r="O150" i="61"/>
  <c r="S150" i="61"/>
  <c r="AF150" i="61"/>
  <c r="AJ150" i="61"/>
  <c r="AK150" i="61" s="1"/>
  <c r="AL150" i="61" s="1"/>
  <c r="I151" i="61"/>
  <c r="J151" i="61" s="1"/>
  <c r="M151" i="61"/>
  <c r="AD151" i="61" s="1"/>
  <c r="N151" i="61"/>
  <c r="AE151" i="61" s="1"/>
  <c r="O151" i="61"/>
  <c r="S151" i="61"/>
  <c r="AF151" i="61"/>
  <c r="AJ151" i="61"/>
  <c r="AK151" i="61" s="1"/>
  <c r="AL151" i="61" s="1"/>
  <c r="D154" i="61"/>
  <c r="E154" i="61" s="1"/>
  <c r="I157" i="61"/>
  <c r="J157" i="61" s="1"/>
  <c r="M157" i="61"/>
  <c r="N157" i="61"/>
  <c r="O157" i="61"/>
  <c r="S157" i="61"/>
  <c r="I158" i="61"/>
  <c r="J158" i="61" s="1"/>
  <c r="M158" i="61"/>
  <c r="N158" i="61"/>
  <c r="O158" i="61"/>
  <c r="S158" i="61"/>
  <c r="I159" i="61"/>
  <c r="J159" i="61" s="1"/>
  <c r="M159" i="61"/>
  <c r="N159" i="61"/>
  <c r="O159" i="61"/>
  <c r="S159" i="61"/>
  <c r="E163" i="61"/>
  <c r="D33" i="61" s="1"/>
  <c r="A8" i="61" s="1"/>
  <c r="I165" i="61"/>
  <c r="J165" i="61" s="1"/>
  <c r="M165" i="61"/>
  <c r="AD165" i="61" s="1"/>
  <c r="N165" i="61"/>
  <c r="AE165" i="61" s="1"/>
  <c r="O165" i="61"/>
  <c r="S165" i="61"/>
  <c r="AF165" i="61"/>
  <c r="AJ165" i="61"/>
  <c r="AK165" i="61" s="1"/>
  <c r="AL165" i="61" s="1"/>
  <c r="I166" i="61"/>
  <c r="J166" i="61" s="1"/>
  <c r="M166" i="61"/>
  <c r="AD166" i="61" s="1"/>
  <c r="N166" i="61"/>
  <c r="AE166" i="61" s="1"/>
  <c r="O166" i="61"/>
  <c r="S166" i="61"/>
  <c r="AF166" i="61"/>
  <c r="AJ166" i="61"/>
  <c r="AK166" i="61" s="1"/>
  <c r="AL166" i="61" s="1"/>
  <c r="I167" i="61"/>
  <c r="J167" i="61" s="1"/>
  <c r="M167" i="61"/>
  <c r="AD167" i="61" s="1"/>
  <c r="N167" i="61"/>
  <c r="AE167" i="61" s="1"/>
  <c r="O167" i="61"/>
  <c r="S167" i="61"/>
  <c r="AF167" i="61"/>
  <c r="AJ167" i="61"/>
  <c r="AK167" i="61" s="1"/>
  <c r="AL167" i="61" s="1"/>
  <c r="I168" i="61"/>
  <c r="J168" i="61" s="1"/>
  <c r="M168" i="61"/>
  <c r="AD168" i="61" s="1"/>
  <c r="N168" i="61"/>
  <c r="AE168" i="61" s="1"/>
  <c r="O168" i="61"/>
  <c r="S168" i="61"/>
  <c r="AF168" i="61"/>
  <c r="AJ168" i="61"/>
  <c r="AK168" i="61" s="1"/>
  <c r="AL168" i="61" s="1"/>
  <c r="I169" i="61"/>
  <c r="J169" i="61" s="1"/>
  <c r="M169" i="61"/>
  <c r="AD169" i="61" s="1"/>
  <c r="N169" i="61"/>
  <c r="AE169" i="61" s="1"/>
  <c r="O169" i="61"/>
  <c r="S169" i="61"/>
  <c r="AF169" i="61"/>
  <c r="AJ169" i="61"/>
  <c r="AK169" i="61" s="1"/>
  <c r="AL169" i="61" s="1"/>
  <c r="D172" i="61"/>
  <c r="E172" i="61" s="1"/>
  <c r="I175" i="61"/>
  <c r="J175" i="61" s="1"/>
  <c r="M175" i="61"/>
  <c r="N175" i="61"/>
  <c r="O175" i="61"/>
  <c r="S175" i="61"/>
  <c r="I176" i="61"/>
  <c r="J176" i="61" s="1"/>
  <c r="M176" i="61"/>
  <c r="N176" i="61"/>
  <c r="O176" i="61"/>
  <c r="S176" i="61"/>
  <c r="I177" i="61"/>
  <c r="J177" i="61" s="1"/>
  <c r="M177" i="61"/>
  <c r="N177" i="61"/>
  <c r="O177" i="61"/>
  <c r="S177" i="61"/>
  <c r="E91" i="61"/>
  <c r="D21" i="61" s="1"/>
  <c r="E73" i="61"/>
  <c r="D18" i="61" s="1"/>
  <c r="E55" i="61"/>
  <c r="D15" i="61" s="1"/>
  <c r="E37" i="61"/>
  <c r="D12" i="61" s="1"/>
  <c r="A1" i="61" s="1"/>
  <c r="F96" i="65"/>
  <c r="D29" i="65" s="1"/>
  <c r="D40" i="46" s="1"/>
  <c r="I40" i="46" s="1"/>
  <c r="F89" i="65"/>
  <c r="D27" i="65" s="1"/>
  <c r="F82" i="65"/>
  <c r="D25" i="65" s="1"/>
  <c r="D36" i="46" s="1"/>
  <c r="I36" i="46" s="1"/>
  <c r="F75" i="65"/>
  <c r="D23" i="65" s="1"/>
  <c r="D34" i="46" s="1"/>
  <c r="I34" i="46" s="1"/>
  <c r="F68" i="65"/>
  <c r="D21" i="65" s="1"/>
  <c r="F61" i="65"/>
  <c r="D19" i="65" s="1"/>
  <c r="F54" i="65"/>
  <c r="D17" i="65" s="1"/>
  <c r="F47" i="65"/>
  <c r="D15" i="65" s="1"/>
  <c r="F40" i="65"/>
  <c r="D13" i="65" s="1"/>
  <c r="F33" i="65"/>
  <c r="D11" i="65" s="1"/>
  <c r="AI98" i="65"/>
  <c r="AJ98" i="65" s="1"/>
  <c r="AJ96" i="65" s="1"/>
  <c r="G28" i="65" s="1"/>
  <c r="R98" i="65"/>
  <c r="N98" i="65"/>
  <c r="AD98" i="65" s="1"/>
  <c r="M98" i="65"/>
  <c r="AC98" i="65" s="1"/>
  <c r="I98" i="65"/>
  <c r="J98" i="65" s="1"/>
  <c r="J96" i="65" s="1"/>
  <c r="E28" i="65" s="1"/>
  <c r="E39" i="46" s="1"/>
  <c r="E40" i="46" s="1"/>
  <c r="AI91" i="65"/>
  <c r="AJ91" i="65" s="1"/>
  <c r="AJ89" i="65" s="1"/>
  <c r="G26" i="65" s="1"/>
  <c r="R91" i="65"/>
  <c r="N91" i="65"/>
  <c r="AD91" i="65" s="1"/>
  <c r="M91" i="65"/>
  <c r="AC91" i="65" s="1"/>
  <c r="I91" i="65"/>
  <c r="J91" i="65" s="1"/>
  <c r="J89" i="65" s="1"/>
  <c r="E26" i="65" s="1"/>
  <c r="AI84" i="65"/>
  <c r="AJ84" i="65" s="1"/>
  <c r="AJ82" i="65" s="1"/>
  <c r="G24" i="65" s="1"/>
  <c r="R84" i="65"/>
  <c r="N84" i="65"/>
  <c r="AD84" i="65" s="1"/>
  <c r="M84" i="65"/>
  <c r="AC84" i="65" s="1"/>
  <c r="I84" i="65"/>
  <c r="J84" i="65" s="1"/>
  <c r="J82" i="65" s="1"/>
  <c r="E24" i="65" s="1"/>
  <c r="AI77" i="65"/>
  <c r="AJ77" i="65" s="1"/>
  <c r="AJ75" i="65" s="1"/>
  <c r="G22" i="65" s="1"/>
  <c r="R77" i="65"/>
  <c r="N77" i="65"/>
  <c r="AD77" i="65" s="1"/>
  <c r="M77" i="65"/>
  <c r="AC77" i="65" s="1"/>
  <c r="I77" i="65"/>
  <c r="J77" i="65" s="1"/>
  <c r="J75" i="65" s="1"/>
  <c r="E22" i="65" s="1"/>
  <c r="E23" i="65" s="1"/>
  <c r="I63" i="65"/>
  <c r="J63" i="65" s="1"/>
  <c r="I56" i="65"/>
  <c r="J56" i="65" s="1"/>
  <c r="I49" i="65"/>
  <c r="J49" i="65" s="1"/>
  <c r="I42" i="65"/>
  <c r="J42" i="65" s="1"/>
  <c r="J173" i="63" l="1"/>
  <c r="A7" i="65"/>
  <c r="D32" i="46"/>
  <c r="I32" i="46" s="1"/>
  <c r="A6" i="65"/>
  <c r="J127" i="63"/>
  <c r="D38" i="46"/>
  <c r="I38" i="46" s="1"/>
  <c r="A9" i="65"/>
  <c r="G80" i="46"/>
  <c r="G82" i="46" s="1"/>
  <c r="A8" i="65"/>
  <c r="J145" i="63"/>
  <c r="G77" i="46"/>
  <c r="M77" i="46" s="1"/>
  <c r="M79" i="46" s="1"/>
  <c r="G83" i="46"/>
  <c r="G85" i="46" s="1"/>
  <c r="A10" i="65"/>
  <c r="T155" i="63"/>
  <c r="T137" i="63"/>
  <c r="T145" i="63"/>
  <c r="T119" i="63"/>
  <c r="H32" i="63"/>
  <c r="A8" i="63"/>
  <c r="A7" i="63"/>
  <c r="A6" i="63"/>
  <c r="E29" i="65"/>
  <c r="E37" i="46"/>
  <c r="E38" i="46" s="1"/>
  <c r="E27" i="65"/>
  <c r="E35" i="46"/>
  <c r="E36" i="46" s="1"/>
  <c r="E25" i="65"/>
  <c r="E33" i="46"/>
  <c r="E34" i="46" s="1"/>
  <c r="G76" i="46"/>
  <c r="G37" i="46"/>
  <c r="G38" i="46" s="1"/>
  <c r="G27" i="65"/>
  <c r="G33" i="46"/>
  <c r="M33" i="46" s="1"/>
  <c r="G23" i="65"/>
  <c r="G35" i="46"/>
  <c r="G36" i="46" s="1"/>
  <c r="G25" i="65"/>
  <c r="G39" i="46"/>
  <c r="M39" i="46" s="1"/>
  <c r="G29" i="65"/>
  <c r="AL163" i="63"/>
  <c r="AL145" i="63"/>
  <c r="D140" i="46"/>
  <c r="I140" i="46" s="1"/>
  <c r="K138" i="46" s="1"/>
  <c r="D137" i="46"/>
  <c r="I137" i="46" s="1"/>
  <c r="D134" i="46"/>
  <c r="I134" i="46" s="1"/>
  <c r="K133" i="46" s="1"/>
  <c r="D131" i="46"/>
  <c r="I131" i="46" s="1"/>
  <c r="D76" i="46"/>
  <c r="I76" i="46" s="1"/>
  <c r="M74" i="46" s="1"/>
  <c r="M76" i="46" s="1"/>
  <c r="L84" i="46"/>
  <c r="K84" i="46"/>
  <c r="K39" i="46"/>
  <c r="J163" i="63"/>
  <c r="T109" i="63"/>
  <c r="J137" i="63"/>
  <c r="AL127" i="63"/>
  <c r="T173" i="63"/>
  <c r="J155" i="63"/>
  <c r="J109" i="63"/>
  <c r="T127" i="63"/>
  <c r="J119" i="63"/>
  <c r="AL109" i="63"/>
  <c r="E22" i="63"/>
  <c r="E74" i="46" s="1"/>
  <c r="F22" i="63"/>
  <c r="F74" i="46" s="1"/>
  <c r="F32" i="61"/>
  <c r="J155" i="61"/>
  <c r="E29" i="61" s="1"/>
  <c r="E136" i="46" s="1"/>
  <c r="T127" i="61"/>
  <c r="F25" i="61" s="1"/>
  <c r="T109" i="61"/>
  <c r="F22" i="61" s="1"/>
  <c r="J137" i="61"/>
  <c r="E26" i="61" s="1"/>
  <c r="E133" i="46" s="1"/>
  <c r="J173" i="61"/>
  <c r="E32" i="61" s="1"/>
  <c r="E139" i="46" s="1"/>
  <c r="AL127" i="61"/>
  <c r="G25" i="61" s="1"/>
  <c r="F26" i="61"/>
  <c r="J145" i="61"/>
  <c r="E28" i="61" s="1"/>
  <c r="E135" i="46" s="1"/>
  <c r="J109" i="61"/>
  <c r="E22" i="61" s="1"/>
  <c r="E129" i="46" s="1"/>
  <c r="T163" i="61"/>
  <c r="F31" i="61" s="1"/>
  <c r="AL145" i="61"/>
  <c r="G28" i="61" s="1"/>
  <c r="J119" i="61"/>
  <c r="E23" i="61" s="1"/>
  <c r="E130" i="46" s="1"/>
  <c r="J127" i="61"/>
  <c r="E25" i="61" s="1"/>
  <c r="E132" i="46" s="1"/>
  <c r="AL163" i="61"/>
  <c r="G31" i="61" s="1"/>
  <c r="F29" i="61"/>
  <c r="AL109" i="61"/>
  <c r="G22" i="61" s="1"/>
  <c r="J163" i="61"/>
  <c r="E31" i="61" s="1"/>
  <c r="E138" i="46" s="1"/>
  <c r="T145" i="61"/>
  <c r="F28" i="61" s="1"/>
  <c r="S82" i="65"/>
  <c r="F24" i="65" s="1"/>
  <c r="H24" i="65" s="1"/>
  <c r="H25" i="65" s="1"/>
  <c r="S96" i="65"/>
  <c r="F28" i="65" s="1"/>
  <c r="H28" i="65" s="1"/>
  <c r="H29" i="65" s="1"/>
  <c r="S75" i="65"/>
  <c r="F22" i="65" s="1"/>
  <c r="S89" i="65"/>
  <c r="F26" i="65" s="1"/>
  <c r="H26" i="65" s="1"/>
  <c r="H27" i="65" s="1"/>
  <c r="M83" i="46" l="1"/>
  <c r="M85" i="46" s="1"/>
  <c r="E131" i="46"/>
  <c r="E27" i="61"/>
  <c r="E140" i="46"/>
  <c r="M80" i="46"/>
  <c r="M82" i="46" s="1"/>
  <c r="E137" i="46"/>
  <c r="K33" i="46"/>
  <c r="G79" i="46"/>
  <c r="E33" i="61"/>
  <c r="E134" i="46"/>
  <c r="E30" i="61"/>
  <c r="E24" i="61"/>
  <c r="K37" i="46"/>
  <c r="K35" i="46"/>
  <c r="H28" i="61"/>
  <c r="F39" i="46"/>
  <c r="F29" i="65"/>
  <c r="F27" i="65"/>
  <c r="F37" i="46"/>
  <c r="F25" i="65"/>
  <c r="F35" i="46"/>
  <c r="H26" i="61"/>
  <c r="F133" i="46"/>
  <c r="L133" i="46" s="1"/>
  <c r="H29" i="61"/>
  <c r="F136" i="46"/>
  <c r="L136" i="46" s="1"/>
  <c r="H32" i="61"/>
  <c r="F139" i="46"/>
  <c r="L139" i="46" s="1"/>
  <c r="F33" i="61"/>
  <c r="F138" i="46"/>
  <c r="L138" i="46" s="1"/>
  <c r="F30" i="61"/>
  <c r="F135" i="46"/>
  <c r="L135" i="46" s="1"/>
  <c r="F132" i="46"/>
  <c r="F27" i="61"/>
  <c r="M37" i="46"/>
  <c r="G40" i="46"/>
  <c r="F129" i="46"/>
  <c r="L129" i="46" s="1"/>
  <c r="F23" i="65"/>
  <c r="F33" i="46"/>
  <c r="H22" i="65"/>
  <c r="H23" i="65" s="1"/>
  <c r="M35" i="46"/>
  <c r="G24" i="61"/>
  <c r="G129" i="46"/>
  <c r="G131" i="46" s="1"/>
  <c r="H22" i="61"/>
  <c r="G34" i="46"/>
  <c r="G138" i="46"/>
  <c r="G140" i="46" s="1"/>
  <c r="G33" i="61"/>
  <c r="H31" i="61"/>
  <c r="H25" i="61"/>
  <c r="G132" i="46"/>
  <c r="G134" i="46" s="1"/>
  <c r="G135" i="46"/>
  <c r="G137" i="46" s="1"/>
  <c r="G30" i="61"/>
  <c r="G27" i="61"/>
  <c r="K139" i="46"/>
  <c r="K140" i="46" s="1"/>
  <c r="K136" i="46"/>
  <c r="K135" i="46"/>
  <c r="K132" i="46"/>
  <c r="K134" i="46" s="1"/>
  <c r="K129" i="46"/>
  <c r="K130" i="46"/>
  <c r="L74" i="46"/>
  <c r="K74" i="46"/>
  <c r="H15" i="3"/>
  <c r="F23" i="61"/>
  <c r="I70" i="65"/>
  <c r="J70" i="65" s="1"/>
  <c r="M70" i="65"/>
  <c r="AC70" i="65" s="1"/>
  <c r="N70" i="65"/>
  <c r="AD70" i="65" s="1"/>
  <c r="AI70" i="65"/>
  <c r="AJ70" i="65" s="1"/>
  <c r="C70" i="64"/>
  <c r="D70" i="64" s="1"/>
  <c r="E70" i="64" s="1"/>
  <c r="H30" i="61" l="1"/>
  <c r="F134" i="46"/>
  <c r="L132" i="46"/>
  <c r="L134" i="46" s="1"/>
  <c r="F40" i="46"/>
  <c r="L39" i="46"/>
  <c r="F38" i="46"/>
  <c r="L37" i="46"/>
  <c r="F36" i="46"/>
  <c r="L35" i="46"/>
  <c r="H23" i="61"/>
  <c r="H24" i="61" s="1"/>
  <c r="F130" i="46"/>
  <c r="L130" i="46" s="1"/>
  <c r="L131" i="46" s="1"/>
  <c r="F24" i="61"/>
  <c r="H27" i="61"/>
  <c r="F137" i="46"/>
  <c r="H33" i="61"/>
  <c r="F140" i="46"/>
  <c r="L137" i="46"/>
  <c r="K131" i="46"/>
  <c r="F34" i="46"/>
  <c r="L33" i="46"/>
  <c r="M129" i="46"/>
  <c r="M131" i="46" s="1"/>
  <c r="M138" i="46"/>
  <c r="M140" i="46" s="1"/>
  <c r="M132" i="46"/>
  <c r="M134" i="46" s="1"/>
  <c r="M135" i="46"/>
  <c r="M137" i="46" s="1"/>
  <c r="L140" i="46"/>
  <c r="K137" i="46"/>
  <c r="J68" i="65"/>
  <c r="E20" i="65" s="1"/>
  <c r="AJ68" i="65"/>
  <c r="G20" i="65" s="1"/>
  <c r="S51" i="61"/>
  <c r="S50" i="61"/>
  <c r="S49" i="61"/>
  <c r="S69" i="61"/>
  <c r="S68" i="61"/>
  <c r="S67" i="61"/>
  <c r="S87" i="61"/>
  <c r="S86" i="61"/>
  <c r="S85" i="61"/>
  <c r="S105" i="61"/>
  <c r="S104" i="61"/>
  <c r="S103" i="61"/>
  <c r="S97" i="61"/>
  <c r="S96" i="61"/>
  <c r="S95" i="61"/>
  <c r="S94" i="61"/>
  <c r="S93" i="61"/>
  <c r="S79" i="61"/>
  <c r="S78" i="61"/>
  <c r="S77" i="61"/>
  <c r="S76" i="61"/>
  <c r="S75" i="61"/>
  <c r="S61" i="61"/>
  <c r="S60" i="61"/>
  <c r="S59" i="61"/>
  <c r="S58" i="61"/>
  <c r="S57" i="61"/>
  <c r="S43" i="61"/>
  <c r="S42" i="61"/>
  <c r="S41" i="61"/>
  <c r="S40" i="61"/>
  <c r="S39" i="61"/>
  <c r="S48" i="49"/>
  <c r="S47" i="49"/>
  <c r="S46" i="49"/>
  <c r="S66" i="49"/>
  <c r="S65" i="49"/>
  <c r="S64" i="49"/>
  <c r="S84" i="49"/>
  <c r="S83" i="49"/>
  <c r="S82" i="49"/>
  <c r="S102" i="49"/>
  <c r="S101" i="49"/>
  <c r="S100" i="49"/>
  <c r="S120" i="49"/>
  <c r="S119" i="49"/>
  <c r="S118" i="49"/>
  <c r="S138" i="49"/>
  <c r="S137" i="49"/>
  <c r="S136" i="49"/>
  <c r="S130" i="49"/>
  <c r="S129" i="49"/>
  <c r="S128" i="49"/>
  <c r="S127" i="49"/>
  <c r="S126" i="49"/>
  <c r="S112" i="49"/>
  <c r="S111" i="49"/>
  <c r="S110" i="49"/>
  <c r="S109" i="49"/>
  <c r="S108" i="49"/>
  <c r="S94" i="49"/>
  <c r="S93" i="49"/>
  <c r="S92" i="49"/>
  <c r="S91" i="49"/>
  <c r="S90" i="49"/>
  <c r="S76" i="49"/>
  <c r="S75" i="49"/>
  <c r="S74" i="49"/>
  <c r="S73" i="49"/>
  <c r="S72" i="49"/>
  <c r="S58" i="49"/>
  <c r="S57" i="49"/>
  <c r="S56" i="49"/>
  <c r="S55" i="49"/>
  <c r="S54" i="49"/>
  <c r="S40" i="49"/>
  <c r="S39" i="49"/>
  <c r="S38" i="49"/>
  <c r="S37" i="49"/>
  <c r="S36" i="49"/>
  <c r="S105" i="63"/>
  <c r="S103" i="63"/>
  <c r="S87" i="63"/>
  <c r="S86" i="63"/>
  <c r="S85" i="63"/>
  <c r="S69" i="63"/>
  <c r="S68" i="63"/>
  <c r="S67" i="63"/>
  <c r="S51" i="63"/>
  <c r="S50" i="63"/>
  <c r="S97" i="63"/>
  <c r="S96" i="63"/>
  <c r="S95" i="63"/>
  <c r="S93" i="63"/>
  <c r="S79" i="63"/>
  <c r="S78" i="63"/>
  <c r="S77" i="63"/>
  <c r="S76" i="63"/>
  <c r="S75" i="63"/>
  <c r="S61" i="63"/>
  <c r="S60" i="63"/>
  <c r="S59" i="63"/>
  <c r="S58" i="63"/>
  <c r="S57" i="63"/>
  <c r="S39" i="63"/>
  <c r="S93" i="64"/>
  <c r="S92" i="64"/>
  <c r="S91" i="64"/>
  <c r="S85" i="64"/>
  <c r="S84" i="64"/>
  <c r="S83" i="64"/>
  <c r="S82" i="64"/>
  <c r="S81" i="64"/>
  <c r="S75" i="64"/>
  <c r="S74" i="64"/>
  <c r="S73" i="64"/>
  <c r="S67" i="64"/>
  <c r="S66" i="64"/>
  <c r="S65" i="64"/>
  <c r="S64" i="64"/>
  <c r="S63" i="64"/>
  <c r="S57" i="64"/>
  <c r="S56" i="64"/>
  <c r="S55" i="64"/>
  <c r="S45" i="64"/>
  <c r="S49" i="64"/>
  <c r="S48" i="64"/>
  <c r="S47" i="64"/>
  <c r="S46" i="64"/>
  <c r="S39" i="64"/>
  <c r="S38" i="64"/>
  <c r="S37" i="64"/>
  <c r="S31" i="64"/>
  <c r="S30" i="64"/>
  <c r="S29" i="64"/>
  <c r="S28" i="64"/>
  <c r="T28" i="64" s="1"/>
  <c r="S27" i="64"/>
  <c r="T27" i="64" s="1"/>
  <c r="R42" i="65"/>
  <c r="R35" i="65"/>
  <c r="S35" i="65" s="1"/>
  <c r="S45" i="66"/>
  <c r="S44" i="66"/>
  <c r="S38" i="66"/>
  <c r="S32" i="66"/>
  <c r="S31" i="66"/>
  <c r="S30" i="66"/>
  <c r="S22" i="66"/>
  <c r="S21" i="66"/>
  <c r="B55" i="4"/>
  <c r="B53" i="4"/>
  <c r="B48" i="4"/>
  <c r="B43" i="4"/>
  <c r="B38" i="4"/>
  <c r="B33" i="4"/>
  <c r="G162" i="46"/>
  <c r="G159" i="46"/>
  <c r="M159" i="46" s="1"/>
  <c r="G156" i="46"/>
  <c r="G147" i="46"/>
  <c r="G127" i="46"/>
  <c r="M127" i="46" s="1"/>
  <c r="G124" i="46"/>
  <c r="M124" i="46" s="1"/>
  <c r="G121" i="46"/>
  <c r="M121" i="46" s="1"/>
  <c r="G118" i="46"/>
  <c r="M118" i="46" s="1"/>
  <c r="G107" i="46"/>
  <c r="M107" i="46" s="1"/>
  <c r="G104" i="46"/>
  <c r="G101" i="46"/>
  <c r="M101" i="46" s="1"/>
  <c r="G98" i="46"/>
  <c r="M98" i="46" s="1"/>
  <c r="G95" i="46"/>
  <c r="G92" i="46"/>
  <c r="M92" i="46" s="1"/>
  <c r="G72" i="46"/>
  <c r="G69" i="46"/>
  <c r="G66" i="46"/>
  <c r="M66" i="46" s="1"/>
  <c r="G63" i="46"/>
  <c r="M63" i="46" s="1"/>
  <c r="G55" i="46"/>
  <c r="M55" i="46" s="1"/>
  <c r="G52" i="46"/>
  <c r="M52" i="46" s="1"/>
  <c r="G49" i="46"/>
  <c r="G46" i="46"/>
  <c r="M46" i="46" s="1"/>
  <c r="E21" i="65" l="1"/>
  <c r="E31" i="46"/>
  <c r="F131" i="46"/>
  <c r="G21" i="65"/>
  <c r="G31" i="46"/>
  <c r="S68" i="65"/>
  <c r="F20" i="65" s="1"/>
  <c r="M72" i="46"/>
  <c r="M162" i="46"/>
  <c r="M104" i="46"/>
  <c r="M49" i="46"/>
  <c r="M147" i="46"/>
  <c r="M95" i="46"/>
  <c r="M156" i="46"/>
  <c r="M69" i="46"/>
  <c r="E32" i="46" l="1"/>
  <c r="K31" i="46"/>
  <c r="F31" i="46"/>
  <c r="F21" i="65"/>
  <c r="H20" i="65"/>
  <c r="H21" i="65" s="1"/>
  <c r="M31" i="46"/>
  <c r="G32" i="46"/>
  <c r="H14" i="3"/>
  <c r="H16" i="3" s="1"/>
  <c r="E53" i="4" s="1"/>
  <c r="F32" i="46" l="1"/>
  <c r="L31" i="46"/>
  <c r="H30" i="3"/>
  <c r="F30" i="3"/>
  <c r="I30" i="3" l="1"/>
  <c r="I39" i="3" l="1"/>
  <c r="E57" i="4" s="1"/>
  <c r="O45" i="66" l="1"/>
  <c r="T45" i="66" s="1"/>
  <c r="N45" i="66"/>
  <c r="M45" i="66"/>
  <c r="I45" i="66"/>
  <c r="J45" i="66" s="1"/>
  <c r="O44" i="66"/>
  <c r="T44" i="66" s="1"/>
  <c r="N44" i="66"/>
  <c r="M44" i="66"/>
  <c r="I44" i="66"/>
  <c r="J44" i="66" s="1"/>
  <c r="O38" i="66"/>
  <c r="T38" i="66" s="1"/>
  <c r="N38" i="66"/>
  <c r="M38" i="66"/>
  <c r="I38" i="66"/>
  <c r="J38" i="66" s="1"/>
  <c r="C35" i="66"/>
  <c r="D35" i="66" s="1"/>
  <c r="E35" i="66" s="1"/>
  <c r="AF32" i="66"/>
  <c r="AJ32" i="66" s="1"/>
  <c r="AK32" i="66" s="1"/>
  <c r="AL32" i="66" s="1"/>
  <c r="O32" i="66"/>
  <c r="T32" i="66" s="1"/>
  <c r="N32" i="66"/>
  <c r="AE32" i="66" s="1"/>
  <c r="M32" i="66"/>
  <c r="AD32" i="66" s="1"/>
  <c r="I32" i="66"/>
  <c r="J32" i="66" s="1"/>
  <c r="AF31" i="66"/>
  <c r="AJ31" i="66" s="1"/>
  <c r="AK31" i="66" s="1"/>
  <c r="AL31" i="66" s="1"/>
  <c r="O31" i="66"/>
  <c r="T31" i="66" s="1"/>
  <c r="N31" i="66"/>
  <c r="AE31" i="66" s="1"/>
  <c r="M31" i="66"/>
  <c r="AD31" i="66" s="1"/>
  <c r="I31" i="66"/>
  <c r="J31" i="66" s="1"/>
  <c r="AF30" i="66"/>
  <c r="AJ30" i="66" s="1"/>
  <c r="AK30" i="66" s="1"/>
  <c r="AL30" i="66" s="1"/>
  <c r="O30" i="66"/>
  <c r="T30" i="66" s="1"/>
  <c r="N30" i="66"/>
  <c r="AE30" i="66" s="1"/>
  <c r="M30" i="66"/>
  <c r="AD30" i="66" s="1"/>
  <c r="I30" i="66"/>
  <c r="J30" i="66" s="1"/>
  <c r="AF22" i="66"/>
  <c r="AJ22" i="66" s="1"/>
  <c r="AK22" i="66" s="1"/>
  <c r="AL22" i="66" s="1"/>
  <c r="O22" i="66"/>
  <c r="T22" i="66" s="1"/>
  <c r="N22" i="66"/>
  <c r="AE22" i="66" s="1"/>
  <c r="M22" i="66"/>
  <c r="AD22" i="66" s="1"/>
  <c r="I22" i="66"/>
  <c r="J22" i="66" s="1"/>
  <c r="AF21" i="66"/>
  <c r="AJ21" i="66" s="1"/>
  <c r="AK21" i="66" s="1"/>
  <c r="AL21" i="66" s="1"/>
  <c r="O21" i="66"/>
  <c r="T21" i="66" s="1"/>
  <c r="N21" i="66"/>
  <c r="AE21" i="66" s="1"/>
  <c r="M21" i="66"/>
  <c r="AD21" i="66" s="1"/>
  <c r="I21" i="66"/>
  <c r="J21" i="66" s="1"/>
  <c r="G19" i="66"/>
  <c r="C18" i="66"/>
  <c r="A2" i="66"/>
  <c r="A1" i="66"/>
  <c r="C5" i="66"/>
  <c r="B5" i="72" s="1"/>
  <c r="A4" i="66"/>
  <c r="C3" i="66"/>
  <c r="B3" i="72" s="1"/>
  <c r="A3" i="66"/>
  <c r="C2" i="66"/>
  <c r="B2" i="72" s="1"/>
  <c r="T36" i="66" l="1"/>
  <c r="T19" i="66"/>
  <c r="AL19" i="66"/>
  <c r="G10" i="66" s="1"/>
  <c r="G12" i="66" s="1"/>
  <c r="F12" i="46" s="1"/>
  <c r="J19" i="66"/>
  <c r="E10" i="66" s="1"/>
  <c r="J36" i="66"/>
  <c r="E11" i="66" l="1"/>
  <c r="E12" i="66" s="1"/>
  <c r="D12" i="46" s="1"/>
  <c r="F10" i="66"/>
  <c r="H10" i="66" s="1"/>
  <c r="F11" i="66" l="1"/>
  <c r="H11" i="66" s="1"/>
  <c r="H12" i="66" s="1"/>
  <c r="F12" i="66" l="1"/>
  <c r="E12" i="46" s="1"/>
  <c r="G12" i="46" s="1"/>
  <c r="G14" i="46" s="1"/>
  <c r="D30" i="46"/>
  <c r="I30" i="46" s="1"/>
  <c r="A5" i="65"/>
  <c r="M63" i="65"/>
  <c r="AC63" i="65" s="1"/>
  <c r="N63" i="65"/>
  <c r="AD63" i="65" s="1"/>
  <c r="AI63" i="65"/>
  <c r="AJ63" i="65" s="1"/>
  <c r="B5" i="3"/>
  <c r="B3" i="3"/>
  <c r="B2" i="3"/>
  <c r="AI56" i="65"/>
  <c r="AJ56" i="65" s="1"/>
  <c r="N56" i="65"/>
  <c r="AD56" i="65" s="1"/>
  <c r="M56" i="65"/>
  <c r="AC56" i="65" s="1"/>
  <c r="AI49" i="65"/>
  <c r="AJ49" i="65" s="1"/>
  <c r="N49" i="65"/>
  <c r="AD49" i="65" s="1"/>
  <c r="M49" i="65"/>
  <c r="AC49" i="65" s="1"/>
  <c r="AI42" i="65"/>
  <c r="AJ42" i="65" s="1"/>
  <c r="N42" i="65"/>
  <c r="AD42" i="65" s="1"/>
  <c r="M42" i="65"/>
  <c r="AC42" i="65" s="1"/>
  <c r="AI35" i="65"/>
  <c r="AJ35" i="65" s="1"/>
  <c r="N35" i="65"/>
  <c r="AD35" i="65" s="1"/>
  <c r="M35" i="65"/>
  <c r="AC35" i="65" s="1"/>
  <c r="I35" i="65"/>
  <c r="J35" i="65" s="1"/>
  <c r="C5" i="65"/>
  <c r="C3" i="65"/>
  <c r="C2" i="65"/>
  <c r="C42" i="64"/>
  <c r="I45" i="64"/>
  <c r="J45" i="64" s="1"/>
  <c r="M45" i="64"/>
  <c r="AD45" i="64" s="1"/>
  <c r="N45" i="64"/>
  <c r="AE45" i="64" s="1"/>
  <c r="O45" i="64"/>
  <c r="AF45" i="64"/>
  <c r="AJ45" i="64"/>
  <c r="AK45" i="64" s="1"/>
  <c r="AL45" i="64" s="1"/>
  <c r="I46" i="64"/>
  <c r="J46" i="64" s="1"/>
  <c r="M46" i="64"/>
  <c r="AD46" i="64" s="1"/>
  <c r="N46" i="64"/>
  <c r="AE46" i="64" s="1"/>
  <c r="O46" i="64"/>
  <c r="AF46" i="64"/>
  <c r="AJ46" i="64"/>
  <c r="AK46" i="64" s="1"/>
  <c r="AL46" i="64" s="1"/>
  <c r="I47" i="64"/>
  <c r="J47" i="64" s="1"/>
  <c r="M47" i="64"/>
  <c r="AD47" i="64" s="1"/>
  <c r="N47" i="64"/>
  <c r="AE47" i="64" s="1"/>
  <c r="O47" i="64"/>
  <c r="AF47" i="64"/>
  <c r="AJ47" i="64"/>
  <c r="AK47" i="64" s="1"/>
  <c r="AL47" i="64" s="1"/>
  <c r="I48" i="64"/>
  <c r="J48" i="64" s="1"/>
  <c r="M48" i="64"/>
  <c r="AD48" i="64" s="1"/>
  <c r="N48" i="64"/>
  <c r="AE48" i="64" s="1"/>
  <c r="O48" i="64"/>
  <c r="AF48" i="64"/>
  <c r="AJ48" i="64"/>
  <c r="AK48" i="64" s="1"/>
  <c r="AL48" i="64" s="1"/>
  <c r="I49" i="64"/>
  <c r="J49" i="64" s="1"/>
  <c r="M49" i="64"/>
  <c r="AD49" i="64" s="1"/>
  <c r="N49" i="64"/>
  <c r="AE49" i="64" s="1"/>
  <c r="O49" i="64"/>
  <c r="AF49" i="64"/>
  <c r="AJ49" i="64"/>
  <c r="AK49" i="64" s="1"/>
  <c r="AL49" i="64" s="1"/>
  <c r="C52" i="64"/>
  <c r="D52" i="64" s="1"/>
  <c r="E52" i="64" s="1"/>
  <c r="T52" i="64"/>
  <c r="I55" i="64"/>
  <c r="J55" i="64" s="1"/>
  <c r="M55" i="64"/>
  <c r="N55" i="64"/>
  <c r="O55" i="64"/>
  <c r="I56" i="64"/>
  <c r="J56" i="64" s="1"/>
  <c r="M56" i="64"/>
  <c r="N56" i="64"/>
  <c r="O56" i="64"/>
  <c r="I57" i="64"/>
  <c r="J57" i="64" s="1"/>
  <c r="M57" i="64"/>
  <c r="N57" i="64"/>
  <c r="O57" i="64"/>
  <c r="C60" i="64"/>
  <c r="I63" i="64"/>
  <c r="J63" i="64" s="1"/>
  <c r="M63" i="64"/>
  <c r="AD63" i="64" s="1"/>
  <c r="N63" i="64"/>
  <c r="AE63" i="64" s="1"/>
  <c r="O63" i="64"/>
  <c r="AF63" i="64"/>
  <c r="AJ63" i="64"/>
  <c r="AK63" i="64" s="1"/>
  <c r="AL63" i="64" s="1"/>
  <c r="I64" i="64"/>
  <c r="J64" i="64" s="1"/>
  <c r="M64" i="64"/>
  <c r="AD64" i="64" s="1"/>
  <c r="N64" i="64"/>
  <c r="AE64" i="64" s="1"/>
  <c r="O64" i="64"/>
  <c r="AF64" i="64"/>
  <c r="AJ64" i="64"/>
  <c r="AK64" i="64" s="1"/>
  <c r="AL64" i="64" s="1"/>
  <c r="I65" i="64"/>
  <c r="J65" i="64" s="1"/>
  <c r="M65" i="64"/>
  <c r="AD65" i="64" s="1"/>
  <c r="N65" i="64"/>
  <c r="AE65" i="64" s="1"/>
  <c r="O65" i="64"/>
  <c r="AF65" i="64"/>
  <c r="AJ65" i="64"/>
  <c r="AK65" i="64" s="1"/>
  <c r="AL65" i="64" s="1"/>
  <c r="I66" i="64"/>
  <c r="J66" i="64" s="1"/>
  <c r="M66" i="64"/>
  <c r="AD66" i="64" s="1"/>
  <c r="N66" i="64"/>
  <c r="AE66" i="64" s="1"/>
  <c r="O66" i="64"/>
  <c r="AF66" i="64"/>
  <c r="AJ66" i="64"/>
  <c r="AK66" i="64" s="1"/>
  <c r="AL66" i="64" s="1"/>
  <c r="I67" i="64"/>
  <c r="J67" i="64" s="1"/>
  <c r="M67" i="64"/>
  <c r="AD67" i="64" s="1"/>
  <c r="N67" i="64"/>
  <c r="AE67" i="64" s="1"/>
  <c r="O67" i="64"/>
  <c r="AF67" i="64"/>
  <c r="AJ67" i="64"/>
  <c r="AK67" i="64" s="1"/>
  <c r="AL67" i="64" s="1"/>
  <c r="T70" i="64"/>
  <c r="I73" i="64"/>
  <c r="J73" i="64" s="1"/>
  <c r="M73" i="64"/>
  <c r="N73" i="64"/>
  <c r="O73" i="64"/>
  <c r="I74" i="64"/>
  <c r="J74" i="64" s="1"/>
  <c r="M74" i="64"/>
  <c r="N74" i="64"/>
  <c r="O74" i="64"/>
  <c r="I75" i="64"/>
  <c r="J75" i="64" s="1"/>
  <c r="M75" i="64"/>
  <c r="N75" i="64"/>
  <c r="O75" i="64"/>
  <c r="C78" i="64"/>
  <c r="I81" i="64"/>
  <c r="J81" i="64" s="1"/>
  <c r="M81" i="64"/>
  <c r="AD81" i="64" s="1"/>
  <c r="N81" i="64"/>
  <c r="AE81" i="64" s="1"/>
  <c r="O81" i="64"/>
  <c r="AF81" i="64"/>
  <c r="AJ81" i="64"/>
  <c r="AK81" i="64" s="1"/>
  <c r="AL81" i="64" s="1"/>
  <c r="I82" i="64"/>
  <c r="J82" i="64" s="1"/>
  <c r="M82" i="64"/>
  <c r="AD82" i="64" s="1"/>
  <c r="N82" i="64"/>
  <c r="AE82" i="64" s="1"/>
  <c r="O82" i="64"/>
  <c r="AF82" i="64"/>
  <c r="AJ82" i="64"/>
  <c r="AK82" i="64" s="1"/>
  <c r="AL82" i="64" s="1"/>
  <c r="I83" i="64"/>
  <c r="J83" i="64" s="1"/>
  <c r="M83" i="64"/>
  <c r="AD83" i="64" s="1"/>
  <c r="N83" i="64"/>
  <c r="AE83" i="64" s="1"/>
  <c r="O83" i="64"/>
  <c r="AF83" i="64"/>
  <c r="AJ83" i="64"/>
  <c r="AK83" i="64" s="1"/>
  <c r="AL83" i="64" s="1"/>
  <c r="I84" i="64"/>
  <c r="J84" i="64" s="1"/>
  <c r="M84" i="64"/>
  <c r="AD84" i="64" s="1"/>
  <c r="N84" i="64"/>
  <c r="AE84" i="64" s="1"/>
  <c r="O84" i="64"/>
  <c r="AF84" i="64"/>
  <c r="AJ84" i="64"/>
  <c r="AK84" i="64" s="1"/>
  <c r="AL84" i="64" s="1"/>
  <c r="I85" i="64"/>
  <c r="J85" i="64" s="1"/>
  <c r="M85" i="64"/>
  <c r="AD85" i="64" s="1"/>
  <c r="N85" i="64"/>
  <c r="AE85" i="64" s="1"/>
  <c r="O85" i="64"/>
  <c r="AF85" i="64"/>
  <c r="AJ85" i="64"/>
  <c r="AK85" i="64" s="1"/>
  <c r="AL85" i="64" s="1"/>
  <c r="C88" i="64"/>
  <c r="D88" i="64" s="1"/>
  <c r="E88" i="64" s="1"/>
  <c r="T88" i="64"/>
  <c r="I91" i="64"/>
  <c r="J91" i="64" s="1"/>
  <c r="M91" i="64"/>
  <c r="N91" i="64"/>
  <c r="O91" i="64"/>
  <c r="I92" i="64"/>
  <c r="J92" i="64" s="1"/>
  <c r="M92" i="64"/>
  <c r="N92" i="64"/>
  <c r="O92" i="64"/>
  <c r="I93" i="64"/>
  <c r="J93" i="64" s="1"/>
  <c r="M93" i="64"/>
  <c r="N93" i="64"/>
  <c r="O93" i="64"/>
  <c r="C3" i="64"/>
  <c r="C2" i="64"/>
  <c r="O39" i="64"/>
  <c r="N39" i="64"/>
  <c r="M39" i="64"/>
  <c r="I39" i="64"/>
  <c r="J39" i="64" s="1"/>
  <c r="O38" i="64"/>
  <c r="N38" i="64"/>
  <c r="M38" i="64"/>
  <c r="I38" i="64"/>
  <c r="J38" i="64" s="1"/>
  <c r="O37" i="64"/>
  <c r="N37" i="64"/>
  <c r="M37" i="64"/>
  <c r="I37" i="64"/>
  <c r="J37" i="64" s="1"/>
  <c r="T34" i="64"/>
  <c r="C34" i="64"/>
  <c r="D34" i="64" s="1"/>
  <c r="E34" i="64" s="1"/>
  <c r="AJ31" i="64"/>
  <c r="AK31" i="64" s="1"/>
  <c r="AL31" i="64" s="1"/>
  <c r="AF31" i="64"/>
  <c r="O31" i="64"/>
  <c r="N31" i="64"/>
  <c r="AE31" i="64" s="1"/>
  <c r="M31" i="64"/>
  <c r="AD31" i="64" s="1"/>
  <c r="I31" i="64"/>
  <c r="J31" i="64" s="1"/>
  <c r="AJ30" i="64"/>
  <c r="AK30" i="64" s="1"/>
  <c r="AL30" i="64" s="1"/>
  <c r="AF30" i="64"/>
  <c r="O30" i="64"/>
  <c r="N30" i="64"/>
  <c r="AE30" i="64" s="1"/>
  <c r="M30" i="64"/>
  <c r="AD30" i="64" s="1"/>
  <c r="I30" i="64"/>
  <c r="J30" i="64" s="1"/>
  <c r="AJ29" i="64"/>
  <c r="AK29" i="64" s="1"/>
  <c r="AL29" i="64" s="1"/>
  <c r="AF29" i="64"/>
  <c r="O29" i="64"/>
  <c r="N29" i="64"/>
  <c r="AE29" i="64" s="1"/>
  <c r="M29" i="64"/>
  <c r="AD29" i="64" s="1"/>
  <c r="I29" i="64"/>
  <c r="J29" i="64" s="1"/>
  <c r="AJ28" i="64"/>
  <c r="AK28" i="64" s="1"/>
  <c r="AL28" i="64" s="1"/>
  <c r="AF28" i="64"/>
  <c r="O28" i="64"/>
  <c r="N28" i="64"/>
  <c r="AE28" i="64" s="1"/>
  <c r="M28" i="64"/>
  <c r="AD28" i="64" s="1"/>
  <c r="I28" i="64"/>
  <c r="J28" i="64" s="1"/>
  <c r="AF27" i="64"/>
  <c r="AJ27" i="64" s="1"/>
  <c r="AK27" i="64" s="1"/>
  <c r="AL27" i="64" s="1"/>
  <c r="O27" i="64"/>
  <c r="N27" i="64"/>
  <c r="AE27" i="64" s="1"/>
  <c r="M27" i="64"/>
  <c r="AD27" i="64" s="1"/>
  <c r="I27" i="64"/>
  <c r="J27" i="64" s="1"/>
  <c r="C24" i="64"/>
  <c r="C5" i="64"/>
  <c r="B5" i="60"/>
  <c r="B3" i="60"/>
  <c r="B2" i="60"/>
  <c r="O105" i="63"/>
  <c r="N105" i="63"/>
  <c r="M105" i="63"/>
  <c r="I105" i="63"/>
  <c r="J105" i="63" s="1"/>
  <c r="O103" i="63"/>
  <c r="F31" i="63" s="1"/>
  <c r="N103" i="63"/>
  <c r="M103" i="63"/>
  <c r="I103" i="63"/>
  <c r="J103" i="63" s="1"/>
  <c r="E31" i="63" s="1"/>
  <c r="E83" i="46" s="1"/>
  <c r="T100" i="63"/>
  <c r="AJ97" i="63"/>
  <c r="AF97" i="63"/>
  <c r="O97" i="63"/>
  <c r="N97" i="63"/>
  <c r="AE97" i="63" s="1"/>
  <c r="M97" i="63"/>
  <c r="AD97" i="63" s="1"/>
  <c r="I97" i="63"/>
  <c r="J97" i="63" s="1"/>
  <c r="AJ96" i="63"/>
  <c r="AF96" i="63"/>
  <c r="O96" i="63"/>
  <c r="N96" i="63"/>
  <c r="AE96" i="63" s="1"/>
  <c r="M96" i="63"/>
  <c r="AD96" i="63" s="1"/>
  <c r="I96" i="63"/>
  <c r="J96" i="63" s="1"/>
  <c r="AJ95" i="63"/>
  <c r="AF95" i="63"/>
  <c r="O95" i="63"/>
  <c r="F29" i="63" s="1"/>
  <c r="F81" i="46" s="1"/>
  <c r="N95" i="63"/>
  <c r="AE95" i="63" s="1"/>
  <c r="M95" i="63"/>
  <c r="AD95" i="63" s="1"/>
  <c r="I95" i="63"/>
  <c r="J95" i="63" s="1"/>
  <c r="E29" i="63" s="1"/>
  <c r="E81" i="46" s="1"/>
  <c r="K81" i="46" s="1"/>
  <c r="AJ93" i="63"/>
  <c r="AF93" i="63"/>
  <c r="O93" i="63"/>
  <c r="N93" i="63"/>
  <c r="AE93" i="63" s="1"/>
  <c r="M93" i="63"/>
  <c r="AD93" i="63" s="1"/>
  <c r="I93" i="63"/>
  <c r="J93" i="63" s="1"/>
  <c r="O87" i="63"/>
  <c r="N87" i="63"/>
  <c r="M87" i="63"/>
  <c r="I87" i="63"/>
  <c r="J87" i="63" s="1"/>
  <c r="O86" i="63"/>
  <c r="N86" i="63"/>
  <c r="M86" i="63"/>
  <c r="I86" i="63"/>
  <c r="J86" i="63" s="1"/>
  <c r="O85" i="63"/>
  <c r="F28" i="63" s="1"/>
  <c r="F80" i="46" s="1"/>
  <c r="L80" i="46" s="1"/>
  <c r="N85" i="63"/>
  <c r="M85" i="63"/>
  <c r="I85" i="63"/>
  <c r="J85" i="63" s="1"/>
  <c r="E28" i="63" s="1"/>
  <c r="E80" i="46" s="1"/>
  <c r="T82" i="63"/>
  <c r="AJ79" i="63"/>
  <c r="AF79" i="63"/>
  <c r="O79" i="63"/>
  <c r="N79" i="63"/>
  <c r="AE79" i="63" s="1"/>
  <c r="M79" i="63"/>
  <c r="AD79" i="63" s="1"/>
  <c r="I79" i="63"/>
  <c r="J79" i="63" s="1"/>
  <c r="AJ78" i="63"/>
  <c r="AF78" i="63"/>
  <c r="O78" i="63"/>
  <c r="N78" i="63"/>
  <c r="AE78" i="63" s="1"/>
  <c r="M78" i="63"/>
  <c r="AD78" i="63" s="1"/>
  <c r="I78" i="63"/>
  <c r="J78" i="63" s="1"/>
  <c r="AJ77" i="63"/>
  <c r="AF77" i="63"/>
  <c r="O77" i="63"/>
  <c r="F26" i="63" s="1"/>
  <c r="F78" i="46" s="1"/>
  <c r="N77" i="63"/>
  <c r="AE77" i="63" s="1"/>
  <c r="M77" i="63"/>
  <c r="AD77" i="63" s="1"/>
  <c r="I77" i="63"/>
  <c r="J77" i="63" s="1"/>
  <c r="E26" i="63" s="1"/>
  <c r="AJ76" i="63"/>
  <c r="AF76" i="63"/>
  <c r="O76" i="63"/>
  <c r="N76" i="63"/>
  <c r="AE76" i="63" s="1"/>
  <c r="M76" i="63"/>
  <c r="AD76" i="63" s="1"/>
  <c r="I76" i="63"/>
  <c r="J76" i="63" s="1"/>
  <c r="AJ75" i="63"/>
  <c r="AF75" i="63"/>
  <c r="O75" i="63"/>
  <c r="N75" i="63"/>
  <c r="AE75" i="63" s="1"/>
  <c r="M75" i="63"/>
  <c r="AD75" i="63" s="1"/>
  <c r="I75" i="63"/>
  <c r="J75" i="63" s="1"/>
  <c r="O69" i="63"/>
  <c r="N69" i="63"/>
  <c r="M69" i="63"/>
  <c r="I69" i="63"/>
  <c r="J69" i="63" s="1"/>
  <c r="O68" i="63"/>
  <c r="N68" i="63"/>
  <c r="M68" i="63"/>
  <c r="I68" i="63"/>
  <c r="J68" i="63" s="1"/>
  <c r="O67" i="63"/>
  <c r="F25" i="63" s="1"/>
  <c r="F77" i="46" s="1"/>
  <c r="L77" i="46" s="1"/>
  <c r="N67" i="63"/>
  <c r="M67" i="63"/>
  <c r="I67" i="63"/>
  <c r="J67" i="63" s="1"/>
  <c r="E25" i="63" s="1"/>
  <c r="E77" i="46" s="1"/>
  <c r="AJ61" i="63"/>
  <c r="AF61" i="63"/>
  <c r="O61" i="63"/>
  <c r="N61" i="63"/>
  <c r="AE61" i="63" s="1"/>
  <c r="M61" i="63"/>
  <c r="AD61" i="63" s="1"/>
  <c r="I61" i="63"/>
  <c r="J61" i="63" s="1"/>
  <c r="AJ60" i="63"/>
  <c r="AF60" i="63"/>
  <c r="O60" i="63"/>
  <c r="N60" i="63"/>
  <c r="AE60" i="63" s="1"/>
  <c r="M60" i="63"/>
  <c r="AD60" i="63" s="1"/>
  <c r="I60" i="63"/>
  <c r="J60" i="63" s="1"/>
  <c r="AJ59" i="63"/>
  <c r="AF59" i="63"/>
  <c r="O59" i="63"/>
  <c r="F23" i="63" s="1"/>
  <c r="F75" i="46" s="1"/>
  <c r="N59" i="63"/>
  <c r="AE59" i="63" s="1"/>
  <c r="M59" i="63"/>
  <c r="AD59" i="63" s="1"/>
  <c r="I59" i="63"/>
  <c r="J59" i="63" s="1"/>
  <c r="E23" i="63" s="1"/>
  <c r="E75" i="46" s="1"/>
  <c r="AJ58" i="63"/>
  <c r="AF58" i="63"/>
  <c r="O58" i="63"/>
  <c r="N58" i="63"/>
  <c r="AE58" i="63" s="1"/>
  <c r="M58" i="63"/>
  <c r="AD58" i="63" s="1"/>
  <c r="I58" i="63"/>
  <c r="J58" i="63" s="1"/>
  <c r="AJ57" i="63"/>
  <c r="AF57" i="63"/>
  <c r="O57" i="63"/>
  <c r="N57" i="63"/>
  <c r="AE57" i="63" s="1"/>
  <c r="M57" i="63"/>
  <c r="AD57" i="63" s="1"/>
  <c r="I57" i="63"/>
  <c r="J57" i="63" s="1"/>
  <c r="O51" i="63"/>
  <c r="N51" i="63"/>
  <c r="M51" i="63"/>
  <c r="I51" i="63"/>
  <c r="J51" i="63" s="1"/>
  <c r="O50" i="63"/>
  <c r="N50" i="63"/>
  <c r="M50" i="63"/>
  <c r="I50" i="63"/>
  <c r="J50" i="63" s="1"/>
  <c r="AF39" i="63"/>
  <c r="AJ39" i="63" s="1"/>
  <c r="O39" i="63"/>
  <c r="N39" i="63"/>
  <c r="AE39" i="63" s="1"/>
  <c r="M39" i="63"/>
  <c r="AD39" i="63" s="1"/>
  <c r="I39" i="63"/>
  <c r="J39" i="63" s="1"/>
  <c r="J37" i="63" s="1"/>
  <c r="C5" i="63"/>
  <c r="C3" i="63"/>
  <c r="C2" i="63"/>
  <c r="C3" i="46"/>
  <c r="C2" i="46"/>
  <c r="B3" i="29"/>
  <c r="B2" i="29"/>
  <c r="J47" i="63" l="1"/>
  <c r="E11" i="63" s="1"/>
  <c r="E82" i="46"/>
  <c r="K80" i="46"/>
  <c r="K82" i="46" s="1"/>
  <c r="E76" i="46"/>
  <c r="K75" i="46"/>
  <c r="K76" i="46" s="1"/>
  <c r="K77" i="46"/>
  <c r="H26" i="63"/>
  <c r="E78" i="46"/>
  <c r="K78" i="46" s="1"/>
  <c r="K83" i="46"/>
  <c r="K85" i="46" s="1"/>
  <c r="E85" i="46"/>
  <c r="T39" i="63"/>
  <c r="T37" i="63" s="1"/>
  <c r="F10" i="63" s="1"/>
  <c r="AK93" i="63"/>
  <c r="AL93" i="63" s="1"/>
  <c r="AK95" i="63"/>
  <c r="AL95" i="63" s="1"/>
  <c r="AK97" i="63"/>
  <c r="AL97" i="63" s="1"/>
  <c r="AK96" i="63"/>
  <c r="AL96" i="63" s="1"/>
  <c r="AK79" i="63"/>
  <c r="AL79" i="63" s="1"/>
  <c r="AK78" i="63"/>
  <c r="AL78" i="63" s="1"/>
  <c r="AK75" i="63"/>
  <c r="AL75" i="63" s="1"/>
  <c r="AK77" i="63"/>
  <c r="AL77" i="63" s="1"/>
  <c r="AK76" i="63"/>
  <c r="AL76" i="63" s="1"/>
  <c r="AK59" i="63"/>
  <c r="AL59" i="63" s="1"/>
  <c r="AK60" i="63"/>
  <c r="AL60" i="63" s="1"/>
  <c r="AK58" i="63"/>
  <c r="AL58" i="63" s="1"/>
  <c r="AK61" i="63"/>
  <c r="AL61" i="63" s="1"/>
  <c r="AK57" i="63"/>
  <c r="AL57" i="63" s="1"/>
  <c r="F33" i="63"/>
  <c r="F83" i="46"/>
  <c r="T47" i="63"/>
  <c r="F11" i="63" s="1"/>
  <c r="F63" i="46" s="1"/>
  <c r="L81" i="46"/>
  <c r="L82" i="46" s="1"/>
  <c r="F82" i="46"/>
  <c r="F79" i="46"/>
  <c r="L78" i="46"/>
  <c r="L79" i="46" s="1"/>
  <c r="F27" i="63"/>
  <c r="F76" i="46"/>
  <c r="L75" i="46"/>
  <c r="L76" i="46" s="1"/>
  <c r="H23" i="63"/>
  <c r="F24" i="63"/>
  <c r="AK39" i="63"/>
  <c r="AL39" i="63" s="1"/>
  <c r="AL37" i="63" s="1"/>
  <c r="H31" i="63"/>
  <c r="H33" i="63" s="1"/>
  <c r="E33" i="63"/>
  <c r="H22" i="63"/>
  <c r="E24" i="63"/>
  <c r="H28" i="63"/>
  <c r="E30" i="63"/>
  <c r="H29" i="63"/>
  <c r="H25" i="63"/>
  <c r="H27" i="63" s="1"/>
  <c r="E27" i="63"/>
  <c r="F30" i="63"/>
  <c r="A2" i="65"/>
  <c r="D24" i="46"/>
  <c r="I24" i="46" s="1"/>
  <c r="A1" i="65"/>
  <c r="D22" i="46"/>
  <c r="I22" i="46" s="1"/>
  <c r="A3" i="65"/>
  <c r="D26" i="46"/>
  <c r="A4" i="65"/>
  <c r="D28" i="46"/>
  <c r="I28" i="46" s="1"/>
  <c r="D64" i="46"/>
  <c r="I64" i="46" s="1"/>
  <c r="D70" i="46"/>
  <c r="I70" i="46" s="1"/>
  <c r="D73" i="46"/>
  <c r="I73" i="46" s="1"/>
  <c r="D67" i="46"/>
  <c r="I67" i="46" s="1"/>
  <c r="A4" i="64"/>
  <c r="D56" i="46"/>
  <c r="I56" i="46" s="1"/>
  <c r="A3" i="64"/>
  <c r="D53" i="46"/>
  <c r="I53" i="46" s="1"/>
  <c r="A2" i="64"/>
  <c r="D50" i="46"/>
  <c r="I50" i="46" s="1"/>
  <c r="A1" i="64"/>
  <c r="D47" i="46"/>
  <c r="I47" i="46" s="1"/>
  <c r="J83" i="63"/>
  <c r="E17" i="63" s="1"/>
  <c r="E69" i="46" s="1"/>
  <c r="J53" i="64"/>
  <c r="E14" i="64" s="1"/>
  <c r="E49" i="46" s="1"/>
  <c r="J61" i="65"/>
  <c r="E18" i="65" s="1"/>
  <c r="AJ61" i="65"/>
  <c r="G18" i="65" s="1"/>
  <c r="AJ40" i="65"/>
  <c r="G12" i="65" s="1"/>
  <c r="AJ54" i="65"/>
  <c r="G16" i="65" s="1"/>
  <c r="J40" i="65"/>
  <c r="E12" i="65" s="1"/>
  <c r="AJ33" i="65"/>
  <c r="G10" i="65" s="1"/>
  <c r="J47" i="65"/>
  <c r="E14" i="65" s="1"/>
  <c r="E25" i="46" s="1"/>
  <c r="E26" i="46" s="1"/>
  <c r="J33" i="65"/>
  <c r="E10" i="65" s="1"/>
  <c r="E21" i="46" s="1"/>
  <c r="E22" i="46" s="1"/>
  <c r="AJ47" i="65"/>
  <c r="G14" i="65" s="1"/>
  <c r="J54" i="65"/>
  <c r="E16" i="65" s="1"/>
  <c r="E27" i="46" s="1"/>
  <c r="E28" i="46" s="1"/>
  <c r="T71" i="64"/>
  <c r="F17" i="64" s="1"/>
  <c r="F52" i="46" s="1"/>
  <c r="T43" i="64"/>
  <c r="F13" i="64" s="1"/>
  <c r="F48" i="46" s="1"/>
  <c r="AL61" i="64"/>
  <c r="G16" i="64" s="1"/>
  <c r="AL79" i="64"/>
  <c r="G19" i="64" s="1"/>
  <c r="T61" i="64"/>
  <c r="F16" i="64" s="1"/>
  <c r="F51" i="46" s="1"/>
  <c r="J61" i="64"/>
  <c r="E16" i="64" s="1"/>
  <c r="E51" i="46" s="1"/>
  <c r="AL43" i="64"/>
  <c r="G13" i="64" s="1"/>
  <c r="J43" i="64"/>
  <c r="E13" i="64" s="1"/>
  <c r="E48" i="46" s="1"/>
  <c r="J71" i="64"/>
  <c r="E17" i="64" s="1"/>
  <c r="E52" i="46" s="1"/>
  <c r="T89" i="64"/>
  <c r="F20" i="64" s="1"/>
  <c r="F55" i="46" s="1"/>
  <c r="J89" i="64"/>
  <c r="E20" i="64" s="1"/>
  <c r="E55" i="46" s="1"/>
  <c r="J79" i="64"/>
  <c r="E19" i="64" s="1"/>
  <c r="E54" i="46" s="1"/>
  <c r="T35" i="64"/>
  <c r="F11" i="64" s="1"/>
  <c r="F46" i="46" s="1"/>
  <c r="AL25" i="64"/>
  <c r="G10" i="64" s="1"/>
  <c r="J25" i="64"/>
  <c r="E10" i="64" s="1"/>
  <c r="E45" i="46" s="1"/>
  <c r="J35" i="64"/>
  <c r="E11" i="64" s="1"/>
  <c r="E46" i="46" s="1"/>
  <c r="E63" i="46"/>
  <c r="E10" i="63"/>
  <c r="E62" i="46" s="1"/>
  <c r="J73" i="63"/>
  <c r="E16" i="63" s="1"/>
  <c r="E68" i="46" s="1"/>
  <c r="J91" i="63"/>
  <c r="E19" i="63" s="1"/>
  <c r="E71" i="46" s="1"/>
  <c r="T83" i="63"/>
  <c r="F17" i="63" s="1"/>
  <c r="J101" i="63"/>
  <c r="E20" i="63" s="1"/>
  <c r="E72" i="46" s="1"/>
  <c r="T101" i="63"/>
  <c r="F20" i="63" s="1"/>
  <c r="F72" i="46" s="1"/>
  <c r="J55" i="63"/>
  <c r="E13" i="63" s="1"/>
  <c r="J65" i="63"/>
  <c r="E14" i="63" s="1"/>
  <c r="E66" i="46" s="1"/>
  <c r="T73" i="63"/>
  <c r="F16" i="63" s="1"/>
  <c r="F68" i="46" s="1"/>
  <c r="O137" i="62"/>
  <c r="N137" i="62"/>
  <c r="M137" i="62"/>
  <c r="I137" i="62"/>
  <c r="J137" i="62" s="1"/>
  <c r="O136" i="62"/>
  <c r="N136" i="62"/>
  <c r="M136" i="62"/>
  <c r="I136" i="62"/>
  <c r="J136" i="62" s="1"/>
  <c r="O135" i="62"/>
  <c r="N135" i="62"/>
  <c r="M135" i="62"/>
  <c r="I135" i="62"/>
  <c r="J135" i="62" s="1"/>
  <c r="C132" i="62"/>
  <c r="AJ129" i="62"/>
  <c r="AK129" i="62" s="1"/>
  <c r="AL129" i="62" s="1"/>
  <c r="AF129" i="62"/>
  <c r="O129" i="62"/>
  <c r="N129" i="62"/>
  <c r="AE129" i="62" s="1"/>
  <c r="M129" i="62"/>
  <c r="AD129" i="62" s="1"/>
  <c r="I129" i="62"/>
  <c r="J129" i="62" s="1"/>
  <c r="AJ128" i="62"/>
  <c r="AK128" i="62" s="1"/>
  <c r="AL128" i="62" s="1"/>
  <c r="AF128" i="62"/>
  <c r="O128" i="62"/>
  <c r="N128" i="62"/>
  <c r="AE128" i="62" s="1"/>
  <c r="M128" i="62"/>
  <c r="AD128" i="62" s="1"/>
  <c r="I128" i="62"/>
  <c r="J128" i="62" s="1"/>
  <c r="AJ127" i="62"/>
  <c r="AK127" i="62" s="1"/>
  <c r="AL127" i="62" s="1"/>
  <c r="AF127" i="62"/>
  <c r="O127" i="62"/>
  <c r="N127" i="62"/>
  <c r="AE127" i="62" s="1"/>
  <c r="M127" i="62"/>
  <c r="AD127" i="62" s="1"/>
  <c r="I127" i="62"/>
  <c r="J127" i="62" s="1"/>
  <c r="AJ126" i="62"/>
  <c r="AK126" i="62" s="1"/>
  <c r="AL126" i="62" s="1"/>
  <c r="AF126" i="62"/>
  <c r="O126" i="62"/>
  <c r="N126" i="62"/>
  <c r="AE126" i="62" s="1"/>
  <c r="M126" i="62"/>
  <c r="AD126" i="62" s="1"/>
  <c r="I126" i="62"/>
  <c r="J126" i="62" s="1"/>
  <c r="AJ125" i="62"/>
  <c r="AK125" i="62" s="1"/>
  <c r="AL125" i="62" s="1"/>
  <c r="AF125" i="62"/>
  <c r="O125" i="62"/>
  <c r="N125" i="62"/>
  <c r="AE125" i="62" s="1"/>
  <c r="M125" i="62"/>
  <c r="AD125" i="62" s="1"/>
  <c r="I125" i="62"/>
  <c r="J125" i="62" s="1"/>
  <c r="C122" i="62"/>
  <c r="O119" i="62"/>
  <c r="N119" i="62"/>
  <c r="M119" i="62"/>
  <c r="I119" i="62"/>
  <c r="J119" i="62" s="1"/>
  <c r="O118" i="62"/>
  <c r="N118" i="62"/>
  <c r="M118" i="62"/>
  <c r="I118" i="62"/>
  <c r="J118" i="62" s="1"/>
  <c r="O117" i="62"/>
  <c r="N117" i="62"/>
  <c r="M117" i="62"/>
  <c r="I117" i="62"/>
  <c r="J117" i="62" s="1"/>
  <c r="C114" i="62"/>
  <c r="AJ111" i="62"/>
  <c r="AK111" i="62" s="1"/>
  <c r="AL111" i="62" s="1"/>
  <c r="AF111" i="62"/>
  <c r="O111" i="62"/>
  <c r="N111" i="62"/>
  <c r="AE111" i="62" s="1"/>
  <c r="M111" i="62"/>
  <c r="AD111" i="62" s="1"/>
  <c r="I111" i="62"/>
  <c r="J111" i="62" s="1"/>
  <c r="AJ110" i="62"/>
  <c r="AK110" i="62" s="1"/>
  <c r="AL110" i="62" s="1"/>
  <c r="AF110" i="62"/>
  <c r="O110" i="62"/>
  <c r="N110" i="62"/>
  <c r="AE110" i="62" s="1"/>
  <c r="M110" i="62"/>
  <c r="AD110" i="62" s="1"/>
  <c r="I110" i="62"/>
  <c r="J110" i="62" s="1"/>
  <c r="AJ109" i="62"/>
  <c r="AK109" i="62" s="1"/>
  <c r="AL109" i="62" s="1"/>
  <c r="AF109" i="62"/>
  <c r="O109" i="62"/>
  <c r="N109" i="62"/>
  <c r="AE109" i="62" s="1"/>
  <c r="M109" i="62"/>
  <c r="AD109" i="62" s="1"/>
  <c r="I109" i="62"/>
  <c r="J109" i="62" s="1"/>
  <c r="AJ108" i="62"/>
  <c r="AK108" i="62" s="1"/>
  <c r="AL108" i="62" s="1"/>
  <c r="AF108" i="62"/>
  <c r="O108" i="62"/>
  <c r="N108" i="62"/>
  <c r="AE108" i="62" s="1"/>
  <c r="M108" i="62"/>
  <c r="AD108" i="62" s="1"/>
  <c r="I108" i="62"/>
  <c r="J108" i="62" s="1"/>
  <c r="AJ107" i="62"/>
  <c r="AK107" i="62" s="1"/>
  <c r="AL107" i="62" s="1"/>
  <c r="AF107" i="62"/>
  <c r="O107" i="62"/>
  <c r="N107" i="62"/>
  <c r="AE107" i="62" s="1"/>
  <c r="M107" i="62"/>
  <c r="AD107" i="62" s="1"/>
  <c r="I107" i="62"/>
  <c r="J107" i="62" s="1"/>
  <c r="C104" i="62"/>
  <c r="O101" i="62"/>
  <c r="N101" i="62"/>
  <c r="M101" i="62"/>
  <c r="I101" i="62"/>
  <c r="J101" i="62" s="1"/>
  <c r="O100" i="62"/>
  <c r="N100" i="62"/>
  <c r="M100" i="62"/>
  <c r="I100" i="62"/>
  <c r="J100" i="62" s="1"/>
  <c r="O99" i="62"/>
  <c r="N99" i="62"/>
  <c r="M99" i="62"/>
  <c r="I99" i="62"/>
  <c r="J99" i="62" s="1"/>
  <c r="C96" i="62"/>
  <c r="AJ93" i="62"/>
  <c r="AK93" i="62" s="1"/>
  <c r="AL93" i="62" s="1"/>
  <c r="AF93" i="62"/>
  <c r="O93" i="62"/>
  <c r="N93" i="62"/>
  <c r="AE93" i="62" s="1"/>
  <c r="M93" i="62"/>
  <c r="AD93" i="62" s="1"/>
  <c r="I93" i="62"/>
  <c r="J93" i="62" s="1"/>
  <c r="AJ92" i="62"/>
  <c r="AK92" i="62" s="1"/>
  <c r="AL92" i="62" s="1"/>
  <c r="AF92" i="62"/>
  <c r="O92" i="62"/>
  <c r="N92" i="62"/>
  <c r="AE92" i="62" s="1"/>
  <c r="M92" i="62"/>
  <c r="AD92" i="62" s="1"/>
  <c r="I92" i="62"/>
  <c r="J92" i="62" s="1"/>
  <c r="AJ91" i="62"/>
  <c r="AK91" i="62" s="1"/>
  <c r="AL91" i="62" s="1"/>
  <c r="AF91" i="62"/>
  <c r="O91" i="62"/>
  <c r="N91" i="62"/>
  <c r="AE91" i="62" s="1"/>
  <c r="M91" i="62"/>
  <c r="AD91" i="62" s="1"/>
  <c r="I91" i="62"/>
  <c r="J91" i="62" s="1"/>
  <c r="AJ90" i="62"/>
  <c r="AK90" i="62" s="1"/>
  <c r="AL90" i="62" s="1"/>
  <c r="AF90" i="62"/>
  <c r="O90" i="62"/>
  <c r="N90" i="62"/>
  <c r="AE90" i="62" s="1"/>
  <c r="M90" i="62"/>
  <c r="AD90" i="62" s="1"/>
  <c r="I90" i="62"/>
  <c r="J90" i="62" s="1"/>
  <c r="AJ89" i="62"/>
  <c r="AK89" i="62" s="1"/>
  <c r="AL89" i="62" s="1"/>
  <c r="AF89" i="62"/>
  <c r="O89" i="62"/>
  <c r="N89" i="62"/>
  <c r="AE89" i="62" s="1"/>
  <c r="M89" i="62"/>
  <c r="AD89" i="62" s="1"/>
  <c r="I89" i="62"/>
  <c r="J89" i="62" s="1"/>
  <c r="C86" i="62"/>
  <c r="O47" i="62"/>
  <c r="N47" i="62"/>
  <c r="M47" i="62"/>
  <c r="I47" i="62"/>
  <c r="J47" i="62" s="1"/>
  <c r="O46" i="62"/>
  <c r="N46" i="62"/>
  <c r="M46" i="62"/>
  <c r="I46" i="62"/>
  <c r="J46" i="62" s="1"/>
  <c r="H14" i="62" s="1"/>
  <c r="O45" i="62"/>
  <c r="T45" i="62" s="1"/>
  <c r="T43" i="62" s="1"/>
  <c r="N45" i="62"/>
  <c r="M45" i="62"/>
  <c r="I45" i="62"/>
  <c r="J45" i="62" s="1"/>
  <c r="C42" i="62"/>
  <c r="D42" i="62" s="1"/>
  <c r="E42" i="62" s="1"/>
  <c r="AJ39" i="62"/>
  <c r="AK39" i="62" s="1"/>
  <c r="AL39" i="62" s="1"/>
  <c r="G18" i="62" s="1"/>
  <c r="AF39" i="62"/>
  <c r="O39" i="62"/>
  <c r="N39" i="62"/>
  <c r="AE39" i="62" s="1"/>
  <c r="M39" i="62"/>
  <c r="AD39" i="62" s="1"/>
  <c r="I39" i="62"/>
  <c r="J39" i="62" s="1"/>
  <c r="AJ38" i="62"/>
  <c r="AK38" i="62" s="1"/>
  <c r="AL38" i="62" s="1"/>
  <c r="AF38" i="62"/>
  <c r="O38" i="62"/>
  <c r="N38" i="62"/>
  <c r="AE38" i="62" s="1"/>
  <c r="M38" i="62"/>
  <c r="AD38" i="62" s="1"/>
  <c r="I38" i="62"/>
  <c r="J38" i="62" s="1"/>
  <c r="AJ37" i="62"/>
  <c r="AK37" i="62" s="1"/>
  <c r="AL37" i="62" s="1"/>
  <c r="AF37" i="62"/>
  <c r="O37" i="62"/>
  <c r="N37" i="62"/>
  <c r="AE37" i="62" s="1"/>
  <c r="M37" i="62"/>
  <c r="AD37" i="62" s="1"/>
  <c r="I37" i="62"/>
  <c r="J37" i="62" s="1"/>
  <c r="AJ36" i="62"/>
  <c r="AK36" i="62" s="1"/>
  <c r="AL36" i="62" s="1"/>
  <c r="G15" i="62" s="1"/>
  <c r="AF36" i="62"/>
  <c r="O36" i="62"/>
  <c r="N36" i="62"/>
  <c r="AE36" i="62" s="1"/>
  <c r="M36" i="62"/>
  <c r="AD36" i="62" s="1"/>
  <c r="I36" i="62"/>
  <c r="J36" i="62" s="1"/>
  <c r="AF35" i="62"/>
  <c r="AJ35" i="62" s="1"/>
  <c r="AK35" i="62" s="1"/>
  <c r="AL35" i="62" s="1"/>
  <c r="O35" i="62"/>
  <c r="T35" i="62" s="1"/>
  <c r="N35" i="62"/>
  <c r="AE35" i="62" s="1"/>
  <c r="M35" i="62"/>
  <c r="AD35" i="62" s="1"/>
  <c r="I35" i="62"/>
  <c r="J35" i="62" s="1"/>
  <c r="C32" i="62"/>
  <c r="C5" i="62"/>
  <c r="C3" i="62"/>
  <c r="C2" i="62"/>
  <c r="O105" i="61"/>
  <c r="N105" i="61"/>
  <c r="M105" i="61"/>
  <c r="I105" i="61"/>
  <c r="J105" i="61" s="1"/>
  <c r="O104" i="61"/>
  <c r="N104" i="61"/>
  <c r="M104" i="61"/>
  <c r="I104" i="61"/>
  <c r="J104" i="61" s="1"/>
  <c r="O103" i="61"/>
  <c r="N103" i="61"/>
  <c r="M103" i="61"/>
  <c r="I103" i="61"/>
  <c r="J103" i="61" s="1"/>
  <c r="C100" i="61"/>
  <c r="D100" i="61" s="1"/>
  <c r="E100" i="61" s="1"/>
  <c r="AJ97" i="61"/>
  <c r="AK97" i="61" s="1"/>
  <c r="AL97" i="61" s="1"/>
  <c r="AF97" i="61"/>
  <c r="O97" i="61"/>
  <c r="N97" i="61"/>
  <c r="AE97" i="61" s="1"/>
  <c r="M97" i="61"/>
  <c r="AD97" i="61" s="1"/>
  <c r="I97" i="61"/>
  <c r="J97" i="61" s="1"/>
  <c r="AJ96" i="61"/>
  <c r="AK96" i="61" s="1"/>
  <c r="AL96" i="61" s="1"/>
  <c r="AF96" i="61"/>
  <c r="O96" i="61"/>
  <c r="N96" i="61"/>
  <c r="AE96" i="61" s="1"/>
  <c r="M96" i="61"/>
  <c r="AD96" i="61" s="1"/>
  <c r="I96" i="61"/>
  <c r="J96" i="61" s="1"/>
  <c r="AJ95" i="61"/>
  <c r="AK95" i="61" s="1"/>
  <c r="AL95" i="61" s="1"/>
  <c r="AF95" i="61"/>
  <c r="O95" i="61"/>
  <c r="N95" i="61"/>
  <c r="AE95" i="61" s="1"/>
  <c r="M95" i="61"/>
  <c r="AD95" i="61" s="1"/>
  <c r="I95" i="61"/>
  <c r="J95" i="61" s="1"/>
  <c r="AJ94" i="61"/>
  <c r="AK94" i="61" s="1"/>
  <c r="AL94" i="61" s="1"/>
  <c r="AF94" i="61"/>
  <c r="O94" i="61"/>
  <c r="N94" i="61"/>
  <c r="AE94" i="61" s="1"/>
  <c r="M94" i="61"/>
  <c r="AD94" i="61" s="1"/>
  <c r="I94" i="61"/>
  <c r="J94" i="61" s="1"/>
  <c r="AJ93" i="61"/>
  <c r="AK93" i="61" s="1"/>
  <c r="AL93" i="61" s="1"/>
  <c r="AF93" i="61"/>
  <c r="O93" i="61"/>
  <c r="N93" i="61"/>
  <c r="AE93" i="61" s="1"/>
  <c r="M93" i="61"/>
  <c r="AD93" i="61" s="1"/>
  <c r="I93" i="61"/>
  <c r="J93" i="61" s="1"/>
  <c r="C90" i="61"/>
  <c r="O87" i="61"/>
  <c r="N87" i="61"/>
  <c r="M87" i="61"/>
  <c r="I87" i="61"/>
  <c r="J87" i="61" s="1"/>
  <c r="O86" i="61"/>
  <c r="N86" i="61"/>
  <c r="M86" i="61"/>
  <c r="I86" i="61"/>
  <c r="J86" i="61" s="1"/>
  <c r="O85" i="61"/>
  <c r="N85" i="61"/>
  <c r="M85" i="61"/>
  <c r="I85" i="61"/>
  <c r="J85" i="61" s="1"/>
  <c r="C82" i="61"/>
  <c r="D82" i="61" s="1"/>
  <c r="E82" i="61" s="1"/>
  <c r="AJ79" i="61"/>
  <c r="AK79" i="61" s="1"/>
  <c r="AL79" i="61" s="1"/>
  <c r="AF79" i="61"/>
  <c r="O79" i="61"/>
  <c r="N79" i="61"/>
  <c r="AE79" i="61" s="1"/>
  <c r="M79" i="61"/>
  <c r="AD79" i="61" s="1"/>
  <c r="I79" i="61"/>
  <c r="J79" i="61" s="1"/>
  <c r="AJ78" i="61"/>
  <c r="AK78" i="61" s="1"/>
  <c r="AL78" i="61" s="1"/>
  <c r="AF78" i="61"/>
  <c r="O78" i="61"/>
  <c r="N78" i="61"/>
  <c r="AE78" i="61" s="1"/>
  <c r="M78" i="61"/>
  <c r="AD78" i="61" s="1"/>
  <c r="I78" i="61"/>
  <c r="J78" i="61" s="1"/>
  <c r="AJ77" i="61"/>
  <c r="AK77" i="61" s="1"/>
  <c r="AL77" i="61" s="1"/>
  <c r="AF77" i="61"/>
  <c r="O77" i="61"/>
  <c r="N77" i="61"/>
  <c r="AE77" i="61" s="1"/>
  <c r="M77" i="61"/>
  <c r="AD77" i="61" s="1"/>
  <c r="I77" i="61"/>
  <c r="J77" i="61" s="1"/>
  <c r="AJ76" i="61"/>
  <c r="AK76" i="61" s="1"/>
  <c r="AL76" i="61" s="1"/>
  <c r="AF76" i="61"/>
  <c r="O76" i="61"/>
  <c r="N76" i="61"/>
  <c r="AE76" i="61" s="1"/>
  <c r="M76" i="61"/>
  <c r="AD76" i="61" s="1"/>
  <c r="I76" i="61"/>
  <c r="J76" i="61" s="1"/>
  <c r="AJ75" i="61"/>
  <c r="AK75" i="61" s="1"/>
  <c r="AL75" i="61" s="1"/>
  <c r="AF75" i="61"/>
  <c r="O75" i="61"/>
  <c r="N75" i="61"/>
  <c r="AE75" i="61" s="1"/>
  <c r="M75" i="61"/>
  <c r="AD75" i="61" s="1"/>
  <c r="I75" i="61"/>
  <c r="J75" i="61" s="1"/>
  <c r="C72" i="61"/>
  <c r="O69" i="61"/>
  <c r="N69" i="61"/>
  <c r="M69" i="61"/>
  <c r="I69" i="61"/>
  <c r="J69" i="61" s="1"/>
  <c r="O68" i="61"/>
  <c r="N68" i="61"/>
  <c r="M68" i="61"/>
  <c r="I68" i="61"/>
  <c r="J68" i="61" s="1"/>
  <c r="O67" i="61"/>
  <c r="N67" i="61"/>
  <c r="M67" i="61"/>
  <c r="I67" i="61"/>
  <c r="J67" i="61" s="1"/>
  <c r="C64" i="61"/>
  <c r="D64" i="61" s="1"/>
  <c r="E64" i="61" s="1"/>
  <c r="AJ61" i="61"/>
  <c r="AK61" i="61" s="1"/>
  <c r="AL61" i="61" s="1"/>
  <c r="AF61" i="61"/>
  <c r="O61" i="61"/>
  <c r="N61" i="61"/>
  <c r="AE61" i="61" s="1"/>
  <c r="M61" i="61"/>
  <c r="AD61" i="61" s="1"/>
  <c r="I61" i="61"/>
  <c r="J61" i="61" s="1"/>
  <c r="AJ60" i="61"/>
  <c r="AK60" i="61" s="1"/>
  <c r="AL60" i="61" s="1"/>
  <c r="AF60" i="61"/>
  <c r="O60" i="61"/>
  <c r="N60" i="61"/>
  <c r="AE60" i="61" s="1"/>
  <c r="M60" i="61"/>
  <c r="AD60" i="61" s="1"/>
  <c r="I60" i="61"/>
  <c r="J60" i="61" s="1"/>
  <c r="AJ59" i="61"/>
  <c r="AK59" i="61" s="1"/>
  <c r="AL59" i="61" s="1"/>
  <c r="AF59" i="61"/>
  <c r="O59" i="61"/>
  <c r="N59" i="61"/>
  <c r="AE59" i="61" s="1"/>
  <c r="M59" i="61"/>
  <c r="AD59" i="61" s="1"/>
  <c r="I59" i="61"/>
  <c r="J59" i="61" s="1"/>
  <c r="AJ58" i="61"/>
  <c r="AK58" i="61" s="1"/>
  <c r="AL58" i="61" s="1"/>
  <c r="AF58" i="61"/>
  <c r="O58" i="61"/>
  <c r="N58" i="61"/>
  <c r="AE58" i="61" s="1"/>
  <c r="M58" i="61"/>
  <c r="AD58" i="61" s="1"/>
  <c r="I58" i="61"/>
  <c r="J58" i="61" s="1"/>
  <c r="AJ57" i="61"/>
  <c r="AK57" i="61" s="1"/>
  <c r="AL57" i="61" s="1"/>
  <c r="AF57" i="61"/>
  <c r="O57" i="61"/>
  <c r="N57" i="61"/>
  <c r="AE57" i="61" s="1"/>
  <c r="M57" i="61"/>
  <c r="AD57" i="61" s="1"/>
  <c r="I57" i="61"/>
  <c r="J57" i="61" s="1"/>
  <c r="C54" i="61"/>
  <c r="O51" i="61"/>
  <c r="N51" i="61"/>
  <c r="M51" i="61"/>
  <c r="I51" i="61"/>
  <c r="J51" i="61" s="1"/>
  <c r="O50" i="61"/>
  <c r="N50" i="61"/>
  <c r="M50" i="61"/>
  <c r="I50" i="61"/>
  <c r="J50" i="61" s="1"/>
  <c r="O49" i="61"/>
  <c r="N49" i="61"/>
  <c r="M49" i="61"/>
  <c r="I49" i="61"/>
  <c r="J49" i="61" s="1"/>
  <c r="C46" i="61"/>
  <c r="D46" i="61" s="1"/>
  <c r="E46" i="61" s="1"/>
  <c r="AJ43" i="61"/>
  <c r="AK43" i="61" s="1"/>
  <c r="AL43" i="61" s="1"/>
  <c r="AF43" i="61"/>
  <c r="O43" i="61"/>
  <c r="N43" i="61"/>
  <c r="AE43" i="61" s="1"/>
  <c r="M43" i="61"/>
  <c r="AD43" i="61" s="1"/>
  <c r="I43" i="61"/>
  <c r="J43" i="61" s="1"/>
  <c r="AJ42" i="61"/>
  <c r="AK42" i="61" s="1"/>
  <c r="AL42" i="61" s="1"/>
  <c r="AF42" i="61"/>
  <c r="O42" i="61"/>
  <c r="N42" i="61"/>
  <c r="AE42" i="61" s="1"/>
  <c r="M42" i="61"/>
  <c r="AD42" i="61" s="1"/>
  <c r="I42" i="61"/>
  <c r="J42" i="61" s="1"/>
  <c r="AJ41" i="61"/>
  <c r="AK41" i="61" s="1"/>
  <c r="AL41" i="61" s="1"/>
  <c r="AF41" i="61"/>
  <c r="O41" i="61"/>
  <c r="N41" i="61"/>
  <c r="AE41" i="61" s="1"/>
  <c r="M41" i="61"/>
  <c r="AD41" i="61" s="1"/>
  <c r="I41" i="61"/>
  <c r="J41" i="61" s="1"/>
  <c r="AJ40" i="61"/>
  <c r="AK40" i="61" s="1"/>
  <c r="AL40" i="61" s="1"/>
  <c r="AF40" i="61"/>
  <c r="O40" i="61"/>
  <c r="N40" i="61"/>
  <c r="AE40" i="61" s="1"/>
  <c r="M40" i="61"/>
  <c r="AD40" i="61" s="1"/>
  <c r="I40" i="61"/>
  <c r="J40" i="61" s="1"/>
  <c r="AF39" i="61"/>
  <c r="AJ39" i="61" s="1"/>
  <c r="AK39" i="61" s="1"/>
  <c r="AL39" i="61" s="1"/>
  <c r="O39" i="61"/>
  <c r="N39" i="61"/>
  <c r="AE39" i="61" s="1"/>
  <c r="M39" i="61"/>
  <c r="AD39" i="61" s="1"/>
  <c r="I39" i="61"/>
  <c r="J39" i="61" s="1"/>
  <c r="C5" i="61"/>
  <c r="C3" i="61"/>
  <c r="C2" i="61"/>
  <c r="C5" i="49"/>
  <c r="C3" i="49"/>
  <c r="C2" i="49"/>
  <c r="C133" i="49"/>
  <c r="D133" i="49" s="1"/>
  <c r="E133" i="49" s="1"/>
  <c r="C123" i="49"/>
  <c r="C115" i="49"/>
  <c r="D115" i="49" s="1"/>
  <c r="E115" i="49" s="1"/>
  <c r="C105" i="49"/>
  <c r="C97" i="49"/>
  <c r="D97" i="49" s="1"/>
  <c r="E97" i="49" s="1"/>
  <c r="C87" i="49"/>
  <c r="C79" i="49"/>
  <c r="D79" i="49" s="1"/>
  <c r="E79" i="49" s="1"/>
  <c r="C69" i="49"/>
  <c r="C61" i="49"/>
  <c r="D61" i="49" s="1"/>
  <c r="E61" i="49" s="1"/>
  <c r="C51" i="49"/>
  <c r="C43" i="49"/>
  <c r="D43" i="49" s="1"/>
  <c r="E43" i="49" s="1"/>
  <c r="C33" i="49"/>
  <c r="I138" i="49"/>
  <c r="I137" i="49"/>
  <c r="I136" i="49"/>
  <c r="I130" i="49"/>
  <c r="I129" i="49"/>
  <c r="I128" i="49"/>
  <c r="I127" i="49"/>
  <c r="I126" i="49"/>
  <c r="I120" i="49"/>
  <c r="I119" i="49"/>
  <c r="I118" i="49"/>
  <c r="I112" i="49"/>
  <c r="I111" i="49"/>
  <c r="I110" i="49"/>
  <c r="I109" i="49"/>
  <c r="I108" i="49"/>
  <c r="I102" i="49"/>
  <c r="I101" i="49"/>
  <c r="I100" i="49"/>
  <c r="I94" i="49"/>
  <c r="I93" i="49"/>
  <c r="I92" i="49"/>
  <c r="I91" i="49"/>
  <c r="I90" i="49"/>
  <c r="I84" i="49"/>
  <c r="I83" i="49"/>
  <c r="I82" i="49"/>
  <c r="I76" i="49"/>
  <c r="I75" i="49"/>
  <c r="I74" i="49"/>
  <c r="I73" i="49"/>
  <c r="I72" i="49"/>
  <c r="I66" i="49"/>
  <c r="I65" i="49"/>
  <c r="I64" i="49"/>
  <c r="I58" i="49"/>
  <c r="I57" i="49"/>
  <c r="I56" i="49"/>
  <c r="I55" i="49"/>
  <c r="I54" i="49"/>
  <c r="I48" i="49"/>
  <c r="I47" i="49"/>
  <c r="I46" i="49"/>
  <c r="I37" i="49"/>
  <c r="I38" i="49"/>
  <c r="I39" i="49"/>
  <c r="I40" i="49"/>
  <c r="I36" i="49"/>
  <c r="K79" i="46" l="1"/>
  <c r="E65" i="46"/>
  <c r="E15" i="63"/>
  <c r="H24" i="63"/>
  <c r="E79" i="46"/>
  <c r="E18" i="62"/>
  <c r="H16" i="62"/>
  <c r="H18" i="62" s="1"/>
  <c r="H13" i="62"/>
  <c r="H15" i="62" s="1"/>
  <c r="E15" i="62"/>
  <c r="E70" i="46"/>
  <c r="AL91" i="63"/>
  <c r="G19" i="63" s="1"/>
  <c r="AL73" i="63"/>
  <c r="G16" i="63" s="1"/>
  <c r="AL55" i="63"/>
  <c r="G13" i="63" s="1"/>
  <c r="G15" i="63" s="1"/>
  <c r="L83" i="46"/>
  <c r="L85" i="46" s="1"/>
  <c r="F85" i="46"/>
  <c r="I26" i="46"/>
  <c r="K25" i="46" s="1"/>
  <c r="K27" i="46"/>
  <c r="G10" i="63"/>
  <c r="H10" i="63" s="1"/>
  <c r="H30" i="63"/>
  <c r="K21" i="46"/>
  <c r="K22" i="46" s="1"/>
  <c r="E13" i="65"/>
  <c r="E23" i="46"/>
  <c r="E24" i="46" s="1"/>
  <c r="E19" i="65"/>
  <c r="E29" i="46"/>
  <c r="A5" i="62"/>
  <c r="D160" i="46"/>
  <c r="I160" i="46" s="1"/>
  <c r="A6" i="62"/>
  <c r="D163" i="46"/>
  <c r="I163" i="46" s="1"/>
  <c r="A4" i="62"/>
  <c r="D157" i="46"/>
  <c r="I157" i="46" s="1"/>
  <c r="A1" i="62"/>
  <c r="D148" i="46"/>
  <c r="I148" i="46" s="1"/>
  <c r="J115" i="62"/>
  <c r="E25" i="62" s="1"/>
  <c r="E159" i="46" s="1"/>
  <c r="A2" i="61"/>
  <c r="D122" i="46"/>
  <c r="I122" i="46" s="1"/>
  <c r="A3" i="61"/>
  <c r="D125" i="46"/>
  <c r="I125" i="46" s="1"/>
  <c r="D119" i="46"/>
  <c r="I119" i="46" s="1"/>
  <c r="A4" i="61"/>
  <c r="D128" i="46"/>
  <c r="I128" i="46" s="1"/>
  <c r="A1" i="49"/>
  <c r="D93" i="46"/>
  <c r="I93" i="46" s="1"/>
  <c r="A2" i="49"/>
  <c r="D96" i="46"/>
  <c r="I96" i="46" s="1"/>
  <c r="A3" i="49"/>
  <c r="D99" i="46"/>
  <c r="I99" i="46" s="1"/>
  <c r="A4" i="49"/>
  <c r="D102" i="46"/>
  <c r="I102" i="46" s="1"/>
  <c r="D105" i="46"/>
  <c r="I105" i="46" s="1"/>
  <c r="D108" i="46"/>
  <c r="I108" i="46" s="1"/>
  <c r="E67" i="46"/>
  <c r="K65" i="46"/>
  <c r="K66" i="46"/>
  <c r="K72" i="46"/>
  <c r="K71" i="46"/>
  <c r="E18" i="63"/>
  <c r="L63" i="46"/>
  <c r="K69" i="46"/>
  <c r="K68" i="46"/>
  <c r="E73" i="46"/>
  <c r="K63" i="46"/>
  <c r="K62" i="46"/>
  <c r="L72" i="46"/>
  <c r="E64" i="46"/>
  <c r="E47" i="46"/>
  <c r="G21" i="63"/>
  <c r="G71" i="46"/>
  <c r="G18" i="63"/>
  <c r="G68" i="46"/>
  <c r="G65" i="46"/>
  <c r="G19" i="65"/>
  <c r="G29" i="46"/>
  <c r="G17" i="65"/>
  <c r="G27" i="46"/>
  <c r="G15" i="65"/>
  <c r="G25" i="46"/>
  <c r="G13" i="65"/>
  <c r="G23" i="46"/>
  <c r="G11" i="65"/>
  <c r="G21" i="46"/>
  <c r="H11" i="63"/>
  <c r="H17" i="63"/>
  <c r="F69" i="46"/>
  <c r="L69" i="46" s="1"/>
  <c r="L68" i="46"/>
  <c r="F12" i="63"/>
  <c r="F62" i="46"/>
  <c r="K45" i="46"/>
  <c r="K46" i="46"/>
  <c r="E50" i="46"/>
  <c r="K49" i="46"/>
  <c r="K48" i="46"/>
  <c r="L52" i="46"/>
  <c r="G15" i="64"/>
  <c r="G48" i="46"/>
  <c r="G50" i="46" s="1"/>
  <c r="G12" i="64"/>
  <c r="G45" i="46"/>
  <c r="G47" i="46" s="1"/>
  <c r="E53" i="46"/>
  <c r="K52" i="46"/>
  <c r="K51" i="46"/>
  <c r="E56" i="46"/>
  <c r="G21" i="64"/>
  <c r="G54" i="46"/>
  <c r="G56" i="46" s="1"/>
  <c r="K55" i="46"/>
  <c r="K54" i="46"/>
  <c r="L46" i="46"/>
  <c r="G18" i="64"/>
  <c r="G51" i="46"/>
  <c r="G53" i="46" s="1"/>
  <c r="L55" i="46"/>
  <c r="F53" i="46"/>
  <c r="L51" i="46"/>
  <c r="L48" i="46"/>
  <c r="J43" i="62"/>
  <c r="E11" i="62" s="1"/>
  <c r="E147" i="46" s="1"/>
  <c r="J105" i="62"/>
  <c r="E24" i="62" s="1"/>
  <c r="AL33" i="62"/>
  <c r="G10" i="62" s="1"/>
  <c r="T105" i="62"/>
  <c r="F24" i="62" s="1"/>
  <c r="F158" i="46" s="1"/>
  <c r="J123" i="62"/>
  <c r="J133" i="62"/>
  <c r="E28" i="62" s="1"/>
  <c r="E162" i="46" s="1"/>
  <c r="E12" i="63"/>
  <c r="T53" i="64"/>
  <c r="F14" i="64" s="1"/>
  <c r="T79" i="64"/>
  <c r="F19" i="64" s="1"/>
  <c r="H19" i="64" s="1"/>
  <c r="S61" i="65"/>
  <c r="F18" i="65" s="1"/>
  <c r="H18" i="65" s="1"/>
  <c r="H19" i="65" s="1"/>
  <c r="S33" i="65"/>
  <c r="F10" i="65" s="1"/>
  <c r="S54" i="65"/>
  <c r="F16" i="65" s="1"/>
  <c r="S40" i="65"/>
  <c r="F12" i="65" s="1"/>
  <c r="S47" i="65"/>
  <c r="F14" i="65" s="1"/>
  <c r="E15" i="65"/>
  <c r="E11" i="65"/>
  <c r="E17" i="65"/>
  <c r="E15" i="64"/>
  <c r="H13" i="64"/>
  <c r="E21" i="64"/>
  <c r="H17" i="64"/>
  <c r="E18" i="64"/>
  <c r="H16" i="64"/>
  <c r="H20" i="64"/>
  <c r="F18" i="64"/>
  <c r="T25" i="64"/>
  <c r="F10" i="64" s="1"/>
  <c r="E12" i="64"/>
  <c r="H11" i="64"/>
  <c r="T55" i="63"/>
  <c r="F13" i="63" s="1"/>
  <c r="T91" i="63"/>
  <c r="F19" i="63" s="1"/>
  <c r="T65" i="63"/>
  <c r="F14" i="63" s="1"/>
  <c r="H14" i="63" s="1"/>
  <c r="F18" i="63"/>
  <c r="H16" i="63"/>
  <c r="H20" i="63"/>
  <c r="E21" i="63"/>
  <c r="AL87" i="62"/>
  <c r="G21" i="62" s="1"/>
  <c r="J33" i="62"/>
  <c r="E10" i="62" s="1"/>
  <c r="E146" i="46" s="1"/>
  <c r="J87" i="62"/>
  <c r="E21" i="62" s="1"/>
  <c r="E155" i="46" s="1"/>
  <c r="AL123" i="62"/>
  <c r="G27" i="62" s="1"/>
  <c r="J97" i="62"/>
  <c r="E22" i="62" s="1"/>
  <c r="E156" i="46" s="1"/>
  <c r="AL105" i="62"/>
  <c r="G24" i="62" s="1"/>
  <c r="J83" i="61"/>
  <c r="E17" i="61" s="1"/>
  <c r="E124" i="46" s="1"/>
  <c r="T55" i="61"/>
  <c r="F13" i="61" s="1"/>
  <c r="F120" i="46" s="1"/>
  <c r="F17" i="61"/>
  <c r="F124" i="46" s="1"/>
  <c r="AL91" i="61"/>
  <c r="G19" i="61" s="1"/>
  <c r="AL37" i="61"/>
  <c r="G10" i="61" s="1"/>
  <c r="AL55" i="61"/>
  <c r="G13" i="61" s="1"/>
  <c r="J65" i="61"/>
  <c r="E14" i="61" s="1"/>
  <c r="E121" i="46" s="1"/>
  <c r="J47" i="61"/>
  <c r="E11" i="61" s="1"/>
  <c r="E118" i="46" s="1"/>
  <c r="J73" i="61"/>
  <c r="E16" i="61" s="1"/>
  <c r="E123" i="46" s="1"/>
  <c r="AL73" i="61"/>
  <c r="G16" i="61" s="1"/>
  <c r="J91" i="61"/>
  <c r="E19" i="61" s="1"/>
  <c r="E126" i="46" s="1"/>
  <c r="J37" i="61"/>
  <c r="E10" i="61" s="1"/>
  <c r="E117" i="46" s="1"/>
  <c r="J55" i="61"/>
  <c r="E13" i="61" s="1"/>
  <c r="E120" i="46" s="1"/>
  <c r="J101" i="61"/>
  <c r="E20" i="61" s="1"/>
  <c r="E127" i="46" s="1"/>
  <c r="E27" i="62" l="1"/>
  <c r="E161" i="46" s="1"/>
  <c r="F65" i="46"/>
  <c r="F15" i="63"/>
  <c r="G62" i="46"/>
  <c r="G64" i="46" s="1"/>
  <c r="E148" i="46"/>
  <c r="G12" i="63"/>
  <c r="K23" i="46"/>
  <c r="E30" i="46"/>
  <c r="K29" i="46"/>
  <c r="F11" i="62"/>
  <c r="F147" i="46" s="1"/>
  <c r="L147" i="46" s="1"/>
  <c r="F25" i="62"/>
  <c r="F159" i="46" s="1"/>
  <c r="K147" i="46"/>
  <c r="K146" i="46"/>
  <c r="E26" i="62"/>
  <c r="E158" i="46"/>
  <c r="E160" i="46" s="1"/>
  <c r="K156" i="46"/>
  <c r="K155" i="46"/>
  <c r="K162" i="46"/>
  <c r="F22" i="62"/>
  <c r="F156" i="46" s="1"/>
  <c r="L156" i="46" s="1"/>
  <c r="K159" i="46"/>
  <c r="E157" i="46"/>
  <c r="E125" i="46"/>
  <c r="E128" i="46"/>
  <c r="K126" i="46"/>
  <c r="K127" i="46"/>
  <c r="K117" i="46"/>
  <c r="K118" i="46"/>
  <c r="K124" i="46"/>
  <c r="K123" i="46"/>
  <c r="E122" i="46"/>
  <c r="E119" i="46"/>
  <c r="K120" i="46"/>
  <c r="K121" i="46"/>
  <c r="L124" i="46"/>
  <c r="K64" i="46"/>
  <c r="K70" i="46"/>
  <c r="K73" i="46"/>
  <c r="K67" i="46"/>
  <c r="K50" i="46"/>
  <c r="L53" i="46"/>
  <c r="G29" i="62"/>
  <c r="G161" i="46"/>
  <c r="G26" i="62"/>
  <c r="G158" i="46"/>
  <c r="G23" i="62"/>
  <c r="G155" i="46"/>
  <c r="G12" i="62"/>
  <c r="G146" i="46"/>
  <c r="G21" i="61"/>
  <c r="G126" i="46"/>
  <c r="G18" i="61"/>
  <c r="G123" i="46"/>
  <c r="G15" i="61"/>
  <c r="G120" i="46"/>
  <c r="G12" i="61"/>
  <c r="G117" i="46"/>
  <c r="M71" i="46"/>
  <c r="M73" i="46" s="1"/>
  <c r="G73" i="46"/>
  <c r="G70" i="46"/>
  <c r="M68" i="46"/>
  <c r="M70" i="46" s="1"/>
  <c r="G67" i="46"/>
  <c r="M65" i="46"/>
  <c r="M67" i="46" s="1"/>
  <c r="M54" i="46"/>
  <c r="M56" i="46" s="1"/>
  <c r="M29" i="46"/>
  <c r="G30" i="46"/>
  <c r="G28" i="46"/>
  <c r="M27" i="46"/>
  <c r="G26" i="46"/>
  <c r="M25" i="46"/>
  <c r="G24" i="46"/>
  <c r="M23" i="46"/>
  <c r="G22" i="46"/>
  <c r="M21" i="46"/>
  <c r="M22" i="46" s="1"/>
  <c r="L158" i="46"/>
  <c r="L120" i="46"/>
  <c r="H13" i="63"/>
  <c r="H15" i="63" s="1"/>
  <c r="H12" i="63"/>
  <c r="H19" i="63"/>
  <c r="H21" i="63" s="1"/>
  <c r="F71" i="46"/>
  <c r="F21" i="63"/>
  <c r="H18" i="63"/>
  <c r="F70" i="46"/>
  <c r="L70" i="46"/>
  <c r="F66" i="46"/>
  <c r="L66" i="46" s="1"/>
  <c r="L65" i="46"/>
  <c r="L62" i="46"/>
  <c r="L64" i="46" s="1"/>
  <c r="F64" i="46"/>
  <c r="K47" i="46"/>
  <c r="K53" i="46"/>
  <c r="M51" i="46"/>
  <c r="M53" i="46" s="1"/>
  <c r="M48" i="46"/>
  <c r="M50" i="46" s="1"/>
  <c r="K56" i="46"/>
  <c r="M45" i="46"/>
  <c r="M47" i="46" s="1"/>
  <c r="F21" i="64"/>
  <c r="F54" i="46"/>
  <c r="H14" i="64"/>
  <c r="H15" i="64" s="1"/>
  <c r="F49" i="46"/>
  <c r="F19" i="65"/>
  <c r="F29" i="46"/>
  <c r="F17" i="65"/>
  <c r="F27" i="46"/>
  <c r="F15" i="65"/>
  <c r="F25" i="46"/>
  <c r="F13" i="65"/>
  <c r="F23" i="46"/>
  <c r="F11" i="65"/>
  <c r="F21" i="46"/>
  <c r="H10" i="64"/>
  <c r="H12" i="64" s="1"/>
  <c r="F45" i="46"/>
  <c r="T123" i="62"/>
  <c r="F27" i="62" s="1"/>
  <c r="F28" i="62"/>
  <c r="T33" i="62"/>
  <c r="F10" i="62" s="1"/>
  <c r="T87" i="62"/>
  <c r="F21" i="62" s="1"/>
  <c r="H21" i="62" s="1"/>
  <c r="T91" i="61"/>
  <c r="F19" i="61" s="1"/>
  <c r="F126" i="46" s="1"/>
  <c r="T73" i="61"/>
  <c r="F16" i="61" s="1"/>
  <c r="F123" i="46" s="1"/>
  <c r="F14" i="61"/>
  <c r="F121" i="46" s="1"/>
  <c r="L121" i="46" s="1"/>
  <c r="F20" i="61"/>
  <c r="F12" i="64"/>
  <c r="F15" i="64"/>
  <c r="H12" i="65"/>
  <c r="H13" i="65" s="1"/>
  <c r="H16" i="65"/>
  <c r="H17" i="65" s="1"/>
  <c r="H10" i="65"/>
  <c r="H11" i="65" s="1"/>
  <c r="H14" i="65"/>
  <c r="H15" i="65" s="1"/>
  <c r="H21" i="64"/>
  <c r="H18" i="64"/>
  <c r="H24" i="62"/>
  <c r="E23" i="62"/>
  <c r="E12" i="62"/>
  <c r="T37" i="61"/>
  <c r="F10" i="61" s="1"/>
  <c r="F11" i="61"/>
  <c r="H17" i="61"/>
  <c r="E21" i="61"/>
  <c r="E18" i="61"/>
  <c r="E12" i="61"/>
  <c r="H13" i="61"/>
  <c r="E15" i="61"/>
  <c r="H11" i="62" l="1"/>
  <c r="E29" i="62"/>
  <c r="K161" i="46"/>
  <c r="E163" i="46"/>
  <c r="M62" i="46"/>
  <c r="M64" i="46" s="1"/>
  <c r="M59" i="46" s="1"/>
  <c r="C36" i="4" s="1"/>
  <c r="H25" i="62"/>
  <c r="H26" i="62" s="1"/>
  <c r="K59" i="46"/>
  <c r="C34" i="4" s="1"/>
  <c r="K24" i="46"/>
  <c r="F29" i="62"/>
  <c r="H22" i="62"/>
  <c r="H23" i="62" s="1"/>
  <c r="L159" i="46"/>
  <c r="L160" i="46" s="1"/>
  <c r="F160" i="46"/>
  <c r="F26" i="62"/>
  <c r="K158" i="46"/>
  <c r="K160" i="46" s="1"/>
  <c r="K157" i="46"/>
  <c r="K148" i="46"/>
  <c r="H28" i="62"/>
  <c r="F162" i="46"/>
  <c r="L162" i="46" s="1"/>
  <c r="K163" i="46"/>
  <c r="K125" i="46"/>
  <c r="K122" i="46"/>
  <c r="K119" i="46"/>
  <c r="K128" i="46"/>
  <c r="M161" i="46"/>
  <c r="M163" i="46" s="1"/>
  <c r="G163" i="46"/>
  <c r="G160" i="46"/>
  <c r="M158" i="46"/>
  <c r="M160" i="46" s="1"/>
  <c r="G157" i="46"/>
  <c r="M155" i="46"/>
  <c r="M157" i="46" s="1"/>
  <c r="G148" i="46"/>
  <c r="M146" i="46"/>
  <c r="M148" i="46" s="1"/>
  <c r="M126" i="46"/>
  <c r="M128" i="46" s="1"/>
  <c r="G128" i="46"/>
  <c r="G125" i="46"/>
  <c r="M123" i="46"/>
  <c r="M125" i="46" s="1"/>
  <c r="M120" i="46"/>
  <c r="M122" i="46" s="1"/>
  <c r="G122" i="46"/>
  <c r="M117" i="46"/>
  <c r="M119" i="46" s="1"/>
  <c r="G119" i="46"/>
  <c r="M24" i="46"/>
  <c r="M26" i="46" s="1"/>
  <c r="M28" i="46" s="1"/>
  <c r="H27" i="62"/>
  <c r="F161" i="46"/>
  <c r="F23" i="62"/>
  <c r="F155" i="46"/>
  <c r="H10" i="62"/>
  <c r="F146" i="46"/>
  <c r="F12" i="62"/>
  <c r="H11" i="61"/>
  <c r="F118" i="46"/>
  <c r="L118" i="46" s="1"/>
  <c r="H20" i="61"/>
  <c r="F127" i="46"/>
  <c r="L127" i="46" s="1"/>
  <c r="L126" i="46"/>
  <c r="H19" i="61"/>
  <c r="F18" i="61"/>
  <c r="H16" i="61"/>
  <c r="H18" i="61" s="1"/>
  <c r="L123" i="46"/>
  <c r="L125" i="46" s="1"/>
  <c r="F125" i="46"/>
  <c r="L122" i="46"/>
  <c r="F122" i="46"/>
  <c r="H14" i="61"/>
  <c r="H15" i="61" s="1"/>
  <c r="F15" i="61"/>
  <c r="H10" i="61"/>
  <c r="F117" i="46"/>
  <c r="F73" i="46"/>
  <c r="L71" i="46"/>
  <c r="L73" i="46" s="1"/>
  <c r="F67" i="46"/>
  <c r="L67" i="46"/>
  <c r="M42" i="46"/>
  <c r="C31" i="4" s="1"/>
  <c r="K42" i="46"/>
  <c r="C29" i="4" s="1"/>
  <c r="F56" i="46"/>
  <c r="L54" i="46"/>
  <c r="L56" i="46" s="1"/>
  <c r="L49" i="46"/>
  <c r="L50" i="46" s="1"/>
  <c r="F50" i="46"/>
  <c r="F30" i="46"/>
  <c r="L29" i="46"/>
  <c r="F28" i="46"/>
  <c r="L27" i="46"/>
  <c r="F26" i="46"/>
  <c r="L25" i="46"/>
  <c r="F24" i="46"/>
  <c r="L23" i="46"/>
  <c r="F22" i="46"/>
  <c r="L21" i="46"/>
  <c r="L22" i="46" s="1"/>
  <c r="F47" i="46"/>
  <c r="L45" i="46"/>
  <c r="L47" i="46" s="1"/>
  <c r="F21" i="61"/>
  <c r="F12" i="61"/>
  <c r="H12" i="62" l="1"/>
  <c r="K143" i="46"/>
  <c r="C49" i="4" s="1"/>
  <c r="M143" i="46"/>
  <c r="L59" i="46"/>
  <c r="C35" i="4" s="1"/>
  <c r="K26" i="46"/>
  <c r="K28" i="46" s="1"/>
  <c r="K30" i="46" s="1"/>
  <c r="K32" i="46" s="1"/>
  <c r="K34" i="46" s="1"/>
  <c r="K36" i="46" s="1"/>
  <c r="K38" i="46" s="1"/>
  <c r="K40" i="46" s="1"/>
  <c r="H29" i="62"/>
  <c r="M114" i="46"/>
  <c r="C46" i="4" s="1"/>
  <c r="K114" i="46"/>
  <c r="C44" i="4" s="1"/>
  <c r="M30" i="46"/>
  <c r="F163" i="46"/>
  <c r="L161" i="46"/>
  <c r="L163" i="46" s="1"/>
  <c r="F157" i="46"/>
  <c r="L155" i="46"/>
  <c r="L157" i="46" s="1"/>
  <c r="F148" i="46"/>
  <c r="L146" i="46"/>
  <c r="L148" i="46" s="1"/>
  <c r="H12" i="61"/>
  <c r="F128" i="46"/>
  <c r="H21" i="61"/>
  <c r="L128" i="46"/>
  <c r="F119" i="46"/>
  <c r="L117" i="46"/>
  <c r="L119" i="46" s="1"/>
  <c r="L24" i="46"/>
  <c r="L26" i="46" s="1"/>
  <c r="L28" i="46" s="1"/>
  <c r="L30" i="46" s="1"/>
  <c r="L42" i="46"/>
  <c r="L143" i="46" l="1"/>
  <c r="C50" i="4" s="1"/>
  <c r="C51" i="4"/>
  <c r="C30" i="4"/>
  <c r="E28" i="4" s="1"/>
  <c r="K18" i="46"/>
  <c r="C24" i="4" s="1"/>
  <c r="M32" i="46"/>
  <c r="M34" i="46" s="1"/>
  <c r="M36" i="46" s="1"/>
  <c r="M38" i="46" s="1"/>
  <c r="M40" i="46" s="1"/>
  <c r="L32" i="46"/>
  <c r="L34" i="46" s="1"/>
  <c r="L36" i="46" s="1"/>
  <c r="L38" i="46" s="1"/>
  <c r="L40" i="46" s="1"/>
  <c r="L114" i="46"/>
  <c r="C45" i="4" s="1"/>
  <c r="E43" i="4" s="1"/>
  <c r="AJ58" i="49"/>
  <c r="AK58" i="49" s="1"/>
  <c r="AL58" i="49" s="1"/>
  <c r="AF58" i="49"/>
  <c r="O58" i="49"/>
  <c r="N58" i="49"/>
  <c r="AE58" i="49" s="1"/>
  <c r="M58" i="49"/>
  <c r="AD58" i="49" s="1"/>
  <c r="J58" i="49"/>
  <c r="AJ57" i="49"/>
  <c r="AK57" i="49" s="1"/>
  <c r="AL57" i="49" s="1"/>
  <c r="AF57" i="49"/>
  <c r="O57" i="49"/>
  <c r="N57" i="49"/>
  <c r="AE57" i="49" s="1"/>
  <c r="M57" i="49"/>
  <c r="AD57" i="49" s="1"/>
  <c r="J57" i="49"/>
  <c r="AJ56" i="49"/>
  <c r="AK56" i="49" s="1"/>
  <c r="AL56" i="49" s="1"/>
  <c r="AF56" i="49"/>
  <c r="O56" i="49"/>
  <c r="N56" i="49"/>
  <c r="AE56" i="49" s="1"/>
  <c r="M56" i="49"/>
  <c r="AD56" i="49" s="1"/>
  <c r="J56" i="49"/>
  <c r="AJ55" i="49"/>
  <c r="AK55" i="49" s="1"/>
  <c r="AL55" i="49" s="1"/>
  <c r="AF55" i="49"/>
  <c r="O55" i="49"/>
  <c r="N55" i="49"/>
  <c r="AE55" i="49" s="1"/>
  <c r="M55" i="49"/>
  <c r="AD55" i="49" s="1"/>
  <c r="J55" i="49"/>
  <c r="AJ130" i="49"/>
  <c r="AK130" i="49" s="1"/>
  <c r="AL130" i="49" s="1"/>
  <c r="AF130" i="49"/>
  <c r="O130" i="49"/>
  <c r="N130" i="49"/>
  <c r="AE130" i="49" s="1"/>
  <c r="M130" i="49"/>
  <c r="AD130" i="49" s="1"/>
  <c r="J130" i="49"/>
  <c r="AJ129" i="49"/>
  <c r="AK129" i="49" s="1"/>
  <c r="AL129" i="49" s="1"/>
  <c r="AF129" i="49"/>
  <c r="O129" i="49"/>
  <c r="N129" i="49"/>
  <c r="AE129" i="49" s="1"/>
  <c r="M129" i="49"/>
  <c r="AD129" i="49" s="1"/>
  <c r="J129" i="49"/>
  <c r="AJ128" i="49"/>
  <c r="AK128" i="49" s="1"/>
  <c r="AL128" i="49" s="1"/>
  <c r="AF128" i="49"/>
  <c r="O128" i="49"/>
  <c r="N128" i="49"/>
  <c r="AE128" i="49" s="1"/>
  <c r="M128" i="49"/>
  <c r="AD128" i="49" s="1"/>
  <c r="J128" i="49"/>
  <c r="AJ127" i="49"/>
  <c r="AK127" i="49" s="1"/>
  <c r="AL127" i="49" s="1"/>
  <c r="G30" i="49" s="1"/>
  <c r="AF127" i="49"/>
  <c r="O127" i="49"/>
  <c r="N127" i="49"/>
  <c r="AE127" i="49" s="1"/>
  <c r="M127" i="49"/>
  <c r="AD127" i="49" s="1"/>
  <c r="J127" i="49"/>
  <c r="AJ112" i="49"/>
  <c r="AK112" i="49" s="1"/>
  <c r="AL112" i="49" s="1"/>
  <c r="AF112" i="49"/>
  <c r="O112" i="49"/>
  <c r="N112" i="49"/>
  <c r="AE112" i="49" s="1"/>
  <c r="M112" i="49"/>
  <c r="AD112" i="49" s="1"/>
  <c r="J112" i="49"/>
  <c r="AJ111" i="49"/>
  <c r="AK111" i="49" s="1"/>
  <c r="AL111" i="49" s="1"/>
  <c r="AF111" i="49"/>
  <c r="O111" i="49"/>
  <c r="N111" i="49"/>
  <c r="AE111" i="49" s="1"/>
  <c r="M111" i="49"/>
  <c r="AD111" i="49" s="1"/>
  <c r="J111" i="49"/>
  <c r="AJ110" i="49"/>
  <c r="AK110" i="49" s="1"/>
  <c r="AL110" i="49" s="1"/>
  <c r="AF110" i="49"/>
  <c r="O110" i="49"/>
  <c r="N110" i="49"/>
  <c r="AE110" i="49" s="1"/>
  <c r="M110" i="49"/>
  <c r="AD110" i="49" s="1"/>
  <c r="J110" i="49"/>
  <c r="AJ109" i="49"/>
  <c r="AK109" i="49" s="1"/>
  <c r="AL109" i="49" s="1"/>
  <c r="AF109" i="49"/>
  <c r="O109" i="49"/>
  <c r="N109" i="49"/>
  <c r="AE109" i="49" s="1"/>
  <c r="M109" i="49"/>
  <c r="AD109" i="49" s="1"/>
  <c r="J109" i="49"/>
  <c r="AJ94" i="49"/>
  <c r="AK94" i="49" s="1"/>
  <c r="AL94" i="49" s="1"/>
  <c r="AF94" i="49"/>
  <c r="O94" i="49"/>
  <c r="N94" i="49"/>
  <c r="AE94" i="49" s="1"/>
  <c r="M94" i="49"/>
  <c r="AD94" i="49" s="1"/>
  <c r="J94" i="49"/>
  <c r="AJ93" i="49"/>
  <c r="AK93" i="49" s="1"/>
  <c r="AL93" i="49" s="1"/>
  <c r="AF93" i="49"/>
  <c r="O93" i="49"/>
  <c r="N93" i="49"/>
  <c r="AE93" i="49" s="1"/>
  <c r="M93" i="49"/>
  <c r="AD93" i="49" s="1"/>
  <c r="J93" i="49"/>
  <c r="AJ92" i="49"/>
  <c r="AK92" i="49" s="1"/>
  <c r="AL92" i="49" s="1"/>
  <c r="AF92" i="49"/>
  <c r="O92" i="49"/>
  <c r="N92" i="49"/>
  <c r="AE92" i="49" s="1"/>
  <c r="M92" i="49"/>
  <c r="AD92" i="49" s="1"/>
  <c r="J92" i="49"/>
  <c r="AJ91" i="49"/>
  <c r="AK91" i="49" s="1"/>
  <c r="AL91" i="49" s="1"/>
  <c r="AF91" i="49"/>
  <c r="O91" i="49"/>
  <c r="N91" i="49"/>
  <c r="AE91" i="49" s="1"/>
  <c r="M91" i="49"/>
  <c r="AD91" i="49" s="1"/>
  <c r="J91" i="49"/>
  <c r="AJ76" i="49"/>
  <c r="AK76" i="49" s="1"/>
  <c r="AL76" i="49" s="1"/>
  <c r="AF76" i="49"/>
  <c r="O76" i="49"/>
  <c r="N76" i="49"/>
  <c r="AE76" i="49" s="1"/>
  <c r="M76" i="49"/>
  <c r="AD76" i="49" s="1"/>
  <c r="J76" i="49"/>
  <c r="AJ75" i="49"/>
  <c r="AK75" i="49" s="1"/>
  <c r="AL75" i="49" s="1"/>
  <c r="AF75" i="49"/>
  <c r="O75" i="49"/>
  <c r="N75" i="49"/>
  <c r="AE75" i="49" s="1"/>
  <c r="M75" i="49"/>
  <c r="AD75" i="49" s="1"/>
  <c r="J75" i="49"/>
  <c r="AJ74" i="49"/>
  <c r="AK74" i="49" s="1"/>
  <c r="AL74" i="49" s="1"/>
  <c r="AF74" i="49"/>
  <c r="O74" i="49"/>
  <c r="N74" i="49"/>
  <c r="AE74" i="49" s="1"/>
  <c r="M74" i="49"/>
  <c r="AD74" i="49" s="1"/>
  <c r="J74" i="49"/>
  <c r="AJ73" i="49"/>
  <c r="AK73" i="49" s="1"/>
  <c r="AL73" i="49" s="1"/>
  <c r="AF73" i="49"/>
  <c r="O73" i="49"/>
  <c r="N73" i="49"/>
  <c r="AE73" i="49" s="1"/>
  <c r="M73" i="49"/>
  <c r="AD73" i="49" s="1"/>
  <c r="J73" i="49"/>
  <c r="AJ40" i="49"/>
  <c r="AK40" i="49" s="1"/>
  <c r="AL40" i="49" s="1"/>
  <c r="AF40" i="49"/>
  <c r="O40" i="49"/>
  <c r="N40" i="49"/>
  <c r="AE40" i="49" s="1"/>
  <c r="M40" i="49"/>
  <c r="AD40" i="49" s="1"/>
  <c r="J40" i="49"/>
  <c r="AJ39" i="49"/>
  <c r="AK39" i="49" s="1"/>
  <c r="AL39" i="49" s="1"/>
  <c r="AF39" i="49"/>
  <c r="O39" i="49"/>
  <c r="N39" i="49"/>
  <c r="AE39" i="49" s="1"/>
  <c r="M39" i="49"/>
  <c r="AD39" i="49" s="1"/>
  <c r="J39" i="49"/>
  <c r="AJ38" i="49"/>
  <c r="AK38" i="49" s="1"/>
  <c r="AL38" i="49" s="1"/>
  <c r="AF38" i="49"/>
  <c r="O38" i="49"/>
  <c r="N38" i="49"/>
  <c r="AE38" i="49" s="1"/>
  <c r="M38" i="49"/>
  <c r="AD38" i="49" s="1"/>
  <c r="J38" i="49"/>
  <c r="AJ37" i="49"/>
  <c r="AK37" i="49" s="1"/>
  <c r="AL37" i="49" s="1"/>
  <c r="AF37" i="49"/>
  <c r="O37" i="49"/>
  <c r="N37" i="49"/>
  <c r="AE37" i="49" s="1"/>
  <c r="M37" i="49"/>
  <c r="AD37" i="49" s="1"/>
  <c r="J37" i="49"/>
  <c r="H28" i="49" l="1"/>
  <c r="E48" i="4"/>
  <c r="M18" i="46"/>
  <c r="C26" i="4" s="1"/>
  <c r="E33" i="4"/>
  <c r="L18" i="46"/>
  <c r="C25" i="4" s="1"/>
  <c r="E23" i="4" s="1"/>
  <c r="O46" i="49"/>
  <c r="N46" i="49"/>
  <c r="M46" i="49"/>
  <c r="J46" i="49"/>
  <c r="O64" i="49"/>
  <c r="N64" i="49"/>
  <c r="M64" i="49"/>
  <c r="J64" i="49"/>
  <c r="O82" i="49"/>
  <c r="N82" i="49"/>
  <c r="M82" i="49"/>
  <c r="J82" i="49"/>
  <c r="O100" i="49"/>
  <c r="N100" i="49"/>
  <c r="M100" i="49"/>
  <c r="J100" i="49"/>
  <c r="O118" i="49"/>
  <c r="N118" i="49"/>
  <c r="M118" i="49"/>
  <c r="J118" i="49"/>
  <c r="AF126" i="49"/>
  <c r="AJ126" i="49" s="1"/>
  <c r="AK126" i="49" s="1"/>
  <c r="AL126" i="49" s="1"/>
  <c r="O126" i="49"/>
  <c r="N126" i="49"/>
  <c r="AE126" i="49" s="1"/>
  <c r="M126" i="49"/>
  <c r="AD126" i="49" s="1"/>
  <c r="J126" i="49"/>
  <c r="AF108" i="49"/>
  <c r="AJ108" i="49" s="1"/>
  <c r="AK108" i="49" s="1"/>
  <c r="AL108" i="49" s="1"/>
  <c r="O108" i="49"/>
  <c r="N108" i="49"/>
  <c r="AE108" i="49" s="1"/>
  <c r="M108" i="49"/>
  <c r="AD108" i="49" s="1"/>
  <c r="J108" i="49"/>
  <c r="AF90" i="49"/>
  <c r="AJ90" i="49" s="1"/>
  <c r="AK90" i="49" s="1"/>
  <c r="AL90" i="49" s="1"/>
  <c r="O90" i="49"/>
  <c r="N90" i="49"/>
  <c r="AE90" i="49" s="1"/>
  <c r="M90" i="49"/>
  <c r="AD90" i="49" s="1"/>
  <c r="J90" i="49"/>
  <c r="AF72" i="49"/>
  <c r="AJ72" i="49" s="1"/>
  <c r="AK72" i="49" s="1"/>
  <c r="AL72" i="49" s="1"/>
  <c r="O72" i="49"/>
  <c r="N72" i="49"/>
  <c r="AE72" i="49" s="1"/>
  <c r="M72" i="49"/>
  <c r="AD72" i="49" s="1"/>
  <c r="J72" i="49"/>
  <c r="AF54" i="49"/>
  <c r="AJ54" i="49" s="1"/>
  <c r="AK54" i="49" s="1"/>
  <c r="AL54" i="49" s="1"/>
  <c r="O54" i="49"/>
  <c r="N54" i="49"/>
  <c r="AE54" i="49" s="1"/>
  <c r="M54" i="49"/>
  <c r="AD54" i="49" s="1"/>
  <c r="J54" i="49"/>
  <c r="AF36" i="49"/>
  <c r="AJ36" i="49" s="1"/>
  <c r="AK36" i="49" s="1"/>
  <c r="AL36" i="49" s="1"/>
  <c r="O36" i="49"/>
  <c r="N36" i="49"/>
  <c r="AE36" i="49" s="1"/>
  <c r="M36" i="49"/>
  <c r="AD36" i="49" s="1"/>
  <c r="J36" i="49"/>
  <c r="J48" i="49" l="1"/>
  <c r="J47" i="49"/>
  <c r="J120" i="49"/>
  <c r="J119" i="49"/>
  <c r="J102" i="49"/>
  <c r="J101" i="49"/>
  <c r="J84" i="49"/>
  <c r="J83" i="49"/>
  <c r="J66" i="49"/>
  <c r="J65" i="49"/>
  <c r="O136" i="49"/>
  <c r="N136" i="49"/>
  <c r="M136" i="49"/>
  <c r="J136" i="49"/>
  <c r="O138" i="49"/>
  <c r="N138" i="49"/>
  <c r="M138" i="49"/>
  <c r="J138" i="49"/>
  <c r="O137" i="49"/>
  <c r="N137" i="49"/>
  <c r="M137" i="49"/>
  <c r="J137" i="49"/>
  <c r="O120" i="49"/>
  <c r="N120" i="49"/>
  <c r="M120" i="49"/>
  <c r="O119" i="49"/>
  <c r="N119" i="49"/>
  <c r="M119" i="49"/>
  <c r="O102" i="49"/>
  <c r="N102" i="49"/>
  <c r="M102" i="49"/>
  <c r="O101" i="49"/>
  <c r="N101" i="49"/>
  <c r="M101" i="49"/>
  <c r="O84" i="49"/>
  <c r="N84" i="49"/>
  <c r="M84" i="49"/>
  <c r="O83" i="49"/>
  <c r="N83" i="49"/>
  <c r="M83" i="49"/>
  <c r="O66" i="49"/>
  <c r="N66" i="49"/>
  <c r="M66" i="49"/>
  <c r="O65" i="49"/>
  <c r="N65" i="49"/>
  <c r="M65" i="49"/>
  <c r="O48" i="49"/>
  <c r="N48" i="49"/>
  <c r="M48" i="49"/>
  <c r="O47" i="49"/>
  <c r="N47" i="49"/>
  <c r="M47" i="49"/>
  <c r="H29" i="49" l="1"/>
  <c r="H30" i="49" s="1"/>
  <c r="E30" i="49"/>
  <c r="J98" i="49"/>
  <c r="E20" i="49" s="1"/>
  <c r="E101" i="46" s="1"/>
  <c r="K101" i="46" s="1"/>
  <c r="J116" i="49"/>
  <c r="E23" i="49" s="1"/>
  <c r="E104" i="46" s="1"/>
  <c r="K104" i="46" s="1"/>
  <c r="J134" i="49"/>
  <c r="E26" i="49" s="1"/>
  <c r="E107" i="46" s="1"/>
  <c r="K107" i="46" s="1"/>
  <c r="J62" i="49"/>
  <c r="E14" i="49" s="1"/>
  <c r="E95" i="46" s="1"/>
  <c r="K95" i="46" s="1"/>
  <c r="J80" i="49"/>
  <c r="E17" i="49" s="1"/>
  <c r="E98" i="46" s="1"/>
  <c r="K98" i="46" s="1"/>
  <c r="J44" i="49"/>
  <c r="E11" i="49" s="1"/>
  <c r="E92" i="46" s="1"/>
  <c r="K92" i="46" s="1"/>
  <c r="F20" i="49" l="1"/>
  <c r="F101" i="46" s="1"/>
  <c r="L101" i="46" s="1"/>
  <c r="F23" i="49"/>
  <c r="F104" i="46" s="1"/>
  <c r="L104" i="46" s="1"/>
  <c r="F11" i="49"/>
  <c r="F92" i="46" s="1"/>
  <c r="L92" i="46" s="1"/>
  <c r="F17" i="49"/>
  <c r="F98" i="46" s="1"/>
  <c r="L98" i="46" s="1"/>
  <c r="F26" i="49"/>
  <c r="F107" i="46" s="1"/>
  <c r="L107" i="46" s="1"/>
  <c r="F14" i="49"/>
  <c r="F95" i="46" s="1"/>
  <c r="L95" i="46" s="1"/>
  <c r="H14" i="49" l="1"/>
  <c r="H20" i="49"/>
  <c r="H23" i="49"/>
  <c r="H26" i="49"/>
  <c r="H11" i="49" l="1"/>
  <c r="J106" i="49"/>
  <c r="J70" i="49"/>
  <c r="J88" i="49"/>
  <c r="J52" i="49"/>
  <c r="J124" i="49"/>
  <c r="J34" i="49"/>
  <c r="AL70" i="49"/>
  <c r="AL106" i="49"/>
  <c r="G16" i="49" l="1"/>
  <c r="G97" i="46" s="1"/>
  <c r="E25" i="49"/>
  <c r="E106" i="46" s="1"/>
  <c r="G22" i="49"/>
  <c r="G103" i="46" s="1"/>
  <c r="E10" i="49"/>
  <c r="E91" i="46" s="1"/>
  <c r="E22" i="49"/>
  <c r="E103" i="46" s="1"/>
  <c r="E13" i="49"/>
  <c r="E94" i="46" s="1"/>
  <c r="E19" i="49"/>
  <c r="E100" i="46" s="1"/>
  <c r="E16" i="49"/>
  <c r="E97" i="46" s="1"/>
  <c r="AL52" i="49"/>
  <c r="H17" i="49"/>
  <c r="D14" i="46"/>
  <c r="T106" i="49"/>
  <c r="T124" i="49"/>
  <c r="T70" i="49"/>
  <c r="T52" i="49"/>
  <c r="T88" i="49"/>
  <c r="AL124" i="49"/>
  <c r="AL88" i="49"/>
  <c r="T34" i="49"/>
  <c r="E108" i="46" l="1"/>
  <c r="K106" i="46"/>
  <c r="K108" i="46" s="1"/>
  <c r="E96" i="46"/>
  <c r="K94" i="46"/>
  <c r="K96" i="46" s="1"/>
  <c r="E99" i="46"/>
  <c r="K97" i="46"/>
  <c r="K99" i="46" s="1"/>
  <c r="E102" i="46"/>
  <c r="K100" i="46"/>
  <c r="K102" i="46" s="1"/>
  <c r="E105" i="46"/>
  <c r="K103" i="46"/>
  <c r="K105" i="46" s="1"/>
  <c r="E93" i="46"/>
  <c r="K91" i="46"/>
  <c r="K93" i="46" s="1"/>
  <c r="G105" i="46"/>
  <c r="M103" i="46"/>
  <c r="M105" i="46" s="1"/>
  <c r="G99" i="46"/>
  <c r="M97" i="46"/>
  <c r="M99" i="46" s="1"/>
  <c r="G24" i="49"/>
  <c r="G18" i="49"/>
  <c r="E27" i="49"/>
  <c r="E24" i="49"/>
  <c r="E21" i="49"/>
  <c r="E18" i="49"/>
  <c r="E15" i="49"/>
  <c r="E12" i="49"/>
  <c r="G19" i="49"/>
  <c r="G100" i="46" s="1"/>
  <c r="G25" i="49"/>
  <c r="G106" i="46" s="1"/>
  <c r="G13" i="49"/>
  <c r="G94" i="46" s="1"/>
  <c r="F14" i="46"/>
  <c r="F10" i="49"/>
  <c r="F91" i="46" s="1"/>
  <c r="F25" i="49"/>
  <c r="F106" i="46" s="1"/>
  <c r="F22" i="49"/>
  <c r="F103" i="46" s="1"/>
  <c r="F19" i="49"/>
  <c r="F100" i="46" s="1"/>
  <c r="F13" i="49"/>
  <c r="F94" i="46" s="1"/>
  <c r="F16" i="49"/>
  <c r="F97" i="46" s="1"/>
  <c r="AL34" i="49"/>
  <c r="E14" i="46"/>
  <c r="K88" i="46" l="1"/>
  <c r="C39" i="4" s="1"/>
  <c r="G108" i="46"/>
  <c r="M106" i="46"/>
  <c r="M108" i="46" s="1"/>
  <c r="G102" i="46"/>
  <c r="M100" i="46"/>
  <c r="M102" i="46" s="1"/>
  <c r="G96" i="46"/>
  <c r="M94" i="46"/>
  <c r="M96" i="46" s="1"/>
  <c r="F108" i="46"/>
  <c r="L106" i="46"/>
  <c r="L108" i="46" s="1"/>
  <c r="L103" i="46"/>
  <c r="L105" i="46" s="1"/>
  <c r="F105" i="46"/>
  <c r="F102" i="46"/>
  <c r="L100" i="46"/>
  <c r="L102" i="46" s="1"/>
  <c r="L97" i="46"/>
  <c r="L99" i="46" s="1"/>
  <c r="F99" i="46"/>
  <c r="F96" i="46"/>
  <c r="L94" i="46"/>
  <c r="L96" i="46" s="1"/>
  <c r="F93" i="46"/>
  <c r="L91" i="46"/>
  <c r="L93" i="46" s="1"/>
  <c r="G27" i="49"/>
  <c r="F21" i="49"/>
  <c r="G21" i="49"/>
  <c r="G15" i="49"/>
  <c r="F12" i="49"/>
  <c r="E21" i="4"/>
  <c r="H13" i="49"/>
  <c r="H15" i="49" s="1"/>
  <c r="F15" i="49"/>
  <c r="H16" i="49"/>
  <c r="H18" i="49" s="1"/>
  <c r="F18" i="49"/>
  <c r="H22" i="49"/>
  <c r="H24" i="49" s="1"/>
  <c r="F24" i="49"/>
  <c r="H25" i="49"/>
  <c r="H27" i="49" s="1"/>
  <c r="F27" i="49"/>
  <c r="H19" i="49"/>
  <c r="H21" i="49" s="1"/>
  <c r="G10" i="49"/>
  <c r="G91" i="46" s="1"/>
  <c r="L88" i="46" l="1"/>
  <c r="C40" i="4" s="1"/>
  <c r="G93" i="46"/>
  <c r="M91" i="46"/>
  <c r="M93" i="46" s="1"/>
  <c r="H10" i="49"/>
  <c r="H12" i="49" s="1"/>
  <c r="G12" i="49"/>
  <c r="M88" i="46" l="1"/>
  <c r="C41" i="4" s="1"/>
  <c r="E38" i="4" s="1"/>
  <c r="E60" i="4" s="1"/>
  <c r="E9" i="67" s="1"/>
  <c r="C7" i="68" s="1"/>
  <c r="E7" i="68" s="1"/>
  <c r="E15" i="67" s="1"/>
</calcChain>
</file>

<file path=xl/sharedStrings.xml><?xml version="1.0" encoding="utf-8"?>
<sst xmlns="http://schemas.openxmlformats.org/spreadsheetml/2006/main" count="4016" uniqueCount="476">
  <si>
    <t xml:space="preserve"> </t>
  </si>
  <si>
    <t>Omschrijving / specificatie</t>
  </si>
  <si>
    <t>Samenvatting</t>
  </si>
  <si>
    <t>Dimensionering</t>
  </si>
  <si>
    <r>
      <t>Toelichting / onderbouwing</t>
    </r>
    <r>
      <rPr>
        <sz val="12"/>
        <color theme="1"/>
        <rFont val="Verdana"/>
        <family val="2"/>
      </rPr>
      <t xml:space="preserve"> </t>
    </r>
  </si>
  <si>
    <t>Artikelnummer</t>
  </si>
  <si>
    <t>(Prijzen exclusief BTW)</t>
  </si>
  <si>
    <t>Totaal</t>
  </si>
  <si>
    <t>Additionele diensten</t>
  </si>
  <si>
    <t>2a</t>
  </si>
  <si>
    <t>2b</t>
  </si>
  <si>
    <t>Artikelomschrijving</t>
  </si>
  <si>
    <t>Listprijs
per stuk incl. korting</t>
  </si>
  <si>
    <t>Prijs totaal
incl. korting</t>
  </si>
  <si>
    <t>Merknaam</t>
  </si>
  <si>
    <t>Verwijzing naar
documentatie
voor stroomverbuik</t>
  </si>
  <si>
    <t>Benodigd 
aantal in bouwblok</t>
  </si>
  <si>
    <t>TCO-energie</t>
  </si>
  <si>
    <r>
      <t xml:space="preserve">Totaal op jaarbasis
in Kwh </t>
    </r>
    <r>
      <rPr>
        <sz val="11"/>
        <color theme="1"/>
        <rFont val="Arial"/>
        <family val="2"/>
      </rPr>
      <t>x24x365/1000</t>
    </r>
  </si>
  <si>
    <t>Van toepassing
ja / nee</t>
  </si>
  <si>
    <t>Aanschaf</t>
  </si>
  <si>
    <t>Subtotaal</t>
  </si>
  <si>
    <t>Variant 5 LAN access</t>
  </si>
  <si>
    <t>Aantal Distributies</t>
  </si>
  <si>
    <t>n.v.t.</t>
  </si>
  <si>
    <t>Berekening financiële waarde</t>
  </si>
  <si>
    <t>Bouwblok 2: Decentrale WAN-koppeling</t>
  </si>
  <si>
    <t>Bouwblok 3: Decentrale Distributie</t>
  </si>
  <si>
    <t>&lt;-naar samenvatting</t>
  </si>
  <si>
    <t>Toelichting Prijzenformulier</t>
  </si>
  <si>
    <t>1a</t>
  </si>
  <si>
    <t>1b</t>
  </si>
  <si>
    <t>Variant 1: Decentrale Distributie</t>
  </si>
  <si>
    <t>Variant 2: Decentrale Distributie</t>
  </si>
  <si>
    <t>Variant 3: Decentrale Distributie</t>
  </si>
  <si>
    <t>Naam Variant</t>
  </si>
  <si>
    <t>Listprijs aanschaf
per stuk
in €</t>
  </si>
  <si>
    <t>Variant</t>
  </si>
  <si>
    <r>
      <t>Uurtarief</t>
    </r>
    <r>
      <rPr>
        <b/>
        <vertAlign val="superscript"/>
        <sz val="10"/>
        <color theme="1"/>
        <rFont val="Verdana"/>
        <family val="2"/>
      </rPr>
      <t>*1</t>
    </r>
  </si>
  <si>
    <t>Grondslag licentie:</t>
  </si>
  <si>
    <t>Gele velden invullen(!)</t>
  </si>
  <si>
    <t>Totaalprijs
 Aanschaf
 Licenties</t>
  </si>
  <si>
    <t>O&amp;S</t>
  </si>
  <si>
    <t>3a</t>
  </si>
  <si>
    <t>3b</t>
  </si>
  <si>
    <t>Variant 1: Licentie(s) Decentrale WAN-koppeling</t>
  </si>
  <si>
    <t>Variant 2: Licentie(s) Decentrale WAN-koppeling</t>
  </si>
  <si>
    <t>Variant 3: Licentie(s) Decentrale WAN-koppeling</t>
  </si>
  <si>
    <t>Licentie(s) Centrale WAN-koppeling</t>
  </si>
  <si>
    <t>4a</t>
  </si>
  <si>
    <t>5a</t>
  </si>
  <si>
    <t>6a</t>
  </si>
  <si>
    <t>4b</t>
  </si>
  <si>
    <t>5b</t>
  </si>
  <si>
    <t>6b</t>
  </si>
  <si>
    <t>Variant 5: Licentie(s) LAN Access</t>
  </si>
  <si>
    <t>Zie tabblad "A1. Bouwblok 1"</t>
  </si>
  <si>
    <t>Tabblad waar input van Inschrijver gewenst is!</t>
  </si>
  <si>
    <t>Tabblad ter informatie</t>
  </si>
  <si>
    <t>Bouwblok Centrale WAN-koppeling</t>
  </si>
  <si>
    <t>In dit tabblad kan de Hardware en Programmatuur van de Centrale</t>
  </si>
  <si>
    <t xml:space="preserve">WAN-koppeling worden geoffreerd. </t>
  </si>
  <si>
    <t>het verbruik in Watt).</t>
  </si>
  <si>
    <t>Bouwblok Decentrale WAN-koppeling</t>
  </si>
  <si>
    <t>In dit tabblad kan de Hardware en Programmatuur van de Decentrale</t>
  </si>
  <si>
    <t>Voor Licentiekosten kan of een Perpetual of Subscription worden aangeboden.</t>
  </si>
  <si>
    <t>Bouwblok Decentrale Distributie</t>
  </si>
  <si>
    <t xml:space="preserve">Distributie worden geoffreerd. </t>
  </si>
  <si>
    <t>Bouwblok Decentral LAN Access</t>
  </si>
  <si>
    <t>BOUWBLOKKEN</t>
  </si>
  <si>
    <t xml:space="preserve">Aan de hand van de dimensionering (Inventarisatie huidige </t>
  </si>
  <si>
    <t xml:space="preserve">omgeving) wordt op basis van de geoffreerde bedragen in </t>
  </si>
  <si>
    <t>de BOUWBLOKKEN en de betreffende doorrekengrondslag</t>
  </si>
  <si>
    <t>EMVI-Superformule</t>
  </si>
  <si>
    <t xml:space="preserve">In dit tabblad kan de Hardware en Programmatuur van de integratie van </t>
  </si>
  <si>
    <t xml:space="preserve">Naam Inschrijver: </t>
  </si>
  <si>
    <t>Hier ziet u uw vergelijkingswaarde in de EMVI-grafiek</t>
  </si>
  <si>
    <t>Voor die dimensionering wordt verwezen</t>
  </si>
  <si>
    <t xml:space="preserve">In dit tabblad kan de Hardware en Programmatuur bij integratie van </t>
  </si>
  <si>
    <t xml:space="preserve">de WAN-koppeling &amp; Distributie worden geoffreerd. </t>
  </si>
  <si>
    <t>Aantal 
WAN-Bouwblokken</t>
  </si>
  <si>
    <t>Variant 1: Licentie(s) Integratie WAN-koppeling &amp; Distributie</t>
  </si>
  <si>
    <t>Variant 2: Licentie(s) integratie WAN-koppeling &amp; Distributie</t>
  </si>
  <si>
    <t>Variant 3: Licentie(s) integratie WAN-koppeling &amp; Distributie</t>
  </si>
  <si>
    <r>
      <rPr>
        <vertAlign val="superscript"/>
        <sz val="10"/>
        <rFont val="Verdana"/>
        <family val="2"/>
      </rPr>
      <t>*1</t>
    </r>
    <r>
      <rPr>
        <sz val="10"/>
        <rFont val="Verdana"/>
        <family val="2"/>
      </rPr>
      <t xml:space="preserve"> Uurtarief is inclusief reis- en verblijfkosten. </t>
    </r>
  </si>
  <si>
    <t>waarden worden overgenomen</t>
  </si>
  <si>
    <t>Minimaal 
twee componenten</t>
  </si>
  <si>
    <t>Additoneel benodigde componenten</t>
  </si>
  <si>
    <t>Financiële waarden</t>
  </si>
  <si>
    <t>naar Bijlage: Dimensionering-Decentrale-Locaties.</t>
  </si>
  <si>
    <t>Geoffreerde prijzen worden gestand gedaan in Euro's!</t>
  </si>
  <si>
    <t>Variant 4: Decentrale Distributie</t>
  </si>
  <si>
    <t>Variant 4: Licentie(s) Decentrale WAN-koppeling</t>
  </si>
  <si>
    <t>Variant 4: Licentie(s) integratie WAN-koppeling &amp; Distributie</t>
  </si>
  <si>
    <t>Aanschaf Apparatuur Centrale WAN-koppeling</t>
  </si>
  <si>
    <t>Aanschaf | Perpetual</t>
  </si>
  <si>
    <t>Locatie</t>
  </si>
  <si>
    <t>Locatie 1</t>
  </si>
  <si>
    <t>Locatie 2</t>
  </si>
  <si>
    <t>Locatie 3</t>
  </si>
  <si>
    <t>Locatie 4</t>
  </si>
  <si>
    <t>Locatie 5</t>
  </si>
  <si>
    <t>Locatie 6</t>
  </si>
  <si>
    <t>Locatie 8</t>
  </si>
  <si>
    <t>Locatie 9</t>
  </si>
  <si>
    <t>Locatie 10</t>
  </si>
  <si>
    <t>Locatie 11</t>
  </si>
  <si>
    <t>Locatie 12</t>
  </si>
  <si>
    <t>Locatie 13</t>
  </si>
  <si>
    <t>Locatie 14</t>
  </si>
  <si>
    <t>Locatie 15</t>
  </si>
  <si>
    <t>Locatie 16</t>
  </si>
  <si>
    <t>Locatie 17</t>
  </si>
  <si>
    <t>Locatie 18</t>
  </si>
  <si>
    <t>Locatie 19</t>
  </si>
  <si>
    <t>Locatie 20</t>
  </si>
  <si>
    <t>Locatie 21</t>
  </si>
  <si>
    <t>Locatie 22</t>
  </si>
  <si>
    <t>Locatie 23</t>
  </si>
  <si>
    <t>Locatie 24</t>
  </si>
  <si>
    <t>Locatie 25</t>
  </si>
  <si>
    <t>Locatie 26</t>
  </si>
  <si>
    <t>Locatie 27</t>
  </si>
  <si>
    <t>Locatie 28</t>
  </si>
  <si>
    <t>Locatie 29</t>
  </si>
  <si>
    <t>Locatie 30</t>
  </si>
  <si>
    <t>Locatie 31</t>
  </si>
  <si>
    <t>Locatie 32</t>
  </si>
  <si>
    <t>Locatie 33</t>
  </si>
  <si>
    <t>Locatie 34</t>
  </si>
  <si>
    <t>Locatie 35</t>
  </si>
  <si>
    <t>Locatie 36</t>
  </si>
  <si>
    <t>Locatie 37</t>
  </si>
  <si>
    <t>Locatie 38</t>
  </si>
  <si>
    <t>Locatie 39</t>
  </si>
  <si>
    <t>Locatie 40</t>
  </si>
  <si>
    <t>Locatie 41</t>
  </si>
  <si>
    <t>Locatie 42</t>
  </si>
  <si>
    <t>Locatie 43</t>
  </si>
  <si>
    <t>Locatie 44</t>
  </si>
  <si>
    <t>Locatie 45</t>
  </si>
  <si>
    <t>Locatie 46</t>
  </si>
  <si>
    <t>Locatie 47</t>
  </si>
  <si>
    <t>Locatie 48</t>
  </si>
  <si>
    <t>Locatie 49</t>
  </si>
  <si>
    <t>Locatie 50</t>
  </si>
  <si>
    <t>Locatie 51</t>
  </si>
  <si>
    <t>Locatie 52</t>
  </si>
  <si>
    <t>Locatie 53</t>
  </si>
  <si>
    <t>Locatie 54</t>
  </si>
  <si>
    <t>Locatie 55</t>
  </si>
  <si>
    <t>Locatie 56</t>
  </si>
  <si>
    <t>Locatie 57</t>
  </si>
  <si>
    <t>Locatie 58</t>
  </si>
  <si>
    <t>Locatie 59</t>
  </si>
  <si>
    <t>Locatie 60</t>
  </si>
  <si>
    <t>Locatie 61</t>
  </si>
  <si>
    <t>Locatie 62</t>
  </si>
  <si>
    <t>Locatie 63</t>
  </si>
  <si>
    <t>Locatie 64</t>
  </si>
  <si>
    <t>Locatie 65</t>
  </si>
  <si>
    <t>Locatie 66</t>
  </si>
  <si>
    <t>Locatie 67</t>
  </si>
  <si>
    <t>Locatie 68</t>
  </si>
  <si>
    <t>Locatie 69</t>
  </si>
  <si>
    <t>Locatie 70</t>
  </si>
  <si>
    <t>Locatie 71</t>
  </si>
  <si>
    <t>Locatie 72</t>
  </si>
  <si>
    <t>Locatie 73</t>
  </si>
  <si>
    <t>Locatie 74</t>
  </si>
  <si>
    <t>Locatie 75</t>
  </si>
  <si>
    <t>Locatie 76</t>
  </si>
  <si>
    <t>Locatie 77</t>
  </si>
  <si>
    <t>Locatie 78</t>
  </si>
  <si>
    <t>Locatie 79</t>
  </si>
  <si>
    <t xml:space="preserve">Locatie 7 </t>
  </si>
  <si>
    <t>Bouwblok 4: LAN-ACCESS</t>
  </si>
  <si>
    <t>Stacks per locatie</t>
  </si>
  <si>
    <t>IUC24-009</t>
  </si>
  <si>
    <t>Variant 
Bouwblok 4</t>
  </si>
  <si>
    <t>Aantal</t>
  </si>
  <si>
    <t>Kortings- percentage</t>
  </si>
  <si>
    <t>Variant 2, Integratie Decentrale WAN-koppeling &amp; Distributie</t>
  </si>
  <si>
    <t>Variant 3, Integratie Decentrale WAN-koppeling &amp; Distributie</t>
  </si>
  <si>
    <t>Varian 1: LAN access</t>
  </si>
  <si>
    <t>Varian 1: Licentie(s) Basis LAN Access</t>
  </si>
  <si>
    <t>Variant 2: Licentie(s) Access</t>
  </si>
  <si>
    <t>Variant 3: Licentie(s) LAN Access</t>
  </si>
  <si>
    <t>Variant 4: Licentie(s)LAN Access</t>
  </si>
  <si>
    <t>Variant 6: LAN access</t>
  </si>
  <si>
    <t>Variant 6: Licentie(s) LAN Access</t>
  </si>
  <si>
    <t>Variant 4: LAN access</t>
  </si>
  <si>
    <t>Variant 3: LAN access</t>
  </si>
  <si>
    <t>Variant 2: LAN access</t>
  </si>
  <si>
    <t>Europese openbare aanbesteding</t>
  </si>
  <si>
    <t>Variant 1, Integratie Decentrale WAN-koppeling &amp; Distributie</t>
  </si>
  <si>
    <t>Variant 4, Integratie Decentrale WAN-koppeling &amp; Distributie</t>
  </si>
  <si>
    <t>WAN-koppeling &amp; Decentrale distributie</t>
  </si>
  <si>
    <t>Benodigde bouwblokken</t>
  </si>
  <si>
    <t>Naam Optic</t>
  </si>
  <si>
    <t>Optic 1</t>
  </si>
  <si>
    <t>Optic 2</t>
  </si>
  <si>
    <t>Optic 3</t>
  </si>
  <si>
    <t>Optic 4</t>
  </si>
  <si>
    <t>Optic 5</t>
  </si>
  <si>
    <t xml:space="preserve">Offerte is gebaseerd op de volgende koers: Dollar /Euro  </t>
  </si>
  <si>
    <t>&lt;- aanduiding o.b.v. USD/EUR</t>
  </si>
  <si>
    <t>Datum koers USD/EUR</t>
  </si>
  <si>
    <t xml:space="preserve">Via bron: </t>
  </si>
  <si>
    <t>https://www.wisselkoers.nl/dollar</t>
  </si>
  <si>
    <t>Listprijs aanschaf
per stuk
in $</t>
  </si>
  <si>
    <t xml:space="preserve">  </t>
  </si>
  <si>
    <t>Centraal</t>
  </si>
  <si>
    <t>Implementatie</t>
  </si>
  <si>
    <t>Ten behoeve van vergelijkingswaarde</t>
  </si>
  <si>
    <t>Listprijs / Tarief 
per groep</t>
  </si>
  <si>
    <t>Korting in %</t>
  </si>
  <si>
    <t>Listprijs / Tarief 
incl Korting</t>
  </si>
  <si>
    <t>groeps-
grootte</t>
  </si>
  <si>
    <t>aantal
 sessies</t>
  </si>
  <si>
    <t>Naar Vergelijkingswaarde</t>
  </si>
  <si>
    <r>
      <rPr>
        <vertAlign val="superscript"/>
        <sz val="10"/>
        <rFont val="Verdana"/>
        <family val="2"/>
      </rPr>
      <t>*1</t>
    </r>
    <r>
      <rPr>
        <sz val="10"/>
        <rFont val="Verdana"/>
        <family val="2"/>
      </rPr>
      <t xml:space="preserve"> Inclusief documentatie</t>
    </r>
  </si>
  <si>
    <t>Benodigde aantallen</t>
  </si>
  <si>
    <t>TCO-Energie</t>
  </si>
  <si>
    <t>Prijs 
7 jaren
totaal
incl. korting</t>
  </si>
  <si>
    <t>per Kwh</t>
  </si>
  <si>
    <r>
      <t>Totaal kosten
 7</t>
    </r>
    <r>
      <rPr>
        <b/>
        <u/>
        <sz val="11"/>
        <color theme="1"/>
        <rFont val="Arial"/>
        <family val="2"/>
      </rPr>
      <t xml:space="preserve"> JAREN</t>
    </r>
    <r>
      <rPr>
        <b/>
        <sz val="11"/>
        <color theme="1"/>
        <rFont val="Arial"/>
        <family val="2"/>
      </rPr>
      <t xml:space="preserve"> stroomverbruik</t>
    </r>
  </si>
  <si>
    <t>Variant 1: Decentrale WAN-koppeling</t>
  </si>
  <si>
    <t>Variant 2: Decentrale WAN-koppeling</t>
  </si>
  <si>
    <t>Variant 3: Decentrale WAN-koppeling</t>
  </si>
  <si>
    <t>Variant 4: Decentrale WAN-koppeling</t>
  </si>
  <si>
    <t>Situatie</t>
  </si>
  <si>
    <t>Situatie 1</t>
  </si>
  <si>
    <t>Vervanging LAN omgeving</t>
  </si>
  <si>
    <t>Inzet
variant</t>
  </si>
  <si>
    <t>Situatie 2</t>
  </si>
  <si>
    <t>Situatie 3</t>
  </si>
  <si>
    <t>7a</t>
  </si>
  <si>
    <t>8a</t>
  </si>
  <si>
    <t>9a</t>
  </si>
  <si>
    <t>10a</t>
  </si>
  <si>
    <t>Benodigde
Optic</t>
  </si>
  <si>
    <t>Bouwblok B0: Optics</t>
  </si>
  <si>
    <t>Conform tabblad B0…</t>
  </si>
  <si>
    <t>Conform tabblad B…</t>
  </si>
  <si>
    <t>Conform tabblad C…</t>
  </si>
  <si>
    <t>Conform tabblad D…</t>
  </si>
  <si>
    <t>Aantal
WAN- aansluitingen</t>
  </si>
  <si>
    <t>Conform tabbladen E.. en F..</t>
  </si>
  <si>
    <t>7b</t>
  </si>
  <si>
    <t>8b</t>
  </si>
  <si>
    <t>Variant 5, Integratie Decentrale WAN-koppeling &amp; Distributie</t>
  </si>
  <si>
    <t>Variant 5: Licentie(s) Integratie WAN-koppeling &amp; Distributie</t>
  </si>
  <si>
    <t>Variant 6, Integratie Decentrale WAN-koppeling &amp; Distributie</t>
  </si>
  <si>
    <t>Variant 6: Licentie(s) integratie WAN-koppeling &amp; Distributie</t>
  </si>
  <si>
    <t>Variant 7, Integratie Decentrale WAN-koppeling &amp; Distributie</t>
  </si>
  <si>
    <t>Variant 7: Licentie(s) integratie WAN-koppeling &amp; Distributie</t>
  </si>
  <si>
    <t>Variant 8, Integratie Decentrale WAN-koppeling &amp; Distributie</t>
  </si>
  <si>
    <t>Variant 8: Licentie(s) integratie WAN-koppeling &amp; Distributie</t>
  </si>
  <si>
    <t>Variant 1: Distributie &amp; LAN-Access</t>
  </si>
  <si>
    <t>Variant 1: Licentie(s) Variant Distributie &amp; LAN-Access</t>
  </si>
  <si>
    <t>Variant 4: WAN-koppeling, Distributie &amp; LAN-Access</t>
  </si>
  <si>
    <t>Variant 4: Licentie(s) WAN-koppeling, Distributie &amp; LAN-Access</t>
  </si>
  <si>
    <t>Variant 1: LAN access</t>
  </si>
  <si>
    <t>Variant 1: Licentie(s) Basis LAN Access</t>
  </si>
  <si>
    <t>Optic 6</t>
  </si>
  <si>
    <t>Optic 7</t>
  </si>
  <si>
    <t>Optic 8</t>
  </si>
  <si>
    <t>Optic 9</t>
  </si>
  <si>
    <t>Optic 10</t>
  </si>
  <si>
    <t>Variant 5: Decentrale Distributie</t>
  </si>
  <si>
    <t>Variant 6: Decentrale Distributie</t>
  </si>
  <si>
    <t>Variant 7: Decentrale Distributie</t>
  </si>
  <si>
    <t>Variant 8: Decentrale Distributie</t>
  </si>
  <si>
    <t>Vrije velden voor toelichting / onderbouwing / Licentie, Fabrikantensupport en overige kosten.</t>
  </si>
  <si>
    <t>De aanschaf, Fabrikantensupport en de ICT-energiekosten (o.b.v.</t>
  </si>
  <si>
    <t>Variant 1: Licentie(s) Decentrale Distributie</t>
  </si>
  <si>
    <t>Variant 2: Licentie(s) Decentrale Distributie</t>
  </si>
  <si>
    <t>Variant 3: Licentie(s) Decentrale Distributie</t>
  </si>
  <si>
    <t>Variant 4: Licentie(s) Decentrale Distributie</t>
  </si>
  <si>
    <t>Variant 5: Licentie(s) Decentrale Distributie</t>
  </si>
  <si>
    <t>Variant 6: Licentie(s) Decentrale Distributie</t>
  </si>
  <si>
    <t>Variant 7: Licentie(s) Decentrale Distributie</t>
  </si>
  <si>
    <t>Variant 8: Licentie(s) Decentrale Distributie</t>
  </si>
  <si>
    <t>Geïntegreerd</t>
  </si>
  <si>
    <t xml:space="preserve"> Decentrale distributie / Decentrale LAN Access</t>
  </si>
  <si>
    <t>Benodigde HW &amp; SW</t>
  </si>
  <si>
    <t>Hier kunnen per locatie de door de inschrijver</t>
  </si>
  <si>
    <t>ingevulde bouwblokken (zie rechts) worden opgenomen,</t>
  </si>
  <si>
    <t xml:space="preserve">geregistreerd staat. </t>
  </si>
  <si>
    <t>zodat per locatie de volledige en juiste hard- en software</t>
  </si>
  <si>
    <t>Senior Netwerkengineer</t>
  </si>
  <si>
    <t>Tarief per Kwh (wordt gebruikt voor de berekening van de TCO-energieverbruik)</t>
  </si>
  <si>
    <t>Op dit tabblad treft u een schematische weergaven van het Prijzenformulier:</t>
  </si>
  <si>
    <t xml:space="preserve">De berekende financiële </t>
  </si>
  <si>
    <t>in het tabblad Samenvatting</t>
  </si>
  <si>
    <t>Ter indicatie kan de eigen inschatting van de Q-score worden opgegeven,</t>
  </si>
  <si>
    <t>de totale financiële waarde berekend.</t>
  </si>
  <si>
    <t>N.B.: Indien meer regels benodig zijn, graag dit verzoek via de Nota van Inlichtingen bekend te maken. Een aangepast model wordt dan gepubliceerd.</t>
  </si>
  <si>
    <t>N.B.: Indien voor dit bouwblok meer regels benodig zijn, graag dit verzoek via de Nota van Inlichtingen bekend te maken. Een aangepast model wordt dan gepubliceerd.</t>
  </si>
  <si>
    <t>M.b.t. aangeboden oplossing</t>
  </si>
  <si>
    <t>Beheertool. aangeboden oplossing</t>
  </si>
  <si>
    <t>Normatief 
gebruik stroom 
in watt 
per eenheid</t>
  </si>
  <si>
    <t>Benodigd
aantal
Optics</t>
  </si>
  <si>
    <t>online</t>
  </si>
  <si>
    <t>on site*</t>
  </si>
  <si>
    <t>Uurtarief</t>
  </si>
  <si>
    <r>
      <rPr>
        <vertAlign val="superscript"/>
        <sz val="10"/>
        <rFont val="Verdana"/>
        <family val="2"/>
      </rPr>
      <t>*</t>
    </r>
    <r>
      <rPr>
        <sz val="10"/>
        <rFont val="Verdana"/>
        <family val="2"/>
      </rPr>
      <t xml:space="preserve">Uurtarief is inclusief reis- en verblijfkosten. </t>
    </r>
  </si>
  <si>
    <t>zodat een indicatie van uw totaalscore zichtbaar wordt.</t>
  </si>
  <si>
    <t>Licenties kunnen ofwel Perpetual ofwel o.b.v. Subscription worden aangeboden.</t>
  </si>
  <si>
    <t>Hier wordt een prijsopgave gevraagd voor consultancy.</t>
  </si>
  <si>
    <t>Bouwblok Integratie A</t>
  </si>
  <si>
    <t>Bouwblok Integratie B</t>
  </si>
  <si>
    <t>de Distributie en LAN-Access Stacks en van de WAN-koppeling, Distributie</t>
  </si>
  <si>
    <t xml:space="preserve">Distributie en LAN-Access worden geoffreerd voor de kleine locaties. </t>
  </si>
  <si>
    <t>TCO-energie
7 jaren</t>
  </si>
  <si>
    <t>Onderhoud &amp; Support
7 jaren</t>
  </si>
  <si>
    <t>Onderhoud &amp; Support</t>
  </si>
  <si>
    <t>Listprijs Onderhoud &amp; Support
per stuk
in €</t>
  </si>
  <si>
    <t>Listprijs Onderhoud &amp; Support
per stuk incl. korting</t>
  </si>
  <si>
    <t>B0: Bouwblok Diverse optics</t>
  </si>
  <si>
    <t>B. Bouwblok 2 Decentrale WAN koppeling</t>
  </si>
  <si>
    <t>A. Bouwblok 1: Centrale datacenter WAN koppelingen</t>
  </si>
  <si>
    <t>C. Bouwblok 3 Decentrale distributie</t>
  </si>
  <si>
    <t>D. Bouwblok 4 Decentrale LAN access</t>
  </si>
  <si>
    <t>E. Bouwblok 5 Integratie A: WAN-koppeling &amp; Decentrale distributie</t>
  </si>
  <si>
    <t>F. Bouwblok 6 Integratie B: WAN-koppeling &amp; Decentrale distributie / Decentrale LAN Access</t>
  </si>
  <si>
    <t>Vergelijkingswaarde t.b.v. BPK-formule</t>
  </si>
  <si>
    <t>Indicatie aantal uren per jaar</t>
  </si>
  <si>
    <t>Totaal
7 jaren</t>
  </si>
  <si>
    <t>Consultancy</t>
  </si>
  <si>
    <t>Opleidingen</t>
  </si>
  <si>
    <t>Jaar 1
12 maanden</t>
  </si>
  <si>
    <t>Jaar 2
6 maanden</t>
  </si>
  <si>
    <t>Implementatie-specialist</t>
  </si>
  <si>
    <t>Indicatie aantal uren over
jaar 1
12 maanden</t>
  </si>
  <si>
    <t>Indicatie aantal uren over
jaar 2
6 maanden</t>
  </si>
  <si>
    <t>Vaste kosten (fixed price)</t>
  </si>
  <si>
    <t>%</t>
  </si>
  <si>
    <t>Totaal kwaliteit</t>
  </si>
  <si>
    <t>Wensen</t>
  </si>
  <si>
    <t xml:space="preserve">Eisen </t>
  </si>
  <si>
    <t>Procenten</t>
  </si>
  <si>
    <t>Punten</t>
  </si>
  <si>
    <t>Opbouw Score voor kwaliteit</t>
  </si>
  <si>
    <t>*1</t>
  </si>
  <si>
    <t>Indicatie BPK-score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</si>
  <si>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</si>
  <si>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 xml:space="preserve">Kwaliteit in eisen </t>
  </si>
  <si>
    <t>Score Kwaliteit</t>
  </si>
  <si>
    <t xml:space="preserve">      Indicatie eigen score</t>
  </si>
  <si>
    <t>Vergelijkingswaarde</t>
  </si>
  <si>
    <t>Kenmerk: IUC24-009</t>
  </si>
  <si>
    <t>BPK-Grafiek</t>
  </si>
  <si>
    <t>Europese Aanbesteding</t>
  </si>
  <si>
    <t>Naam</t>
  </si>
  <si>
    <t>Qbonus</t>
  </si>
  <si>
    <t>Kenmerk</t>
  </si>
  <si>
    <t>Qwensen</t>
  </si>
  <si>
    <t>Uw Inschrijving</t>
  </si>
  <si>
    <t>Qeisen</t>
  </si>
  <si>
    <t>LAQ (norm)</t>
  </si>
  <si>
    <t>Bonus (extra)</t>
  </si>
  <si>
    <t>genormaliseerd</t>
  </si>
  <si>
    <t>LAQ</t>
  </si>
  <si>
    <t>P</t>
  </si>
  <si>
    <t>Qref</t>
  </si>
  <si>
    <t>Qmin</t>
  </si>
  <si>
    <t>Qmax</t>
  </si>
  <si>
    <t>Referentie (Qmax)</t>
  </si>
  <si>
    <t>Referentie</t>
  </si>
  <si>
    <t>Pref</t>
  </si>
  <si>
    <t>Exponent</t>
  </si>
  <si>
    <t>Hulpvelden t.b.v grafiek</t>
  </si>
  <si>
    <t>P berekend uit Q en EMVI=1,1</t>
  </si>
  <si>
    <t>EMVI</t>
  </si>
  <si>
    <t>Q berekend bij P=0 en EMVI=1,1</t>
  </si>
  <si>
    <t>P berekend uit Q en EMVI=0,6</t>
  </si>
  <si>
    <t>Q berekend bij P=0 en EMVI=0,6</t>
  </si>
  <si>
    <t>P berekend uit Q en EMVI=0,7</t>
  </si>
  <si>
    <t>Q berekend bij P=0 en EMVI=0,7</t>
  </si>
  <si>
    <t>P berekend uit Q en EMVI=0,8</t>
  </si>
  <si>
    <t>Q berekend bij P=0 en EMVI=0,8</t>
  </si>
  <si>
    <t>P berekend uit Q en EMVI=0,9</t>
  </si>
  <si>
    <t>Q berekend bij P=0 en EMVI=0,9</t>
  </si>
  <si>
    <t>P berekend uit Q en EMVI=1</t>
  </si>
  <si>
    <t>Q berekend bij P=0 en EMVI=1</t>
  </si>
  <si>
    <t>hulp=Q bij P=0</t>
  </si>
  <si>
    <t>EMVI-lijnen</t>
  </si>
  <si>
    <t>Ref (onder)</t>
  </si>
  <si>
    <t>Ref (boven)</t>
  </si>
  <si>
    <t>Ref</t>
  </si>
  <si>
    <t>Q</t>
  </si>
  <si>
    <t xml:space="preserve">P </t>
  </si>
  <si>
    <t>EVMI-punten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</si>
  <si>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</si>
  <si>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LET OP  !!!</t>
  </si>
  <si>
    <t>Uw inschrijving</t>
  </si>
  <si>
    <t>Hulpvelden</t>
  </si>
  <si>
    <t>Hulpdata Grafiek Superformule</t>
  </si>
  <si>
    <t>Opleidingen m.b.t oplossing</t>
  </si>
  <si>
    <t>Opleidingen m.b.t. beheertool</t>
  </si>
  <si>
    <t>Indicatie aantal personen</t>
  </si>
  <si>
    <t>Product gerelateerde Consultancy</t>
  </si>
  <si>
    <t>Voor de dimensionering wordt verwezen naar 'IUC24-009_BIJLAGE 7 - Dimensionering Decentrale Locaties v3.1-2024'.</t>
  </si>
  <si>
    <t>Max. aantal WAN's (lijnen)</t>
  </si>
  <si>
    <t xml:space="preserve">Onderstaand bouwblok voor de centrale datacenter WAN koppeling dient volledig voor beide datacenters (Gebouw P enQ) te worden ingevuld. Totaal voor 4 WAN-lijnen. </t>
  </si>
  <si>
    <t>van de optics.</t>
  </si>
  <si>
    <t xml:space="preserve">optics worden geoffreerd, alsook - indien van toepassing - het TCO-energie verbruik </t>
  </si>
  <si>
    <t>In dit tabblad kan de aanschaf en het Onderhoud van de Hardware voor de benodigde</t>
  </si>
  <si>
    <t>Bouwblok diverse optics</t>
  </si>
  <si>
    <t>Variant 7: LAN access</t>
  </si>
  <si>
    <t>Variant 7: Licentie(s) LAN Access</t>
  </si>
  <si>
    <t>Variant 2: Distributie &amp; LAN-Access</t>
  </si>
  <si>
    <t>Variant 2: Licentie(s) Variant Distributie &amp; LAN-Access</t>
  </si>
  <si>
    <t>Distributi &amp; LAN-Access</t>
  </si>
  <si>
    <t>WAN-koppeling, Distributi &amp; LAN-Access</t>
  </si>
  <si>
    <t>Variant 3: Distributie &amp; LAN-Access</t>
  </si>
  <si>
    <t>Variant 3: Licentie(s) Variant Distributie &amp; LAN-Access</t>
  </si>
  <si>
    <t>Variant 5: WAN-koppeling, Distributie &amp; LAN-Access</t>
  </si>
  <si>
    <t>Variant 5: Licentie(s) WAN-koppeling, Distributie &amp; LAN-Access</t>
  </si>
  <si>
    <t>Variant 6: WAN-koppeling, Distributie &amp; LAN-Access</t>
  </si>
  <si>
    <t>Variant 6: Licentie(s) WAN-koppeling, Distributie &amp; LAN-Access</t>
  </si>
  <si>
    <t>Kortings- percentage zonder
'media retention'</t>
  </si>
  <si>
    <t>Nominaal 
gebruik stroom 
in watt 
per eenheid</t>
  </si>
  <si>
    <t>Nominaal 
gebruik stroom 
in watt 
per eeneid</t>
  </si>
  <si>
    <t>Nominaal
gebruik stroom 
in watt totaal aantal 
eenheden</t>
  </si>
  <si>
    <t>Nominaal
gebruik stroom 
in watt 
per eenheid</t>
  </si>
  <si>
    <t>Hosting OS</t>
  </si>
  <si>
    <t>Storage</t>
  </si>
  <si>
    <t>Memory</t>
  </si>
  <si>
    <t>vCores</t>
  </si>
  <si>
    <t>Capaciteit IaaS</t>
  </si>
  <si>
    <t>Benodigd Storage in TB</t>
  </si>
  <si>
    <t>Benodigd memory in GB</t>
  </si>
  <si>
    <t>Benodigd aantal vCores</t>
  </si>
  <si>
    <t>Productielomgeving (Business)</t>
  </si>
  <si>
    <t>T.b.v. vergelijkingswaarde</t>
  </si>
  <si>
    <t>Totaal Platformkosten</t>
  </si>
  <si>
    <t>Jaar 6</t>
  </si>
  <si>
    <t>Jaar 5</t>
  </si>
  <si>
    <t>Jaar 4</t>
  </si>
  <si>
    <t>Jaar 3</t>
  </si>
  <si>
    <t>Jaar 2</t>
  </si>
  <si>
    <t>Jaar 1</t>
  </si>
  <si>
    <t>Platformkosten Apparatuur</t>
  </si>
  <si>
    <t>Intel Xeon Gold 6354 18C @ 3.00GHz</t>
  </si>
  <si>
    <t>Referentie fysieke CPU</t>
  </si>
  <si>
    <t>IaaS (Infrastructure as a Service)</t>
  </si>
  <si>
    <t>Deployment Methode</t>
  </si>
  <si>
    <t>Interne verrekenprijzen</t>
  </si>
  <si>
    <t>Hosting 
Linux
Container
per jaar</t>
  </si>
  <si>
    <t>Hosting 
Linux
per jaar</t>
  </si>
  <si>
    <t>Hosting Windows
per jaar</t>
  </si>
  <si>
    <t>Storage per 
TB</t>
  </si>
  <si>
    <t>Prijs per memory GB</t>
  </si>
  <si>
    <t>Prijs per 
vCore</t>
  </si>
  <si>
    <t>Parameters</t>
  </si>
  <si>
    <t>TCO kosten - IaaS Platform Belastingdienst</t>
  </si>
  <si>
    <t>Jaar 7</t>
  </si>
  <si>
    <t>Productieomgeving (Gebouw P)</t>
  </si>
  <si>
    <t>Productieomgeving (Gebouw Q)</t>
  </si>
  <si>
    <t>Zie tabblad "TCO- IaaS-platform"</t>
  </si>
  <si>
    <t>Locatie gebouw P &amp; Q</t>
  </si>
  <si>
    <t>TCO-kosten inzake IaaS-platform gebouw P &amp; Q</t>
  </si>
  <si>
    <t>Aanschaf WAN-koppeling &amp; beheeroplossing</t>
  </si>
  <si>
    <t>TCO IaaS platform</t>
  </si>
  <si>
    <t>In te vullen indien voor de beheeroplossing gebruik gemaakt wordt van het IaaS-platform. De applicatie dient te worden opgenomen onder tabblad 'A. Bouwblok 1' onder 1b Licenties.</t>
  </si>
  <si>
    <t>Indien voor de beheeroplossing gebruik gemaakt wordt van het IaaS-platform.</t>
  </si>
  <si>
    <t>ja</t>
  </si>
  <si>
    <t>Omschrijving</t>
  </si>
  <si>
    <t>(NVI 1 vraag12)
 Kortings- percentage
zonder 
'media retention'</t>
  </si>
  <si>
    <t>in casu zonder 'media retention'</t>
  </si>
  <si>
    <t>(NVI 1 vraag12)
 Kortings- percentage
zonder
'media retention'</t>
  </si>
  <si>
    <t>Kortings- percentage
met
'media retention'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</si>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</sst>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-* #,##0_-;_-* #,##0\-;_-* &quot;-&quot;??_-;_-@_-"/>
    <numFmt numFmtId="167" formatCode="0_ ;\-0\ "/>
    <numFmt numFmtId="168" formatCode="_ * #,##0_ ;_ * \-#,##0_ ;_ * &quot;-&quot;??_ ;_ @_ "/>
    <numFmt numFmtId="169" formatCode="_ &quot;€&quot;\ * #,##0.00_ ;_ &quot;€&quot;\ * \-#,##0.00_ ;_ &quot;€&quot;\ * &quot;-&quot;_ ;_ @_ "/>
    <numFmt numFmtId="170" formatCode="&quot;€&quot;\ #,##0.00"/>
    <numFmt numFmtId="171" formatCode="_(&quot;€&quot;* #,##0.00_);_(&quot;€&quot;* \(#,##0.00\);_(&quot;€&quot;* &quot;-&quot;??_);_(@_)"/>
    <numFmt numFmtId="172" formatCode="_(* #,##0.00_);_(* \(#,##0.00\);_(* &quot;-&quot;??_);_(@_)"/>
    <numFmt numFmtId="173" formatCode="###,###\ \W\a\t\t"/>
    <numFmt numFmtId="174" formatCode="###,###\ \K\w\h"/>
    <numFmt numFmtId="175" formatCode="###,###.00\ \W\a\t\t"/>
    <numFmt numFmtId="176" formatCode="_ &quot;€&quot;\ * #,##0.0_ ;_ &quot;€&quot;\ * \-#,##0.0_ ;_ &quot;€&quot;\ * &quot;-&quot;_ ;_ @_ "/>
    <numFmt numFmtId="177" formatCode="_-[$$-409]* #,##0.00_ ;_-[$$-409]* \-#,##0.00\ ;_-[$$-409]* &quot;-&quot;??_ ;_-@_ "/>
    <numFmt numFmtId="178" formatCode="_ &quot;€&quot;\ * #,##0.000_ ;_ &quot;€&quot;\ * \-#,##0.000_ ;_ &quot;€&quot;\ * &quot;-&quot;_ ;_ @_ "/>
    <numFmt numFmtId="179" formatCode="0.0"/>
    <numFmt numFmtId="180" formatCode="0.000"/>
    <numFmt numFmtId="181" formatCode="#,##0.0"/>
    <numFmt numFmtId="182" formatCode="&quot;€&quot;#,##0.00_);\(&quot;€&quot;#,##0.00\)"/>
    <numFmt numFmtId="183" formatCode="_ &quot;€&quot;\ * #,##0_ ;_ &quot;€&quot;\ * \-#,##0_ ;_ &quot;€&quot;\ * &quot;-&quot;??_ ;_ @_ "/>
    <numFmt numFmtId="184" formatCode="##0.0\ &quot;TB&quot;"/>
    <numFmt numFmtId="185" formatCode="#,##0\ &quot;GB&quot;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indexed="10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vertAlign val="superscript"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8"/>
      <color rgb="FFFF0000"/>
      <name val="Verdana"/>
      <family val="2"/>
    </font>
    <font>
      <b/>
      <sz val="14"/>
      <color theme="0"/>
      <name val="Verdana"/>
      <family val="2"/>
    </font>
    <font>
      <i/>
      <sz val="10"/>
      <color theme="1"/>
      <name val="Verdana"/>
      <family val="2"/>
    </font>
    <font>
      <sz val="11"/>
      <color theme="1"/>
      <name val="Verdana"/>
      <family val="2"/>
    </font>
    <font>
      <b/>
      <sz val="12"/>
      <color indexed="10"/>
      <name val="Verdana"/>
      <family val="2"/>
    </font>
    <font>
      <sz val="12"/>
      <color theme="1"/>
      <name val="Verdana"/>
      <family val="2"/>
    </font>
    <font>
      <sz val="8"/>
      <color theme="1"/>
      <name val="Verdana"/>
      <family val="2"/>
    </font>
    <font>
      <b/>
      <sz val="12"/>
      <color theme="0"/>
      <name val="Verdana"/>
      <family val="2"/>
    </font>
    <font>
      <b/>
      <i/>
      <sz val="10"/>
      <color theme="1"/>
      <name val="Verdana"/>
      <family val="2"/>
    </font>
    <font>
      <i/>
      <sz val="10"/>
      <name val="Arial"/>
      <family val="2"/>
    </font>
    <font>
      <b/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sz val="20"/>
      <color theme="1"/>
      <name val="Verdana"/>
      <family val="2"/>
    </font>
    <font>
      <sz val="11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Verdana"/>
      <family val="2"/>
    </font>
    <font>
      <b/>
      <u/>
      <sz val="11"/>
      <color theme="1"/>
      <name val="Arial"/>
      <family val="2"/>
    </font>
    <font>
      <b/>
      <sz val="10"/>
      <color indexed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9.3000000000000007"/>
      <color theme="1"/>
      <name val="Verdana"/>
      <family val="2"/>
    </font>
    <font>
      <vertAlign val="superscript"/>
      <sz val="10"/>
      <name val="Verdana"/>
      <family val="2"/>
    </font>
    <font>
      <i/>
      <sz val="12"/>
      <color theme="1"/>
      <name val="Verdana"/>
      <family val="2"/>
    </font>
    <font>
      <sz val="10"/>
      <color indexed="10"/>
      <name val="Verdana"/>
      <family val="2"/>
    </font>
    <font>
      <b/>
      <sz val="8"/>
      <name val="Verdana"/>
      <family val="2"/>
    </font>
    <font>
      <sz val="8"/>
      <name val="Calibri"/>
      <family val="2"/>
      <scheme val="minor"/>
    </font>
    <font>
      <sz val="8"/>
      <color theme="0"/>
      <name val="Verdana"/>
      <family val="2"/>
    </font>
    <font>
      <b/>
      <sz val="8"/>
      <color theme="0"/>
      <name val="Verdana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Verdana"/>
      <family val="2"/>
    </font>
    <font>
      <i/>
      <sz val="8"/>
      <color theme="1"/>
      <name val="Verdana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b/>
      <sz val="20"/>
      <color theme="0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sz val="18"/>
      <color theme="1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672">
    <xf numFmtId="0" fontId="0" fillId="0" borderId="0" xfId="0"/>
    <xf numFmtId="44" fontId="11" fillId="5" borderId="2" xfId="3" applyNumberFormat="1" applyFont="1" applyFill="1" applyBorder="1" applyAlignment="1" applyProtection="1">
      <alignment horizontal="right" vertical="center"/>
      <protection locked="0"/>
    </xf>
    <xf numFmtId="0" fontId="15" fillId="5" borderId="2" xfId="0" applyFont="1" applyFill="1" applyBorder="1" applyAlignment="1" applyProtection="1">
      <alignment vertical="center"/>
      <protection locked="0"/>
    </xf>
    <xf numFmtId="0" fontId="6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1" fillId="0" borderId="0" xfId="0" applyNumberFormat="1" applyFont="1" applyProtection="1"/>
    <xf numFmtId="164" fontId="22" fillId="0" borderId="0" xfId="0" applyNumberFormat="1" applyFont="1" applyProtection="1"/>
    <xf numFmtId="0" fontId="7" fillId="3" borderId="0" xfId="0" applyFont="1" applyFill="1" applyBorder="1" applyProtection="1"/>
    <xf numFmtId="164" fontId="7" fillId="3" borderId="0" xfId="0" applyNumberFormat="1" applyFont="1" applyFill="1" applyBorder="1" applyProtection="1"/>
    <xf numFmtId="164" fontId="22" fillId="3" borderId="0" xfId="0" applyNumberFormat="1" applyFont="1" applyFill="1" applyProtection="1"/>
    <xf numFmtId="0" fontId="3" fillId="0" borderId="0" xfId="0" applyFont="1" applyProtection="1"/>
    <xf numFmtId="1" fontId="8" fillId="3" borderId="0" xfId="0" applyNumberFormat="1" applyFont="1" applyFill="1" applyBorder="1" applyAlignment="1" applyProtection="1">
      <alignment horizontal="left"/>
    </xf>
    <xf numFmtId="164" fontId="9" fillId="3" borderId="0" xfId="0" applyNumberFormat="1" applyFont="1" applyFill="1" applyBorder="1" applyProtection="1"/>
    <xf numFmtId="0" fontId="24" fillId="0" borderId="0" xfId="0" applyFont="1" applyProtection="1"/>
    <xf numFmtId="0" fontId="4" fillId="3" borderId="0" xfId="0" applyFont="1" applyFill="1" applyAlignment="1" applyProtection="1">
      <alignment horizontal="left" vertical="center"/>
    </xf>
    <xf numFmtId="164" fontId="9" fillId="3" borderId="0" xfId="0" applyNumberFormat="1" applyFont="1" applyFill="1" applyBorder="1" applyAlignment="1" applyProtection="1">
      <alignment horizontal="right"/>
    </xf>
    <xf numFmtId="1" fontId="11" fillId="0" borderId="0" xfId="0" applyNumberFormat="1" applyFont="1" applyFill="1" applyBorder="1" applyProtection="1"/>
    <xf numFmtId="1" fontId="17" fillId="0" borderId="0" xfId="0" applyNumberFormat="1" applyFont="1" applyFill="1" applyBorder="1" applyProtection="1"/>
    <xf numFmtId="164" fontId="16" fillId="3" borderId="16" xfId="0" applyNumberFormat="1" applyFont="1" applyFill="1" applyBorder="1" applyProtection="1"/>
    <xf numFmtId="1" fontId="17" fillId="0" borderId="1" xfId="0" applyNumberFormat="1" applyFont="1" applyFill="1" applyBorder="1" applyProtection="1"/>
    <xf numFmtId="0" fontId="16" fillId="0" borderId="0" xfId="0" applyFont="1" applyProtection="1"/>
    <xf numFmtId="0" fontId="17" fillId="0" borderId="0" xfId="0" applyFont="1" applyAlignment="1" applyProtection="1"/>
    <xf numFmtId="0" fontId="16" fillId="3" borderId="0" xfId="0" applyFont="1" applyFill="1" applyProtection="1"/>
    <xf numFmtId="1" fontId="11" fillId="0" borderId="1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left"/>
    </xf>
    <xf numFmtId="0" fontId="18" fillId="3" borderId="0" xfId="0" applyFont="1" applyFill="1" applyProtection="1"/>
    <xf numFmtId="1" fontId="25" fillId="3" borderId="0" xfId="0" applyNumberFormat="1" applyFont="1" applyFill="1" applyAlignment="1" applyProtection="1">
      <alignment horizontal="left"/>
    </xf>
    <xf numFmtId="1" fontId="20" fillId="3" borderId="0" xfId="0" applyNumberFormat="1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 vertical="center"/>
    </xf>
    <xf numFmtId="0" fontId="17" fillId="3" borderId="0" xfId="0" applyFont="1" applyFill="1" applyAlignment="1" applyProtection="1"/>
    <xf numFmtId="0" fontId="13" fillId="3" borderId="0" xfId="0" applyFont="1" applyFill="1" applyProtection="1"/>
    <xf numFmtId="0" fontId="15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Protection="1"/>
    <xf numFmtId="1" fontId="11" fillId="0" borderId="1" xfId="0" applyNumberFormat="1" applyFont="1" applyFill="1" applyBorder="1" applyAlignment="1" applyProtection="1">
      <alignment horizontal="center"/>
    </xf>
    <xf numFmtId="1" fontId="11" fillId="0" borderId="0" xfId="0" applyNumberFormat="1" applyFont="1" applyFill="1" applyBorder="1" applyAlignment="1" applyProtection="1">
      <alignment horizontal="center"/>
    </xf>
    <xf numFmtId="0" fontId="17" fillId="0" borderId="0" xfId="0" applyFont="1" applyBorder="1" applyAlignment="1" applyProtection="1"/>
    <xf numFmtId="164" fontId="28" fillId="3" borderId="5" xfId="0" applyNumberFormat="1" applyFont="1" applyFill="1" applyBorder="1" applyAlignment="1" applyProtection="1">
      <alignment vertical="center"/>
    </xf>
    <xf numFmtId="164" fontId="28" fillId="3" borderId="6" xfId="0" applyNumberFormat="1" applyFont="1" applyFill="1" applyBorder="1" applyAlignment="1" applyProtection="1">
      <alignment vertical="center"/>
    </xf>
    <xf numFmtId="1" fontId="31" fillId="0" borderId="0" xfId="0" applyNumberFormat="1" applyFont="1" applyFill="1" applyBorder="1" applyProtection="1"/>
    <xf numFmtId="44" fontId="11" fillId="6" borderId="2" xfId="2" applyFont="1" applyFill="1" applyBorder="1" applyAlignment="1" applyProtection="1">
      <alignment vertical="center"/>
    </xf>
    <xf numFmtId="44" fontId="17" fillId="0" borderId="0" xfId="2" applyFont="1" applyFill="1" applyBorder="1" applyAlignment="1" applyProtection="1">
      <alignment horizontal="right" vertical="center"/>
    </xf>
    <xf numFmtId="44" fontId="12" fillId="9" borderId="3" xfId="0" applyNumberFormat="1" applyFont="1" applyFill="1" applyBorder="1" applyAlignment="1" applyProtection="1">
      <alignment vertical="center"/>
    </xf>
    <xf numFmtId="164" fontId="5" fillId="3" borderId="0" xfId="0" applyNumberFormat="1" applyFont="1" applyFill="1" applyBorder="1" applyProtection="1"/>
    <xf numFmtId="0" fontId="22" fillId="0" borderId="0" xfId="0" applyFont="1" applyProtection="1"/>
    <xf numFmtId="0" fontId="19" fillId="3" borderId="0" xfId="0" applyFont="1" applyFill="1" applyAlignment="1" applyProtection="1"/>
    <xf numFmtId="0" fontId="26" fillId="3" borderId="0" xfId="0" applyFont="1" applyFill="1" applyBorder="1" applyProtection="1"/>
    <xf numFmtId="0" fontId="4" fillId="0" borderId="0" xfId="0" applyFont="1" applyProtection="1"/>
    <xf numFmtId="1" fontId="11" fillId="0" borderId="9" xfId="0" applyNumberFormat="1" applyFont="1" applyFill="1" applyBorder="1" applyProtection="1"/>
    <xf numFmtId="0" fontId="5" fillId="3" borderId="7" xfId="0" applyFont="1" applyFill="1" applyBorder="1" applyProtection="1"/>
    <xf numFmtId="0" fontId="4" fillId="3" borderId="4" xfId="0" applyNumberFormat="1" applyFont="1" applyFill="1" applyBorder="1" applyAlignment="1" applyProtection="1">
      <alignment horizontal="right"/>
    </xf>
    <xf numFmtId="0" fontId="16" fillId="3" borderId="14" xfId="0" applyFont="1" applyFill="1" applyBorder="1" applyAlignment="1" applyProtection="1">
      <alignment horizontal="left"/>
    </xf>
    <xf numFmtId="164" fontId="16" fillId="3" borderId="11" xfId="0" applyNumberFormat="1" applyFont="1" applyFill="1" applyBorder="1" applyProtection="1"/>
    <xf numFmtId="167" fontId="16" fillId="5" borderId="9" xfId="6" applyNumberFormat="1" applyFont="1" applyFill="1" applyBorder="1" applyAlignment="1" applyProtection="1">
      <alignment vertical="top"/>
    </xf>
    <xf numFmtId="167" fontId="16" fillId="5" borderId="0" xfId="6" applyNumberFormat="1" applyFont="1" applyFill="1" applyBorder="1" applyAlignment="1" applyProtection="1">
      <alignment vertical="top"/>
    </xf>
    <xf numFmtId="167" fontId="16" fillId="5" borderId="14" xfId="6" applyNumberFormat="1" applyFont="1" applyFill="1" applyBorder="1" applyAlignment="1" applyProtection="1">
      <alignment vertical="top"/>
    </xf>
    <xf numFmtId="167" fontId="16" fillId="5" borderId="11" xfId="6" applyNumberFormat="1" applyFont="1" applyFill="1" applyBorder="1" applyAlignment="1" applyProtection="1">
      <alignment vertical="top"/>
    </xf>
    <xf numFmtId="164" fontId="21" fillId="0" borderId="0" xfId="0" applyNumberFormat="1" applyFont="1" applyAlignment="1" applyProtection="1">
      <alignment horizontal="right"/>
    </xf>
    <xf numFmtId="0" fontId="24" fillId="3" borderId="4" xfId="0" applyFont="1" applyFill="1" applyBorder="1" applyProtection="1"/>
    <xf numFmtId="0" fontId="9" fillId="0" borderId="0" xfId="0" applyFont="1" applyProtection="1"/>
    <xf numFmtId="0" fontId="16" fillId="3" borderId="0" xfId="0" applyFont="1" applyFill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4" fillId="0" borderId="0" xfId="0" applyFont="1" applyFill="1" applyBorder="1" applyProtection="1"/>
    <xf numFmtId="170" fontId="34" fillId="8" borderId="2" xfId="12" applyNumberFormat="1" applyFont="1" applyFill="1" applyBorder="1" applyAlignment="1" applyProtection="1">
      <alignment horizontal="left" vertical="center"/>
      <protection locked="0"/>
    </xf>
    <xf numFmtId="10" fontId="34" fillId="5" borderId="2" xfId="0" applyNumberFormat="1" applyFont="1" applyFill="1" applyBorder="1" applyAlignment="1" applyProtection="1">
      <alignment horizontal="right" vertical="center"/>
      <protection locked="0"/>
    </xf>
    <xf numFmtId="3" fontId="17" fillId="0" borderId="1" xfId="0" applyNumberFormat="1" applyFont="1" applyFill="1" applyBorder="1" applyProtection="1"/>
    <xf numFmtId="3" fontId="21" fillId="0" borderId="0" xfId="0" applyNumberFormat="1" applyFont="1" applyProtection="1"/>
    <xf numFmtId="0" fontId="30" fillId="3" borderId="4" xfId="0" applyFont="1" applyFill="1" applyBorder="1" applyAlignment="1" applyProtection="1">
      <alignment horizontal="center"/>
    </xf>
    <xf numFmtId="164" fontId="5" fillId="3" borderId="11" xfId="0" applyNumberFormat="1" applyFont="1" applyFill="1" applyBorder="1" applyProtection="1"/>
    <xf numFmtId="164" fontId="4" fillId="10" borderId="3" xfId="0" applyNumberFormat="1" applyFont="1" applyFill="1" applyBorder="1" applyProtection="1"/>
    <xf numFmtId="0" fontId="24" fillId="3" borderId="11" xfId="0" applyFont="1" applyFill="1" applyBorder="1" applyProtection="1"/>
    <xf numFmtId="164" fontId="4" fillId="10" borderId="2" xfId="0" applyNumberFormat="1" applyFont="1" applyFill="1" applyBorder="1" applyProtection="1"/>
    <xf numFmtId="0" fontId="21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36" fillId="3" borderId="5" xfId="0" applyFont="1" applyFill="1" applyBorder="1" applyAlignment="1" applyProtection="1">
      <alignment vertical="center"/>
    </xf>
    <xf numFmtId="164" fontId="16" fillId="0" borderId="0" xfId="0" applyNumberFormat="1" applyFont="1" applyFill="1" applyBorder="1" applyProtection="1"/>
    <xf numFmtId="0" fontId="38" fillId="0" borderId="0" xfId="0" applyFont="1" applyProtection="1"/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36" fillId="0" borderId="2" xfId="0" applyFont="1" applyBorder="1" applyAlignment="1" applyProtection="1">
      <alignment horizontal="center"/>
    </xf>
    <xf numFmtId="0" fontId="36" fillId="0" borderId="17" xfId="0" applyFont="1" applyBorder="1" applyAlignment="1" applyProtection="1">
      <alignment horizontal="center" vertical="top"/>
    </xf>
    <xf numFmtId="0" fontId="9" fillId="0" borderId="15" xfId="0" applyFont="1" applyBorder="1" applyAlignment="1" applyProtection="1">
      <alignment horizontal="center"/>
    </xf>
    <xf numFmtId="0" fontId="36" fillId="3" borderId="5" xfId="0" applyFont="1" applyFill="1" applyBorder="1" applyAlignment="1" applyProtection="1">
      <alignment horizontal="left" vertical="center"/>
    </xf>
    <xf numFmtId="164" fontId="4" fillId="10" borderId="3" xfId="0" applyNumberFormat="1" applyFont="1" applyFill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6" fillId="0" borderId="2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right" vertical="center"/>
    </xf>
    <xf numFmtId="164" fontId="16" fillId="0" borderId="2" xfId="0" applyNumberFormat="1" applyFont="1" applyFill="1" applyBorder="1" applyProtection="1"/>
    <xf numFmtId="0" fontId="11" fillId="0" borderId="0" xfId="0" applyFont="1" applyAlignment="1" applyProtection="1">
      <alignment horizontal="right"/>
    </xf>
    <xf numFmtId="0" fontId="7" fillId="3" borderId="0" xfId="0" applyFont="1" applyFill="1" applyBorder="1" applyAlignment="1" applyProtection="1">
      <alignment horizontal="right"/>
    </xf>
    <xf numFmtId="1" fontId="11" fillId="0" borderId="1" xfId="0" applyNumberFormat="1" applyFont="1" applyFill="1" applyBorder="1" applyAlignment="1" applyProtection="1">
      <alignment horizontal="right"/>
    </xf>
    <xf numFmtId="1" fontId="11" fillId="0" borderId="0" xfId="0" applyNumberFormat="1" applyFont="1" applyFill="1" applyBorder="1" applyAlignment="1" applyProtection="1">
      <alignment horizontal="right"/>
    </xf>
    <xf numFmtId="164" fontId="16" fillId="3" borderId="16" xfId="0" applyNumberFormat="1" applyFont="1" applyFill="1" applyBorder="1" applyAlignment="1" applyProtection="1">
      <alignment horizontal="right"/>
    </xf>
    <xf numFmtId="0" fontId="38" fillId="0" borderId="0" xfId="0" applyFont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2" fontId="16" fillId="0" borderId="0" xfId="0" applyNumberFormat="1" applyFont="1" applyAlignment="1" applyProtection="1">
      <alignment vertical="center"/>
    </xf>
    <xf numFmtId="0" fontId="16" fillId="0" borderId="2" xfId="0" applyFont="1" applyFill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1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 vertical="center"/>
    </xf>
    <xf numFmtId="1" fontId="39" fillId="0" borderId="1" xfId="0" applyNumberFormat="1" applyFont="1" applyFill="1" applyBorder="1" applyAlignment="1" applyProtection="1">
      <alignment horizontal="right"/>
    </xf>
    <xf numFmtId="175" fontId="34" fillId="8" borderId="2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Alignment="1" applyProtection="1">
      <alignment vertical="center"/>
    </xf>
    <xf numFmtId="3" fontId="34" fillId="8" borderId="2" xfId="12" applyNumberFormat="1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4" fontId="4" fillId="3" borderId="16" xfId="0" applyNumberFormat="1" applyFont="1" applyFill="1" applyBorder="1" applyAlignment="1" applyProtection="1">
      <alignment horizontal="right" wrapText="1"/>
    </xf>
    <xf numFmtId="1" fontId="16" fillId="0" borderId="0" xfId="0" applyNumberFormat="1" applyFont="1" applyFill="1" applyBorder="1" applyProtection="1"/>
    <xf numFmtId="1" fontId="16" fillId="0" borderId="0" xfId="0" applyNumberFormat="1" applyFont="1" applyFill="1" applyBorder="1" applyAlignment="1" applyProtection="1">
      <alignment horizontal="right"/>
    </xf>
    <xf numFmtId="0" fontId="16" fillId="0" borderId="0" xfId="0" applyFont="1" applyAlignment="1" applyProtection="1">
      <alignment horizontal="center"/>
    </xf>
    <xf numFmtId="1" fontId="16" fillId="0" borderId="0" xfId="0" applyNumberFormat="1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20" fillId="3" borderId="0" xfId="0" applyFont="1" applyFill="1" applyBorder="1" applyAlignment="1" applyProtection="1">
      <alignment horizontal="left"/>
    </xf>
    <xf numFmtId="0" fontId="24" fillId="0" borderId="0" xfId="0" applyFont="1" applyAlignment="1" applyProtection="1"/>
    <xf numFmtId="164" fontId="28" fillId="3" borderId="16" xfId="0" applyNumberFormat="1" applyFont="1" applyFill="1" applyBorder="1" applyAlignment="1" applyProtection="1">
      <alignment vertical="center"/>
    </xf>
    <xf numFmtId="0" fontId="11" fillId="0" borderId="0" xfId="0" applyFont="1" applyAlignment="1" applyProtection="1"/>
    <xf numFmtId="44" fontId="11" fillId="0" borderId="0" xfId="2" applyFont="1" applyFill="1" applyBorder="1" applyAlignment="1" applyProtection="1">
      <alignment horizontal="right" vertical="center"/>
    </xf>
    <xf numFmtId="168" fontId="16" fillId="0" borderId="0" xfId="1" applyNumberFormat="1" applyFont="1" applyFill="1" applyBorder="1" applyAlignment="1" applyProtection="1">
      <alignment horizontal="right" vertical="center"/>
    </xf>
    <xf numFmtId="0" fontId="8" fillId="3" borderId="5" xfId="0" applyFont="1" applyFill="1" applyBorder="1" applyAlignment="1" applyProtection="1">
      <alignment vertical="center"/>
    </xf>
    <xf numFmtId="0" fontId="17" fillId="3" borderId="16" xfId="0" applyFont="1" applyFill="1" applyBorder="1" applyAlignment="1" applyProtection="1"/>
    <xf numFmtId="1" fontId="20" fillId="0" borderId="2" xfId="11" applyNumberFormat="1" applyFont="1" applyFill="1" applyBorder="1" applyAlignment="1" applyProtection="1">
      <alignment horizontal="left" vertical="center"/>
    </xf>
    <xf numFmtId="0" fontId="3" fillId="3" borderId="6" xfId="0" applyFont="1" applyFill="1" applyBorder="1" applyProtection="1"/>
    <xf numFmtId="0" fontId="3" fillId="3" borderId="16" xfId="0" applyFont="1" applyFill="1" applyBorder="1" applyProtection="1"/>
    <xf numFmtId="0" fontId="9" fillId="3" borderId="11" xfId="0" applyFont="1" applyFill="1" applyBorder="1" applyProtection="1"/>
    <xf numFmtId="0" fontId="4" fillId="3" borderId="6" xfId="0" applyFont="1" applyFill="1" applyBorder="1" applyAlignment="1" applyProtection="1">
      <alignment horizontal="right" vertical="center"/>
    </xf>
    <xf numFmtId="0" fontId="4" fillId="3" borderId="16" xfId="0" applyFont="1" applyFill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164" fontId="4" fillId="10" borderId="19" xfId="0" applyNumberFormat="1" applyFont="1" applyFill="1" applyBorder="1" applyAlignment="1" applyProtection="1">
      <alignment vertical="center"/>
    </xf>
    <xf numFmtId="170" fontId="34" fillId="8" borderId="2" xfId="12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/>
    </xf>
    <xf numFmtId="0" fontId="38" fillId="0" borderId="0" xfId="0" applyFont="1" applyAlignment="1" applyProtection="1">
      <alignment horizontal="right"/>
    </xf>
    <xf numFmtId="0" fontId="16" fillId="0" borderId="0" xfId="0" applyFont="1" applyFill="1" applyBorder="1" applyAlignment="1" applyProtection="1">
      <alignment horizontal="right"/>
    </xf>
    <xf numFmtId="164" fontId="28" fillId="3" borderId="6" xfId="0" applyNumberFormat="1" applyFont="1" applyFill="1" applyBorder="1" applyAlignment="1" applyProtection="1">
      <alignment horizontal="right"/>
    </xf>
    <xf numFmtId="164" fontId="28" fillId="3" borderId="16" xfId="0" applyNumberFormat="1" applyFont="1" applyFill="1" applyBorder="1" applyAlignment="1" applyProtection="1">
      <alignment horizontal="right"/>
    </xf>
    <xf numFmtId="164" fontId="28" fillId="3" borderId="16" xfId="0" applyNumberFormat="1" applyFont="1" applyFill="1" applyBorder="1" applyAlignment="1" applyProtection="1">
      <alignment horizontal="right" wrapText="1"/>
    </xf>
    <xf numFmtId="0" fontId="36" fillId="0" borderId="6" xfId="0" applyFont="1" applyBorder="1" applyAlignment="1" applyProtection="1">
      <alignment horizontal="center"/>
    </xf>
    <xf numFmtId="164" fontId="4" fillId="10" borderId="18" xfId="0" applyNumberFormat="1" applyFont="1" applyFill="1" applyBorder="1" applyProtection="1"/>
    <xf numFmtId="164" fontId="16" fillId="0" borderId="15" xfId="0" applyNumberFormat="1" applyFont="1" applyFill="1" applyBorder="1" applyProtection="1"/>
    <xf numFmtId="1" fontId="20" fillId="0" borderId="0" xfId="11" applyNumberFormat="1" applyFont="1" applyFill="1" applyBorder="1" applyAlignment="1" applyProtection="1">
      <alignment horizontal="left" vertical="center"/>
    </xf>
    <xf numFmtId="176" fontId="20" fillId="0" borderId="0" xfId="11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left" vertical="top"/>
    </xf>
    <xf numFmtId="0" fontId="21" fillId="0" borderId="0" xfId="0" applyFont="1" applyAlignment="1" applyProtection="1">
      <alignment horizontal="left"/>
    </xf>
    <xf numFmtId="164" fontId="22" fillId="3" borderId="0" xfId="0" applyNumberFormat="1" applyFont="1" applyFill="1" applyAlignment="1" applyProtection="1">
      <alignment horizontal="left"/>
    </xf>
    <xf numFmtId="1" fontId="17" fillId="0" borderId="1" xfId="0" applyNumberFormat="1" applyFont="1" applyFill="1" applyBorder="1" applyAlignment="1" applyProtection="1">
      <alignment horizontal="left"/>
    </xf>
    <xf numFmtId="1" fontId="17" fillId="0" borderId="0" xfId="0" applyNumberFormat="1" applyFont="1" applyFill="1" applyBorder="1" applyAlignment="1" applyProtection="1">
      <alignment horizontal="left"/>
    </xf>
    <xf numFmtId="164" fontId="16" fillId="0" borderId="0" xfId="0" applyNumberFormat="1" applyFont="1" applyFill="1" applyBorder="1" applyAlignment="1" applyProtection="1">
      <alignment horizontal="left"/>
    </xf>
    <xf numFmtId="0" fontId="24" fillId="0" borderId="0" xfId="0" applyFont="1" applyAlignment="1" applyProtection="1">
      <alignment horizontal="left"/>
    </xf>
    <xf numFmtId="0" fontId="24" fillId="3" borderId="11" xfId="0" applyFont="1" applyFill="1" applyBorder="1" applyAlignment="1" applyProtection="1">
      <alignment horizontal="left"/>
    </xf>
    <xf numFmtId="0" fontId="43" fillId="3" borderId="14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164" fontId="9" fillId="3" borderId="0" xfId="0" applyNumberFormat="1" applyFont="1" applyFill="1" applyBorder="1" applyAlignment="1" applyProtection="1">
      <alignment horizontal="left"/>
    </xf>
    <xf numFmtId="1" fontId="11" fillId="0" borderId="1" xfId="0" applyNumberFormat="1" applyFont="1" applyFill="1" applyBorder="1" applyAlignment="1" applyProtection="1">
      <alignment horizontal="left"/>
    </xf>
    <xf numFmtId="1" fontId="11" fillId="0" borderId="0" xfId="0" applyNumberFormat="1" applyFont="1" applyFill="1" applyBorder="1" applyAlignment="1" applyProtection="1">
      <alignment horizontal="left"/>
    </xf>
    <xf numFmtId="1" fontId="40" fillId="0" borderId="0" xfId="0" applyNumberFormat="1" applyFont="1" applyFill="1" applyBorder="1" applyAlignment="1" applyProtection="1">
      <alignment horizontal="left" vertical="center"/>
    </xf>
    <xf numFmtId="0" fontId="16" fillId="0" borderId="2" xfId="0" applyFont="1" applyFill="1" applyBorder="1" applyAlignment="1" applyProtection="1">
      <alignment horizontal="left" vertical="center"/>
    </xf>
    <xf numFmtId="0" fontId="4" fillId="0" borderId="22" xfId="0" applyFont="1" applyFill="1" applyBorder="1" applyAlignment="1" applyProtection="1">
      <alignment horizontal="left" vertical="center"/>
    </xf>
    <xf numFmtId="0" fontId="16" fillId="0" borderId="15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left" vertical="center"/>
    </xf>
    <xf numFmtId="0" fontId="2" fillId="8" borderId="2" xfId="12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</xf>
    <xf numFmtId="1" fontId="11" fillId="0" borderId="0" xfId="0" applyNumberFormat="1" applyFont="1" applyFill="1" applyBorder="1" applyAlignment="1" applyProtection="1">
      <alignment horizontal="left" vertical="center"/>
    </xf>
    <xf numFmtId="0" fontId="16" fillId="0" borderId="5" xfId="0" applyFont="1" applyFill="1" applyBorder="1" applyAlignment="1" applyProtection="1">
      <alignment horizontal="left" vertical="center"/>
    </xf>
    <xf numFmtId="164" fontId="16" fillId="0" borderId="16" xfId="0" applyNumberFormat="1" applyFont="1" applyFill="1" applyBorder="1" applyAlignment="1" applyProtection="1">
      <alignment horizontal="left"/>
    </xf>
    <xf numFmtId="164" fontId="16" fillId="0" borderId="6" xfId="0" applyNumberFormat="1" applyFont="1" applyFill="1" applyBorder="1" applyAlignment="1" applyProtection="1">
      <alignment horizontal="left"/>
    </xf>
    <xf numFmtId="0" fontId="16" fillId="0" borderId="14" xfId="0" applyFont="1" applyFill="1" applyBorder="1" applyAlignment="1" applyProtection="1">
      <alignment horizontal="left" vertical="center"/>
    </xf>
    <xf numFmtId="164" fontId="16" fillId="0" borderId="12" xfId="0" applyNumberFormat="1" applyFont="1" applyFill="1" applyBorder="1" applyAlignment="1" applyProtection="1">
      <alignment horizontal="left"/>
    </xf>
    <xf numFmtId="1" fontId="16" fillId="0" borderId="5" xfId="0" applyNumberFormat="1" applyFont="1" applyFill="1" applyBorder="1" applyAlignment="1" applyProtection="1">
      <alignment horizontal="left" vertical="center"/>
    </xf>
    <xf numFmtId="169" fontId="20" fillId="0" borderId="2" xfId="11" applyNumberFormat="1" applyFont="1" applyFill="1" applyBorder="1" applyAlignment="1" applyProtection="1">
      <alignment horizontal="center" vertical="center"/>
    </xf>
    <xf numFmtId="170" fontId="16" fillId="0" borderId="2" xfId="0" applyNumberFormat="1" applyFont="1" applyFill="1" applyBorder="1" applyAlignment="1" applyProtection="1">
      <alignment horizontal="right" vertical="center" wrapText="1"/>
    </xf>
    <xf numFmtId="170" fontId="4" fillId="7" borderId="3" xfId="0" applyNumberFormat="1" applyFont="1" applyFill="1" applyBorder="1" applyAlignment="1" applyProtection="1">
      <alignment horizontal="right" vertical="center"/>
    </xf>
    <xf numFmtId="170" fontId="4" fillId="13" borderId="3" xfId="0" applyNumberFormat="1" applyFont="1" applyFill="1" applyBorder="1" applyAlignment="1" applyProtection="1">
      <alignment horizontal="right" vertical="center"/>
    </xf>
    <xf numFmtId="170" fontId="16" fillId="0" borderId="0" xfId="0" applyNumberFormat="1" applyFont="1" applyFill="1" applyBorder="1" applyAlignment="1" applyProtection="1">
      <alignment horizontal="left" vertical="center"/>
    </xf>
    <xf numFmtId="170" fontId="16" fillId="0" borderId="0" xfId="12" applyNumberFormat="1" applyFont="1" applyFill="1" applyBorder="1" applyAlignment="1" applyProtection="1">
      <alignment horizontal="left" vertical="center"/>
    </xf>
    <xf numFmtId="170" fontId="16" fillId="0" borderId="0" xfId="0" applyNumberFormat="1" applyFont="1" applyFill="1" applyBorder="1" applyAlignment="1" applyProtection="1">
      <alignment horizontal="right" vertical="center"/>
    </xf>
    <xf numFmtId="170" fontId="16" fillId="0" borderId="2" xfId="12" applyNumberFormat="1" applyFont="1" applyFill="1" applyBorder="1" applyAlignment="1" applyProtection="1">
      <alignment horizontal="left" vertical="center"/>
    </xf>
    <xf numFmtId="170" fontId="16" fillId="0" borderId="5" xfId="12" applyNumberFormat="1" applyFont="1" applyFill="1" applyBorder="1" applyAlignment="1" applyProtection="1">
      <alignment horizontal="left" vertical="center"/>
    </xf>
    <xf numFmtId="170" fontId="4" fillId="0" borderId="0" xfId="0" applyNumberFormat="1" applyFont="1" applyFill="1" applyBorder="1" applyAlignment="1" applyProtection="1">
      <alignment horizontal="right" vertical="center"/>
    </xf>
    <xf numFmtId="168" fontId="16" fillId="0" borderId="2" xfId="1" applyNumberFormat="1" applyFont="1" applyFill="1" applyBorder="1" applyAlignment="1" applyProtection="1">
      <alignment horizontal="right" vertical="center"/>
    </xf>
    <xf numFmtId="10" fontId="16" fillId="0" borderId="0" xfId="0" applyNumberFormat="1" applyFont="1" applyFill="1" applyBorder="1" applyAlignment="1" applyProtection="1">
      <alignment horizontal="right" vertical="center"/>
    </xf>
    <xf numFmtId="168" fontId="16" fillId="11" borderId="17" xfId="1" applyNumberFormat="1" applyFont="1" applyFill="1" applyBorder="1" applyAlignment="1" applyProtection="1">
      <alignment horizontal="right" vertical="center"/>
    </xf>
    <xf numFmtId="168" fontId="16" fillId="11" borderId="15" xfId="1" applyNumberFormat="1" applyFont="1" applyFill="1" applyBorder="1" applyAlignment="1" applyProtection="1">
      <alignment horizontal="right" vertical="center"/>
    </xf>
    <xf numFmtId="0" fontId="20" fillId="0" borderId="0" xfId="12" applyFont="1" applyFill="1" applyBorder="1" applyAlignment="1" applyProtection="1">
      <alignment horizontal="left" vertical="center"/>
    </xf>
    <xf numFmtId="1" fontId="16" fillId="12" borderId="13" xfId="0" applyNumberFormat="1" applyFont="1" applyFill="1" applyBorder="1" applyAlignment="1" applyProtection="1">
      <alignment horizontal="right" vertical="center"/>
    </xf>
    <xf numFmtId="168" fontId="16" fillId="12" borderId="13" xfId="1" applyNumberFormat="1" applyFont="1" applyFill="1" applyBorder="1" applyAlignment="1" applyProtection="1">
      <alignment horizontal="right" vertical="center"/>
    </xf>
    <xf numFmtId="0" fontId="35" fillId="3" borderId="6" xfId="0" applyFont="1" applyFill="1" applyBorder="1" applyAlignment="1" applyProtection="1">
      <alignment horizontal="right" wrapText="1"/>
    </xf>
    <xf numFmtId="0" fontId="35" fillId="3" borderId="2" xfId="0" applyFont="1" applyFill="1" applyBorder="1" applyAlignment="1" applyProtection="1">
      <alignment horizontal="left" wrapText="1"/>
    </xf>
    <xf numFmtId="0" fontId="35" fillId="3" borderId="2" xfId="0" applyFont="1" applyFill="1" applyBorder="1" applyAlignment="1" applyProtection="1">
      <alignment horizontal="right" wrapText="1"/>
    </xf>
    <xf numFmtId="0" fontId="35" fillId="3" borderId="2" xfId="0" applyFont="1" applyFill="1" applyBorder="1" applyAlignment="1" applyProtection="1">
      <alignment horizontal="center" wrapText="1"/>
    </xf>
    <xf numFmtId="0" fontId="35" fillId="3" borderId="2" xfId="0" applyFont="1" applyFill="1" applyBorder="1" applyAlignment="1" applyProtection="1">
      <alignment wrapText="1"/>
    </xf>
    <xf numFmtId="170" fontId="34" fillId="4" borderId="2" xfId="0" applyNumberFormat="1" applyFont="1" applyFill="1" applyBorder="1" applyAlignment="1" applyProtection="1">
      <alignment horizontal="right" vertical="center"/>
    </xf>
    <xf numFmtId="164" fontId="34" fillId="4" borderId="2" xfId="0" applyNumberFormat="1" applyFont="1" applyFill="1" applyBorder="1" applyAlignment="1" applyProtection="1">
      <alignment horizontal="right" vertical="center"/>
    </xf>
    <xf numFmtId="0" fontId="2" fillId="0" borderId="2" xfId="12" applyFill="1" applyBorder="1" applyAlignment="1" applyProtection="1">
      <alignment horizontal="left" vertical="center"/>
    </xf>
    <xf numFmtId="0" fontId="2" fillId="0" borderId="2" xfId="12" applyFill="1" applyBorder="1" applyAlignment="1" applyProtection="1">
      <alignment horizontal="right" vertical="center"/>
    </xf>
    <xf numFmtId="173" fontId="34" fillId="0" borderId="2" xfId="0" applyNumberFormat="1" applyFont="1" applyFill="1" applyBorder="1" applyAlignment="1" applyProtection="1">
      <alignment horizontal="right" vertical="center"/>
    </xf>
    <xf numFmtId="174" fontId="34" fillId="0" borderId="2" xfId="0" applyNumberFormat="1" applyFont="1" applyFill="1" applyBorder="1" applyAlignment="1" applyProtection="1">
      <alignment horizontal="right" vertical="center"/>
    </xf>
    <xf numFmtId="0" fontId="27" fillId="0" borderId="0" xfId="12" applyFont="1" applyFill="1" applyBorder="1" applyAlignment="1" applyProtection="1">
      <alignment horizontal="left" vertical="center"/>
    </xf>
    <xf numFmtId="170" fontId="34" fillId="0" borderId="0" xfId="12" applyNumberFormat="1" applyFont="1" applyFill="1" applyBorder="1" applyAlignment="1" applyProtection="1">
      <alignment horizontal="left" vertical="center"/>
    </xf>
    <xf numFmtId="3" fontId="34" fillId="0" borderId="0" xfId="0" applyNumberFormat="1" applyFont="1" applyFill="1" applyBorder="1" applyAlignment="1" applyProtection="1">
      <alignment horizontal="right" vertical="center"/>
    </xf>
    <xf numFmtId="170" fontId="34" fillId="0" borderId="0" xfId="0" applyNumberFormat="1" applyFont="1" applyFill="1" applyBorder="1" applyAlignment="1" applyProtection="1">
      <alignment horizontal="right" vertical="center"/>
    </xf>
    <xf numFmtId="10" fontId="34" fillId="0" borderId="0" xfId="0" applyNumberFormat="1" applyFont="1" applyFill="1" applyBorder="1" applyAlignment="1" applyProtection="1">
      <alignment horizontal="right" vertical="center"/>
    </xf>
    <xf numFmtId="164" fontId="34" fillId="0" borderId="0" xfId="0" applyNumberFormat="1" applyFont="1" applyFill="1" applyBorder="1" applyAlignment="1" applyProtection="1">
      <alignment horizontal="right" vertical="center"/>
    </xf>
    <xf numFmtId="164" fontId="34" fillId="4" borderId="0" xfId="0" applyNumberFormat="1" applyFont="1" applyFill="1" applyBorder="1" applyAlignment="1" applyProtection="1">
      <alignment horizontal="right" vertical="center"/>
    </xf>
    <xf numFmtId="164" fontId="34" fillId="4" borderId="0" xfId="0" applyNumberFormat="1" applyFont="1" applyFill="1" applyBorder="1" applyAlignment="1" applyProtection="1">
      <alignment horizontal="left" vertical="center"/>
    </xf>
    <xf numFmtId="3" fontId="34" fillId="8" borderId="5" xfId="0" applyNumberFormat="1" applyFont="1" applyFill="1" applyBorder="1" applyAlignment="1" applyProtection="1">
      <alignment horizontal="right" vertical="center"/>
      <protection locked="0"/>
    </xf>
    <xf numFmtId="10" fontId="2" fillId="8" borderId="2" xfId="12" applyNumberFormat="1" applyFill="1" applyBorder="1" applyAlignment="1" applyProtection="1">
      <alignment horizontal="right" vertical="center" wrapText="1"/>
      <protection locked="0"/>
    </xf>
    <xf numFmtId="0" fontId="2" fillId="8" borderId="16" xfId="12" applyFill="1" applyBorder="1" applyAlignment="1" applyProtection="1">
      <alignment horizontal="left" vertical="center" wrapText="1"/>
      <protection locked="0"/>
    </xf>
    <xf numFmtId="170" fontId="4" fillId="3" borderId="16" xfId="0" applyNumberFormat="1" applyFont="1" applyFill="1" applyBorder="1" applyAlignment="1" applyProtection="1">
      <alignment horizontal="right" wrapText="1"/>
    </xf>
    <xf numFmtId="0" fontId="28" fillId="0" borderId="0" xfId="0" applyFont="1" applyProtection="1"/>
    <xf numFmtId="1" fontId="45" fillId="0" borderId="1" xfId="0" applyNumberFormat="1" applyFont="1" applyFill="1" applyBorder="1" applyProtection="1"/>
    <xf numFmtId="1" fontId="4" fillId="0" borderId="0" xfId="0" applyNumberFormat="1" applyFont="1" applyFill="1" applyBorder="1" applyProtection="1"/>
    <xf numFmtId="164" fontId="4" fillId="3" borderId="16" xfId="0" applyNumberFormat="1" applyFont="1" applyFill="1" applyBorder="1" applyProtection="1"/>
    <xf numFmtId="1" fontId="45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170" fontId="4" fillId="0" borderId="0" xfId="12" applyNumberFormat="1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horizontal="left" vertical="center"/>
    </xf>
    <xf numFmtId="170" fontId="4" fillId="0" borderId="0" xfId="12" applyNumberFormat="1" applyFont="1" applyFill="1" applyBorder="1" applyAlignment="1" applyProtection="1">
      <alignment horizontal="right" vertical="center"/>
    </xf>
    <xf numFmtId="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vertical="center"/>
    </xf>
    <xf numFmtId="164" fontId="4" fillId="0" borderId="0" xfId="0" applyNumberFormat="1" applyFont="1" applyAlignment="1" applyProtection="1">
      <alignment vertical="center"/>
    </xf>
    <xf numFmtId="164" fontId="16" fillId="0" borderId="2" xfId="0" applyNumberFormat="1" applyFont="1" applyFill="1" applyBorder="1" applyAlignment="1" applyProtection="1">
      <alignment horizontal="right"/>
    </xf>
    <xf numFmtId="170" fontId="34" fillId="5" borderId="2" xfId="0" applyNumberFormat="1" applyFont="1" applyFill="1" applyBorder="1" applyAlignment="1" applyProtection="1">
      <alignment horizontal="right" vertical="center"/>
      <protection locked="0"/>
    </xf>
    <xf numFmtId="44" fontId="11" fillId="6" borderId="2" xfId="2" applyFont="1" applyFill="1" applyBorder="1" applyAlignment="1" applyProtection="1">
      <alignment horizontal="right" vertical="center"/>
    </xf>
    <xf numFmtId="170" fontId="16" fillId="8" borderId="2" xfId="0" applyNumberFormat="1" applyFont="1" applyFill="1" applyBorder="1" applyAlignment="1" applyProtection="1">
      <alignment vertical="center"/>
      <protection locked="0"/>
    </xf>
    <xf numFmtId="49" fontId="41" fillId="8" borderId="6" xfId="0" applyNumberFormat="1" applyFont="1" applyFill="1" applyBorder="1" applyAlignment="1" applyProtection="1">
      <alignment horizontal="right" vertical="center"/>
      <protection locked="0"/>
    </xf>
    <xf numFmtId="0" fontId="16" fillId="0" borderId="2" xfId="0" applyFont="1" applyFill="1" applyBorder="1" applyProtection="1"/>
    <xf numFmtId="0" fontId="16" fillId="8" borderId="26" xfId="0" applyFont="1" applyFill="1" applyBorder="1" applyAlignment="1" applyProtection="1">
      <alignment horizontal="right" vertical="center"/>
      <protection locked="0"/>
    </xf>
    <xf numFmtId="168" fontId="16" fillId="8" borderId="2" xfId="1" applyNumberFormat="1" applyFont="1" applyFill="1" applyBorder="1" applyAlignment="1" applyProtection="1">
      <alignment vertical="center"/>
      <protection locked="0"/>
    </xf>
    <xf numFmtId="0" fontId="36" fillId="3" borderId="7" xfId="0" applyFont="1" applyFill="1" applyBorder="1" applyAlignment="1" applyProtection="1">
      <alignment vertical="center"/>
    </xf>
    <xf numFmtId="164" fontId="21" fillId="3" borderId="4" xfId="0" applyNumberFormat="1" applyFont="1" applyFill="1" applyBorder="1" applyProtection="1"/>
    <xf numFmtId="164" fontId="16" fillId="3" borderId="4" xfId="0" applyNumberFormat="1" applyFont="1" applyFill="1" applyBorder="1" applyAlignment="1" applyProtection="1">
      <alignment horizontal="right"/>
    </xf>
    <xf numFmtId="164" fontId="16" fillId="3" borderId="14" xfId="0" applyNumberFormat="1" applyFont="1" applyFill="1" applyBorder="1" applyAlignment="1" applyProtection="1">
      <alignment horizontal="right"/>
    </xf>
    <xf numFmtId="164" fontId="16" fillId="3" borderId="11" xfId="0" applyNumberFormat="1" applyFont="1" applyFill="1" applyBorder="1" applyAlignment="1" applyProtection="1">
      <alignment horizontal="right"/>
    </xf>
    <xf numFmtId="164" fontId="16" fillId="3" borderId="12" xfId="0" applyNumberFormat="1" applyFont="1" applyFill="1" applyBorder="1" applyAlignment="1" applyProtection="1">
      <alignment horizontal="right"/>
    </xf>
    <xf numFmtId="0" fontId="36" fillId="3" borderId="4" xfId="0" applyFont="1" applyFill="1" applyBorder="1" applyAlignment="1" applyProtection="1">
      <alignment vertical="center"/>
    </xf>
    <xf numFmtId="164" fontId="21" fillId="3" borderId="8" xfId="0" applyNumberFormat="1" applyFont="1" applyFill="1" applyBorder="1" applyProtection="1"/>
    <xf numFmtId="164" fontId="16" fillId="3" borderId="8" xfId="0" applyNumberFormat="1" applyFont="1" applyFill="1" applyBorder="1" applyAlignment="1" applyProtection="1">
      <alignment horizontal="right"/>
    </xf>
    <xf numFmtId="164" fontId="21" fillId="3" borderId="11" xfId="0" applyNumberFormat="1" applyFont="1" applyFill="1" applyBorder="1" applyProtection="1"/>
    <xf numFmtId="0" fontId="4" fillId="3" borderId="11" xfId="0" applyFont="1" applyFill="1" applyBorder="1" applyAlignment="1" applyProtection="1">
      <alignment vertical="center"/>
    </xf>
    <xf numFmtId="164" fontId="21" fillId="3" borderId="12" xfId="0" applyNumberFormat="1" applyFont="1" applyFill="1" applyBorder="1" applyProtection="1"/>
    <xf numFmtId="0" fontId="36" fillId="3" borderId="14" xfId="0" applyFont="1" applyFill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horizontal="left" vertical="center"/>
    </xf>
    <xf numFmtId="0" fontId="36" fillId="3" borderId="7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>
      <alignment horizontal="left" vertical="center"/>
    </xf>
    <xf numFmtId="0" fontId="24" fillId="3" borderId="4" xfId="0" applyFont="1" applyFill="1" applyBorder="1" applyAlignment="1" applyProtection="1">
      <alignment vertical="center"/>
    </xf>
    <xf numFmtId="164" fontId="4" fillId="0" borderId="23" xfId="0" applyNumberFormat="1" applyFont="1" applyFill="1" applyBorder="1" applyAlignment="1" applyProtection="1">
      <alignment horizontal="right"/>
    </xf>
    <xf numFmtId="170" fontId="4" fillId="0" borderId="9" xfId="12" applyNumberFormat="1" applyFont="1" applyFill="1" applyBorder="1" applyAlignment="1" applyProtection="1">
      <alignment horizontal="right" vertical="center"/>
    </xf>
    <xf numFmtId="0" fontId="16" fillId="8" borderId="2" xfId="0" applyFont="1" applyFill="1" applyBorder="1" applyAlignment="1" applyProtection="1">
      <alignment horizontal="right" vertical="center"/>
      <protection locked="0"/>
    </xf>
    <xf numFmtId="170" fontId="4" fillId="3" borderId="6" xfId="0" applyNumberFormat="1" applyFont="1" applyFill="1" applyBorder="1" applyAlignment="1" applyProtection="1">
      <alignment horizontal="right" wrapText="1"/>
    </xf>
    <xf numFmtId="164" fontId="47" fillId="0" borderId="0" xfId="0" applyNumberFormat="1" applyFont="1" applyProtection="1"/>
    <xf numFmtId="0" fontId="47" fillId="0" borderId="0" xfId="0" applyFont="1" applyProtection="1"/>
    <xf numFmtId="0" fontId="48" fillId="0" borderId="0" xfId="0" applyFont="1" applyProtection="1"/>
    <xf numFmtId="0" fontId="16" fillId="0" borderId="0" xfId="0" applyFont="1" applyFill="1" applyProtection="1"/>
    <xf numFmtId="0" fontId="4" fillId="3" borderId="14" xfId="0" applyFont="1" applyFill="1" applyBorder="1" applyAlignment="1" applyProtection="1"/>
    <xf numFmtId="0" fontId="4" fillId="3" borderId="5" xfId="0" applyFont="1" applyFill="1" applyBorder="1" applyAlignment="1" applyProtection="1"/>
    <xf numFmtId="0" fontId="4" fillId="0" borderId="0" xfId="0" applyFont="1" applyFill="1" applyBorder="1" applyAlignment="1" applyProtection="1"/>
    <xf numFmtId="0" fontId="38" fillId="0" borderId="0" xfId="0" applyFont="1" applyAlignment="1" applyProtection="1"/>
    <xf numFmtId="0" fontId="4" fillId="3" borderId="24" xfId="0" applyFont="1" applyFill="1" applyBorder="1" applyAlignment="1" applyProtection="1">
      <alignment horizontal="right" wrapText="1"/>
    </xf>
    <xf numFmtId="0" fontId="4" fillId="3" borderId="25" xfId="0" applyFont="1" applyFill="1" applyBorder="1" applyAlignment="1" applyProtection="1">
      <alignment horizontal="right" wrapText="1"/>
    </xf>
    <xf numFmtId="0" fontId="32" fillId="3" borderId="0" xfId="11" applyFill="1" applyAlignment="1" applyProtection="1">
      <alignment vertical="center"/>
    </xf>
    <xf numFmtId="0" fontId="3" fillId="0" borderId="0" xfId="0" applyFont="1" applyFill="1" applyBorder="1" applyProtection="1"/>
    <xf numFmtId="164" fontId="4" fillId="0" borderId="0" xfId="0" applyNumberFormat="1" applyFont="1" applyFill="1" applyBorder="1" applyAlignment="1" applyProtection="1">
      <alignment vertical="center"/>
    </xf>
    <xf numFmtId="0" fontId="35" fillId="3" borderId="2" xfId="0" applyFont="1" applyFill="1" applyBorder="1" applyAlignment="1">
      <alignment horizontal="right" wrapText="1"/>
    </xf>
    <xf numFmtId="177" fontId="34" fillId="5" borderId="2" xfId="0" applyNumberFormat="1" applyFont="1" applyFill="1" applyBorder="1" applyAlignment="1" applyProtection="1">
      <alignment horizontal="right" vertical="center"/>
      <protection locked="0"/>
    </xf>
    <xf numFmtId="0" fontId="35" fillId="0" borderId="0" xfId="0" applyFont="1" applyFill="1" applyBorder="1" applyAlignment="1" applyProtection="1">
      <alignment horizontal="right" wrapText="1"/>
    </xf>
    <xf numFmtId="164" fontId="4" fillId="0" borderId="0" xfId="0" applyNumberFormat="1" applyFont="1" applyFill="1" applyBorder="1" applyProtection="1"/>
    <xf numFmtId="168" fontId="16" fillId="0" borderId="2" xfId="1" applyNumberFormat="1" applyFont="1" applyFill="1" applyBorder="1" applyProtection="1"/>
    <xf numFmtId="44" fontId="49" fillId="5" borderId="2" xfId="3" applyNumberFormat="1" applyFont="1" applyFill="1" applyBorder="1" applyAlignment="1" applyProtection="1">
      <alignment vertical="top"/>
      <protection locked="0"/>
    </xf>
    <xf numFmtId="9" fontId="49" fillId="5" borderId="2" xfId="5" applyFont="1" applyFill="1" applyBorder="1" applyAlignment="1" applyProtection="1">
      <alignment vertical="top"/>
      <protection locked="0"/>
    </xf>
    <xf numFmtId="166" fontId="49" fillId="5" borderId="2" xfId="4" applyNumberFormat="1" applyFont="1" applyFill="1" applyBorder="1" applyAlignment="1" applyProtection="1">
      <alignment horizontal="right" vertical="top"/>
      <protection locked="0"/>
    </xf>
    <xf numFmtId="0" fontId="49" fillId="5" borderId="6" xfId="3" quotePrefix="1" applyFont="1" applyFill="1" applyBorder="1" applyAlignment="1" applyProtection="1">
      <alignment vertical="top"/>
      <protection locked="0"/>
    </xf>
    <xf numFmtId="0" fontId="36" fillId="0" borderId="0" xfId="0" applyFont="1" applyBorder="1" applyAlignment="1" applyProtection="1">
      <alignment horizontal="center" vertical="center"/>
    </xf>
    <xf numFmtId="0" fontId="36" fillId="0" borderId="8" xfId="0" applyFont="1" applyBorder="1" applyAlignment="1" applyProtection="1">
      <alignment horizontal="center"/>
    </xf>
    <xf numFmtId="0" fontId="4" fillId="0" borderId="27" xfId="0" applyFont="1" applyFill="1" applyBorder="1" applyAlignment="1" applyProtection="1">
      <alignment horizontal="left" vertical="center"/>
    </xf>
    <xf numFmtId="0" fontId="36" fillId="0" borderId="4" xfId="0" applyFont="1" applyBorder="1" applyAlignment="1" applyProtection="1">
      <alignment horizontal="center"/>
    </xf>
    <xf numFmtId="164" fontId="28" fillId="0" borderId="0" xfId="0" applyNumberFormat="1" applyFont="1" applyAlignment="1" applyProtection="1">
      <alignment horizontal="right"/>
    </xf>
    <xf numFmtId="1" fontId="45" fillId="0" borderId="1" xfId="0" applyNumberFormat="1" applyFont="1" applyFill="1" applyBorder="1" applyAlignment="1" applyProtection="1">
      <alignment horizontal="right"/>
    </xf>
    <xf numFmtId="1" fontId="4" fillId="0" borderId="0" xfId="0" applyNumberFormat="1" applyFont="1" applyFill="1" applyBorder="1" applyAlignment="1" applyProtection="1">
      <alignment horizontal="right"/>
    </xf>
    <xf numFmtId="164" fontId="4" fillId="3" borderId="16" xfId="0" applyNumberFormat="1" applyFont="1" applyFill="1" applyBorder="1" applyAlignment="1" applyProtection="1">
      <alignment horizontal="right"/>
    </xf>
    <xf numFmtId="1" fontId="45" fillId="0" borderId="0" xfId="0" applyNumberFormat="1" applyFont="1" applyFill="1" applyBorder="1" applyAlignment="1" applyProtection="1">
      <alignment horizontal="right"/>
    </xf>
    <xf numFmtId="0" fontId="3" fillId="3" borderId="16" xfId="0" applyFont="1" applyFill="1" applyBorder="1" applyAlignment="1" applyProtection="1">
      <alignment horizontal="right"/>
    </xf>
    <xf numFmtId="164" fontId="4" fillId="10" borderId="18" xfId="0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right" vertical="center"/>
    </xf>
    <xf numFmtId="0" fontId="26" fillId="0" borderId="0" xfId="12" applyFont="1" applyFill="1" applyBorder="1" applyAlignment="1" applyProtection="1">
      <alignment horizontal="right" vertical="center"/>
    </xf>
    <xf numFmtId="0" fontId="4" fillId="0" borderId="21" xfId="0" applyFont="1" applyBorder="1" applyAlignment="1" applyProtection="1">
      <alignment horizontal="right" vertical="center"/>
    </xf>
    <xf numFmtId="0" fontId="4" fillId="0" borderId="20" xfId="0" applyFont="1" applyBorder="1" applyAlignment="1" applyProtection="1">
      <alignment horizontal="right" vertical="center"/>
    </xf>
    <xf numFmtId="2" fontId="4" fillId="0" borderId="0" xfId="0" applyNumberFormat="1" applyFont="1" applyAlignment="1" applyProtection="1">
      <alignment horizontal="right" vertical="center"/>
    </xf>
    <xf numFmtId="0" fontId="35" fillId="3" borderId="16" xfId="0" applyFont="1" applyFill="1" applyBorder="1" applyAlignment="1" applyProtection="1">
      <alignment horizontal="right" wrapText="1"/>
    </xf>
    <xf numFmtId="0" fontId="20" fillId="0" borderId="5" xfId="0" applyFont="1" applyBorder="1" applyAlignment="1" applyProtection="1">
      <alignment vertical="center"/>
    </xf>
    <xf numFmtId="0" fontId="4" fillId="3" borderId="2" xfId="0" applyFont="1" applyFill="1" applyBorder="1" applyAlignment="1" applyProtection="1"/>
    <xf numFmtId="0" fontId="16" fillId="16" borderId="2" xfId="0" applyFont="1" applyFill="1" applyBorder="1" applyAlignment="1" applyProtection="1">
      <alignment vertical="center"/>
    </xf>
    <xf numFmtId="170" fontId="16" fillId="16" borderId="2" xfId="12" applyNumberFormat="1" applyFont="1" applyFill="1" applyBorder="1" applyAlignment="1" applyProtection="1">
      <alignment horizontal="left" vertical="center"/>
    </xf>
    <xf numFmtId="0" fontId="16" fillId="4" borderId="2" xfId="1" applyNumberFormat="1" applyFont="1" applyFill="1" applyBorder="1" applyAlignment="1" applyProtection="1">
      <alignment horizontal="right" vertical="center"/>
    </xf>
    <xf numFmtId="164" fontId="47" fillId="4" borderId="0" xfId="0" applyNumberFormat="1" applyFont="1" applyFill="1" applyProtection="1"/>
    <xf numFmtId="0" fontId="47" fillId="4" borderId="0" xfId="0" applyFont="1" applyFill="1" applyProtection="1"/>
    <xf numFmtId="0" fontId="48" fillId="4" borderId="0" xfId="0" applyFont="1" applyFill="1" applyProtection="1"/>
    <xf numFmtId="0" fontId="51" fillId="4" borderId="0" xfId="0" applyFont="1" applyFill="1" applyProtection="1"/>
    <xf numFmtId="0" fontId="36" fillId="0" borderId="0" xfId="0" applyFont="1" applyBorder="1" applyAlignment="1" applyProtection="1">
      <alignment horizontal="center"/>
    </xf>
    <xf numFmtId="0" fontId="4" fillId="4" borderId="6" xfId="0" applyFont="1" applyFill="1" applyBorder="1" applyAlignment="1" applyProtection="1">
      <alignment horizontal="right" vertical="center"/>
      <protection locked="0"/>
    </xf>
    <xf numFmtId="4" fontId="4" fillId="3" borderId="11" xfId="0" applyNumberFormat="1" applyFont="1" applyFill="1" applyBorder="1" applyAlignment="1" applyProtection="1">
      <alignment horizontal="left" wrapText="1"/>
    </xf>
    <xf numFmtId="170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Protection="1"/>
    <xf numFmtId="0" fontId="26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16" fillId="0" borderId="5" xfId="0" applyNumberFormat="1" applyFont="1" applyFill="1" applyBorder="1" applyProtection="1"/>
    <xf numFmtId="164" fontId="16" fillId="0" borderId="6" xfId="0" applyNumberFormat="1" applyFont="1" applyFill="1" applyBorder="1" applyAlignment="1" applyProtection="1"/>
    <xf numFmtId="164" fontId="4" fillId="0" borderId="23" xfId="0" applyNumberFormat="1" applyFont="1" applyFill="1" applyBorder="1" applyAlignment="1" applyProtection="1"/>
    <xf numFmtId="164" fontId="16" fillId="0" borderId="12" xfId="0" applyNumberFormat="1" applyFont="1" applyFill="1" applyBorder="1" applyAlignment="1" applyProtection="1"/>
    <xf numFmtId="164" fontId="4" fillId="0" borderId="18" xfId="0" applyNumberFormat="1" applyFont="1" applyFill="1" applyBorder="1" applyAlignment="1" applyProtection="1"/>
    <xf numFmtId="164" fontId="4" fillId="6" borderId="18" xfId="0" applyNumberFormat="1" applyFont="1" applyFill="1" applyBorder="1" applyProtection="1"/>
    <xf numFmtId="0" fontId="49" fillId="5" borderId="2" xfId="3" quotePrefix="1" applyFont="1" applyFill="1" applyBorder="1" applyAlignment="1" applyProtection="1">
      <alignment vertical="top"/>
      <protection locked="0"/>
    </xf>
    <xf numFmtId="169" fontId="52" fillId="0" borderId="2" xfId="11" applyNumberFormat="1" applyFont="1" applyFill="1" applyBorder="1" applyAlignment="1" applyProtection="1">
      <alignment horizontal="center" vertical="center"/>
    </xf>
    <xf numFmtId="0" fontId="0" fillId="0" borderId="0" xfId="0" applyProtection="1">
      <protection hidden="1"/>
    </xf>
    <xf numFmtId="179" fontId="53" fillId="0" borderId="6" xfId="0" applyNumberFormat="1" applyFont="1" applyBorder="1" applyAlignment="1" applyProtection="1">
      <alignment horizontal="left" vertical="center"/>
      <protection hidden="1"/>
    </xf>
    <xf numFmtId="0" fontId="53" fillId="0" borderId="5" xfId="13" applyNumberFormat="1" applyFont="1" applyBorder="1" applyAlignment="1" applyProtection="1">
      <alignment vertical="center"/>
      <protection hidden="1"/>
    </xf>
    <xf numFmtId="0" fontId="21" fillId="0" borderId="2" xfId="0" applyFont="1" applyBorder="1" applyAlignment="1" applyProtection="1">
      <alignment horizontal="right" vertical="center"/>
      <protection hidden="1"/>
    </xf>
    <xf numFmtId="0" fontId="28" fillId="3" borderId="0" xfId="0" applyFont="1" applyFill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1" fontId="33" fillId="0" borderId="1" xfId="0" applyNumberFormat="1" applyFont="1" applyBorder="1" applyProtection="1">
      <protection hidden="1"/>
    </xf>
    <xf numFmtId="1" fontId="17" fillId="0" borderId="1" xfId="0" applyNumberFormat="1" applyFont="1" applyBorder="1" applyProtection="1">
      <protection hidden="1"/>
    </xf>
    <xf numFmtId="1" fontId="17" fillId="0" borderId="1" xfId="0" applyNumberFormat="1" applyFont="1" applyBorder="1" applyAlignment="1" applyProtection="1">
      <alignment horizontal="right"/>
      <protection hidden="1"/>
    </xf>
    <xf numFmtId="1" fontId="11" fillId="0" borderId="1" xfId="0" applyNumberFormat="1" applyFont="1" applyBorder="1" applyProtection="1">
      <protection hidden="1"/>
    </xf>
    <xf numFmtId="0" fontId="17" fillId="0" borderId="0" xfId="0" applyFont="1" applyProtection="1">
      <protection hidden="1"/>
    </xf>
    <xf numFmtId="179" fontId="53" fillId="0" borderId="4" xfId="0" applyNumberFormat="1" applyFont="1" applyBorder="1" applyAlignment="1" applyProtection="1">
      <alignment horizontal="left" vertical="center"/>
      <protection hidden="1"/>
    </xf>
    <xf numFmtId="179" fontId="53" fillId="0" borderId="4" xfId="0" applyNumberFormat="1" applyFont="1" applyBorder="1" applyAlignment="1" applyProtection="1">
      <alignment horizontal="right" vertical="center"/>
      <protection hidden="1"/>
    </xf>
    <xf numFmtId="3" fontId="21" fillId="0" borderId="4" xfId="0" applyNumberFormat="1" applyFont="1" applyBorder="1" applyAlignment="1" applyProtection="1">
      <alignment horizontal="right" vertical="center"/>
      <protection hidden="1"/>
    </xf>
    <xf numFmtId="179" fontId="53" fillId="0" borderId="5" xfId="0" applyNumberFormat="1" applyFont="1" applyBorder="1" applyAlignment="1" applyProtection="1">
      <alignment horizontal="right" vertical="center"/>
      <protection hidden="1"/>
    </xf>
    <xf numFmtId="3" fontId="21" fillId="0" borderId="2" xfId="0" applyNumberFormat="1" applyFont="1" applyBorder="1" applyAlignment="1" applyProtection="1">
      <alignment horizontal="right" vertical="center"/>
      <protection hidden="1"/>
    </xf>
    <xf numFmtId="0" fontId="53" fillId="0" borderId="0" xfId="0" applyFont="1" applyProtection="1">
      <protection hidden="1"/>
    </xf>
    <xf numFmtId="0" fontId="28" fillId="3" borderId="4" xfId="0" applyFont="1" applyFill="1" applyBorder="1" applyAlignment="1" applyProtection="1">
      <alignment horizontal="right" vertical="center" wrapText="1"/>
      <protection hidden="1"/>
    </xf>
    <xf numFmtId="0" fontId="53" fillId="0" borderId="0" xfId="7" applyFont="1" applyAlignment="1" applyProtection="1">
      <alignment horizontal="left" vertical="center"/>
      <protection hidden="1"/>
    </xf>
    <xf numFmtId="0" fontId="54" fillId="0" borderId="0" xfId="0" applyFont="1" applyAlignment="1" applyProtection="1">
      <alignment horizontal="right" vertical="center"/>
      <protection hidden="1"/>
    </xf>
    <xf numFmtId="0" fontId="53" fillId="0" borderId="9" xfId="7" applyFont="1" applyBorder="1" applyAlignment="1" applyProtection="1">
      <alignment vertical="center"/>
      <protection hidden="1"/>
    </xf>
    <xf numFmtId="0" fontId="53" fillId="0" borderId="6" xfId="7" applyFont="1" applyBorder="1" applyAlignment="1" applyProtection="1">
      <alignment vertical="center"/>
      <protection hidden="1"/>
    </xf>
    <xf numFmtId="0" fontId="20" fillId="0" borderId="16" xfId="7" applyFont="1" applyBorder="1" applyAlignment="1" applyProtection="1">
      <alignment vertical="center"/>
      <protection hidden="1"/>
    </xf>
    <xf numFmtId="0" fontId="54" fillId="0" borderId="5" xfId="0" applyFont="1" applyBorder="1" applyAlignment="1" applyProtection="1">
      <alignment horizontal="right" vertical="center"/>
      <protection hidden="1"/>
    </xf>
    <xf numFmtId="180" fontId="55" fillId="0" borderId="2" xfId="0" applyNumberFormat="1" applyFont="1" applyBorder="1" applyAlignment="1" applyProtection="1">
      <alignment horizontal="right" vertical="center"/>
      <protection hidden="1"/>
    </xf>
    <xf numFmtId="0" fontId="21" fillId="0" borderId="5" xfId="0" applyFont="1" applyBorder="1" applyAlignment="1" applyProtection="1">
      <alignment horizontal="center" vertical="center"/>
      <protection hidden="1"/>
    </xf>
    <xf numFmtId="181" fontId="21" fillId="8" borderId="2" xfId="9" applyNumberFormat="1" applyFont="1" applyFill="1" applyBorder="1" applyAlignment="1" applyProtection="1">
      <alignment horizontal="right" vertical="center" wrapText="1"/>
      <protection locked="0"/>
    </xf>
    <xf numFmtId="0" fontId="21" fillId="0" borderId="6" xfId="0" applyFont="1" applyBorder="1" applyAlignment="1" applyProtection="1">
      <alignment horizontal="right" vertical="center"/>
      <protection hidden="1"/>
    </xf>
    <xf numFmtId="3" fontId="53" fillId="4" borderId="2" xfId="0" quotePrefix="1" applyNumberFormat="1" applyFont="1" applyFill="1" applyBorder="1" applyAlignment="1" applyProtection="1">
      <alignment horizontal="right" vertical="center" wrapText="1"/>
      <protection hidden="1"/>
    </xf>
    <xf numFmtId="0" fontId="28" fillId="3" borderId="6" xfId="0" applyFont="1" applyFill="1" applyBorder="1" applyAlignment="1" applyProtection="1">
      <alignment horizontal="right" vertical="center" wrapText="1"/>
      <protection hidden="1"/>
    </xf>
    <xf numFmtId="182" fontId="53" fillId="6" borderId="2" xfId="8" quotePrefix="1" applyNumberFormat="1" applyFont="1" applyFill="1" applyBorder="1" applyAlignment="1" applyProtection="1">
      <alignment horizontal="right" vertical="center" wrapText="1"/>
      <protection hidden="1"/>
    </xf>
    <xf numFmtId="171" fontId="17" fillId="0" borderId="0" xfId="8" applyFont="1" applyAlignment="1" applyProtection="1">
      <alignment horizontal="left"/>
      <protection hidden="1"/>
    </xf>
    <xf numFmtId="0" fontId="21" fillId="3" borderId="0" xfId="0" applyFont="1" applyFill="1" applyProtection="1">
      <protection hidden="1"/>
    </xf>
    <xf numFmtId="0" fontId="16" fillId="3" borderId="0" xfId="0" applyFont="1" applyFill="1" applyProtection="1"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28" fillId="3" borderId="0" xfId="0" applyFont="1" applyFill="1" applyAlignment="1" applyProtection="1">
      <alignment vertical="center"/>
      <protection hidden="1"/>
    </xf>
    <xf numFmtId="0" fontId="56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57" fillId="4" borderId="0" xfId="0" applyFont="1" applyFill="1" applyProtection="1">
      <protection hidden="1"/>
    </xf>
    <xf numFmtId="0" fontId="57" fillId="4" borderId="0" xfId="0" applyFont="1" applyFill="1" applyProtection="1">
      <protection locked="0"/>
    </xf>
    <xf numFmtId="0" fontId="58" fillId="4" borderId="0" xfId="0" quotePrefix="1" applyFont="1" applyFill="1" applyAlignment="1" applyProtection="1">
      <alignment vertical="center"/>
      <protection locked="0"/>
    </xf>
    <xf numFmtId="0" fontId="58" fillId="4" borderId="0" xfId="0" applyFont="1" applyFill="1" applyAlignment="1" applyProtection="1">
      <alignment horizontal="center" vertical="center"/>
      <protection locked="0"/>
    </xf>
    <xf numFmtId="171" fontId="58" fillId="4" borderId="0" xfId="8" applyFont="1" applyFill="1" applyBorder="1" applyAlignment="1" applyProtection="1">
      <alignment horizontal="right" vertical="center"/>
      <protection locked="0"/>
    </xf>
    <xf numFmtId="0" fontId="58" fillId="4" borderId="0" xfId="0" applyFont="1" applyFill="1" applyAlignment="1" applyProtection="1">
      <alignment horizontal="right" vertical="center"/>
      <protection locked="0"/>
    </xf>
    <xf numFmtId="0" fontId="58" fillId="4" borderId="0" xfId="0" applyFont="1" applyFill="1" applyAlignment="1" applyProtection="1">
      <alignment vertical="center"/>
      <protection locked="0"/>
    </xf>
    <xf numFmtId="171" fontId="58" fillId="4" borderId="0" xfId="8" applyFont="1" applyFill="1" applyBorder="1" applyAlignment="1" applyProtection="1">
      <alignment horizontal="center" vertical="center"/>
      <protection locked="0"/>
    </xf>
    <xf numFmtId="1" fontId="58" fillId="4" borderId="0" xfId="0" applyNumberFormat="1" applyFont="1" applyFill="1" applyAlignment="1" applyProtection="1">
      <alignment horizontal="center" vertical="center"/>
      <protection locked="0"/>
    </xf>
    <xf numFmtId="1" fontId="58" fillId="4" borderId="0" xfId="0" applyNumberFormat="1" applyFont="1" applyFill="1" applyAlignment="1" applyProtection="1">
      <alignment horizontal="right" vertical="center"/>
      <protection locked="0"/>
    </xf>
    <xf numFmtId="0" fontId="57" fillId="4" borderId="0" xfId="0" applyFont="1" applyFill="1" applyAlignment="1" applyProtection="1">
      <alignment horizontal="center" vertical="center"/>
      <protection locked="0"/>
    </xf>
    <xf numFmtId="183" fontId="58" fillId="4" borderId="0" xfId="8" applyNumberFormat="1" applyFont="1" applyFill="1" applyBorder="1" applyAlignment="1" applyProtection="1">
      <alignment horizontal="right" vertical="center"/>
      <protection locked="0"/>
    </xf>
    <xf numFmtId="1" fontId="58" fillId="4" borderId="0" xfId="9" applyNumberFormat="1" applyFont="1" applyFill="1" applyBorder="1" applyAlignment="1" applyProtection="1">
      <alignment horizontal="center" vertical="center"/>
      <protection locked="0"/>
    </xf>
    <xf numFmtId="0" fontId="59" fillId="4" borderId="0" xfId="0" applyFont="1" applyFill="1" applyAlignment="1" applyProtection="1">
      <alignment horizontal="left" vertical="center"/>
      <protection locked="0"/>
    </xf>
    <xf numFmtId="0" fontId="58" fillId="4" borderId="0" xfId="0" applyFont="1" applyFill="1" applyProtection="1">
      <protection locked="0"/>
    </xf>
    <xf numFmtId="0" fontId="58" fillId="4" borderId="0" xfId="0" applyFont="1" applyFill="1" applyProtection="1">
      <protection hidden="1"/>
    </xf>
    <xf numFmtId="172" fontId="58" fillId="4" borderId="0" xfId="9" applyFont="1" applyFill="1" applyBorder="1" applyAlignment="1" applyProtection="1">
      <alignment horizontal="right"/>
      <protection locked="0"/>
    </xf>
    <xf numFmtId="2" fontId="58" fillId="4" borderId="0" xfId="0" applyNumberFormat="1" applyFont="1" applyFill="1" applyProtection="1">
      <protection locked="0"/>
    </xf>
    <xf numFmtId="0" fontId="58" fillId="4" borderId="0" xfId="0" applyFont="1" applyFill="1" applyAlignment="1" applyProtection="1">
      <alignment wrapText="1"/>
      <protection locked="0"/>
    </xf>
    <xf numFmtId="172" fontId="58" fillId="4" borderId="0" xfId="9" applyFont="1" applyFill="1" applyBorder="1" applyAlignment="1" applyProtection="1">
      <alignment vertical="center"/>
      <protection locked="0"/>
    </xf>
    <xf numFmtId="0" fontId="58" fillId="4" borderId="0" xfId="0" applyFont="1" applyFill="1" applyAlignment="1" applyProtection="1">
      <alignment vertical="center" wrapText="1"/>
      <protection locked="0"/>
    </xf>
    <xf numFmtId="172" fontId="59" fillId="4" borderId="0" xfId="9" applyFont="1" applyFill="1" applyBorder="1" applyAlignment="1" applyProtection="1">
      <alignment vertical="center"/>
      <protection locked="0"/>
    </xf>
    <xf numFmtId="0" fontId="59" fillId="4" borderId="0" xfId="0" applyFont="1" applyFill="1" applyAlignment="1" applyProtection="1">
      <alignment horizontal="right" vertical="center"/>
      <protection locked="0"/>
    </xf>
    <xf numFmtId="0" fontId="59" fillId="4" borderId="0" xfId="0" applyFont="1" applyFill="1" applyAlignment="1" applyProtection="1">
      <alignment vertical="center"/>
      <protection locked="0"/>
    </xf>
    <xf numFmtId="180" fontId="60" fillId="4" borderId="0" xfId="0" applyNumberFormat="1" applyFont="1" applyFill="1" applyAlignment="1" applyProtection="1">
      <alignment horizontal="right" vertical="center"/>
      <protection locked="0"/>
    </xf>
    <xf numFmtId="179" fontId="60" fillId="4" borderId="0" xfId="0" applyNumberFormat="1" applyFont="1" applyFill="1" applyAlignment="1" applyProtection="1">
      <alignment horizontal="right" vertical="center"/>
      <protection locked="0"/>
    </xf>
    <xf numFmtId="182" fontId="60" fillId="4" borderId="0" xfId="8" applyNumberFormat="1" applyFont="1" applyFill="1" applyBorder="1" applyAlignment="1" applyProtection="1">
      <alignment horizontal="right" vertical="center"/>
      <protection locked="0"/>
    </xf>
    <xf numFmtId="0" fontId="60" fillId="4" borderId="0" xfId="0" applyFont="1" applyFill="1" applyAlignment="1" applyProtection="1">
      <alignment horizontal="center" vertical="center"/>
      <protection locked="0"/>
    </xf>
    <xf numFmtId="0" fontId="58" fillId="4" borderId="0" xfId="0" applyFont="1" applyFill="1" applyAlignment="1" applyProtection="1">
      <alignment vertical="center"/>
      <protection hidden="1"/>
    </xf>
    <xf numFmtId="0" fontId="61" fillId="4" borderId="0" xfId="0" applyFont="1" applyFill="1" applyAlignment="1" applyProtection="1">
      <alignment vertical="center"/>
      <protection hidden="1"/>
    </xf>
    <xf numFmtId="0" fontId="63" fillId="4" borderId="0" xfId="0" applyFont="1" applyFill="1" applyAlignment="1" applyProtection="1">
      <alignment vertical="center"/>
      <protection hidden="1"/>
    </xf>
    <xf numFmtId="1" fontId="60" fillId="4" borderId="0" xfId="0" applyNumberFormat="1" applyFont="1" applyFill="1" applyAlignment="1" applyProtection="1">
      <alignment horizontal="right" vertical="center"/>
      <protection hidden="1"/>
    </xf>
    <xf numFmtId="180" fontId="60" fillId="4" borderId="0" xfId="0" applyNumberFormat="1" applyFont="1" applyFill="1" applyAlignment="1" applyProtection="1">
      <alignment horizontal="right" vertical="center"/>
      <protection hidden="1"/>
    </xf>
    <xf numFmtId="179" fontId="58" fillId="4" borderId="0" xfId="0" applyNumberFormat="1" applyFont="1" applyFill="1" applyAlignment="1" applyProtection="1">
      <alignment horizontal="right" vertical="center" wrapText="1"/>
      <protection hidden="1"/>
    </xf>
    <xf numFmtId="171" fontId="58" fillId="4" borderId="0" xfId="8" applyFont="1" applyFill="1" applyBorder="1" applyAlignment="1" applyProtection="1">
      <alignment horizontal="right" vertical="center" wrapText="1"/>
      <protection hidden="1"/>
    </xf>
    <xf numFmtId="0" fontId="58" fillId="4" borderId="0" xfId="0" applyFont="1" applyFill="1" applyAlignment="1" applyProtection="1">
      <alignment horizontal="center" vertical="center"/>
      <protection hidden="1"/>
    </xf>
    <xf numFmtId="0" fontId="59" fillId="4" borderId="0" xfId="0" applyFont="1" applyFill="1" applyAlignment="1" applyProtection="1">
      <alignment horizontal="left" vertical="center"/>
      <protection hidden="1"/>
    </xf>
    <xf numFmtId="0" fontId="58" fillId="4" borderId="0" xfId="0" applyFont="1" applyFill="1" applyAlignment="1" applyProtection="1">
      <alignment wrapText="1"/>
      <protection hidden="1"/>
    </xf>
    <xf numFmtId="0" fontId="6" fillId="0" borderId="0" xfId="3" applyFont="1" applyProtection="1">
      <protection hidden="1"/>
    </xf>
    <xf numFmtId="0" fontId="3" fillId="0" borderId="0" xfId="3" applyFont="1" applyProtection="1">
      <protection hidden="1"/>
    </xf>
    <xf numFmtId="0" fontId="3" fillId="2" borderId="0" xfId="3" applyFont="1" applyFill="1" applyBorder="1" applyProtection="1">
      <protection hidden="1"/>
    </xf>
    <xf numFmtId="1" fontId="7" fillId="3" borderId="0" xfId="0" applyNumberFormat="1" applyFont="1" applyFill="1" applyBorder="1" applyProtection="1">
      <protection hidden="1"/>
    </xf>
    <xf numFmtId="0" fontId="7" fillId="3" borderId="0" xfId="0" applyFont="1" applyFill="1" applyBorder="1" applyProtection="1">
      <protection hidden="1"/>
    </xf>
    <xf numFmtId="164" fontId="7" fillId="3" borderId="0" xfId="0" applyNumberFormat="1" applyFont="1" applyFill="1" applyBorder="1" applyAlignment="1" applyProtection="1">
      <alignment horizontal="right"/>
      <protection hidden="1"/>
    </xf>
    <xf numFmtId="0" fontId="6" fillId="3" borderId="0" xfId="3" applyFont="1" applyFill="1" applyBorder="1" applyProtection="1">
      <protection hidden="1"/>
    </xf>
    <xf numFmtId="0" fontId="6" fillId="2" borderId="0" xfId="3" applyFont="1" applyFill="1" applyBorder="1" applyProtection="1">
      <protection hidden="1"/>
    </xf>
    <xf numFmtId="164" fontId="9" fillId="3" borderId="0" xfId="0" applyNumberFormat="1" applyFont="1" applyFill="1" applyBorder="1" applyProtection="1">
      <protection hidden="1"/>
    </xf>
    <xf numFmtId="164" fontId="9" fillId="3" borderId="0" xfId="0" applyNumberFormat="1" applyFont="1" applyFill="1" applyBorder="1" applyAlignment="1" applyProtection="1">
      <alignment horizontal="right"/>
      <protection hidden="1"/>
    </xf>
    <xf numFmtId="0" fontId="3" fillId="3" borderId="0" xfId="3" applyFont="1" applyFill="1" applyBorder="1" applyProtection="1">
      <protection hidden="1"/>
    </xf>
    <xf numFmtId="0" fontId="19" fillId="3" borderId="0" xfId="0" applyFont="1" applyFill="1" applyBorder="1" applyProtection="1"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20" fillId="3" borderId="0" xfId="0" applyFont="1" applyFill="1" applyBorder="1" applyProtection="1">
      <protection hidden="1"/>
    </xf>
    <xf numFmtId="0" fontId="4" fillId="3" borderId="0" xfId="0" applyFont="1" applyFill="1" applyBorder="1" applyProtection="1">
      <protection hidden="1"/>
    </xf>
    <xf numFmtId="3" fontId="9" fillId="3" borderId="0" xfId="0" applyNumberFormat="1" applyFont="1" applyFill="1" applyBorder="1" applyAlignment="1" applyProtection="1">
      <alignment horizontal="right"/>
      <protection hidden="1"/>
    </xf>
    <xf numFmtId="1" fontId="9" fillId="3" borderId="0" xfId="0" applyNumberFormat="1" applyFont="1" applyFill="1" applyBorder="1" applyAlignment="1" applyProtection="1">
      <alignment horizontal="right"/>
      <protection hidden="1"/>
    </xf>
    <xf numFmtId="0" fontId="11" fillId="0" borderId="0" xfId="3" applyFont="1" applyProtection="1">
      <protection hidden="1"/>
    </xf>
    <xf numFmtId="0" fontId="12" fillId="0" borderId="1" xfId="3" applyFont="1" applyFill="1" applyBorder="1" applyProtection="1">
      <protection hidden="1"/>
    </xf>
    <xf numFmtId="164" fontId="11" fillId="0" borderId="1" xfId="3" applyNumberFormat="1" applyFont="1" applyFill="1" applyBorder="1" applyProtection="1">
      <protection hidden="1"/>
    </xf>
    <xf numFmtId="166" fontId="11" fillId="0" borderId="1" xfId="4" applyNumberFormat="1" applyFont="1" applyFill="1" applyBorder="1" applyAlignment="1" applyProtection="1">
      <alignment horizontal="center"/>
      <protection hidden="1"/>
    </xf>
    <xf numFmtId="0" fontId="12" fillId="0" borderId="0" xfId="3" applyFont="1" applyFill="1" applyBorder="1" applyProtection="1">
      <protection hidden="1"/>
    </xf>
    <xf numFmtId="164" fontId="11" fillId="0" borderId="0" xfId="3" applyNumberFormat="1" applyFont="1" applyFill="1" applyBorder="1" applyAlignment="1" applyProtection="1">
      <alignment horizontal="right"/>
      <protection hidden="1"/>
    </xf>
    <xf numFmtId="0" fontId="11" fillId="0" borderId="0" xfId="3" applyFont="1" applyFill="1" applyBorder="1" applyAlignment="1" applyProtection="1">
      <alignment horizontal="right"/>
      <protection hidden="1"/>
    </xf>
    <xf numFmtId="164" fontId="8" fillId="3" borderId="7" xfId="0" applyNumberFormat="1" applyFont="1" applyFill="1" applyBorder="1" applyProtection="1">
      <protection hidden="1"/>
    </xf>
    <xf numFmtId="164" fontId="8" fillId="3" borderId="4" xfId="0" applyNumberFormat="1" applyFont="1" applyFill="1" applyBorder="1" applyProtection="1">
      <protection hidden="1"/>
    </xf>
    <xf numFmtId="164" fontId="4" fillId="3" borderId="4" xfId="0" applyNumberFormat="1" applyFont="1" applyFill="1" applyBorder="1" applyProtection="1">
      <protection hidden="1"/>
    </xf>
    <xf numFmtId="164" fontId="4" fillId="3" borderId="8" xfId="0" applyNumberFormat="1" applyFont="1" applyFill="1" applyBorder="1" applyProtection="1">
      <protection hidden="1"/>
    </xf>
    <xf numFmtId="164" fontId="4" fillId="3" borderId="14" xfId="0" applyNumberFormat="1" applyFont="1" applyFill="1" applyBorder="1" applyProtection="1">
      <protection hidden="1"/>
    </xf>
    <xf numFmtId="164" fontId="4" fillId="3" borderId="11" xfId="0" applyNumberFormat="1" applyFont="1" applyFill="1" applyBorder="1" applyProtection="1">
      <protection hidden="1"/>
    </xf>
    <xf numFmtId="164" fontId="4" fillId="3" borderId="11" xfId="0" applyNumberFormat="1" applyFont="1" applyFill="1" applyBorder="1" applyAlignment="1" applyProtection="1">
      <alignment horizontal="right" wrapText="1"/>
      <protection hidden="1"/>
    </xf>
    <xf numFmtId="0" fontId="4" fillId="3" borderId="12" xfId="0" applyNumberFormat="1" applyFont="1" applyFill="1" applyBorder="1" applyAlignment="1" applyProtection="1">
      <alignment horizontal="right" wrapText="1"/>
      <protection hidden="1"/>
    </xf>
    <xf numFmtId="0" fontId="11" fillId="0" borderId="5" xfId="3" quotePrefix="1" applyFont="1" applyFill="1" applyBorder="1" applyAlignment="1" applyProtection="1">
      <alignment vertical="center" wrapText="1"/>
      <protection hidden="1"/>
    </xf>
    <xf numFmtId="0" fontId="11" fillId="0" borderId="16" xfId="3" quotePrefix="1" applyFont="1" applyFill="1" applyBorder="1" applyAlignment="1" applyProtection="1">
      <alignment vertical="center" wrapText="1"/>
      <protection hidden="1"/>
    </xf>
    <xf numFmtId="164" fontId="4" fillId="4" borderId="0" xfId="0" applyNumberFormat="1" applyFont="1" applyFill="1" applyBorder="1" applyAlignment="1" applyProtection="1">
      <alignment horizontal="right" wrapText="1"/>
      <protection hidden="1"/>
    </xf>
    <xf numFmtId="164" fontId="11" fillId="7" borderId="2" xfId="3" applyNumberFormat="1" applyFont="1" applyFill="1" applyBorder="1" applyAlignment="1" applyProtection="1">
      <alignment horizontal="right" vertical="center"/>
      <protection hidden="1"/>
    </xf>
    <xf numFmtId="164" fontId="4" fillId="4" borderId="9" xfId="0" applyNumberFormat="1" applyFont="1" applyFill="1" applyBorder="1" applyAlignment="1" applyProtection="1">
      <alignment horizontal="right" wrapText="1"/>
      <protection hidden="1"/>
    </xf>
    <xf numFmtId="0" fontId="4" fillId="4" borderId="12" xfId="0" applyNumberFormat="1" applyFont="1" applyFill="1" applyBorder="1" applyAlignment="1" applyProtection="1">
      <alignment horizontal="right" wrapText="1"/>
      <protection hidden="1"/>
    </xf>
    <xf numFmtId="0" fontId="11" fillId="0" borderId="0" xfId="3" applyFont="1" applyAlignment="1" applyProtection="1">
      <alignment vertical="center"/>
      <protection hidden="1"/>
    </xf>
    <xf numFmtId="0" fontId="11" fillId="0" borderId="2" xfId="3" quotePrefix="1" applyFont="1" applyFill="1" applyBorder="1" applyAlignment="1" applyProtection="1">
      <alignment vertical="center" wrapText="1"/>
      <protection hidden="1"/>
    </xf>
    <xf numFmtId="168" fontId="16" fillId="0" borderId="2" xfId="1" applyNumberFormat="1" applyFont="1" applyFill="1" applyBorder="1" applyAlignment="1" applyProtection="1">
      <alignment horizontal="center" vertical="center"/>
      <protection hidden="1"/>
    </xf>
    <xf numFmtId="0" fontId="11" fillId="0" borderId="5" xfId="3" quotePrefix="1" applyFont="1" applyFill="1" applyBorder="1" applyAlignment="1" applyProtection="1">
      <alignment vertical="center"/>
      <protection hidden="1"/>
    </xf>
    <xf numFmtId="0" fontId="11" fillId="0" borderId="16" xfId="3" quotePrefix="1" applyFont="1" applyFill="1" applyBorder="1" applyAlignment="1" applyProtection="1">
      <alignment vertical="center"/>
      <protection hidden="1"/>
    </xf>
    <xf numFmtId="0" fontId="11" fillId="0" borderId="6" xfId="3" quotePrefix="1" applyFont="1" applyFill="1" applyBorder="1" applyAlignment="1" applyProtection="1">
      <alignment vertical="center" wrapText="1"/>
      <protection hidden="1"/>
    </xf>
    <xf numFmtId="164" fontId="12" fillId="6" borderId="3" xfId="3" applyNumberFormat="1" applyFont="1" applyFill="1" applyBorder="1" applyAlignment="1" applyProtection="1">
      <alignment horizontal="right" vertical="center"/>
      <protection hidden="1"/>
    </xf>
    <xf numFmtId="0" fontId="11" fillId="0" borderId="0" xfId="3" quotePrefix="1" applyFont="1" applyFill="1" applyBorder="1" applyAlignment="1" applyProtection="1">
      <alignment vertical="center" wrapText="1"/>
      <protection hidden="1"/>
    </xf>
    <xf numFmtId="0" fontId="11" fillId="0" borderId="0" xfId="3" quotePrefix="1" applyFont="1" applyFill="1" applyBorder="1" applyAlignment="1" applyProtection="1">
      <alignment vertical="center"/>
      <protection hidden="1"/>
    </xf>
    <xf numFmtId="0" fontId="11" fillId="4" borderId="2" xfId="3" quotePrefix="1" applyFont="1" applyFill="1" applyBorder="1" applyAlignment="1" applyProtection="1">
      <alignment vertical="center" wrapText="1"/>
      <protection hidden="1"/>
    </xf>
    <xf numFmtId="0" fontId="11" fillId="0" borderId="5" xfId="3" applyFont="1" applyBorder="1" applyAlignment="1" applyProtection="1">
      <alignment vertical="center"/>
      <protection hidden="1"/>
    </xf>
    <xf numFmtId="0" fontId="11" fillId="0" borderId="6" xfId="3" applyFont="1" applyBorder="1" applyAlignment="1" applyProtection="1">
      <alignment vertical="center"/>
      <protection hidden="1"/>
    </xf>
    <xf numFmtId="164" fontId="12" fillId="7" borderId="2" xfId="3" applyNumberFormat="1" applyFont="1" applyFill="1" applyBorder="1" applyAlignment="1" applyProtection="1">
      <alignment horizontal="right" vertical="center"/>
      <protection hidden="1"/>
    </xf>
    <xf numFmtId="0" fontId="11" fillId="0" borderId="14" xfId="3" applyFont="1" applyBorder="1" applyAlignment="1" applyProtection="1">
      <alignment vertical="center"/>
      <protection hidden="1"/>
    </xf>
    <xf numFmtId="0" fontId="11" fillId="0" borderId="12" xfId="3" applyFont="1" applyBorder="1" applyAlignment="1" applyProtection="1">
      <alignment vertical="center"/>
      <protection hidden="1"/>
    </xf>
    <xf numFmtId="164" fontId="12" fillId="6" borderId="19" xfId="3" applyNumberFormat="1" applyFont="1" applyFill="1" applyBorder="1" applyAlignment="1" applyProtection="1">
      <alignment horizontal="right" vertical="center"/>
      <protection hidden="1"/>
    </xf>
    <xf numFmtId="164" fontId="8" fillId="3" borderId="8" xfId="0" applyNumberFormat="1" applyFont="1" applyFill="1" applyBorder="1" applyProtection="1">
      <protection hidden="1"/>
    </xf>
    <xf numFmtId="164" fontId="29" fillId="3" borderId="14" xfId="0" applyNumberFormat="1" applyFont="1" applyFill="1" applyBorder="1" applyAlignment="1" applyProtection="1">
      <alignment horizontal="right" wrapText="1"/>
      <protection hidden="1"/>
    </xf>
    <xf numFmtId="168" fontId="16" fillId="0" borderId="2" xfId="1" applyNumberFormat="1" applyFont="1" applyFill="1" applyBorder="1" applyProtection="1">
      <protection hidden="1"/>
    </xf>
    <xf numFmtId="164" fontId="29" fillId="4" borderId="5" xfId="0" applyNumberFormat="1" applyFont="1" applyFill="1" applyBorder="1" applyAlignment="1" applyProtection="1">
      <alignment horizontal="left" vertical="center" wrapText="1"/>
      <protection hidden="1"/>
    </xf>
    <xf numFmtId="164" fontId="8" fillId="4" borderId="8" xfId="0" applyNumberFormat="1" applyFont="1" applyFill="1" applyBorder="1" applyProtection="1">
      <protection hidden="1"/>
    </xf>
    <xf numFmtId="44" fontId="49" fillId="4" borderId="2" xfId="3" applyNumberFormat="1" applyFont="1" applyFill="1" applyBorder="1" applyAlignment="1" applyProtection="1">
      <alignment vertical="top"/>
      <protection hidden="1"/>
    </xf>
    <xf numFmtId="1" fontId="49" fillId="0" borderId="2" xfId="4" applyNumberFormat="1" applyFont="1" applyFill="1" applyBorder="1" applyAlignment="1" applyProtection="1">
      <alignment horizontal="right" vertical="top"/>
      <protection hidden="1"/>
    </xf>
    <xf numFmtId="164" fontId="49" fillId="10" borderId="2" xfId="3" applyNumberFormat="1" applyFont="1" applyFill="1" applyBorder="1" applyAlignment="1" applyProtection="1">
      <alignment horizontal="right" vertical="top"/>
      <protection hidden="1"/>
    </xf>
    <xf numFmtId="164" fontId="50" fillId="3" borderId="5" xfId="0" applyNumberFormat="1" applyFont="1" applyFill="1" applyBorder="1" applyAlignment="1" applyProtection="1">
      <alignment vertical="top"/>
      <protection hidden="1"/>
    </xf>
    <xf numFmtId="164" fontId="0" fillId="3" borderId="11" xfId="0" applyNumberFormat="1" applyFill="1" applyBorder="1" applyAlignment="1" applyProtection="1">
      <alignment horizontal="right" vertical="top"/>
      <protection hidden="1"/>
    </xf>
    <xf numFmtId="164" fontId="29" fillId="6" borderId="3" xfId="0" applyNumberFormat="1" applyFont="1" applyFill="1" applyBorder="1" applyAlignment="1" applyProtection="1">
      <alignment horizontal="right" vertical="top" wrapText="1"/>
      <protection hidden="1"/>
    </xf>
    <xf numFmtId="0" fontId="27" fillId="0" borderId="0" xfId="12" applyFont="1" applyFill="1" applyBorder="1" applyAlignment="1" applyProtection="1">
      <alignment horizontal="left" vertical="center"/>
      <protection hidden="1"/>
    </xf>
    <xf numFmtId="164" fontId="11" fillId="0" borderId="0" xfId="3" applyNumberFormat="1" applyFont="1" applyFill="1" applyBorder="1" applyProtection="1">
      <protection hidden="1"/>
    </xf>
    <xf numFmtId="166" fontId="11" fillId="0" borderId="0" xfId="4" applyNumberFormat="1" applyFont="1" applyFill="1" applyBorder="1" applyAlignment="1" applyProtection="1">
      <alignment horizontal="center"/>
      <protection hidden="1"/>
    </xf>
    <xf numFmtId="164" fontId="11" fillId="0" borderId="0" xfId="3" applyNumberFormat="1" applyFont="1" applyProtection="1">
      <protection hidden="1"/>
    </xf>
    <xf numFmtId="170" fontId="16" fillId="0" borderId="0" xfId="0" applyNumberFormat="1" applyFont="1" applyFill="1" applyBorder="1" applyAlignment="1" applyProtection="1">
      <alignment vertical="center"/>
    </xf>
    <xf numFmtId="0" fontId="0" fillId="0" borderId="2" xfId="0" applyBorder="1" applyAlignment="1" applyProtection="1">
      <alignment horizontal="center"/>
    </xf>
    <xf numFmtId="164" fontId="16" fillId="3" borderId="6" xfId="0" applyNumberFormat="1" applyFont="1" applyFill="1" applyBorder="1" applyProtection="1"/>
    <xf numFmtId="0" fontId="4" fillId="3" borderId="0" xfId="0" applyFont="1" applyFill="1" applyAlignment="1" applyProtection="1">
      <alignment vertical="center"/>
    </xf>
    <xf numFmtId="0" fontId="35" fillId="3" borderId="10" xfId="0" applyFont="1" applyFill="1" applyBorder="1" applyAlignment="1" applyProtection="1">
      <alignment horizontal="left" wrapText="1"/>
    </xf>
    <xf numFmtId="0" fontId="4" fillId="0" borderId="2" xfId="0" applyFont="1" applyFill="1" applyBorder="1" applyAlignment="1" applyProtection="1">
      <alignment horizontal="right" vertical="center" wrapText="1"/>
    </xf>
    <xf numFmtId="170" fontId="4" fillId="0" borderId="2" xfId="12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vertical="center"/>
      <protection locked="0"/>
    </xf>
    <xf numFmtId="0" fontId="4" fillId="0" borderId="2" xfId="0" applyFont="1" applyFill="1" applyBorder="1" applyAlignment="1" applyProtection="1">
      <alignment vertical="center" wrapText="1"/>
    </xf>
    <xf numFmtId="0" fontId="38" fillId="0" borderId="16" xfId="0" applyFont="1" applyBorder="1" applyProtection="1"/>
    <xf numFmtId="0" fontId="38" fillId="0" borderId="6" xfId="0" applyFont="1" applyBorder="1" applyProtection="1"/>
    <xf numFmtId="178" fontId="4" fillId="15" borderId="2" xfId="0" applyNumberFormat="1" applyFont="1" applyFill="1" applyBorder="1" applyAlignment="1" applyProtection="1">
      <alignment vertical="center"/>
    </xf>
    <xf numFmtId="0" fontId="15" fillId="5" borderId="2" xfId="0" applyFont="1" applyFill="1" applyBorder="1" applyAlignment="1" applyProtection="1">
      <protection locked="0"/>
    </xf>
    <xf numFmtId="14" fontId="15" fillId="5" borderId="2" xfId="0" applyNumberFormat="1" applyFont="1" applyFill="1" applyBorder="1" applyAlignment="1" applyProtection="1">
      <protection locked="0"/>
    </xf>
    <xf numFmtId="0" fontId="33" fillId="3" borderId="2" xfId="0" applyFont="1" applyFill="1" applyBorder="1" applyAlignment="1" applyProtection="1">
      <alignment horizontal="left" vertical="center" wrapText="1"/>
    </xf>
    <xf numFmtId="0" fontId="16" fillId="3" borderId="0" xfId="0" applyFont="1" applyFill="1" applyAlignment="1" applyProtection="1">
      <alignment horizontal="left" vertical="center"/>
    </xf>
    <xf numFmtId="164" fontId="28" fillId="3" borderId="11" xfId="0" applyNumberFormat="1" applyFont="1" applyFill="1" applyBorder="1" applyAlignment="1" applyProtection="1">
      <alignment vertical="center"/>
    </xf>
    <xf numFmtId="0" fontId="21" fillId="0" borderId="0" xfId="0" applyFont="1"/>
    <xf numFmtId="164" fontId="21" fillId="0" borderId="0" xfId="0" applyNumberFormat="1" applyFont="1"/>
    <xf numFmtId="0" fontId="11" fillId="0" borderId="0" xfId="0" applyFont="1"/>
    <xf numFmtId="164" fontId="21" fillId="0" borderId="0" xfId="0" applyNumberFormat="1" applyFont="1" applyAlignment="1">
      <alignment horizontal="right"/>
    </xf>
    <xf numFmtId="0" fontId="3" fillId="0" borderId="0" xfId="0" applyFont="1"/>
    <xf numFmtId="1" fontId="17" fillId="0" borderId="0" xfId="0" applyNumberFormat="1" applyFont="1"/>
    <xf numFmtId="1" fontId="11" fillId="0" borderId="0" xfId="0" applyNumberFormat="1" applyFont="1"/>
    <xf numFmtId="1" fontId="17" fillId="0" borderId="1" xfId="0" applyNumberFormat="1" applyFont="1" applyBorder="1"/>
    <xf numFmtId="1" fontId="11" fillId="0" borderId="1" xfId="0" applyNumberFormat="1" applyFont="1" applyBorder="1"/>
    <xf numFmtId="164" fontId="16" fillId="3" borderId="11" xfId="0" applyNumberFormat="1" applyFont="1" applyFill="1" applyBorder="1"/>
    <xf numFmtId="0" fontId="16" fillId="3" borderId="1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5" fillId="3" borderId="7" xfId="0" applyFont="1" applyFill="1" applyBorder="1"/>
    <xf numFmtId="1" fontId="11" fillId="0" borderId="9" xfId="0" applyNumberFormat="1" applyFont="1" applyBorder="1"/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11" fillId="14" borderId="6" xfId="0" applyFont="1" applyFill="1" applyBorder="1" applyAlignment="1">
      <alignment vertical="center"/>
    </xf>
    <xf numFmtId="0" fontId="11" fillId="14" borderId="16" xfId="0" applyFont="1" applyFill="1" applyBorder="1" applyAlignment="1">
      <alignment vertical="center"/>
    </xf>
    <xf numFmtId="0" fontId="11" fillId="14" borderId="5" xfId="0" applyFont="1" applyFill="1" applyBorder="1" applyAlignment="1">
      <alignment vertical="center"/>
    </xf>
    <xf numFmtId="0" fontId="44" fillId="8" borderId="6" xfId="0" applyFont="1" applyFill="1" applyBorder="1" applyAlignment="1">
      <alignment vertical="center"/>
    </xf>
    <xf numFmtId="0" fontId="44" fillId="8" borderId="16" xfId="0" applyFont="1" applyFill="1" applyBorder="1" applyAlignment="1">
      <alignment vertical="center"/>
    </xf>
    <xf numFmtId="0" fontId="16" fillId="8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/>
    <xf numFmtId="164" fontId="9" fillId="3" borderId="0" xfId="0" applyNumberFormat="1" applyFont="1" applyFill="1"/>
    <xf numFmtId="0" fontId="26" fillId="3" borderId="0" xfId="0" applyFont="1" applyFill="1"/>
    <xf numFmtId="0" fontId="4" fillId="3" borderId="0" xfId="0" applyFont="1" applyFill="1" applyAlignment="1">
      <alignment horizontal="left" vertical="center"/>
    </xf>
    <xf numFmtId="0" fontId="19" fillId="3" borderId="0" xfId="0" applyFont="1" applyFill="1"/>
    <xf numFmtId="0" fontId="6" fillId="0" borderId="0" xfId="0" applyFont="1"/>
    <xf numFmtId="0" fontId="6" fillId="3" borderId="0" xfId="0" applyFont="1" applyFill="1"/>
    <xf numFmtId="164" fontId="7" fillId="3" borderId="0" xfId="0" applyNumberFormat="1" applyFont="1" applyFill="1"/>
    <xf numFmtId="1" fontId="7" fillId="3" borderId="0" xfId="0" applyNumberFormat="1" applyFont="1" applyFill="1"/>
    <xf numFmtId="0" fontId="22" fillId="0" borderId="0" xfId="0" applyFont="1"/>
    <xf numFmtId="0" fontId="22" fillId="3" borderId="0" xfId="0" applyFont="1" applyFill="1"/>
    <xf numFmtId="164" fontId="5" fillId="3" borderId="0" xfId="0" applyNumberFormat="1" applyFont="1" applyFill="1"/>
    <xf numFmtId="164" fontId="24" fillId="0" borderId="0" xfId="0" applyNumberFormat="1" applyFont="1" applyProtection="1"/>
    <xf numFmtId="0" fontId="35" fillId="3" borderId="2" xfId="0" applyFont="1" applyFill="1" applyBorder="1" applyAlignment="1" applyProtection="1">
      <alignment horizontal="left" vertical="center"/>
    </xf>
    <xf numFmtId="0" fontId="51" fillId="0" borderId="0" xfId="0" applyFont="1" applyProtection="1"/>
    <xf numFmtId="1" fontId="17" fillId="0" borderId="1" xfId="0" applyNumberFormat="1" applyFont="1" applyFill="1" applyBorder="1" applyAlignment="1" applyProtection="1">
      <alignment wrapText="1"/>
    </xf>
    <xf numFmtId="0" fontId="9" fillId="3" borderId="11" xfId="0" applyFont="1" applyFill="1" applyBorder="1" applyAlignment="1" applyProtection="1">
      <alignment wrapText="1"/>
    </xf>
    <xf numFmtId="0" fontId="24" fillId="3" borderId="4" xfId="0" applyFont="1" applyFill="1" applyBorder="1" applyAlignment="1" applyProtection="1">
      <alignment wrapText="1"/>
    </xf>
    <xf numFmtId="9" fontId="24" fillId="3" borderId="11" xfId="0" applyNumberFormat="1" applyFont="1" applyFill="1" applyBorder="1" applyProtection="1"/>
    <xf numFmtId="0" fontId="35" fillId="3" borderId="5" xfId="0" applyFont="1" applyFill="1" applyBorder="1" applyAlignment="1" applyProtection="1">
      <alignment horizontal="right" wrapText="1"/>
    </xf>
    <xf numFmtId="9" fontId="34" fillId="5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1" fontId="17" fillId="0" borderId="0" xfId="0" applyNumberFormat="1" applyFont="1" applyAlignment="1" applyProtection="1">
      <alignment vertical="center"/>
      <protection hidden="1"/>
    </xf>
    <xf numFmtId="1" fontId="17" fillId="0" borderId="1" xfId="0" applyNumberFormat="1" applyFont="1" applyBorder="1" applyAlignment="1" applyProtection="1">
      <alignment vertical="center"/>
      <protection hidden="1"/>
    </xf>
    <xf numFmtId="1" fontId="11" fillId="0" borderId="1" xfId="0" applyNumberFormat="1" applyFont="1" applyBorder="1" applyAlignment="1" applyProtection="1">
      <alignment vertical="center"/>
      <protection hidden="1"/>
    </xf>
    <xf numFmtId="169" fontId="4" fillId="7" borderId="19" xfId="0" applyNumberFormat="1" applyFont="1" applyFill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vertical="center"/>
      <protection hidden="1"/>
    </xf>
    <xf numFmtId="0" fontId="16" fillId="0" borderId="16" xfId="0" applyFont="1" applyBorder="1" applyAlignment="1" applyProtection="1">
      <alignment vertical="center"/>
      <protection hidden="1"/>
    </xf>
    <xf numFmtId="0" fontId="4" fillId="0" borderId="14" xfId="0" applyFont="1" applyBorder="1" applyAlignment="1" applyProtection="1">
      <alignment vertical="center"/>
      <protection hidden="1"/>
    </xf>
    <xf numFmtId="169" fontId="16" fillId="4" borderId="15" xfId="0" applyNumberFormat="1" applyFont="1" applyFill="1" applyBorder="1" applyAlignment="1" applyProtection="1">
      <alignment horizontal="right" vertical="center"/>
      <protection hidden="1"/>
    </xf>
    <xf numFmtId="0" fontId="20" fillId="0" borderId="2" xfId="0" applyFont="1" applyBorder="1" applyAlignment="1" applyProtection="1">
      <alignment vertical="center"/>
      <protection hidden="1"/>
    </xf>
    <xf numFmtId="169" fontId="16" fillId="4" borderId="2" xfId="0" applyNumberFormat="1" applyFont="1" applyFill="1" applyBorder="1" applyAlignment="1" applyProtection="1">
      <alignment horizontal="center" vertical="center"/>
      <protection hidden="1"/>
    </xf>
    <xf numFmtId="0" fontId="16" fillId="0" borderId="13" xfId="0" applyFont="1" applyBorder="1" applyAlignment="1" applyProtection="1">
      <alignment vertical="center"/>
      <protection hidden="1"/>
    </xf>
    <xf numFmtId="0" fontId="20" fillId="0" borderId="17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9" fontId="4" fillId="0" borderId="0" xfId="13" applyFont="1" applyFill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20" fillId="8" borderId="2" xfId="0" applyFont="1" applyFill="1" applyBorder="1" applyAlignment="1" applyProtection="1">
      <alignment horizontal="right" vertical="center"/>
      <protection locked="0"/>
    </xf>
    <xf numFmtId="0" fontId="16" fillId="0" borderId="2" xfId="0" applyFont="1" applyBorder="1" applyAlignment="1" applyProtection="1">
      <alignment horizontal="right" vertical="center"/>
      <protection hidden="1"/>
    </xf>
    <xf numFmtId="0" fontId="20" fillId="8" borderId="5" xfId="0" applyFont="1" applyFill="1" applyBorder="1" applyAlignment="1" applyProtection="1">
      <alignment vertical="center"/>
      <protection locked="0"/>
    </xf>
    <xf numFmtId="184" fontId="20" fillId="8" borderId="2" xfId="0" applyNumberFormat="1" applyFont="1" applyFill="1" applyBorder="1" applyAlignment="1" applyProtection="1">
      <alignment horizontal="right" vertical="center"/>
      <protection locked="0"/>
    </xf>
    <xf numFmtId="185" fontId="20" fillId="8" borderId="2" xfId="0" applyNumberFormat="1" applyFont="1" applyFill="1" applyBorder="1" applyAlignment="1" applyProtection="1">
      <alignment horizontal="right" vertical="center"/>
      <protection locked="0"/>
    </xf>
    <xf numFmtId="1" fontId="4" fillId="3" borderId="6" xfId="0" applyNumberFormat="1" applyFont="1" applyFill="1" applyBorder="1" applyAlignment="1" applyProtection="1">
      <alignment horizontal="right" vertical="center" wrapText="1"/>
      <protection hidden="1"/>
    </xf>
    <xf numFmtId="1" fontId="4" fillId="3" borderId="16" xfId="0" applyNumberFormat="1" applyFont="1" applyFill="1" applyBorder="1" applyAlignment="1" applyProtection="1">
      <alignment horizontal="right" vertical="center" wrapText="1"/>
      <protection hidden="1"/>
    </xf>
    <xf numFmtId="1" fontId="4" fillId="3" borderId="16" xfId="0" applyNumberFormat="1" applyFont="1" applyFill="1" applyBorder="1" applyAlignment="1" applyProtection="1">
      <alignment horizontal="left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1" fontId="11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4" fillId="6" borderId="3" xfId="0" applyNumberFormat="1" applyFont="1" applyFill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169" fontId="16" fillId="7" borderId="29" xfId="0" applyNumberFormat="1" applyFont="1" applyFill="1" applyBorder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vertical="center"/>
      <protection hidden="1"/>
    </xf>
    <xf numFmtId="1" fontId="17" fillId="3" borderId="16" xfId="0" applyNumberFormat="1" applyFont="1" applyFill="1" applyBorder="1" applyAlignment="1" applyProtection="1">
      <alignment vertical="center"/>
      <protection hidden="1"/>
    </xf>
    <xf numFmtId="0" fontId="16" fillId="3" borderId="12" xfId="0" applyFont="1" applyFill="1" applyBorder="1" applyAlignment="1" applyProtection="1">
      <alignment vertical="center"/>
      <protection hidden="1"/>
    </xf>
    <xf numFmtId="0" fontId="16" fillId="3" borderId="11" xfId="0" applyFont="1" applyFill="1" applyBorder="1" applyAlignment="1" applyProtection="1">
      <alignment vertical="center"/>
      <protection hidden="1"/>
    </xf>
    <xf numFmtId="0" fontId="16" fillId="11" borderId="6" xfId="0" applyFont="1" applyFill="1" applyBorder="1" applyAlignment="1" applyProtection="1">
      <alignment vertical="center"/>
      <protection hidden="1"/>
    </xf>
    <xf numFmtId="0" fontId="16" fillId="11" borderId="16" xfId="0" applyFont="1" applyFill="1" applyBorder="1" applyAlignment="1" applyProtection="1">
      <alignment vertical="center"/>
      <protection hidden="1"/>
    </xf>
    <xf numFmtId="0" fontId="16" fillId="11" borderId="5" xfId="0" applyFont="1" applyFill="1" applyBorder="1" applyAlignment="1" applyProtection="1">
      <alignment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wrapText="1"/>
      <protection hidden="1"/>
    </xf>
    <xf numFmtId="0" fontId="5" fillId="3" borderId="14" xfId="0" applyFont="1" applyFill="1" applyBorder="1" applyAlignment="1" applyProtection="1">
      <alignment vertical="center"/>
      <protection hidden="1"/>
    </xf>
    <xf numFmtId="0" fontId="16" fillId="3" borderId="10" xfId="0" applyFont="1" applyFill="1" applyBorder="1" applyAlignment="1" applyProtection="1">
      <alignment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1" fontId="4" fillId="3" borderId="10" xfId="0" applyNumberFormat="1" applyFont="1" applyFill="1" applyBorder="1" applyAlignment="1" applyProtection="1">
      <alignment horizontal="right" vertical="center"/>
      <protection hidden="1"/>
    </xf>
    <xf numFmtId="0" fontId="5" fillId="3" borderId="9" xfId="0" applyFont="1" applyFill="1" applyBorder="1" applyAlignment="1" applyProtection="1">
      <alignment vertical="center"/>
      <protection hidden="1"/>
    </xf>
    <xf numFmtId="0" fontId="16" fillId="3" borderId="16" xfId="0" applyFont="1" applyFill="1" applyBorder="1" applyAlignment="1" applyProtection="1">
      <alignment vertical="center"/>
      <protection hidden="1"/>
    </xf>
    <xf numFmtId="169" fontId="16" fillId="11" borderId="6" xfId="0" applyNumberFormat="1" applyFont="1" applyFill="1" applyBorder="1" applyAlignment="1" applyProtection="1">
      <alignment vertical="center"/>
      <protection hidden="1"/>
    </xf>
    <xf numFmtId="169" fontId="16" fillId="11" borderId="2" xfId="0" applyNumberFormat="1" applyFont="1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right" vertical="center"/>
      <protection hidden="1"/>
    </xf>
    <xf numFmtId="1" fontId="4" fillId="3" borderId="15" xfId="0" applyNumberFormat="1" applyFont="1" applyFill="1" applyBorder="1" applyAlignment="1" applyProtection="1">
      <alignment horizontal="right" wrapText="1"/>
      <protection hidden="1"/>
    </xf>
    <xf numFmtId="1" fontId="4" fillId="3" borderId="14" xfId="0" applyNumberFormat="1" applyFont="1" applyFill="1" applyBorder="1" applyAlignment="1" applyProtection="1">
      <alignment horizontal="right" wrapText="1"/>
      <protection hidden="1"/>
    </xf>
    <xf numFmtId="1" fontId="4" fillId="3" borderId="9" xfId="0" applyNumberFormat="1" applyFont="1" applyFill="1" applyBorder="1" applyAlignment="1" applyProtection="1">
      <alignment horizontal="right" wrapText="1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16" fillId="3" borderId="8" xfId="0" applyFont="1" applyFill="1" applyBorder="1" applyAlignment="1" applyProtection="1">
      <alignment vertical="center"/>
      <protection hidden="1"/>
    </xf>
    <xf numFmtId="0" fontId="16" fillId="3" borderId="4" xfId="0" applyFont="1" applyFill="1" applyBorder="1" applyAlignment="1" applyProtection="1">
      <alignment vertical="center"/>
      <protection hidden="1"/>
    </xf>
    <xf numFmtId="0" fontId="5" fillId="3" borderId="7" xfId="0" applyFont="1" applyFill="1" applyBorder="1" applyAlignment="1" applyProtection="1">
      <alignment vertical="center"/>
      <protection hidden="1"/>
    </xf>
    <xf numFmtId="1" fontId="17" fillId="0" borderId="0" xfId="0" applyNumberFormat="1" applyFont="1" applyAlignment="1" applyProtection="1">
      <alignment horizontal="right" vertical="center"/>
      <protection hidden="1"/>
    </xf>
    <xf numFmtId="164" fontId="9" fillId="3" borderId="0" xfId="0" applyNumberFormat="1" applyFont="1" applyFill="1" applyAlignment="1" applyProtection="1">
      <alignment horizontal="right" vertical="center"/>
      <protection hidden="1"/>
    </xf>
    <xf numFmtId="1" fontId="9" fillId="3" borderId="0" xfId="0" applyNumberFormat="1" applyFont="1" applyFill="1" applyAlignment="1" applyProtection="1">
      <alignment horizontal="right" vertical="center"/>
      <protection hidden="1"/>
    </xf>
    <xf numFmtId="3" fontId="9" fillId="3" borderId="0" xfId="0" applyNumberFormat="1" applyFont="1" applyFill="1" applyAlignment="1" applyProtection="1">
      <alignment horizontal="right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164" fontId="9" fillId="3" borderId="0" xfId="0" applyNumberFormat="1" applyFont="1" applyFill="1" applyAlignment="1" applyProtection="1">
      <alignment vertical="center"/>
      <protection hidden="1"/>
    </xf>
    <xf numFmtId="164" fontId="18" fillId="3" borderId="0" xfId="0" applyNumberFormat="1" applyFont="1" applyFill="1" applyAlignment="1" applyProtection="1">
      <alignment vertical="center"/>
      <protection hidden="1"/>
    </xf>
    <xf numFmtId="0" fontId="10" fillId="3" borderId="0" xfId="0" applyFont="1" applyFill="1" applyAlignment="1" applyProtection="1">
      <alignment vertical="center"/>
      <protection hidden="1"/>
    </xf>
    <xf numFmtId="1" fontId="65" fillId="3" borderId="0" xfId="0" applyNumberFormat="1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164" fontId="7" fillId="3" borderId="0" xfId="0" applyNumberFormat="1" applyFont="1" applyFill="1" applyAlignment="1" applyProtection="1">
      <alignment horizontal="right" vertical="center"/>
      <protection hidden="1"/>
    </xf>
    <xf numFmtId="164" fontId="7" fillId="3" borderId="0" xfId="0" applyNumberFormat="1" applyFont="1" applyFill="1" applyAlignment="1" applyProtection="1">
      <alignment vertical="center"/>
      <protection hidden="1"/>
    </xf>
    <xf numFmtId="1" fontId="8" fillId="3" borderId="0" xfId="0" applyNumberFormat="1" applyFont="1" applyFill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1" fontId="24" fillId="3" borderId="0" xfId="0" applyNumberFormat="1" applyFont="1" applyFill="1" applyAlignment="1" applyProtection="1">
      <alignment vertical="center"/>
      <protection hidden="1"/>
    </xf>
    <xf numFmtId="164" fontId="5" fillId="3" borderId="0" xfId="0" applyNumberFormat="1" applyFont="1" applyFill="1" applyAlignment="1" applyProtection="1">
      <alignment horizontal="right" vertical="center"/>
      <protection hidden="1"/>
    </xf>
    <xf numFmtId="164" fontId="5" fillId="3" borderId="0" xfId="0" applyNumberFormat="1" applyFont="1" applyFill="1" applyAlignment="1" applyProtection="1">
      <alignment vertical="center"/>
      <protection hidden="1"/>
    </xf>
    <xf numFmtId="164" fontId="21" fillId="0" borderId="0" xfId="0" applyNumberFormat="1" applyFont="1" applyAlignment="1" applyProtection="1">
      <alignment vertical="center"/>
      <protection hidden="1"/>
    </xf>
    <xf numFmtId="164" fontId="21" fillId="0" borderId="0" xfId="0" applyNumberFormat="1" applyFont="1" applyAlignment="1" applyProtection="1">
      <alignment horizontal="right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1" fontId="7" fillId="3" borderId="0" xfId="0" applyNumberFormat="1" applyFont="1" applyFill="1" applyAlignment="1" applyProtection="1">
      <alignment vertical="center"/>
      <protection hidden="1"/>
    </xf>
    <xf numFmtId="170" fontId="16" fillId="7" borderId="2" xfId="0" applyNumberFormat="1" applyFont="1" applyFill="1" applyBorder="1" applyAlignment="1" applyProtection="1">
      <alignment horizontal="right" vertical="center" wrapText="1"/>
    </xf>
    <xf numFmtId="170" fontId="16" fillId="7" borderId="17" xfId="0" applyNumberFormat="1" applyFont="1" applyFill="1" applyBorder="1" applyAlignment="1" applyProtection="1">
      <alignment horizontal="right" vertical="center" wrapText="1"/>
    </xf>
    <xf numFmtId="0" fontId="4" fillId="0" borderId="16" xfId="0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20" fillId="0" borderId="0" xfId="0" applyFont="1" applyBorder="1" applyAlignment="1" applyProtection="1">
      <alignment vertical="center"/>
      <protection hidden="1"/>
    </xf>
    <xf numFmtId="0" fontId="20" fillId="0" borderId="15" xfId="0" applyFont="1" applyBorder="1" applyAlignment="1" applyProtection="1">
      <alignment vertical="center"/>
      <protection hidden="1"/>
    </xf>
    <xf numFmtId="0" fontId="20" fillId="8" borderId="15" xfId="0" applyFont="1" applyFill="1" applyBorder="1" applyAlignment="1" applyProtection="1">
      <alignment horizontal="right" vertical="center"/>
      <protection locked="0"/>
    </xf>
    <xf numFmtId="169" fontId="16" fillId="4" borderId="13" xfId="0" applyNumberFormat="1" applyFont="1" applyFill="1" applyBorder="1" applyAlignment="1" applyProtection="1">
      <alignment horizontal="center" vertical="center"/>
      <protection hidden="1"/>
    </xf>
    <xf numFmtId="170" fontId="16" fillId="0" borderId="5" xfId="0" applyNumberFormat="1" applyFont="1" applyFill="1" applyBorder="1" applyAlignment="1" applyProtection="1">
      <alignment horizontal="right" vertical="center" wrapText="1"/>
    </xf>
    <xf numFmtId="170" fontId="16" fillId="0" borderId="16" xfId="0" applyNumberFormat="1" applyFont="1" applyFill="1" applyBorder="1" applyAlignment="1" applyProtection="1">
      <alignment horizontal="right" vertical="center" wrapText="1"/>
    </xf>
    <xf numFmtId="170" fontId="16" fillId="0" borderId="6" xfId="0" applyNumberFormat="1" applyFont="1" applyFill="1" applyBorder="1" applyAlignment="1" applyProtection="1">
      <alignment horizontal="right" vertical="center" wrapText="1"/>
    </xf>
    <xf numFmtId="0" fontId="38" fillId="0" borderId="2" xfId="0" applyFont="1" applyBorder="1" applyProtection="1"/>
    <xf numFmtId="170" fontId="4" fillId="0" borderId="2" xfId="12" applyNumberFormat="1" applyFont="1" applyFill="1" applyBorder="1" applyAlignment="1" applyProtection="1">
      <alignment horizontal="left" vertical="center"/>
    </xf>
    <xf numFmtId="170" fontId="16" fillId="0" borderId="2" xfId="0" applyNumberFormat="1" applyFont="1" applyFill="1" applyBorder="1" applyAlignment="1" applyProtection="1">
      <alignment horizontal="left" vertical="center"/>
    </xf>
    <xf numFmtId="0" fontId="4" fillId="3" borderId="28" xfId="0" applyFont="1" applyFill="1" applyBorder="1" applyAlignment="1" applyProtection="1">
      <alignment vertical="center"/>
    </xf>
    <xf numFmtId="0" fontId="35" fillId="3" borderId="5" xfId="0" applyFont="1" applyFill="1" applyBorder="1" applyAlignment="1">
      <alignment horizontal="right" wrapText="1"/>
    </xf>
    <xf numFmtId="0" fontId="24" fillId="3" borderId="8" xfId="0" applyFont="1" applyFill="1" applyBorder="1" applyAlignment="1" applyProtection="1">
      <alignment vertical="center"/>
    </xf>
    <xf numFmtId="0" fontId="9" fillId="3" borderId="12" xfId="0" applyFont="1" applyFill="1" applyBorder="1" applyProtection="1"/>
    <xf numFmtId="0" fontId="35" fillId="3" borderId="5" xfId="0" applyFont="1" applyFill="1" applyBorder="1" applyAlignment="1">
      <alignment horizontal="left" wrapText="1"/>
    </xf>
    <xf numFmtId="177" fontId="34" fillId="5" borderId="2" xfId="0" applyNumberFormat="1" applyFont="1" applyFill="1" applyBorder="1" applyAlignment="1" applyProtection="1">
      <alignment horizontal="left" vertical="center"/>
      <protection locked="0"/>
    </xf>
    <xf numFmtId="44" fontId="34" fillId="5" borderId="2" xfId="0" applyNumberFormat="1" applyFont="1" applyFill="1" applyBorder="1" applyAlignment="1" applyProtection="1">
      <alignment horizontal="right" vertical="center"/>
      <protection locked="0"/>
    </xf>
    <xf numFmtId="0" fontId="34" fillId="5" borderId="2" xfId="0" applyNumberFormat="1" applyFont="1" applyFill="1" applyBorder="1" applyAlignment="1" applyProtection="1">
      <alignment horizontal="right" vertical="center"/>
      <protection locked="0"/>
    </xf>
    <xf numFmtId="0" fontId="26" fillId="3" borderId="0" xfId="0" applyFont="1" applyFill="1" applyAlignment="1" applyProtection="1">
      <alignment horizontal="left" vertical="top" wrapText="1"/>
    </xf>
    <xf numFmtId="164" fontId="4" fillId="3" borderId="28" xfId="0" applyNumberFormat="1" applyFont="1" applyFill="1" applyBorder="1" applyAlignment="1" applyProtection="1">
      <alignment horizontal="center" vertical="center"/>
    </xf>
    <xf numFmtId="164" fontId="4" fillId="3" borderId="11" xfId="0" applyNumberFormat="1" applyFont="1" applyFill="1" applyBorder="1" applyAlignment="1" applyProtection="1">
      <alignment horizontal="center" vertical="center"/>
    </xf>
    <xf numFmtId="0" fontId="36" fillId="3" borderId="7" xfId="0" applyFont="1" applyFill="1" applyBorder="1" applyAlignment="1" applyProtection="1">
      <alignment horizontal="left" vertical="top" wrapText="1"/>
    </xf>
    <xf numFmtId="0" fontId="36" fillId="3" borderId="4" xfId="0" applyFont="1" applyFill="1" applyBorder="1" applyAlignment="1" applyProtection="1">
      <alignment horizontal="left" vertical="top" wrapText="1"/>
    </xf>
    <xf numFmtId="0" fontId="20" fillId="0" borderId="5" xfId="0" applyFont="1" applyBorder="1" applyAlignment="1" applyProtection="1">
      <alignment horizontal="left" vertical="center"/>
      <protection hidden="1"/>
    </xf>
    <xf numFmtId="0" fontId="20" fillId="0" borderId="6" xfId="0" applyFont="1" applyBorder="1" applyAlignment="1" applyProtection="1">
      <alignment horizontal="left" vertical="center"/>
      <protection hidden="1"/>
    </xf>
    <xf numFmtId="170" fontId="34" fillId="8" borderId="5" xfId="12" applyNumberFormat="1" applyFont="1" applyFill="1" applyBorder="1" applyAlignment="1" applyProtection="1">
      <alignment horizontal="left" vertical="center"/>
      <protection locked="0"/>
    </xf>
    <xf numFmtId="170" fontId="34" fillId="8" borderId="6" xfId="12" applyNumberFormat="1" applyFont="1" applyFill="1" applyBorder="1" applyAlignment="1" applyProtection="1">
      <alignment horizontal="left" vertical="center"/>
      <protection locked="0"/>
    </xf>
    <xf numFmtId="0" fontId="4" fillId="8" borderId="5" xfId="0" applyFont="1" applyFill="1" applyBorder="1" applyAlignment="1" applyProtection="1">
      <alignment horizontal="left" vertical="center"/>
      <protection locked="0"/>
    </xf>
    <xf numFmtId="0" fontId="4" fillId="8" borderId="6" xfId="0" applyFont="1" applyFill="1" applyBorder="1" applyAlignment="1" applyProtection="1">
      <alignment horizontal="left" vertical="center"/>
      <protection locked="0"/>
    </xf>
    <xf numFmtId="0" fontId="35" fillId="3" borderId="5" xfId="0" applyFont="1" applyFill="1" applyBorder="1" applyAlignment="1" applyProtection="1">
      <alignment horizontal="left" wrapText="1"/>
    </xf>
    <xf numFmtId="0" fontId="35" fillId="3" borderId="6" xfId="0" applyFont="1" applyFill="1" applyBorder="1" applyAlignment="1" applyProtection="1">
      <alignment horizontal="left" wrapText="1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right" vertical="center"/>
    </xf>
    <xf numFmtId="0" fontId="4" fillId="8" borderId="5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 vertical="center"/>
      <protection locked="0"/>
    </xf>
    <xf numFmtId="170" fontId="34" fillId="8" borderId="5" xfId="12" applyNumberFormat="1" applyFont="1" applyFill="1" applyBorder="1" applyAlignment="1" applyProtection="1">
      <alignment horizontal="center" vertical="center"/>
      <protection locked="0"/>
    </xf>
    <xf numFmtId="170" fontId="34" fillId="8" borderId="6" xfId="12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right" vertical="center"/>
    </xf>
    <xf numFmtId="0" fontId="16" fillId="8" borderId="5" xfId="0" applyFont="1" applyFill="1" applyBorder="1" applyAlignment="1" applyProtection="1">
      <alignment horizontal="left" vertical="center"/>
      <protection locked="0"/>
    </xf>
    <xf numFmtId="0" fontId="16" fillId="8" borderId="6" xfId="0" applyFont="1" applyFill="1" applyBorder="1" applyAlignment="1" applyProtection="1">
      <alignment horizontal="left" vertical="center"/>
      <protection locked="0"/>
    </xf>
    <xf numFmtId="0" fontId="36" fillId="3" borderId="5" xfId="0" applyFont="1" applyFill="1" applyBorder="1" applyAlignment="1" applyProtection="1">
      <alignment horizontal="left" vertical="top" wrapText="1"/>
    </xf>
    <xf numFmtId="0" fontId="36" fillId="3" borderId="16" xfId="0" applyFont="1" applyFill="1" applyBorder="1" applyAlignment="1" applyProtection="1">
      <alignment horizontal="left" vertical="top" wrapText="1"/>
    </xf>
    <xf numFmtId="164" fontId="29" fillId="3" borderId="17" xfId="0" applyNumberFormat="1" applyFont="1" applyFill="1" applyBorder="1" applyAlignment="1" applyProtection="1">
      <alignment horizontal="right"/>
      <protection hidden="1"/>
    </xf>
    <xf numFmtId="164" fontId="29" fillId="3" borderId="13" xfId="0" applyNumberFormat="1" applyFont="1" applyFill="1" applyBorder="1" applyAlignment="1" applyProtection="1">
      <alignment horizontal="right"/>
      <protection hidden="1"/>
    </xf>
    <xf numFmtId="164" fontId="29" fillId="3" borderId="15" xfId="0" applyNumberFormat="1" applyFont="1" applyFill="1" applyBorder="1" applyAlignment="1" applyProtection="1">
      <alignment horizontal="right"/>
      <protection hidden="1"/>
    </xf>
    <xf numFmtId="164" fontId="29" fillId="3" borderId="17" xfId="0" applyNumberFormat="1" applyFont="1" applyFill="1" applyBorder="1" applyAlignment="1" applyProtection="1">
      <alignment horizontal="right" wrapText="1"/>
      <protection hidden="1"/>
    </xf>
    <xf numFmtId="164" fontId="29" fillId="3" borderId="13" xfId="0" applyNumberFormat="1" applyFont="1" applyFill="1" applyBorder="1" applyAlignment="1" applyProtection="1">
      <alignment horizontal="right" wrapText="1"/>
      <protection hidden="1"/>
    </xf>
    <xf numFmtId="164" fontId="29" fillId="3" borderId="15" xfId="0" applyNumberFormat="1" applyFont="1" applyFill="1" applyBorder="1" applyAlignment="1" applyProtection="1">
      <alignment horizontal="right" wrapText="1"/>
      <protection hidden="1"/>
    </xf>
    <xf numFmtId="0" fontId="28" fillId="0" borderId="2" xfId="0" applyFont="1" applyBorder="1" applyAlignment="1" applyProtection="1">
      <alignment horizontal="right" vertical="center"/>
      <protection hidden="1"/>
    </xf>
    <xf numFmtId="0" fontId="28" fillId="0" borderId="4" xfId="0" applyFont="1" applyBorder="1" applyAlignment="1" applyProtection="1">
      <alignment horizontal="right" vertical="center"/>
      <protection hidden="1"/>
    </xf>
    <xf numFmtId="0" fontId="28" fillId="3" borderId="5" xfId="0" applyFont="1" applyFill="1" applyBorder="1" applyAlignment="1" applyProtection="1">
      <alignment horizontal="left" vertical="center" wrapText="1"/>
      <protection hidden="1"/>
    </xf>
    <xf numFmtId="0" fontId="28" fillId="3" borderId="6" xfId="0" applyFont="1" applyFill="1" applyBorder="1" applyAlignment="1" applyProtection="1">
      <alignment horizontal="left" vertical="center" wrapText="1"/>
      <protection hidden="1"/>
    </xf>
    <xf numFmtId="0" fontId="28" fillId="3" borderId="5" xfId="0" applyFont="1" applyFill="1" applyBorder="1" applyAlignment="1" applyProtection="1">
      <alignment horizontal="right" vertical="center" wrapText="1"/>
      <protection hidden="1"/>
    </xf>
    <xf numFmtId="0" fontId="28" fillId="3" borderId="6" xfId="0" applyFont="1" applyFill="1" applyBorder="1" applyAlignment="1" applyProtection="1">
      <alignment horizontal="right" vertical="center" wrapText="1"/>
      <protection hidden="1"/>
    </xf>
    <xf numFmtId="0" fontId="21" fillId="0" borderId="5" xfId="0" applyFont="1" applyBorder="1" applyAlignment="1" applyProtection="1">
      <alignment horizontal="right" vertical="center"/>
      <protection hidden="1"/>
    </xf>
    <xf numFmtId="0" fontId="21" fillId="0" borderId="6" xfId="0" applyFont="1" applyBorder="1" applyAlignment="1" applyProtection="1">
      <alignment horizontal="right" vertical="center"/>
      <protection hidden="1"/>
    </xf>
    <xf numFmtId="0" fontId="28" fillId="0" borderId="5" xfId="0" applyFont="1" applyBorder="1" applyAlignment="1" applyProtection="1">
      <alignment horizontal="right" vertical="center"/>
      <protection hidden="1"/>
    </xf>
    <xf numFmtId="0" fontId="28" fillId="0" borderId="6" xfId="0" applyFont="1" applyBorder="1" applyAlignment="1" applyProtection="1">
      <alignment horizontal="right" vertical="center"/>
      <protection hidden="1"/>
    </xf>
    <xf numFmtId="0" fontId="64" fillId="4" borderId="0" xfId="0" applyFont="1" applyFill="1" applyAlignment="1" applyProtection="1">
      <alignment vertical="center"/>
      <protection hidden="1"/>
    </xf>
    <xf numFmtId="0" fontId="61" fillId="4" borderId="0" xfId="0" applyFont="1" applyFill="1" applyAlignment="1" applyProtection="1">
      <alignment horizontal="left" vertical="top" wrapText="1"/>
      <protection hidden="1"/>
    </xf>
  </cellXfs>
  <cellStyles count="14">
    <cellStyle name="Hyperlink" xfId="11" builtinId="8"/>
    <cellStyle name="Komma" xfId="1" builtinId="3"/>
    <cellStyle name="Komma 2" xfId="4" xr:uid="{00000000-0005-0000-0000-000002000000}"/>
    <cellStyle name="Komma 2 2" xfId="6" xr:uid="{00000000-0005-0000-0000-000003000000}"/>
    <cellStyle name="Komma 3" xfId="9" xr:uid="{00000000-0005-0000-0000-000004000000}"/>
    <cellStyle name="Procent" xfId="13" builtinId="5"/>
    <cellStyle name="Procent 2" xfId="5" xr:uid="{00000000-0005-0000-0000-000006000000}"/>
    <cellStyle name="Standaard" xfId="0" builtinId="0"/>
    <cellStyle name="Standaard 2" xfId="12" xr:uid="{00000000-0005-0000-0000-000008000000}"/>
    <cellStyle name="Standaard 3" xfId="7" xr:uid="{00000000-0005-0000-0000-000009000000}"/>
    <cellStyle name="Standaard 4" xfId="3" xr:uid="{00000000-0005-0000-0000-00000A000000}"/>
    <cellStyle name="Valuta" xfId="2" builtinId="4"/>
    <cellStyle name="Valuta 2" xfId="8" xr:uid="{00000000-0005-0000-0000-00000C000000}"/>
    <cellStyle name="Valuta 3" xfId="10" xr:uid="{00000000-0005-0000-0000-00000D000000}"/>
  </cellStyles>
  <dxfs count="346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theme="0"/>
      </font>
      <fill>
        <patternFill patternType="lightGray"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theme="0"/>
      </font>
      <fill>
        <patternFill patternType="lightGray"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43.933982822017867</c:v>
                </c:pt>
                <c:pt idx="1">
                  <c:v>44.634808036742641</c:v>
                </c:pt>
                <c:pt idx="2">
                  <c:v>45.335633251467421</c:v>
                </c:pt>
                <c:pt idx="3">
                  <c:v>46.737283680916974</c:v>
                </c:pt>
                <c:pt idx="4">
                  <c:v>49.540584539816081</c:v>
                </c:pt>
                <c:pt idx="5">
                  <c:v>52.343885398715187</c:v>
                </c:pt>
                <c:pt idx="6">
                  <c:v>55.147186257614287</c:v>
                </c:pt>
                <c:pt idx="7">
                  <c:v>57.950487116513408</c:v>
                </c:pt>
                <c:pt idx="8">
                  <c:v>60.753787975412507</c:v>
                </c:pt>
                <c:pt idx="9">
                  <c:v>63.557088834311614</c:v>
                </c:pt>
                <c:pt idx="10">
                  <c:v>66.36038969321072</c:v>
                </c:pt>
                <c:pt idx="11">
                  <c:v>69.163690552109827</c:v>
                </c:pt>
                <c:pt idx="12">
                  <c:v>71.966991411008934</c:v>
                </c:pt>
                <c:pt idx="13">
                  <c:v>74.77029226990804</c:v>
                </c:pt>
                <c:pt idx="14">
                  <c:v>77.573593128807147</c:v>
                </c:pt>
                <c:pt idx="15">
                  <c:v>80.376893987706254</c:v>
                </c:pt>
                <c:pt idx="16">
                  <c:v>83.18019484660536</c:v>
                </c:pt>
                <c:pt idx="17">
                  <c:v>85.983495705504467</c:v>
                </c:pt>
                <c:pt idx="18">
                  <c:v>88.786796564403573</c:v>
                </c:pt>
                <c:pt idx="19">
                  <c:v>91.59009742330268</c:v>
                </c:pt>
                <c:pt idx="20">
                  <c:v>94.393398282201787</c:v>
                </c:pt>
                <c:pt idx="21">
                  <c:v>97.196699141100893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2678009.3374039712</c:v>
                </c:pt>
                <c:pt idx="2">
                  <c:v>3780995.1234334693</c:v>
                </c:pt>
                <c:pt idx="3">
                  <c:v>5329321.9691422274</c:v>
                </c:pt>
                <c:pt idx="4">
                  <c:v>7486163.431108824</c:v>
                </c:pt>
                <c:pt idx="5">
                  <c:v>9106201.7767819799</c:v>
                </c:pt>
                <c:pt idx="6">
                  <c:v>10442340.556473469</c:v>
                </c:pt>
                <c:pt idx="7">
                  <c:v>11593159.164394373</c:v>
                </c:pt>
                <c:pt idx="8">
                  <c:v>12609500.392176487</c:v>
                </c:pt>
                <c:pt idx="9">
                  <c:v>13521721.727846786</c:v>
                </c:pt>
                <c:pt idx="10">
                  <c:v>14349693.879872696</c:v>
                </c:pt>
                <c:pt idx="11">
                  <c:v>15107275.334172446</c:v>
                </c:pt>
                <c:pt idx="12">
                  <c:v>15804591.71300042</c:v>
                </c:pt>
                <c:pt idx="13">
                  <c:v>16449309.043923249</c:v>
                </c:pt>
                <c:pt idx="14">
                  <c:v>17047396.119233456</c:v>
                </c:pt>
                <c:pt idx="15">
                  <c:v>17603606.405658018</c:v>
                </c:pt>
                <c:pt idx="16">
                  <c:v>18121796.272453208</c:v>
                </c:pt>
                <c:pt idx="17">
                  <c:v>18605142.821569018</c:v>
                </c:pt>
                <c:pt idx="18">
                  <c:v>19056297.549560107</c:v>
                </c:pt>
                <c:pt idx="19">
                  <c:v>19477497.549723044</c:v>
                </c:pt>
                <c:pt idx="20">
                  <c:v>19870647.772965807</c:v>
                </c:pt>
                <c:pt idx="21">
                  <c:v>20237383.048476942</c:v>
                </c:pt>
                <c:pt idx="22">
                  <c:v>20579115.627256677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9B-4E0B-A3EF-74F6A5CFEC5C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54.540584539816074</c:v>
                </c:pt>
                <c:pt idx="1">
                  <c:v>55.108827233068382</c:v>
                </c:pt>
                <c:pt idx="2">
                  <c:v>55.677069926320669</c:v>
                </c:pt>
                <c:pt idx="3">
                  <c:v>56.813555312825272</c:v>
                </c:pt>
                <c:pt idx="4">
                  <c:v>59.086526085834464</c:v>
                </c:pt>
                <c:pt idx="5">
                  <c:v>61.359496858843663</c:v>
                </c:pt>
                <c:pt idx="6">
                  <c:v>63.632467631852862</c:v>
                </c:pt>
                <c:pt idx="7">
                  <c:v>65.905438404862053</c:v>
                </c:pt>
                <c:pt idx="8">
                  <c:v>68.178409177871245</c:v>
                </c:pt>
                <c:pt idx="9">
                  <c:v>70.451379950880451</c:v>
                </c:pt>
                <c:pt idx="10">
                  <c:v>72.724350723889643</c:v>
                </c:pt>
                <c:pt idx="11">
                  <c:v>74.997321496898849</c:v>
                </c:pt>
                <c:pt idx="12">
                  <c:v>77.27029226990804</c:v>
                </c:pt>
                <c:pt idx="13">
                  <c:v>79.543263042917232</c:v>
                </c:pt>
                <c:pt idx="14">
                  <c:v>81.816233815926424</c:v>
                </c:pt>
                <c:pt idx="15">
                  <c:v>84.08920458893563</c:v>
                </c:pt>
                <c:pt idx="16">
                  <c:v>86.362175361944821</c:v>
                </c:pt>
                <c:pt idx="17">
                  <c:v>88.635146134954027</c:v>
                </c:pt>
                <c:pt idx="18">
                  <c:v>90.908116907963219</c:v>
                </c:pt>
                <c:pt idx="19">
                  <c:v>93.181087680972411</c:v>
                </c:pt>
                <c:pt idx="20">
                  <c:v>95.454058453981617</c:v>
                </c:pt>
                <c:pt idx="21">
                  <c:v>97.727029226990794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2288056.3839972517</c:v>
                </c:pt>
                <c:pt idx="2">
                  <c:v>3230966.9351580818</c:v>
                </c:pt>
                <c:pt idx="3">
                  <c:v>4555575.4725066014</c:v>
                </c:pt>
                <c:pt idx="4">
                  <c:v>6403626.2090743352</c:v>
                </c:pt>
                <c:pt idx="5">
                  <c:v>7794836.8949914845</c:v>
                </c:pt>
                <c:pt idx="6">
                  <c:v>8944966.666658612</c:v>
                </c:pt>
                <c:pt idx="7">
                  <c:v>9938071.6424205247</c:v>
                </c:pt>
                <c:pt idx="8">
                  <c:v>10817485.850523176</c:v>
                </c:pt>
                <c:pt idx="9">
                  <c:v>11609075.119784156</c:v>
                </c:pt>
                <c:pt idx="10">
                  <c:v>12329766.54286083</c:v>
                </c:pt>
                <c:pt idx="11">
                  <c:v>12991364.582685137</c:v>
                </c:pt>
                <c:pt idx="12">
                  <c:v>13602494.524651628</c:v>
                </c:pt>
                <c:pt idx="13">
                  <c:v>14169687.848370044</c:v>
                </c:pt>
                <c:pt idx="14">
                  <c:v>14698031.943136141</c:v>
                </c:pt>
                <c:pt idx="15">
                  <c:v>15191580.731997298</c:v>
                </c:pt>
                <c:pt idx="16">
                  <c:v>15653625.78210777</c:v>
                </c:pt>
                <c:pt idx="17">
                  <c:v>16086881.859760243</c:v>
                </c:pt>
                <c:pt idx="18">
                  <c:v>16493617.816223148</c:v>
                </c:pt>
                <c:pt idx="19">
                  <c:v>16875751.308297966</c:v>
                </c:pt>
                <c:pt idx="20">
                  <c:v>17234918.874933641</c:v>
                </c:pt>
                <c:pt idx="21">
                  <c:v>17572528.784603074</c:v>
                </c:pt>
                <c:pt idx="22">
                  <c:v>17889801.56401965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9B-4E0B-A3EF-74F6A5CFEC5C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65.14718625761428</c:v>
                </c:pt>
                <c:pt idx="1">
                  <c:v>65.582846429394095</c:v>
                </c:pt>
                <c:pt idx="2">
                  <c:v>66.018506601173925</c:v>
                </c:pt>
                <c:pt idx="3">
                  <c:v>66.889826944733571</c:v>
                </c:pt>
                <c:pt idx="4">
                  <c:v>68.632467631852847</c:v>
                </c:pt>
                <c:pt idx="5">
                  <c:v>70.375108318972138</c:v>
                </c:pt>
                <c:pt idx="6">
                  <c:v>72.117749006091429</c:v>
                </c:pt>
                <c:pt idx="7">
                  <c:v>73.860389693210706</c:v>
                </c:pt>
                <c:pt idx="8">
                  <c:v>75.603030380329997</c:v>
                </c:pt>
                <c:pt idx="9">
                  <c:v>77.345671067449274</c:v>
                </c:pt>
                <c:pt idx="10">
                  <c:v>79.088311754568565</c:v>
                </c:pt>
                <c:pt idx="11">
                  <c:v>80.830952441687856</c:v>
                </c:pt>
                <c:pt idx="12">
                  <c:v>82.573593128807147</c:v>
                </c:pt>
                <c:pt idx="13">
                  <c:v>84.316233815926424</c:v>
                </c:pt>
                <c:pt idx="14">
                  <c:v>86.058874503045715</c:v>
                </c:pt>
                <c:pt idx="15">
                  <c:v>87.801515190164992</c:v>
                </c:pt>
                <c:pt idx="16">
                  <c:v>89.544155877284282</c:v>
                </c:pt>
                <c:pt idx="17">
                  <c:v>91.286796564403573</c:v>
                </c:pt>
                <c:pt idx="18">
                  <c:v>93.029437251522864</c:v>
                </c:pt>
                <c:pt idx="19">
                  <c:v>94.772077938642141</c:v>
                </c:pt>
                <c:pt idx="20">
                  <c:v>96.514718625761432</c:v>
                </c:pt>
                <c:pt idx="21">
                  <c:v>98.257359312880709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1889237.533762818</c:v>
                </c:pt>
                <c:pt idx="2">
                  <c:v>2668344.8612842304</c:v>
                </c:pt>
                <c:pt idx="3">
                  <c:v>3763859.4714236548</c:v>
                </c:pt>
                <c:pt idx="4">
                  <c:v>5295216.1744178822</c:v>
                </c:pt>
                <c:pt idx="5">
                  <c:v>6451203.6582000498</c:v>
                </c:pt>
                <c:pt idx="6">
                  <c:v>7409641.0869823173</c:v>
                </c:pt>
                <c:pt idx="7">
                  <c:v>8239755.5503051747</c:v>
                </c:pt>
                <c:pt idx="8">
                  <c:v>8977215.6102122907</c:v>
                </c:pt>
                <c:pt idx="9">
                  <c:v>9643301.6539077014</c:v>
                </c:pt>
                <c:pt idx="10">
                  <c:v>10251935.015246864</c:v>
                </c:pt>
                <c:pt idx="11">
                  <c:v>10812821.760206548</c:v>
                </c:pt>
                <c:pt idx="12">
                  <c:v>11333053.223721903</c:v>
                </c:pt>
                <c:pt idx="13">
                  <c:v>11817999.594601285</c:v>
                </c:pt>
                <c:pt idx="14">
                  <c:v>12271844.668053975</c:v>
                </c:pt>
                <c:pt idx="15">
                  <c:v>12697923.719579477</c:v>
                </c:pt>
                <c:pt idx="16">
                  <c:v>13098946.526810437</c:v>
                </c:pt>
                <c:pt idx="17">
                  <c:v>13477149.977973273</c:v>
                </c:pt>
                <c:pt idx="18">
                  <c:v>13834405.698760485</c:v>
                </c:pt>
                <c:pt idx="19">
                  <c:v>14172297.930807617</c:v>
                </c:pt>
                <c:pt idx="20">
                  <c:v>14492181.14480415</c:v>
                </c:pt>
                <c:pt idx="21">
                  <c:v>14795223.490053322</c:v>
                </c:pt>
                <c:pt idx="22">
                  <c:v>15082440.120882299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59B-4E0B-A3EF-74F6A5CFEC5C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75.753787975412507</c:v>
                </c:pt>
                <c:pt idx="1">
                  <c:v>76.056865625719851</c:v>
                </c:pt>
                <c:pt idx="2">
                  <c:v>76.359943276027195</c:v>
                </c:pt>
                <c:pt idx="3">
                  <c:v>76.966098576641883</c:v>
                </c:pt>
                <c:pt idx="4">
                  <c:v>78.178409177871259</c:v>
                </c:pt>
                <c:pt idx="5">
                  <c:v>79.390719779100635</c:v>
                </c:pt>
                <c:pt idx="6">
                  <c:v>80.603030380330011</c:v>
                </c:pt>
                <c:pt idx="7">
                  <c:v>81.815340981559388</c:v>
                </c:pt>
                <c:pt idx="8">
                  <c:v>83.027651582788749</c:v>
                </c:pt>
                <c:pt idx="9">
                  <c:v>84.239962184018125</c:v>
                </c:pt>
                <c:pt idx="10">
                  <c:v>85.452272785247501</c:v>
                </c:pt>
                <c:pt idx="11">
                  <c:v>86.664583386476878</c:v>
                </c:pt>
                <c:pt idx="12">
                  <c:v>87.876893987706254</c:v>
                </c:pt>
                <c:pt idx="13">
                  <c:v>89.08920458893563</c:v>
                </c:pt>
                <c:pt idx="14">
                  <c:v>90.301515190165006</c:v>
                </c:pt>
                <c:pt idx="15">
                  <c:v>91.513825791394382</c:v>
                </c:pt>
                <c:pt idx="16">
                  <c:v>92.726136392623744</c:v>
                </c:pt>
                <c:pt idx="17">
                  <c:v>93.93844699385312</c:v>
                </c:pt>
                <c:pt idx="18">
                  <c:v>95.150757595082496</c:v>
                </c:pt>
                <c:pt idx="19">
                  <c:v>96.363068196311872</c:v>
                </c:pt>
                <c:pt idx="20">
                  <c:v>97.575378797541248</c:v>
                </c:pt>
                <c:pt idx="21">
                  <c:v>98.787689398770624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1474375.5760002078</c:v>
                </c:pt>
                <c:pt idx="2">
                  <c:v>2082948.6338840057</c:v>
                </c:pt>
                <c:pt idx="3">
                  <c:v>2939691.0306267459</c:v>
                </c:pt>
                <c:pt idx="4">
                  <c:v>4140205.3140019057</c:v>
                </c:pt>
                <c:pt idx="5">
                  <c:v>5049608.9016504101</c:v>
                </c:pt>
                <c:pt idx="6">
                  <c:v>5806335.6265513441</c:v>
                </c:pt>
                <c:pt idx="7">
                  <c:v>6464228.4990311759</c:v>
                </c:pt>
                <c:pt idx="8">
                  <c:v>7051007.0272415141</c:v>
                </c:pt>
                <c:pt idx="9">
                  <c:v>7583197.4416948017</c:v>
                </c:pt>
                <c:pt idx="10">
                  <c:v>8071604.5562353395</c:v>
                </c:pt>
                <c:pt idx="11">
                  <c:v>8523757.980829034</c:v>
                </c:pt>
                <c:pt idx="12">
                  <c:v>8945156.9829852115</c:v>
                </c:pt>
                <c:pt idx="13">
                  <c:v>9339965.2095576152</c:v>
                </c:pt>
                <c:pt idx="14">
                  <c:v>9711426.2656027582</c:v>
                </c:pt>
                <c:pt idx="15">
                  <c:v>10062126.188819474</c:v>
                </c:pt>
                <c:pt idx="16">
                  <c:v>10394166.637985425</c:v>
                </c:pt>
                <c:pt idx="17">
                  <c:v>10709283.360136043</c:v>
                </c:pt>
                <c:pt idx="18">
                  <c:v>11008929.712199973</c:v>
                </c:pt>
                <c:pt idx="19">
                  <c:v>11294337.079245823</c:v>
                </c:pt>
                <c:pt idx="20">
                  <c:v>11566559.559440726</c:v>
                </c:pt>
                <c:pt idx="21">
                  <c:v>11826507.656766104</c:v>
                </c:pt>
                <c:pt idx="22">
                  <c:v>12074974.120055079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59B-4E0B-A3EF-74F6A5CFEC5C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33000000.000000007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59B-4E0B-A3EF-74F6A5CFEC5C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33000000.000000007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59B-4E0B-A3EF-74F6A5CFEC5C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75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16500000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59B-4E0B-A3EF-74F6A5CFEC5C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20579115.627256677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59B-4E0B-A3EF-74F6A5CFEC5C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50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59B-4E0B-A3EF-74F6A5CFEC5C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200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50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59B-4E0B-A3EF-74F6A5CFEC5C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400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59B-4E0B-A3EF-74F6A5CFEC5C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dLbl>
              <c:idx val="0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99689601655459"/>
                      <c:h val="6.28028692224339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C71-4234-A500-1B694F21B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33000000.000000007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59B-4E0B-A3EF-74F6A5CFEC5C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-2.5</c:v>
                </c:pt>
                <c:pt idx="1">
                  <c:v>-2.5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33000000.000000007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59B-4E0B-A3EF-74F6A5CFEC5C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59B-4E0B-A3EF-74F6A5CFEC5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759B-4E0B-A3EF-74F6A5CFE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33000000.000000007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165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320718</xdr:colOff>
      <xdr:row>2</xdr:row>
      <xdr:rowOff>31092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9101036" y="524660"/>
          <a:ext cx="1076325" cy="801902"/>
        </a:xfrm>
        <a:prstGeom prst="rect">
          <a:avLst/>
        </a:prstGeom>
      </xdr:spPr>
    </xdr:pic>
    <xdr:clientData/>
  </xdr:oneCellAnchor>
  <xdr:oneCellAnchor>
    <xdr:from>
      <xdr:col>1</xdr:col>
      <xdr:colOff>6051694</xdr:colOff>
      <xdr:row>2</xdr:row>
      <xdr:rowOff>128421</xdr:rowOff>
    </xdr:from>
    <xdr:ext cx="1525010" cy="455055"/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02808" y="621989"/>
          <a:ext cx="1525010" cy="45505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D4A7F2F-C082-4187-9133-34EBA7312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3781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684292A8-AE33-459A-99A6-721C22B90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36</xdr:row>
      <xdr:rowOff>142874</xdr:rowOff>
    </xdr:from>
    <xdr:to>
      <xdr:col>38</xdr:col>
      <xdr:colOff>57150</xdr:colOff>
      <xdr:row>43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A3DA84EC-8F01-4A4B-9071-D76C8A2A14D4}"/>
            </a:ext>
          </a:extLst>
        </xdr:cNvPr>
        <xdr:cNvCxnSpPr/>
      </xdr:nvCxnSpPr>
      <xdr:spPr>
        <a:xfrm flipV="1">
          <a:off x="35747325" y="720089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97631</xdr:colOff>
      <xdr:row>35</xdr:row>
      <xdr:rowOff>161925</xdr:rowOff>
    </xdr:from>
    <xdr:to>
      <xdr:col>19</xdr:col>
      <xdr:colOff>97631</xdr:colOff>
      <xdr:row>43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B498D941-348D-4A6C-B34A-8AE72F4280FD}"/>
            </a:ext>
          </a:extLst>
        </xdr:cNvPr>
        <xdr:cNvCxnSpPr/>
      </xdr:nvCxnSpPr>
      <xdr:spPr>
        <a:xfrm flipH="1" flipV="1">
          <a:off x="21767006" y="5507831"/>
          <a:ext cx="0" cy="2266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45243</xdr:colOff>
      <xdr:row>36</xdr:row>
      <xdr:rowOff>164306</xdr:rowOff>
    </xdr:from>
    <xdr:to>
      <xdr:col>9</xdr:col>
      <xdr:colOff>59531</xdr:colOff>
      <xdr:row>43</xdr:row>
      <xdr:rowOff>11907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06267AC6-E1E5-42B0-BABA-BDE5B38540FB}"/>
            </a:ext>
          </a:extLst>
        </xdr:cNvPr>
        <xdr:cNvCxnSpPr/>
      </xdr:nvCxnSpPr>
      <xdr:spPr>
        <a:xfrm flipH="1" flipV="1">
          <a:off x="10677524" y="5760244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54</xdr:row>
      <xdr:rowOff>142875</xdr:rowOff>
    </xdr:from>
    <xdr:to>
      <xdr:col>38</xdr:col>
      <xdr:colOff>47625</xdr:colOff>
      <xdr:row>61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F75C65D0-625A-4E24-A89F-D7F31AF9F1AF}"/>
            </a:ext>
          </a:extLst>
        </xdr:cNvPr>
        <xdr:cNvCxnSpPr/>
      </xdr:nvCxnSpPr>
      <xdr:spPr>
        <a:xfrm flipH="1" flipV="1">
          <a:off x="35737800" y="1346835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54</xdr:row>
      <xdr:rowOff>90487</xdr:rowOff>
    </xdr:from>
    <xdr:to>
      <xdr:col>19</xdr:col>
      <xdr:colOff>71437</xdr:colOff>
      <xdr:row>60</xdr:row>
      <xdr:rowOff>190499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26407BC8-ABBE-42FF-A156-E7C8D4C994E6}"/>
            </a:ext>
          </a:extLst>
        </xdr:cNvPr>
        <xdr:cNvCxnSpPr/>
      </xdr:nvCxnSpPr>
      <xdr:spPr>
        <a:xfrm flipV="1">
          <a:off x="21740812" y="11961018"/>
          <a:ext cx="0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80963</xdr:colOff>
      <xdr:row>54</xdr:row>
      <xdr:rowOff>176213</xdr:rowOff>
    </xdr:from>
    <xdr:to>
      <xdr:col>9</xdr:col>
      <xdr:colOff>95250</xdr:colOff>
      <xdr:row>60</xdr:row>
      <xdr:rowOff>142875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3DBF6408-6EB8-4064-8123-8D50655B761D}"/>
            </a:ext>
          </a:extLst>
        </xdr:cNvPr>
        <xdr:cNvCxnSpPr/>
      </xdr:nvCxnSpPr>
      <xdr:spPr>
        <a:xfrm flipH="1" flipV="1">
          <a:off x="10713244" y="12046744"/>
          <a:ext cx="14287" cy="195500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72</xdr:row>
      <xdr:rowOff>95250</xdr:rowOff>
    </xdr:from>
    <xdr:to>
      <xdr:col>38</xdr:col>
      <xdr:colOff>57150</xdr:colOff>
      <xdr:row>79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217FD8EC-944D-41F6-9A60-EA96AB9FAE2E}"/>
            </a:ext>
          </a:extLst>
        </xdr:cNvPr>
        <xdr:cNvCxnSpPr/>
      </xdr:nvCxnSpPr>
      <xdr:spPr>
        <a:xfrm flipV="1">
          <a:off x="35747325" y="1968817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61913</xdr:colOff>
      <xdr:row>72</xdr:row>
      <xdr:rowOff>102394</xdr:rowOff>
    </xdr:from>
    <xdr:to>
      <xdr:col>19</xdr:col>
      <xdr:colOff>61913</xdr:colOff>
      <xdr:row>78</xdr:row>
      <xdr:rowOff>83343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27E0FE2F-6187-4C91-9C00-563F46E26889}"/>
            </a:ext>
          </a:extLst>
        </xdr:cNvPr>
        <xdr:cNvCxnSpPr/>
      </xdr:nvCxnSpPr>
      <xdr:spPr>
        <a:xfrm flipH="1" flipV="1">
          <a:off x="21731288" y="18247519"/>
          <a:ext cx="0" cy="196929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72</xdr:row>
      <xdr:rowOff>164308</xdr:rowOff>
    </xdr:from>
    <xdr:to>
      <xdr:col>9</xdr:col>
      <xdr:colOff>80961</xdr:colOff>
      <xdr:row>79</xdr:row>
      <xdr:rowOff>0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B52A8974-5585-4CE2-8EEF-2F89135473B1}"/>
            </a:ext>
          </a:extLst>
        </xdr:cNvPr>
        <xdr:cNvCxnSpPr/>
      </xdr:nvCxnSpPr>
      <xdr:spPr>
        <a:xfrm flipV="1">
          <a:off x="10703718" y="18309433"/>
          <a:ext cx="9524" cy="201453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90</xdr:row>
      <xdr:rowOff>107156</xdr:rowOff>
    </xdr:from>
    <xdr:to>
      <xdr:col>38</xdr:col>
      <xdr:colOff>47625</xdr:colOff>
      <xdr:row>97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7A495C01-543C-4BDE-9093-0549F3B69A24}"/>
            </a:ext>
          </a:extLst>
        </xdr:cNvPr>
        <xdr:cNvCxnSpPr/>
      </xdr:nvCxnSpPr>
      <xdr:spPr>
        <a:xfrm flipH="1" flipV="1">
          <a:off x="35737800" y="25996106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71438</xdr:colOff>
      <xdr:row>90</xdr:row>
      <xdr:rowOff>66675</xdr:rowOff>
    </xdr:from>
    <xdr:to>
      <xdr:col>19</xdr:col>
      <xdr:colOff>73820</xdr:colOff>
      <xdr:row>96</xdr:row>
      <xdr:rowOff>166687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3FF8E1BE-C4E1-4940-B7B5-3CD66561589B}"/>
            </a:ext>
          </a:extLst>
        </xdr:cNvPr>
        <xdr:cNvCxnSpPr/>
      </xdr:nvCxnSpPr>
      <xdr:spPr>
        <a:xfrm flipV="1">
          <a:off x="21740813" y="24522113"/>
          <a:ext cx="2382" cy="20883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90</xdr:row>
      <xdr:rowOff>92868</xdr:rowOff>
    </xdr:from>
    <xdr:to>
      <xdr:col>9</xdr:col>
      <xdr:colOff>71438</xdr:colOff>
      <xdr:row>96</xdr:row>
      <xdr:rowOff>142875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240536E9-B909-490F-8D00-69E7C6D726CC}"/>
            </a:ext>
          </a:extLst>
        </xdr:cNvPr>
        <xdr:cNvCxnSpPr/>
      </xdr:nvCxnSpPr>
      <xdr:spPr>
        <a:xfrm flipH="1" flipV="1">
          <a:off x="10701337" y="24548306"/>
          <a:ext cx="2382" cy="20383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72698</xdr:colOff>
      <xdr:row>46</xdr:row>
      <xdr:rowOff>124666</xdr:rowOff>
    </xdr:from>
    <xdr:to>
      <xdr:col>9</xdr:col>
      <xdr:colOff>72698</xdr:colOff>
      <xdr:row>50</xdr:row>
      <xdr:rowOff>175092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592D9268-62A6-4D80-ABB8-8CC113FA47C7}"/>
            </a:ext>
          </a:extLst>
        </xdr:cNvPr>
        <xdr:cNvCxnSpPr/>
      </xdr:nvCxnSpPr>
      <xdr:spPr>
        <a:xfrm flipH="1" flipV="1">
          <a:off x="10704979" y="9006729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46</xdr:row>
      <xdr:rowOff>117021</xdr:rowOff>
    </xdr:from>
    <xdr:to>
      <xdr:col>19</xdr:col>
      <xdr:colOff>60063</xdr:colOff>
      <xdr:row>50</xdr:row>
      <xdr:rowOff>158142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C7A86030-D6B7-47C2-8306-D07CECBB9345}"/>
            </a:ext>
          </a:extLst>
        </xdr:cNvPr>
        <xdr:cNvCxnSpPr/>
      </xdr:nvCxnSpPr>
      <xdr:spPr>
        <a:xfrm flipV="1">
          <a:off x="21729326" y="8999084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64</xdr:row>
      <xdr:rowOff>100853</xdr:rowOff>
    </xdr:from>
    <xdr:to>
      <xdr:col>9</xdr:col>
      <xdr:colOff>72697</xdr:colOff>
      <xdr:row>68</xdr:row>
      <xdr:rowOff>151279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BB864EED-938F-40AC-AD1D-F0965EF67C28}"/>
            </a:ext>
          </a:extLst>
        </xdr:cNvPr>
        <xdr:cNvCxnSpPr/>
      </xdr:nvCxnSpPr>
      <xdr:spPr>
        <a:xfrm flipH="1" flipV="1">
          <a:off x="10704978" y="15257509"/>
          <a:ext cx="0" cy="22054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64</xdr:row>
      <xdr:rowOff>57490</xdr:rowOff>
    </xdr:from>
    <xdr:to>
      <xdr:col>19</xdr:col>
      <xdr:colOff>95782</xdr:colOff>
      <xdr:row>68</xdr:row>
      <xdr:rowOff>98611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D4E70622-5D91-4D75-8624-0B57BE4064DD}"/>
            </a:ext>
          </a:extLst>
        </xdr:cNvPr>
        <xdr:cNvCxnSpPr/>
      </xdr:nvCxnSpPr>
      <xdr:spPr>
        <a:xfrm flipV="1">
          <a:off x="21765045" y="15214146"/>
          <a:ext cx="112" cy="21961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82</xdr:row>
      <xdr:rowOff>100853</xdr:rowOff>
    </xdr:from>
    <xdr:to>
      <xdr:col>9</xdr:col>
      <xdr:colOff>72697</xdr:colOff>
      <xdr:row>86</xdr:row>
      <xdr:rowOff>151279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8D2B7460-BCD8-4154-BC5D-1EAA41C72EAD}"/>
            </a:ext>
          </a:extLst>
        </xdr:cNvPr>
        <xdr:cNvCxnSpPr/>
      </xdr:nvCxnSpPr>
      <xdr:spPr>
        <a:xfrm flipH="1" flipV="1">
          <a:off x="10704978" y="21579728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82</xdr:row>
      <xdr:rowOff>57490</xdr:rowOff>
    </xdr:from>
    <xdr:to>
      <xdr:col>19</xdr:col>
      <xdr:colOff>95782</xdr:colOff>
      <xdr:row>86</xdr:row>
      <xdr:rowOff>98611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9AB9DA5C-04C8-4663-A74B-79A9E395E469}"/>
            </a:ext>
          </a:extLst>
        </xdr:cNvPr>
        <xdr:cNvCxnSpPr/>
      </xdr:nvCxnSpPr>
      <xdr:spPr>
        <a:xfrm flipV="1">
          <a:off x="21765045" y="21536365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100</xdr:row>
      <xdr:rowOff>100853</xdr:rowOff>
    </xdr:from>
    <xdr:to>
      <xdr:col>9</xdr:col>
      <xdr:colOff>72697</xdr:colOff>
      <xdr:row>104</xdr:row>
      <xdr:rowOff>151279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17FCDD6B-2864-4FA8-B45C-47C5D230E9A7}"/>
            </a:ext>
          </a:extLst>
        </xdr:cNvPr>
        <xdr:cNvCxnSpPr/>
      </xdr:nvCxnSpPr>
      <xdr:spPr>
        <a:xfrm flipH="1" flipV="1">
          <a:off x="10704978" y="27842416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95782</xdr:colOff>
      <xdr:row>100</xdr:row>
      <xdr:rowOff>57490</xdr:rowOff>
    </xdr:from>
    <xdr:to>
      <xdr:col>19</xdr:col>
      <xdr:colOff>107156</xdr:colOff>
      <xdr:row>104</xdr:row>
      <xdr:rowOff>154781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008D082F-CE71-43CB-855F-F978E215C859}"/>
            </a:ext>
          </a:extLst>
        </xdr:cNvPr>
        <xdr:cNvCxnSpPr/>
      </xdr:nvCxnSpPr>
      <xdr:spPr>
        <a:xfrm flipH="1" flipV="1">
          <a:off x="21765157" y="27799053"/>
          <a:ext cx="11374" cy="225232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108</xdr:row>
      <xdr:rowOff>142874</xdr:rowOff>
    </xdr:from>
    <xdr:to>
      <xdr:col>38</xdr:col>
      <xdr:colOff>57150</xdr:colOff>
      <xdr:row>115</xdr:row>
      <xdr:rowOff>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A4687B3C-8149-46BC-802F-719B2F1582D8}"/>
            </a:ext>
          </a:extLst>
        </xdr:cNvPr>
        <xdr:cNvCxnSpPr/>
      </xdr:nvCxnSpPr>
      <xdr:spPr>
        <a:xfrm flipV="1">
          <a:off x="37859494" y="8786812"/>
          <a:ext cx="0" cy="20359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97631</xdr:colOff>
      <xdr:row>107</xdr:row>
      <xdr:rowOff>161925</xdr:rowOff>
    </xdr:from>
    <xdr:to>
      <xdr:col>19</xdr:col>
      <xdr:colOff>97631</xdr:colOff>
      <xdr:row>115</xdr:row>
      <xdr:rowOff>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C56D95CB-CB9D-4B35-8E8A-32FE628AB2B7}"/>
            </a:ext>
          </a:extLst>
        </xdr:cNvPr>
        <xdr:cNvCxnSpPr/>
      </xdr:nvCxnSpPr>
      <xdr:spPr>
        <a:xfrm flipH="1" flipV="1">
          <a:off x="22814756" y="8555831"/>
          <a:ext cx="0" cy="2266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45243</xdr:colOff>
      <xdr:row>108</xdr:row>
      <xdr:rowOff>164306</xdr:rowOff>
    </xdr:from>
    <xdr:to>
      <xdr:col>9</xdr:col>
      <xdr:colOff>59531</xdr:colOff>
      <xdr:row>115</xdr:row>
      <xdr:rowOff>11907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079B1197-BFC5-4E99-8147-ECB989C9E01B}"/>
            </a:ext>
          </a:extLst>
        </xdr:cNvPr>
        <xdr:cNvCxnSpPr/>
      </xdr:nvCxnSpPr>
      <xdr:spPr>
        <a:xfrm flipH="1" flipV="1">
          <a:off x="10677524" y="8808244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126</xdr:row>
      <xdr:rowOff>142875</xdr:rowOff>
    </xdr:from>
    <xdr:to>
      <xdr:col>38</xdr:col>
      <xdr:colOff>47625</xdr:colOff>
      <xdr:row>133</xdr:row>
      <xdr:rowOff>0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B799B282-74FA-48D2-8578-6F27AF5BA595}"/>
            </a:ext>
          </a:extLst>
        </xdr:cNvPr>
        <xdr:cNvCxnSpPr/>
      </xdr:nvCxnSpPr>
      <xdr:spPr>
        <a:xfrm flipH="1" flipV="1">
          <a:off x="37849969" y="14561344"/>
          <a:ext cx="0" cy="20359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126</xdr:row>
      <xdr:rowOff>90487</xdr:rowOff>
    </xdr:from>
    <xdr:to>
      <xdr:col>19</xdr:col>
      <xdr:colOff>71437</xdr:colOff>
      <xdr:row>132</xdr:row>
      <xdr:rowOff>190499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843A394C-C9D8-4F2D-B481-856B9D56026B}"/>
            </a:ext>
          </a:extLst>
        </xdr:cNvPr>
        <xdr:cNvCxnSpPr/>
      </xdr:nvCxnSpPr>
      <xdr:spPr>
        <a:xfrm flipV="1">
          <a:off x="22788562" y="14508956"/>
          <a:ext cx="0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95250</xdr:colOff>
      <xdr:row>126</xdr:row>
      <xdr:rowOff>76200</xdr:rowOff>
    </xdr:from>
    <xdr:to>
      <xdr:col>19</xdr:col>
      <xdr:colOff>200025</xdr:colOff>
      <xdr:row>126</xdr:row>
      <xdr:rowOff>121919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83D075AB-F481-474E-BF38-7A4A4A7932A0}"/>
            </a:ext>
          </a:extLst>
        </xdr:cNvPr>
        <xdr:cNvSpPr/>
      </xdr:nvSpPr>
      <xdr:spPr>
        <a:xfrm>
          <a:off x="22812375" y="14494669"/>
          <a:ext cx="104775" cy="45719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80963</xdr:colOff>
      <xdr:row>126</xdr:row>
      <xdr:rowOff>176213</xdr:rowOff>
    </xdr:from>
    <xdr:to>
      <xdr:col>9</xdr:col>
      <xdr:colOff>95250</xdr:colOff>
      <xdr:row>132</xdr:row>
      <xdr:rowOff>142875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9D879A26-137D-49E5-BEB9-DE7D98539DDA}"/>
            </a:ext>
          </a:extLst>
        </xdr:cNvPr>
        <xdr:cNvCxnSpPr/>
      </xdr:nvCxnSpPr>
      <xdr:spPr>
        <a:xfrm flipH="1" flipV="1">
          <a:off x="10713244" y="14594682"/>
          <a:ext cx="14287" cy="195500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144</xdr:row>
      <xdr:rowOff>95250</xdr:rowOff>
    </xdr:from>
    <xdr:to>
      <xdr:col>38</xdr:col>
      <xdr:colOff>57150</xdr:colOff>
      <xdr:row>151</xdr:row>
      <xdr:rowOff>0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1EBF2DD0-DC04-45F0-8FE3-B394C22B129D}"/>
            </a:ext>
          </a:extLst>
        </xdr:cNvPr>
        <xdr:cNvCxnSpPr/>
      </xdr:nvCxnSpPr>
      <xdr:spPr>
        <a:xfrm flipV="1">
          <a:off x="37859494" y="20288250"/>
          <a:ext cx="0" cy="208359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61913</xdr:colOff>
      <xdr:row>144</xdr:row>
      <xdr:rowOff>102394</xdr:rowOff>
    </xdr:from>
    <xdr:to>
      <xdr:col>19</xdr:col>
      <xdr:colOff>61913</xdr:colOff>
      <xdr:row>150</xdr:row>
      <xdr:rowOff>83343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FDCA5B1D-1C01-42FB-860C-DFB699691B49}"/>
            </a:ext>
          </a:extLst>
        </xdr:cNvPr>
        <xdr:cNvCxnSpPr/>
      </xdr:nvCxnSpPr>
      <xdr:spPr>
        <a:xfrm flipH="1" flipV="1">
          <a:off x="22779038" y="20295394"/>
          <a:ext cx="0" cy="196929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144</xdr:row>
      <xdr:rowOff>164308</xdr:rowOff>
    </xdr:from>
    <xdr:to>
      <xdr:col>9</xdr:col>
      <xdr:colOff>80961</xdr:colOff>
      <xdr:row>151</xdr:row>
      <xdr:rowOff>0</xdr:rowOff>
    </xdr:to>
    <xdr:cxnSp macro="">
      <xdr:nvCxnSpPr>
        <xdr:cNvPr id="34" name="Rechte verbindingslijn met pijl 33">
          <a:extLst>
            <a:ext uri="{FF2B5EF4-FFF2-40B4-BE49-F238E27FC236}">
              <a16:creationId xmlns:a16="http://schemas.microsoft.com/office/drawing/2014/main" id="{35654986-46C2-4773-8813-6D5B6ED4EF85}"/>
            </a:ext>
          </a:extLst>
        </xdr:cNvPr>
        <xdr:cNvCxnSpPr/>
      </xdr:nvCxnSpPr>
      <xdr:spPr>
        <a:xfrm flipV="1">
          <a:off x="10703718" y="20357308"/>
          <a:ext cx="9524" cy="201453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162</xdr:row>
      <xdr:rowOff>107156</xdr:rowOff>
    </xdr:from>
    <xdr:to>
      <xdr:col>38</xdr:col>
      <xdr:colOff>47625</xdr:colOff>
      <xdr:row>169</xdr:row>
      <xdr:rowOff>0</xdr:rowOff>
    </xdr:to>
    <xdr:cxnSp macro="">
      <xdr:nvCxnSpPr>
        <xdr:cNvPr id="35" name="Rechte verbindingslijn met pijl 34">
          <a:extLst>
            <a:ext uri="{FF2B5EF4-FFF2-40B4-BE49-F238E27FC236}">
              <a16:creationId xmlns:a16="http://schemas.microsoft.com/office/drawing/2014/main" id="{B0A8E1F4-F248-4611-B8BD-7A534BC13894}"/>
            </a:ext>
          </a:extLst>
        </xdr:cNvPr>
        <xdr:cNvCxnSpPr/>
      </xdr:nvCxnSpPr>
      <xdr:spPr>
        <a:xfrm flipH="1" flipV="1">
          <a:off x="37849969" y="26062781"/>
          <a:ext cx="0" cy="2071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71438</xdr:colOff>
      <xdr:row>162</xdr:row>
      <xdr:rowOff>66675</xdr:rowOff>
    </xdr:from>
    <xdr:to>
      <xdr:col>19</xdr:col>
      <xdr:colOff>73820</xdr:colOff>
      <xdr:row>168</xdr:row>
      <xdr:rowOff>166687</xdr:rowOff>
    </xdr:to>
    <xdr:cxnSp macro="">
      <xdr:nvCxnSpPr>
        <xdr:cNvPr id="36" name="Rechte verbindingslijn met pijl 35">
          <a:extLst>
            <a:ext uri="{FF2B5EF4-FFF2-40B4-BE49-F238E27FC236}">
              <a16:creationId xmlns:a16="http://schemas.microsoft.com/office/drawing/2014/main" id="{A5F8C11E-37A6-4F9B-9C3F-6F671FBBB79A}"/>
            </a:ext>
          </a:extLst>
        </xdr:cNvPr>
        <xdr:cNvCxnSpPr/>
      </xdr:nvCxnSpPr>
      <xdr:spPr>
        <a:xfrm flipV="1">
          <a:off x="22788563" y="26022300"/>
          <a:ext cx="2382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162</xdr:row>
      <xdr:rowOff>92868</xdr:rowOff>
    </xdr:from>
    <xdr:to>
      <xdr:col>9</xdr:col>
      <xdr:colOff>71438</xdr:colOff>
      <xdr:row>168</xdr:row>
      <xdr:rowOff>142875</xdr:rowOff>
    </xdr:to>
    <xdr:cxnSp macro="">
      <xdr:nvCxnSpPr>
        <xdr:cNvPr id="37" name="Rechte verbindingslijn met pijl 36">
          <a:extLst>
            <a:ext uri="{FF2B5EF4-FFF2-40B4-BE49-F238E27FC236}">
              <a16:creationId xmlns:a16="http://schemas.microsoft.com/office/drawing/2014/main" id="{4A8FE1F4-7EC8-4A34-B103-2B25083E65AC}"/>
            </a:ext>
          </a:extLst>
        </xdr:cNvPr>
        <xdr:cNvCxnSpPr/>
      </xdr:nvCxnSpPr>
      <xdr:spPr>
        <a:xfrm flipH="1" flipV="1">
          <a:off x="10701337" y="26048493"/>
          <a:ext cx="2382" cy="20383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72698</xdr:colOff>
      <xdr:row>118</xdr:row>
      <xdr:rowOff>124666</xdr:rowOff>
    </xdr:from>
    <xdr:to>
      <xdr:col>9</xdr:col>
      <xdr:colOff>72698</xdr:colOff>
      <xdr:row>122</xdr:row>
      <xdr:rowOff>175092</xdr:rowOff>
    </xdr:to>
    <xdr:cxnSp macro="">
      <xdr:nvCxnSpPr>
        <xdr:cNvPr id="38" name="Rechte verbindingslijn met pijl 37">
          <a:extLst>
            <a:ext uri="{FF2B5EF4-FFF2-40B4-BE49-F238E27FC236}">
              <a16:creationId xmlns:a16="http://schemas.microsoft.com/office/drawing/2014/main" id="{EF41AA6C-188B-4269-A031-5576AEE552D5}"/>
            </a:ext>
          </a:extLst>
        </xdr:cNvPr>
        <xdr:cNvCxnSpPr/>
      </xdr:nvCxnSpPr>
      <xdr:spPr>
        <a:xfrm flipH="1" flipV="1">
          <a:off x="10704979" y="12102354"/>
          <a:ext cx="0" cy="16577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118</xdr:row>
      <xdr:rowOff>117021</xdr:rowOff>
    </xdr:from>
    <xdr:to>
      <xdr:col>19</xdr:col>
      <xdr:colOff>60063</xdr:colOff>
      <xdr:row>122</xdr:row>
      <xdr:rowOff>158142</xdr:rowOff>
    </xdr:to>
    <xdr:cxnSp macro="">
      <xdr:nvCxnSpPr>
        <xdr:cNvPr id="39" name="Rechte verbindingslijn met pijl 38">
          <a:extLst>
            <a:ext uri="{FF2B5EF4-FFF2-40B4-BE49-F238E27FC236}">
              <a16:creationId xmlns:a16="http://schemas.microsoft.com/office/drawing/2014/main" id="{19BE6F2E-B0A5-4DDA-97A8-818B8A6C237F}"/>
            </a:ext>
          </a:extLst>
        </xdr:cNvPr>
        <xdr:cNvCxnSpPr/>
      </xdr:nvCxnSpPr>
      <xdr:spPr>
        <a:xfrm flipV="1">
          <a:off x="22777076" y="12094709"/>
          <a:ext cx="112" cy="164846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136</xdr:row>
      <xdr:rowOff>100853</xdr:rowOff>
    </xdr:from>
    <xdr:to>
      <xdr:col>9</xdr:col>
      <xdr:colOff>72697</xdr:colOff>
      <xdr:row>140</xdr:row>
      <xdr:rowOff>151279</xdr:rowOff>
    </xdr:to>
    <xdr:cxnSp macro="">
      <xdr:nvCxnSpPr>
        <xdr:cNvPr id="40" name="Rechte verbindingslijn met pijl 39">
          <a:extLst>
            <a:ext uri="{FF2B5EF4-FFF2-40B4-BE49-F238E27FC236}">
              <a16:creationId xmlns:a16="http://schemas.microsoft.com/office/drawing/2014/main" id="{FED2917C-8968-41D7-9DF0-16633AC409AD}"/>
            </a:ext>
          </a:extLst>
        </xdr:cNvPr>
        <xdr:cNvCxnSpPr/>
      </xdr:nvCxnSpPr>
      <xdr:spPr>
        <a:xfrm flipH="1" flipV="1">
          <a:off x="10704978" y="17853072"/>
          <a:ext cx="0" cy="16577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136</xdr:row>
      <xdr:rowOff>57490</xdr:rowOff>
    </xdr:from>
    <xdr:to>
      <xdr:col>19</xdr:col>
      <xdr:colOff>95782</xdr:colOff>
      <xdr:row>140</xdr:row>
      <xdr:rowOff>98611</xdr:rowOff>
    </xdr:to>
    <xdr:cxnSp macro="">
      <xdr:nvCxnSpPr>
        <xdr:cNvPr id="41" name="Rechte verbindingslijn met pijl 40">
          <a:extLst>
            <a:ext uri="{FF2B5EF4-FFF2-40B4-BE49-F238E27FC236}">
              <a16:creationId xmlns:a16="http://schemas.microsoft.com/office/drawing/2014/main" id="{751664BE-722A-44B6-92E4-754E2B879EC6}"/>
            </a:ext>
          </a:extLst>
        </xdr:cNvPr>
        <xdr:cNvCxnSpPr/>
      </xdr:nvCxnSpPr>
      <xdr:spPr>
        <a:xfrm flipV="1">
          <a:off x="22812795" y="17809709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154</xdr:row>
      <xdr:rowOff>100853</xdr:rowOff>
    </xdr:from>
    <xdr:to>
      <xdr:col>9</xdr:col>
      <xdr:colOff>72697</xdr:colOff>
      <xdr:row>158</xdr:row>
      <xdr:rowOff>151279</xdr:rowOff>
    </xdr:to>
    <xdr:cxnSp macro="">
      <xdr:nvCxnSpPr>
        <xdr:cNvPr id="42" name="Rechte verbindingslijn met pijl 41">
          <a:extLst>
            <a:ext uri="{FF2B5EF4-FFF2-40B4-BE49-F238E27FC236}">
              <a16:creationId xmlns:a16="http://schemas.microsoft.com/office/drawing/2014/main" id="{8D56AB98-80D6-42CD-8D2E-0560FAAD8404}"/>
            </a:ext>
          </a:extLst>
        </xdr:cNvPr>
        <xdr:cNvCxnSpPr/>
      </xdr:nvCxnSpPr>
      <xdr:spPr>
        <a:xfrm flipH="1" flipV="1">
          <a:off x="10704978" y="23627603"/>
          <a:ext cx="0" cy="16577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154</xdr:row>
      <xdr:rowOff>57490</xdr:rowOff>
    </xdr:from>
    <xdr:to>
      <xdr:col>19</xdr:col>
      <xdr:colOff>95782</xdr:colOff>
      <xdr:row>158</xdr:row>
      <xdr:rowOff>98611</xdr:rowOff>
    </xdr:to>
    <xdr:cxnSp macro="">
      <xdr:nvCxnSpPr>
        <xdr:cNvPr id="43" name="Rechte verbindingslijn met pijl 42">
          <a:extLst>
            <a:ext uri="{FF2B5EF4-FFF2-40B4-BE49-F238E27FC236}">
              <a16:creationId xmlns:a16="http://schemas.microsoft.com/office/drawing/2014/main" id="{C3F21A40-02E6-4D47-9388-4602F1C6185D}"/>
            </a:ext>
          </a:extLst>
        </xdr:cNvPr>
        <xdr:cNvCxnSpPr/>
      </xdr:nvCxnSpPr>
      <xdr:spPr>
        <a:xfrm flipV="1">
          <a:off x="22812795" y="23584240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172</xdr:row>
      <xdr:rowOff>100853</xdr:rowOff>
    </xdr:from>
    <xdr:to>
      <xdr:col>9</xdr:col>
      <xdr:colOff>72697</xdr:colOff>
      <xdr:row>176</xdr:row>
      <xdr:rowOff>151279</xdr:rowOff>
    </xdr:to>
    <xdr:cxnSp macro="">
      <xdr:nvCxnSpPr>
        <xdr:cNvPr id="44" name="Rechte verbindingslijn met pijl 43">
          <a:extLst>
            <a:ext uri="{FF2B5EF4-FFF2-40B4-BE49-F238E27FC236}">
              <a16:creationId xmlns:a16="http://schemas.microsoft.com/office/drawing/2014/main" id="{71A80DDD-7621-47D1-A7AE-3C4198E90647}"/>
            </a:ext>
          </a:extLst>
        </xdr:cNvPr>
        <xdr:cNvCxnSpPr/>
      </xdr:nvCxnSpPr>
      <xdr:spPr>
        <a:xfrm flipH="1" flipV="1">
          <a:off x="10704978" y="29390228"/>
          <a:ext cx="0" cy="16577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95782</xdr:colOff>
      <xdr:row>172</xdr:row>
      <xdr:rowOff>57490</xdr:rowOff>
    </xdr:from>
    <xdr:to>
      <xdr:col>19</xdr:col>
      <xdr:colOff>107156</xdr:colOff>
      <xdr:row>176</xdr:row>
      <xdr:rowOff>154781</xdr:rowOff>
    </xdr:to>
    <xdr:cxnSp macro="">
      <xdr:nvCxnSpPr>
        <xdr:cNvPr id="45" name="Rechte verbindingslijn met pijl 44">
          <a:extLst>
            <a:ext uri="{FF2B5EF4-FFF2-40B4-BE49-F238E27FC236}">
              <a16:creationId xmlns:a16="http://schemas.microsoft.com/office/drawing/2014/main" id="{A0D61324-D21A-4CF1-9587-D0A9E0DC15D5}"/>
            </a:ext>
          </a:extLst>
        </xdr:cNvPr>
        <xdr:cNvCxnSpPr/>
      </xdr:nvCxnSpPr>
      <xdr:spPr>
        <a:xfrm flipH="1" flipV="1">
          <a:off x="22812907" y="29346865"/>
          <a:ext cx="11374" cy="170463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551937" y="385763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6580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33</xdr:row>
      <xdr:rowOff>142874</xdr:rowOff>
    </xdr:from>
    <xdr:to>
      <xdr:col>38</xdr:col>
      <xdr:colOff>57150</xdr:colOff>
      <xdr:row>40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 flipV="1">
          <a:off x="35763994" y="7262812"/>
          <a:ext cx="0" cy="20359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</xdr:colOff>
      <xdr:row>33</xdr:row>
      <xdr:rowOff>112059</xdr:rowOff>
    </xdr:from>
    <xdr:to>
      <xdr:col>19</xdr:col>
      <xdr:colOff>44823</xdr:colOff>
      <xdr:row>40</xdr:row>
      <xdr:rowOff>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CxnSpPr/>
      </xdr:nvCxnSpPr>
      <xdr:spPr>
        <a:xfrm flipV="1">
          <a:off x="22803970" y="7149353"/>
          <a:ext cx="0" cy="206188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79562</xdr:colOff>
      <xdr:row>33</xdr:row>
      <xdr:rowOff>127887</xdr:rowOff>
    </xdr:from>
    <xdr:to>
      <xdr:col>9</xdr:col>
      <xdr:colOff>93850</xdr:colOff>
      <xdr:row>39</xdr:row>
      <xdr:rowOff>165988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CxnSpPr/>
      </xdr:nvCxnSpPr>
      <xdr:spPr>
        <a:xfrm flipH="1" flipV="1">
          <a:off x="10713944" y="7165181"/>
          <a:ext cx="14288" cy="202154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51</xdr:row>
      <xdr:rowOff>142875</xdr:rowOff>
    </xdr:from>
    <xdr:to>
      <xdr:col>38</xdr:col>
      <xdr:colOff>47625</xdr:colOff>
      <xdr:row>58</xdr:row>
      <xdr:rowOff>0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CxnSpPr/>
      </xdr:nvCxnSpPr>
      <xdr:spPr>
        <a:xfrm flipH="1" flipV="1">
          <a:off x="35754469" y="13537406"/>
          <a:ext cx="0" cy="20359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60931</xdr:colOff>
      <xdr:row>51</xdr:row>
      <xdr:rowOff>79281</xdr:rowOff>
    </xdr:from>
    <xdr:to>
      <xdr:col>19</xdr:col>
      <xdr:colOff>60931</xdr:colOff>
      <xdr:row>57</xdr:row>
      <xdr:rowOff>179293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CxnSpPr/>
      </xdr:nvCxnSpPr>
      <xdr:spPr>
        <a:xfrm flipV="1">
          <a:off x="22820078" y="13391869"/>
          <a:ext cx="0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115282</xdr:colOff>
      <xdr:row>51</xdr:row>
      <xdr:rowOff>139794</xdr:rowOff>
    </xdr:from>
    <xdr:to>
      <xdr:col>9</xdr:col>
      <xdr:colOff>129569</xdr:colOff>
      <xdr:row>57</xdr:row>
      <xdr:rowOff>106456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CxnSpPr/>
      </xdr:nvCxnSpPr>
      <xdr:spPr>
        <a:xfrm flipH="1" flipV="1">
          <a:off x="10749664" y="13452382"/>
          <a:ext cx="14287" cy="195010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69</xdr:row>
      <xdr:rowOff>95250</xdr:rowOff>
    </xdr:from>
    <xdr:to>
      <xdr:col>38</xdr:col>
      <xdr:colOff>57150</xdr:colOff>
      <xdr:row>76</xdr:row>
      <xdr:rowOff>0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CxnSpPr/>
      </xdr:nvCxnSpPr>
      <xdr:spPr>
        <a:xfrm flipV="1">
          <a:off x="35763994" y="19764375"/>
          <a:ext cx="0" cy="208359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51407</xdr:colOff>
      <xdr:row>69</xdr:row>
      <xdr:rowOff>91188</xdr:rowOff>
    </xdr:from>
    <xdr:to>
      <xdr:col>19</xdr:col>
      <xdr:colOff>51407</xdr:colOff>
      <xdr:row>75</xdr:row>
      <xdr:rowOff>72137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CxnSpPr/>
      </xdr:nvCxnSpPr>
      <xdr:spPr>
        <a:xfrm flipH="1" flipV="1">
          <a:off x="22810554" y="19679070"/>
          <a:ext cx="0" cy="196439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104775</xdr:colOff>
      <xdr:row>69</xdr:row>
      <xdr:rowOff>95250</xdr:rowOff>
    </xdr:from>
    <xdr:to>
      <xdr:col>37</xdr:col>
      <xdr:colOff>209550</xdr:colOff>
      <xdr:row>69</xdr:row>
      <xdr:rowOff>140969</xdr:rowOff>
    </xdr:to>
    <xdr:sp macro="" textlink="">
      <xdr:nvSpPr>
        <xdr:cNvPr id="34" name="Ovaal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/>
      </xdr:nvSpPr>
      <xdr:spPr>
        <a:xfrm>
          <a:off x="32280225" y="11553825"/>
          <a:ext cx="104775" cy="45719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105756</xdr:colOff>
      <xdr:row>69</xdr:row>
      <xdr:rowOff>127889</xdr:rowOff>
    </xdr:from>
    <xdr:to>
      <xdr:col>9</xdr:col>
      <xdr:colOff>115280</xdr:colOff>
      <xdr:row>75</xdr:row>
      <xdr:rowOff>154081</xdr:rowOff>
    </xdr:to>
    <xdr:cxnSp macro="">
      <xdr:nvCxnSpPr>
        <xdr:cNvPr id="36" name="Rechte verbindingslijn met pijl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CxnSpPr/>
      </xdr:nvCxnSpPr>
      <xdr:spPr>
        <a:xfrm flipV="1">
          <a:off x="10740138" y="19715771"/>
          <a:ext cx="9524" cy="200963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87</xdr:row>
      <xdr:rowOff>107156</xdr:rowOff>
    </xdr:from>
    <xdr:to>
      <xdr:col>38</xdr:col>
      <xdr:colOff>47625</xdr:colOff>
      <xdr:row>94</xdr:row>
      <xdr:rowOff>0</xdr:rowOff>
    </xdr:to>
    <xdr:cxnSp macro="">
      <xdr:nvCxnSpPr>
        <xdr:cNvPr id="37" name="Rechte verbindingslijn met pijl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CxnSpPr/>
      </xdr:nvCxnSpPr>
      <xdr:spPr>
        <a:xfrm flipH="1" flipV="1">
          <a:off x="35754469" y="26086594"/>
          <a:ext cx="0" cy="20716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60932</xdr:colOff>
      <xdr:row>87</xdr:row>
      <xdr:rowOff>55469</xdr:rowOff>
    </xdr:from>
    <xdr:to>
      <xdr:col>19</xdr:col>
      <xdr:colOff>63314</xdr:colOff>
      <xdr:row>93</xdr:row>
      <xdr:rowOff>155481</xdr:rowOff>
    </xdr:to>
    <xdr:cxnSp macro="">
      <xdr:nvCxnSpPr>
        <xdr:cNvPr id="38" name="Rechte verbindingslijn met pijl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CxnSpPr/>
      </xdr:nvCxnSpPr>
      <xdr:spPr>
        <a:xfrm flipV="1">
          <a:off x="22820079" y="25941057"/>
          <a:ext cx="2382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115281</xdr:colOff>
      <xdr:row>86</xdr:row>
      <xdr:rowOff>32637</xdr:rowOff>
    </xdr:from>
    <xdr:to>
      <xdr:col>9</xdr:col>
      <xdr:colOff>115281</xdr:colOff>
      <xdr:row>94</xdr:row>
      <xdr:rowOff>11206</xdr:rowOff>
    </xdr:to>
    <xdr:cxnSp macro="">
      <xdr:nvCxnSpPr>
        <xdr:cNvPr id="42" name="Rechte verbindingslijn met pijl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CxnSpPr/>
      </xdr:nvCxnSpPr>
      <xdr:spPr>
        <a:xfrm flipH="1" flipV="1">
          <a:off x="10749663" y="25671696"/>
          <a:ext cx="0" cy="239903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60932</xdr:colOff>
      <xdr:row>105</xdr:row>
      <xdr:rowOff>31657</xdr:rowOff>
    </xdr:from>
    <xdr:to>
      <xdr:col>19</xdr:col>
      <xdr:colOff>63313</xdr:colOff>
      <xdr:row>111</xdr:row>
      <xdr:rowOff>119763</xdr:rowOff>
    </xdr:to>
    <xdr:cxnSp macro="">
      <xdr:nvCxnSpPr>
        <xdr:cNvPr id="44" name="Rechte verbindingslijn met pijl 43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CxnSpPr/>
      </xdr:nvCxnSpPr>
      <xdr:spPr>
        <a:xfrm flipV="1">
          <a:off x="22820079" y="32192539"/>
          <a:ext cx="2381" cy="207154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117662</xdr:colOff>
      <xdr:row>105</xdr:row>
      <xdr:rowOff>87406</xdr:rowOff>
    </xdr:from>
    <xdr:to>
      <xdr:col>9</xdr:col>
      <xdr:colOff>117662</xdr:colOff>
      <xdr:row>111</xdr:row>
      <xdr:rowOff>165987</xdr:rowOff>
    </xdr:to>
    <xdr:cxnSp macro="">
      <xdr:nvCxnSpPr>
        <xdr:cNvPr id="48" name="Rechte verbindingslijn met pijl 4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CxnSpPr/>
      </xdr:nvCxnSpPr>
      <xdr:spPr>
        <a:xfrm flipV="1">
          <a:off x="10752044" y="32248288"/>
          <a:ext cx="0" cy="206202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49025</xdr:colOff>
      <xdr:row>123</xdr:row>
      <xdr:rowOff>91188</xdr:rowOff>
    </xdr:from>
    <xdr:to>
      <xdr:col>19</xdr:col>
      <xdr:colOff>51407</xdr:colOff>
      <xdr:row>129</xdr:row>
      <xdr:rowOff>179293</xdr:rowOff>
    </xdr:to>
    <xdr:cxnSp macro="">
      <xdr:nvCxnSpPr>
        <xdr:cNvPr id="50" name="Rechte verbindingslijn met pijl 49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CxnSpPr/>
      </xdr:nvCxnSpPr>
      <xdr:spPr>
        <a:xfrm flipV="1">
          <a:off x="22808172" y="38549776"/>
          <a:ext cx="2382" cy="20715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127187</xdr:colOff>
      <xdr:row>123</xdr:row>
      <xdr:rowOff>115982</xdr:rowOff>
    </xdr:from>
    <xdr:to>
      <xdr:col>9</xdr:col>
      <xdr:colOff>129568</xdr:colOff>
      <xdr:row>130</xdr:row>
      <xdr:rowOff>11205</xdr:rowOff>
    </xdr:to>
    <xdr:cxnSp macro="">
      <xdr:nvCxnSpPr>
        <xdr:cNvPr id="54" name="Rechte verbindingslijn met pijl 5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CxnSpPr/>
      </xdr:nvCxnSpPr>
      <xdr:spPr>
        <a:xfrm flipH="1" flipV="1">
          <a:off x="10761569" y="38574570"/>
          <a:ext cx="2381" cy="206916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107017</xdr:colOff>
      <xdr:row>43</xdr:row>
      <xdr:rowOff>88247</xdr:rowOff>
    </xdr:from>
    <xdr:to>
      <xdr:col>9</xdr:col>
      <xdr:colOff>107017</xdr:colOff>
      <xdr:row>47</xdr:row>
      <xdr:rowOff>138673</xdr:rowOff>
    </xdr:to>
    <xdr:cxnSp macro="">
      <xdr:nvCxnSpPr>
        <xdr:cNvPr id="57" name="Rechte verbindingslijn met pijl 5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CxnSpPr/>
      </xdr:nvCxnSpPr>
      <xdr:spPr>
        <a:xfrm flipH="1" flipV="1">
          <a:off x="10741399" y="10408865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60650</xdr:colOff>
      <xdr:row>43</xdr:row>
      <xdr:rowOff>94610</xdr:rowOff>
    </xdr:from>
    <xdr:to>
      <xdr:col>19</xdr:col>
      <xdr:colOff>60762</xdr:colOff>
      <xdr:row>47</xdr:row>
      <xdr:rowOff>135731</xdr:rowOff>
    </xdr:to>
    <xdr:cxnSp macro="">
      <xdr:nvCxnSpPr>
        <xdr:cNvPr id="58" name="Rechte verbindingslijn met pijl 5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CxnSpPr/>
      </xdr:nvCxnSpPr>
      <xdr:spPr>
        <a:xfrm flipV="1">
          <a:off x="22819797" y="10415228"/>
          <a:ext cx="112" cy="21926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61</xdr:row>
      <xdr:rowOff>64434</xdr:rowOff>
    </xdr:from>
    <xdr:to>
      <xdr:col>9</xdr:col>
      <xdr:colOff>107016</xdr:colOff>
      <xdr:row>65</xdr:row>
      <xdr:rowOff>114860</xdr:rowOff>
    </xdr:to>
    <xdr:cxnSp macro="">
      <xdr:nvCxnSpPr>
        <xdr:cNvPr id="61" name="Rechte verbindingslijn met pijl 60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CxnSpPr/>
      </xdr:nvCxnSpPr>
      <xdr:spPr>
        <a:xfrm flipH="1" flipV="1">
          <a:off x="10741398" y="16660346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85164</xdr:colOff>
      <xdr:row>61</xdr:row>
      <xdr:rowOff>46284</xdr:rowOff>
    </xdr:from>
    <xdr:to>
      <xdr:col>19</xdr:col>
      <xdr:colOff>85276</xdr:colOff>
      <xdr:row>65</xdr:row>
      <xdr:rowOff>87405</xdr:rowOff>
    </xdr:to>
    <xdr:cxnSp macro="">
      <xdr:nvCxnSpPr>
        <xdr:cNvPr id="62" name="Rechte verbindingslijn met pijl 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CxnSpPr/>
      </xdr:nvCxnSpPr>
      <xdr:spPr>
        <a:xfrm flipV="1">
          <a:off x="22844311" y="16642196"/>
          <a:ext cx="112" cy="21926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79</xdr:row>
      <xdr:rowOff>64434</xdr:rowOff>
    </xdr:from>
    <xdr:to>
      <xdr:col>9</xdr:col>
      <xdr:colOff>107016</xdr:colOff>
      <xdr:row>83</xdr:row>
      <xdr:rowOff>114860</xdr:rowOff>
    </xdr:to>
    <xdr:cxnSp macro="">
      <xdr:nvCxnSpPr>
        <xdr:cNvPr id="65" name="Rechte verbindingslijn met pijl 64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CxnSpPr/>
      </xdr:nvCxnSpPr>
      <xdr:spPr>
        <a:xfrm flipH="1" flipV="1">
          <a:off x="10741398" y="22980463"/>
          <a:ext cx="0" cy="22019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85164</xdr:colOff>
      <xdr:row>79</xdr:row>
      <xdr:rowOff>46284</xdr:rowOff>
    </xdr:from>
    <xdr:to>
      <xdr:col>19</xdr:col>
      <xdr:colOff>85276</xdr:colOff>
      <xdr:row>83</xdr:row>
      <xdr:rowOff>87405</xdr:rowOff>
    </xdr:to>
    <xdr:cxnSp macro="">
      <xdr:nvCxnSpPr>
        <xdr:cNvPr id="66" name="Rechte verbindingslijn met pijl 65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CxnSpPr/>
      </xdr:nvCxnSpPr>
      <xdr:spPr>
        <a:xfrm flipV="1">
          <a:off x="22844311" y="22962313"/>
          <a:ext cx="112" cy="21926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97</xdr:row>
      <xdr:rowOff>64434</xdr:rowOff>
    </xdr:from>
    <xdr:to>
      <xdr:col>9</xdr:col>
      <xdr:colOff>107016</xdr:colOff>
      <xdr:row>101</xdr:row>
      <xdr:rowOff>114860</xdr:rowOff>
    </xdr:to>
    <xdr:cxnSp macro="">
      <xdr:nvCxnSpPr>
        <xdr:cNvPr id="67" name="Rechte verbindingslijn met pijl 66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CxnSpPr/>
      </xdr:nvCxnSpPr>
      <xdr:spPr>
        <a:xfrm flipH="1" flipV="1">
          <a:off x="10741398" y="29233346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85276</xdr:colOff>
      <xdr:row>97</xdr:row>
      <xdr:rowOff>46284</xdr:rowOff>
    </xdr:from>
    <xdr:to>
      <xdr:col>19</xdr:col>
      <xdr:colOff>96650</xdr:colOff>
      <xdr:row>101</xdr:row>
      <xdr:rowOff>143575</xdr:rowOff>
    </xdr:to>
    <xdr:cxnSp macro="">
      <xdr:nvCxnSpPr>
        <xdr:cNvPr id="68" name="Rechte verbindingslijn met pijl 67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CxnSpPr/>
      </xdr:nvCxnSpPr>
      <xdr:spPr>
        <a:xfrm flipH="1" flipV="1">
          <a:off x="22844423" y="29215196"/>
          <a:ext cx="11374" cy="224882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95110</xdr:colOff>
      <xdr:row>115</xdr:row>
      <xdr:rowOff>123966</xdr:rowOff>
    </xdr:from>
    <xdr:to>
      <xdr:col>9</xdr:col>
      <xdr:colOff>95110</xdr:colOff>
      <xdr:row>119</xdr:row>
      <xdr:rowOff>174392</xdr:rowOff>
    </xdr:to>
    <xdr:cxnSp macro="">
      <xdr:nvCxnSpPr>
        <xdr:cNvPr id="69" name="Rechte verbindingslijn met pijl 68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CxnSpPr/>
      </xdr:nvCxnSpPr>
      <xdr:spPr>
        <a:xfrm flipH="1" flipV="1">
          <a:off x="10729492" y="35612995"/>
          <a:ext cx="0" cy="22019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61352</xdr:colOff>
      <xdr:row>115</xdr:row>
      <xdr:rowOff>105815</xdr:rowOff>
    </xdr:from>
    <xdr:to>
      <xdr:col>19</xdr:col>
      <xdr:colOff>61464</xdr:colOff>
      <xdr:row>119</xdr:row>
      <xdr:rowOff>146936</xdr:rowOff>
    </xdr:to>
    <xdr:cxnSp macro="">
      <xdr:nvCxnSpPr>
        <xdr:cNvPr id="70" name="Rechte verbindingslijn met pijl 69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CxnSpPr/>
      </xdr:nvCxnSpPr>
      <xdr:spPr>
        <a:xfrm flipV="1">
          <a:off x="22820499" y="35594844"/>
          <a:ext cx="112" cy="21926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133</xdr:row>
      <xdr:rowOff>64434</xdr:rowOff>
    </xdr:from>
    <xdr:to>
      <xdr:col>9</xdr:col>
      <xdr:colOff>107016</xdr:colOff>
      <xdr:row>137</xdr:row>
      <xdr:rowOff>114860</xdr:rowOff>
    </xdr:to>
    <xdr:cxnSp macro="">
      <xdr:nvCxnSpPr>
        <xdr:cNvPr id="71" name="Rechte verbindingslijn met pijl 70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CxnSpPr/>
      </xdr:nvCxnSpPr>
      <xdr:spPr>
        <a:xfrm flipH="1" flipV="1">
          <a:off x="10741398" y="41851169"/>
          <a:ext cx="0" cy="22019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73258</xdr:colOff>
      <xdr:row>133</xdr:row>
      <xdr:rowOff>93909</xdr:rowOff>
    </xdr:from>
    <xdr:to>
      <xdr:col>19</xdr:col>
      <xdr:colOff>73370</xdr:colOff>
      <xdr:row>137</xdr:row>
      <xdr:rowOff>135030</xdr:rowOff>
    </xdr:to>
    <xdr:cxnSp macro="">
      <xdr:nvCxnSpPr>
        <xdr:cNvPr id="72" name="Rechte verbindingslijn met pijl 71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CxnSpPr/>
      </xdr:nvCxnSpPr>
      <xdr:spPr>
        <a:xfrm flipV="1">
          <a:off x="22832405" y="41880644"/>
          <a:ext cx="112" cy="21926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107156</xdr:colOff>
      <xdr:row>105</xdr:row>
      <xdr:rowOff>95250</xdr:rowOff>
    </xdr:from>
    <xdr:to>
      <xdr:col>38</xdr:col>
      <xdr:colOff>107156</xdr:colOff>
      <xdr:row>111</xdr:row>
      <xdr:rowOff>178593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38D0AB08-EC2F-448B-987D-D96C1138F5C0}"/>
            </a:ext>
          </a:extLst>
        </xdr:cNvPr>
        <xdr:cNvCxnSpPr/>
      </xdr:nvCxnSpPr>
      <xdr:spPr>
        <a:xfrm flipH="1" flipV="1">
          <a:off x="35814000" y="32349281"/>
          <a:ext cx="0" cy="20716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43</xdr:row>
      <xdr:rowOff>117021</xdr:rowOff>
    </xdr:from>
    <xdr:to>
      <xdr:col>19</xdr:col>
      <xdr:colOff>60063</xdr:colOff>
      <xdr:row>47</xdr:row>
      <xdr:rowOff>158142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9042A89D-C8BE-455E-9C0A-8CB9B5AA63F7}"/>
            </a:ext>
          </a:extLst>
        </xdr:cNvPr>
        <xdr:cNvCxnSpPr/>
      </xdr:nvCxnSpPr>
      <xdr:spPr>
        <a:xfrm flipV="1">
          <a:off x="22767551" y="12194721"/>
          <a:ext cx="112" cy="164132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85164</xdr:colOff>
      <xdr:row>79</xdr:row>
      <xdr:rowOff>46284</xdr:rowOff>
    </xdr:from>
    <xdr:to>
      <xdr:col>19</xdr:col>
      <xdr:colOff>85276</xdr:colOff>
      <xdr:row>83</xdr:row>
      <xdr:rowOff>87405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AC100E73-4AF0-42F0-AA30-71FF2A8A30B2}"/>
            </a:ext>
          </a:extLst>
        </xdr:cNvPr>
        <xdr:cNvCxnSpPr/>
      </xdr:nvCxnSpPr>
      <xdr:spPr>
        <a:xfrm flipV="1">
          <a:off x="22802289" y="16560253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60931</xdr:colOff>
      <xdr:row>87</xdr:row>
      <xdr:rowOff>79281</xdr:rowOff>
    </xdr:from>
    <xdr:to>
      <xdr:col>19</xdr:col>
      <xdr:colOff>60931</xdr:colOff>
      <xdr:row>93</xdr:row>
      <xdr:rowOff>179293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91A309A3-36B9-473A-987A-EB9E9C76C6E2}"/>
            </a:ext>
          </a:extLst>
        </xdr:cNvPr>
        <xdr:cNvCxnSpPr/>
      </xdr:nvCxnSpPr>
      <xdr:spPr>
        <a:xfrm flipV="1">
          <a:off x="22778056" y="13116625"/>
          <a:ext cx="0" cy="22788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85164</xdr:colOff>
      <xdr:row>97</xdr:row>
      <xdr:rowOff>46284</xdr:rowOff>
    </xdr:from>
    <xdr:to>
      <xdr:col>19</xdr:col>
      <xdr:colOff>85276</xdr:colOff>
      <xdr:row>101</xdr:row>
      <xdr:rowOff>87405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789BB25A-31B8-4DD6-8E07-149DBCD9B2D0}"/>
            </a:ext>
          </a:extLst>
        </xdr:cNvPr>
        <xdr:cNvCxnSpPr/>
      </xdr:nvCxnSpPr>
      <xdr:spPr>
        <a:xfrm flipV="1">
          <a:off x="22802289" y="16560253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49025</xdr:colOff>
      <xdr:row>141</xdr:row>
      <xdr:rowOff>91188</xdr:rowOff>
    </xdr:from>
    <xdr:to>
      <xdr:col>19</xdr:col>
      <xdr:colOff>51407</xdr:colOff>
      <xdr:row>147</xdr:row>
      <xdr:rowOff>179293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0DE98A73-6DB7-4798-9484-241F59DFADE8}"/>
            </a:ext>
          </a:extLst>
        </xdr:cNvPr>
        <xdr:cNvCxnSpPr/>
      </xdr:nvCxnSpPr>
      <xdr:spPr>
        <a:xfrm flipV="1">
          <a:off x="22766150" y="36917219"/>
          <a:ext cx="2382" cy="226694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127187</xdr:colOff>
      <xdr:row>141</xdr:row>
      <xdr:rowOff>115982</xdr:rowOff>
    </xdr:from>
    <xdr:to>
      <xdr:col>9</xdr:col>
      <xdr:colOff>129568</xdr:colOff>
      <xdr:row>148</xdr:row>
      <xdr:rowOff>11205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0716654B-EC19-4BAB-AB1E-6B86F3E3D8EE}"/>
            </a:ext>
          </a:extLst>
        </xdr:cNvPr>
        <xdr:cNvCxnSpPr/>
      </xdr:nvCxnSpPr>
      <xdr:spPr>
        <a:xfrm flipH="1" flipV="1">
          <a:off x="10759468" y="36942013"/>
          <a:ext cx="2381" cy="22645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151</xdr:row>
      <xdr:rowOff>64434</xdr:rowOff>
    </xdr:from>
    <xdr:to>
      <xdr:col>9</xdr:col>
      <xdr:colOff>107016</xdr:colOff>
      <xdr:row>155</xdr:row>
      <xdr:rowOff>114860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CDC66C9D-F889-4508-AD11-B14C6FAB5549}"/>
            </a:ext>
          </a:extLst>
        </xdr:cNvPr>
        <xdr:cNvCxnSpPr/>
      </xdr:nvCxnSpPr>
      <xdr:spPr>
        <a:xfrm flipH="1" flipV="1">
          <a:off x="10739297" y="40414715"/>
          <a:ext cx="0" cy="16577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73258</xdr:colOff>
      <xdr:row>151</xdr:row>
      <xdr:rowOff>93909</xdr:rowOff>
    </xdr:from>
    <xdr:to>
      <xdr:col>19</xdr:col>
      <xdr:colOff>73370</xdr:colOff>
      <xdr:row>155</xdr:row>
      <xdr:rowOff>135030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FFE680BD-8104-494E-9B83-4DD6052FDDA1}"/>
            </a:ext>
          </a:extLst>
        </xdr:cNvPr>
        <xdr:cNvCxnSpPr/>
      </xdr:nvCxnSpPr>
      <xdr:spPr>
        <a:xfrm flipV="1">
          <a:off x="22790383" y="40444190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179E869B-4AA0-4EDB-83F6-275BAF281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3781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7</xdr:col>
      <xdr:colOff>476250</xdr:colOff>
      <xdr:row>2</xdr:row>
      <xdr:rowOff>35718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D7055146-EED7-4F13-9106-344759527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3031" y="535781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36</xdr:row>
      <xdr:rowOff>142874</xdr:rowOff>
    </xdr:from>
    <xdr:to>
      <xdr:col>38</xdr:col>
      <xdr:colOff>57150</xdr:colOff>
      <xdr:row>43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DBD94382-0D90-46D2-AE8C-888637AFCA8A}"/>
            </a:ext>
          </a:extLst>
        </xdr:cNvPr>
        <xdr:cNvCxnSpPr/>
      </xdr:nvCxnSpPr>
      <xdr:spPr>
        <a:xfrm flipV="1">
          <a:off x="35747325" y="720089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36</xdr:row>
      <xdr:rowOff>89647</xdr:rowOff>
    </xdr:from>
    <xdr:to>
      <xdr:col>19</xdr:col>
      <xdr:colOff>89647</xdr:colOff>
      <xdr:row>42</xdr:row>
      <xdr:rowOff>112059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3053F2B3-CFA6-4DF0-81FD-8366C5200975}"/>
            </a:ext>
          </a:extLst>
        </xdr:cNvPr>
        <xdr:cNvCxnSpPr/>
      </xdr:nvCxnSpPr>
      <xdr:spPr>
        <a:xfrm flipH="1" flipV="1">
          <a:off x="23834912" y="5625353"/>
          <a:ext cx="11206" cy="20058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90768</xdr:colOff>
      <xdr:row>36</xdr:row>
      <xdr:rowOff>105476</xdr:rowOff>
    </xdr:from>
    <xdr:to>
      <xdr:col>9</xdr:col>
      <xdr:colOff>105056</xdr:colOff>
      <xdr:row>42</xdr:row>
      <xdr:rowOff>143577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E5DE58D9-8443-44D5-9AD6-C2847274C412}"/>
            </a:ext>
          </a:extLst>
        </xdr:cNvPr>
        <xdr:cNvCxnSpPr/>
      </xdr:nvCxnSpPr>
      <xdr:spPr>
        <a:xfrm flipH="1" flipV="1">
          <a:off x="11722474" y="5641182"/>
          <a:ext cx="14288" cy="202154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54</xdr:row>
      <xdr:rowOff>142875</xdr:rowOff>
    </xdr:from>
    <xdr:to>
      <xdr:col>38</xdr:col>
      <xdr:colOff>47625</xdr:colOff>
      <xdr:row>61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ADBA3DDC-0DD1-4CFC-98DE-CD6F39BE3A38}"/>
            </a:ext>
          </a:extLst>
        </xdr:cNvPr>
        <xdr:cNvCxnSpPr/>
      </xdr:nvCxnSpPr>
      <xdr:spPr>
        <a:xfrm flipH="1" flipV="1">
          <a:off x="35737800" y="1346835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60932</xdr:colOff>
      <xdr:row>54</xdr:row>
      <xdr:rowOff>101692</xdr:rowOff>
    </xdr:from>
    <xdr:to>
      <xdr:col>19</xdr:col>
      <xdr:colOff>60932</xdr:colOff>
      <xdr:row>61</xdr:row>
      <xdr:rowOff>11204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79D52934-A345-40E3-89D0-C875C51B92C1}"/>
            </a:ext>
          </a:extLst>
        </xdr:cNvPr>
        <xdr:cNvCxnSpPr/>
      </xdr:nvCxnSpPr>
      <xdr:spPr>
        <a:xfrm flipV="1">
          <a:off x="22764050" y="11912692"/>
          <a:ext cx="0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92870</xdr:colOff>
      <xdr:row>54</xdr:row>
      <xdr:rowOff>162206</xdr:rowOff>
    </xdr:from>
    <xdr:to>
      <xdr:col>9</xdr:col>
      <xdr:colOff>107157</xdr:colOff>
      <xdr:row>60</xdr:row>
      <xdr:rowOff>128868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0BFEA361-CC90-4673-AA9A-E660DD085A8E}"/>
            </a:ext>
          </a:extLst>
        </xdr:cNvPr>
        <xdr:cNvCxnSpPr/>
      </xdr:nvCxnSpPr>
      <xdr:spPr>
        <a:xfrm flipH="1" flipV="1">
          <a:off x="11724576" y="11973206"/>
          <a:ext cx="14287" cy="195010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72</xdr:row>
      <xdr:rowOff>95250</xdr:rowOff>
    </xdr:from>
    <xdr:to>
      <xdr:col>38</xdr:col>
      <xdr:colOff>57150</xdr:colOff>
      <xdr:row>79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1A22E8D1-1066-4587-BAD0-75D169F73EB7}"/>
            </a:ext>
          </a:extLst>
        </xdr:cNvPr>
        <xdr:cNvCxnSpPr/>
      </xdr:nvCxnSpPr>
      <xdr:spPr>
        <a:xfrm flipV="1">
          <a:off x="35747325" y="1968817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51408</xdr:colOff>
      <xdr:row>72</xdr:row>
      <xdr:rowOff>113599</xdr:rowOff>
    </xdr:from>
    <xdr:to>
      <xdr:col>19</xdr:col>
      <xdr:colOff>51408</xdr:colOff>
      <xdr:row>78</xdr:row>
      <xdr:rowOff>94548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D13498B7-02B0-4F80-988D-FFCFC1AE6B92}"/>
            </a:ext>
          </a:extLst>
        </xdr:cNvPr>
        <xdr:cNvCxnSpPr/>
      </xdr:nvCxnSpPr>
      <xdr:spPr>
        <a:xfrm flipH="1" flipV="1">
          <a:off x="22754526" y="18199893"/>
          <a:ext cx="0" cy="196439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72</xdr:row>
      <xdr:rowOff>150301</xdr:rowOff>
    </xdr:from>
    <xdr:to>
      <xdr:col>9</xdr:col>
      <xdr:colOff>92868</xdr:colOff>
      <xdr:row>78</xdr:row>
      <xdr:rowOff>176493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1A972469-56B0-4FC7-9EB4-E32BBCD471EF}"/>
            </a:ext>
          </a:extLst>
        </xdr:cNvPr>
        <xdr:cNvCxnSpPr/>
      </xdr:nvCxnSpPr>
      <xdr:spPr>
        <a:xfrm flipV="1">
          <a:off x="11715050" y="18236595"/>
          <a:ext cx="9524" cy="200963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90</xdr:row>
      <xdr:rowOff>107156</xdr:rowOff>
    </xdr:from>
    <xdr:to>
      <xdr:col>38</xdr:col>
      <xdr:colOff>47625</xdr:colOff>
      <xdr:row>97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E73F68D8-E489-4506-B43A-841AD7E0B1DD}"/>
            </a:ext>
          </a:extLst>
        </xdr:cNvPr>
        <xdr:cNvCxnSpPr/>
      </xdr:nvCxnSpPr>
      <xdr:spPr>
        <a:xfrm flipH="1" flipV="1">
          <a:off x="35737800" y="25996106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60933</xdr:colOff>
      <xdr:row>90</xdr:row>
      <xdr:rowOff>77880</xdr:rowOff>
    </xdr:from>
    <xdr:to>
      <xdr:col>19</xdr:col>
      <xdr:colOff>63315</xdr:colOff>
      <xdr:row>96</xdr:row>
      <xdr:rowOff>177892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0AAAFDE5-54C9-4A6A-BCBC-BC70549FAECE}"/>
            </a:ext>
          </a:extLst>
        </xdr:cNvPr>
        <xdr:cNvCxnSpPr/>
      </xdr:nvCxnSpPr>
      <xdr:spPr>
        <a:xfrm flipV="1">
          <a:off x="22764051" y="24461880"/>
          <a:ext cx="2382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78441</xdr:colOff>
      <xdr:row>90</xdr:row>
      <xdr:rowOff>56029</xdr:rowOff>
    </xdr:from>
    <xdr:to>
      <xdr:col>9</xdr:col>
      <xdr:colOff>78441</xdr:colOff>
      <xdr:row>96</xdr:row>
      <xdr:rowOff>123265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1460ECE6-C93B-48E9-ACF9-F7067C7CCAD7}"/>
            </a:ext>
          </a:extLst>
        </xdr:cNvPr>
        <xdr:cNvCxnSpPr/>
      </xdr:nvCxnSpPr>
      <xdr:spPr>
        <a:xfrm flipV="1">
          <a:off x="11710147" y="24440029"/>
          <a:ext cx="0" cy="205067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84605</xdr:colOff>
      <xdr:row>46</xdr:row>
      <xdr:rowOff>56030</xdr:rowOff>
    </xdr:from>
    <xdr:to>
      <xdr:col>9</xdr:col>
      <xdr:colOff>89647</xdr:colOff>
      <xdr:row>50</xdr:row>
      <xdr:rowOff>161085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07E4C0F4-D239-4F1B-A0C6-363614A8B8A1}"/>
            </a:ext>
          </a:extLst>
        </xdr:cNvPr>
        <xdr:cNvCxnSpPr/>
      </xdr:nvCxnSpPr>
      <xdr:spPr>
        <a:xfrm flipV="1">
          <a:off x="11716311" y="8875059"/>
          <a:ext cx="5042" cy="225658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81662</xdr:colOff>
      <xdr:row>46</xdr:row>
      <xdr:rowOff>105814</xdr:rowOff>
    </xdr:from>
    <xdr:to>
      <xdr:col>19</xdr:col>
      <xdr:colOff>81774</xdr:colOff>
      <xdr:row>50</xdr:row>
      <xdr:rowOff>146935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6F7C46F1-8D9C-41EA-B432-6150F0BC6B1B}"/>
            </a:ext>
          </a:extLst>
        </xdr:cNvPr>
        <xdr:cNvCxnSpPr/>
      </xdr:nvCxnSpPr>
      <xdr:spPr>
        <a:xfrm flipV="1">
          <a:off x="23798912" y="12226377"/>
          <a:ext cx="112" cy="164846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64</xdr:row>
      <xdr:rowOff>86846</xdr:rowOff>
    </xdr:from>
    <xdr:to>
      <xdr:col>9</xdr:col>
      <xdr:colOff>84604</xdr:colOff>
      <xdr:row>68</xdr:row>
      <xdr:rowOff>137272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D9C3F42A-6A07-4DCB-9C48-D00D449072EB}"/>
            </a:ext>
          </a:extLst>
        </xdr:cNvPr>
        <xdr:cNvCxnSpPr/>
      </xdr:nvCxnSpPr>
      <xdr:spPr>
        <a:xfrm flipH="1" flipV="1">
          <a:off x="11716310" y="15181170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85165</xdr:colOff>
      <xdr:row>64</xdr:row>
      <xdr:rowOff>68695</xdr:rowOff>
    </xdr:from>
    <xdr:to>
      <xdr:col>19</xdr:col>
      <xdr:colOff>85277</xdr:colOff>
      <xdr:row>68</xdr:row>
      <xdr:rowOff>109816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E96B39E6-1847-4E80-9332-BE0B9317CFD8}"/>
            </a:ext>
          </a:extLst>
        </xdr:cNvPr>
        <xdr:cNvCxnSpPr/>
      </xdr:nvCxnSpPr>
      <xdr:spPr>
        <a:xfrm flipV="1">
          <a:off x="22788283" y="15163019"/>
          <a:ext cx="112" cy="21926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82</xdr:row>
      <xdr:rowOff>86846</xdr:rowOff>
    </xdr:from>
    <xdr:to>
      <xdr:col>9</xdr:col>
      <xdr:colOff>84604</xdr:colOff>
      <xdr:row>86</xdr:row>
      <xdr:rowOff>137272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9B0CFDC6-6069-44CA-A048-D1D1645104ED}"/>
            </a:ext>
          </a:extLst>
        </xdr:cNvPr>
        <xdr:cNvCxnSpPr/>
      </xdr:nvCxnSpPr>
      <xdr:spPr>
        <a:xfrm flipH="1" flipV="1">
          <a:off x="11716310" y="21501287"/>
          <a:ext cx="0" cy="22019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73959</xdr:colOff>
      <xdr:row>82</xdr:row>
      <xdr:rowOff>102313</xdr:rowOff>
    </xdr:from>
    <xdr:to>
      <xdr:col>19</xdr:col>
      <xdr:colOff>74071</xdr:colOff>
      <xdr:row>86</xdr:row>
      <xdr:rowOff>143434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425F945E-4618-4834-AF93-2C94CFDDF85F}"/>
            </a:ext>
          </a:extLst>
        </xdr:cNvPr>
        <xdr:cNvCxnSpPr/>
      </xdr:nvCxnSpPr>
      <xdr:spPr>
        <a:xfrm flipV="1">
          <a:off x="22777077" y="21516754"/>
          <a:ext cx="112" cy="21926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100</xdr:row>
      <xdr:rowOff>86846</xdr:rowOff>
    </xdr:from>
    <xdr:to>
      <xdr:col>9</xdr:col>
      <xdr:colOff>84604</xdr:colOff>
      <xdr:row>104</xdr:row>
      <xdr:rowOff>137272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4DF77485-16C7-4142-AFF4-4FAA500B5545}"/>
            </a:ext>
          </a:extLst>
        </xdr:cNvPr>
        <xdr:cNvCxnSpPr/>
      </xdr:nvCxnSpPr>
      <xdr:spPr>
        <a:xfrm flipH="1" flipV="1">
          <a:off x="11716310" y="27754170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51660</xdr:colOff>
      <xdr:row>100</xdr:row>
      <xdr:rowOff>68695</xdr:rowOff>
    </xdr:from>
    <xdr:to>
      <xdr:col>19</xdr:col>
      <xdr:colOff>63034</xdr:colOff>
      <xdr:row>104</xdr:row>
      <xdr:rowOff>165986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17CF11FF-C1FF-4212-8C69-4C6AD41048CA}"/>
            </a:ext>
          </a:extLst>
        </xdr:cNvPr>
        <xdr:cNvCxnSpPr/>
      </xdr:nvCxnSpPr>
      <xdr:spPr>
        <a:xfrm flipH="1" flipV="1">
          <a:off x="22754778" y="27736019"/>
          <a:ext cx="11374" cy="224882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</xdr:colOff>
      <xdr:row>72</xdr:row>
      <xdr:rowOff>112059</xdr:rowOff>
    </xdr:from>
    <xdr:to>
      <xdr:col>19</xdr:col>
      <xdr:colOff>44823</xdr:colOff>
      <xdr:row>79</xdr:row>
      <xdr:rowOff>0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8F4DE59F-775D-44BA-8399-405EF097BB01}"/>
            </a:ext>
          </a:extLst>
        </xdr:cNvPr>
        <xdr:cNvCxnSpPr/>
      </xdr:nvCxnSpPr>
      <xdr:spPr>
        <a:xfrm flipV="1">
          <a:off x="22752423" y="7170084"/>
          <a:ext cx="0" cy="205964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108</xdr:row>
      <xdr:rowOff>142874</xdr:rowOff>
    </xdr:from>
    <xdr:to>
      <xdr:col>38</xdr:col>
      <xdr:colOff>57150</xdr:colOff>
      <xdr:row>115</xdr:row>
      <xdr:rowOff>0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164D0CA2-DCAC-4423-B3FB-362FB43C0C1A}"/>
            </a:ext>
          </a:extLst>
        </xdr:cNvPr>
        <xdr:cNvCxnSpPr/>
      </xdr:nvCxnSpPr>
      <xdr:spPr>
        <a:xfrm flipV="1">
          <a:off x="38896738" y="5678580"/>
          <a:ext cx="0" cy="20310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108</xdr:row>
      <xdr:rowOff>89647</xdr:rowOff>
    </xdr:from>
    <xdr:to>
      <xdr:col>19</xdr:col>
      <xdr:colOff>89647</xdr:colOff>
      <xdr:row>114</xdr:row>
      <xdr:rowOff>112059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673356C9-688A-472C-A469-7E36C9A8F9AE}"/>
            </a:ext>
          </a:extLst>
        </xdr:cNvPr>
        <xdr:cNvCxnSpPr/>
      </xdr:nvCxnSpPr>
      <xdr:spPr>
        <a:xfrm flipH="1" flipV="1">
          <a:off x="23834912" y="5625353"/>
          <a:ext cx="11206" cy="20058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90768</xdr:colOff>
      <xdr:row>108</xdr:row>
      <xdr:rowOff>105476</xdr:rowOff>
    </xdr:from>
    <xdr:to>
      <xdr:col>9</xdr:col>
      <xdr:colOff>105056</xdr:colOff>
      <xdr:row>114</xdr:row>
      <xdr:rowOff>143577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EB27D87B-C352-4B68-9A21-DFEC48338270}"/>
            </a:ext>
          </a:extLst>
        </xdr:cNvPr>
        <xdr:cNvCxnSpPr/>
      </xdr:nvCxnSpPr>
      <xdr:spPr>
        <a:xfrm flipH="1" flipV="1">
          <a:off x="11722474" y="5641182"/>
          <a:ext cx="14288" cy="202154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126</xdr:row>
      <xdr:rowOff>142875</xdr:rowOff>
    </xdr:from>
    <xdr:to>
      <xdr:col>38</xdr:col>
      <xdr:colOff>47625</xdr:colOff>
      <xdr:row>133</xdr:row>
      <xdr:rowOff>0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4ACA085C-0F9C-4A36-99C4-48251660AA4A}"/>
            </a:ext>
          </a:extLst>
        </xdr:cNvPr>
        <xdr:cNvCxnSpPr/>
      </xdr:nvCxnSpPr>
      <xdr:spPr>
        <a:xfrm flipH="1" flipV="1">
          <a:off x="38887213" y="11404787"/>
          <a:ext cx="0" cy="203106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60932</xdr:colOff>
      <xdr:row>126</xdr:row>
      <xdr:rowOff>101692</xdr:rowOff>
    </xdr:from>
    <xdr:to>
      <xdr:col>19</xdr:col>
      <xdr:colOff>60932</xdr:colOff>
      <xdr:row>133</xdr:row>
      <xdr:rowOff>11204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5EA21673-BF42-4469-A58C-C82DFEA378B2}"/>
            </a:ext>
          </a:extLst>
        </xdr:cNvPr>
        <xdr:cNvCxnSpPr/>
      </xdr:nvCxnSpPr>
      <xdr:spPr>
        <a:xfrm flipV="1">
          <a:off x="23817403" y="11363604"/>
          <a:ext cx="0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92870</xdr:colOff>
      <xdr:row>126</xdr:row>
      <xdr:rowOff>162206</xdr:rowOff>
    </xdr:from>
    <xdr:to>
      <xdr:col>9</xdr:col>
      <xdr:colOff>107157</xdr:colOff>
      <xdr:row>132</xdr:row>
      <xdr:rowOff>128868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AE6C40E8-F8D8-4CDD-B8DB-47281EA860CA}"/>
            </a:ext>
          </a:extLst>
        </xdr:cNvPr>
        <xdr:cNvCxnSpPr/>
      </xdr:nvCxnSpPr>
      <xdr:spPr>
        <a:xfrm flipH="1" flipV="1">
          <a:off x="11724576" y="11424118"/>
          <a:ext cx="14287" cy="195010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144</xdr:row>
      <xdr:rowOff>95250</xdr:rowOff>
    </xdr:from>
    <xdr:to>
      <xdr:col>38</xdr:col>
      <xdr:colOff>57150</xdr:colOff>
      <xdr:row>151</xdr:row>
      <xdr:rowOff>0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CAB91007-A3C4-4DB6-9EF6-FD0E2BFF556A}"/>
            </a:ext>
          </a:extLst>
        </xdr:cNvPr>
        <xdr:cNvCxnSpPr/>
      </xdr:nvCxnSpPr>
      <xdr:spPr>
        <a:xfrm flipV="1">
          <a:off x="38896738" y="17083368"/>
          <a:ext cx="0" cy="207869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51408</xdr:colOff>
      <xdr:row>144</xdr:row>
      <xdr:rowOff>113599</xdr:rowOff>
    </xdr:from>
    <xdr:to>
      <xdr:col>19</xdr:col>
      <xdr:colOff>51408</xdr:colOff>
      <xdr:row>150</xdr:row>
      <xdr:rowOff>94548</xdr:rowOff>
    </xdr:to>
    <xdr:cxnSp macro="">
      <xdr:nvCxnSpPr>
        <xdr:cNvPr id="34" name="Rechte verbindingslijn met pijl 33">
          <a:extLst>
            <a:ext uri="{FF2B5EF4-FFF2-40B4-BE49-F238E27FC236}">
              <a16:creationId xmlns:a16="http://schemas.microsoft.com/office/drawing/2014/main" id="{955DE0EB-DA07-49E8-95F4-A08F8C0E75DF}"/>
            </a:ext>
          </a:extLst>
        </xdr:cNvPr>
        <xdr:cNvCxnSpPr/>
      </xdr:nvCxnSpPr>
      <xdr:spPr>
        <a:xfrm flipH="1" flipV="1">
          <a:off x="23807879" y="17101717"/>
          <a:ext cx="0" cy="196439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144</xdr:row>
      <xdr:rowOff>150301</xdr:rowOff>
    </xdr:from>
    <xdr:to>
      <xdr:col>9</xdr:col>
      <xdr:colOff>92868</xdr:colOff>
      <xdr:row>150</xdr:row>
      <xdr:rowOff>176493</xdr:rowOff>
    </xdr:to>
    <xdr:cxnSp macro="">
      <xdr:nvCxnSpPr>
        <xdr:cNvPr id="35" name="Rechte verbindingslijn met pijl 34">
          <a:extLst>
            <a:ext uri="{FF2B5EF4-FFF2-40B4-BE49-F238E27FC236}">
              <a16:creationId xmlns:a16="http://schemas.microsoft.com/office/drawing/2014/main" id="{749B9969-C99A-4860-83F6-9C7729BE0E42}"/>
            </a:ext>
          </a:extLst>
        </xdr:cNvPr>
        <xdr:cNvCxnSpPr/>
      </xdr:nvCxnSpPr>
      <xdr:spPr>
        <a:xfrm flipV="1">
          <a:off x="11715050" y="17138419"/>
          <a:ext cx="9524" cy="200963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162</xdr:row>
      <xdr:rowOff>107156</xdr:rowOff>
    </xdr:from>
    <xdr:to>
      <xdr:col>38</xdr:col>
      <xdr:colOff>47625</xdr:colOff>
      <xdr:row>169</xdr:row>
      <xdr:rowOff>0</xdr:rowOff>
    </xdr:to>
    <xdr:cxnSp macro="">
      <xdr:nvCxnSpPr>
        <xdr:cNvPr id="36" name="Rechte verbindingslijn met pijl 35">
          <a:extLst>
            <a:ext uri="{FF2B5EF4-FFF2-40B4-BE49-F238E27FC236}">
              <a16:creationId xmlns:a16="http://schemas.microsoft.com/office/drawing/2014/main" id="{B78A3C64-B16E-4FB0-A932-8840364FD332}"/>
            </a:ext>
          </a:extLst>
        </xdr:cNvPr>
        <xdr:cNvCxnSpPr/>
      </xdr:nvCxnSpPr>
      <xdr:spPr>
        <a:xfrm flipH="1" flipV="1">
          <a:off x="38887213" y="22843891"/>
          <a:ext cx="0" cy="206678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60933</xdr:colOff>
      <xdr:row>162</xdr:row>
      <xdr:rowOff>77880</xdr:rowOff>
    </xdr:from>
    <xdr:to>
      <xdr:col>19</xdr:col>
      <xdr:colOff>63315</xdr:colOff>
      <xdr:row>168</xdr:row>
      <xdr:rowOff>177892</xdr:rowOff>
    </xdr:to>
    <xdr:cxnSp macro="">
      <xdr:nvCxnSpPr>
        <xdr:cNvPr id="37" name="Rechte verbindingslijn met pijl 36">
          <a:extLst>
            <a:ext uri="{FF2B5EF4-FFF2-40B4-BE49-F238E27FC236}">
              <a16:creationId xmlns:a16="http://schemas.microsoft.com/office/drawing/2014/main" id="{795AD795-5ED7-4AB3-A542-E2E4B243BC84}"/>
            </a:ext>
          </a:extLst>
        </xdr:cNvPr>
        <xdr:cNvCxnSpPr/>
      </xdr:nvCxnSpPr>
      <xdr:spPr>
        <a:xfrm flipV="1">
          <a:off x="23817404" y="22814615"/>
          <a:ext cx="2382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78441</xdr:colOff>
      <xdr:row>162</xdr:row>
      <xdr:rowOff>56029</xdr:rowOff>
    </xdr:from>
    <xdr:to>
      <xdr:col>9</xdr:col>
      <xdr:colOff>78441</xdr:colOff>
      <xdr:row>168</xdr:row>
      <xdr:rowOff>123265</xdr:rowOff>
    </xdr:to>
    <xdr:cxnSp macro="">
      <xdr:nvCxnSpPr>
        <xdr:cNvPr id="38" name="Rechte verbindingslijn met pijl 37">
          <a:extLst>
            <a:ext uri="{FF2B5EF4-FFF2-40B4-BE49-F238E27FC236}">
              <a16:creationId xmlns:a16="http://schemas.microsoft.com/office/drawing/2014/main" id="{B94AD157-AA52-4629-B8D0-5862A44698BF}"/>
            </a:ext>
          </a:extLst>
        </xdr:cNvPr>
        <xdr:cNvCxnSpPr/>
      </xdr:nvCxnSpPr>
      <xdr:spPr>
        <a:xfrm flipV="1">
          <a:off x="11710147" y="22792764"/>
          <a:ext cx="0" cy="205067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84605</xdr:colOff>
      <xdr:row>118</xdr:row>
      <xdr:rowOff>56030</xdr:rowOff>
    </xdr:from>
    <xdr:to>
      <xdr:col>9</xdr:col>
      <xdr:colOff>89647</xdr:colOff>
      <xdr:row>122</xdr:row>
      <xdr:rowOff>161085</xdr:rowOff>
    </xdr:to>
    <xdr:cxnSp macro="">
      <xdr:nvCxnSpPr>
        <xdr:cNvPr id="39" name="Rechte verbindingslijn met pijl 38">
          <a:extLst>
            <a:ext uri="{FF2B5EF4-FFF2-40B4-BE49-F238E27FC236}">
              <a16:creationId xmlns:a16="http://schemas.microsoft.com/office/drawing/2014/main" id="{2360276C-9A16-46F7-B5E3-6FF4D959AE57}"/>
            </a:ext>
          </a:extLst>
        </xdr:cNvPr>
        <xdr:cNvCxnSpPr/>
      </xdr:nvCxnSpPr>
      <xdr:spPr>
        <a:xfrm flipV="1">
          <a:off x="11716311" y="8875059"/>
          <a:ext cx="5042" cy="170749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105475</xdr:colOff>
      <xdr:row>118</xdr:row>
      <xdr:rowOff>105814</xdr:rowOff>
    </xdr:from>
    <xdr:to>
      <xdr:col>19</xdr:col>
      <xdr:colOff>105587</xdr:colOff>
      <xdr:row>122</xdr:row>
      <xdr:rowOff>146935</xdr:rowOff>
    </xdr:to>
    <xdr:cxnSp macro="">
      <xdr:nvCxnSpPr>
        <xdr:cNvPr id="40" name="Rechte verbindingslijn met pijl 39">
          <a:extLst>
            <a:ext uri="{FF2B5EF4-FFF2-40B4-BE49-F238E27FC236}">
              <a16:creationId xmlns:a16="http://schemas.microsoft.com/office/drawing/2014/main" id="{B1380FBF-28DD-475C-8566-811B76B32CBB}"/>
            </a:ext>
          </a:extLst>
        </xdr:cNvPr>
        <xdr:cNvCxnSpPr/>
      </xdr:nvCxnSpPr>
      <xdr:spPr>
        <a:xfrm flipV="1">
          <a:off x="23861946" y="8924843"/>
          <a:ext cx="112" cy="164356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136</xdr:row>
      <xdr:rowOff>86846</xdr:rowOff>
    </xdr:from>
    <xdr:to>
      <xdr:col>9</xdr:col>
      <xdr:colOff>84604</xdr:colOff>
      <xdr:row>140</xdr:row>
      <xdr:rowOff>137272</xdr:rowOff>
    </xdr:to>
    <xdr:cxnSp macro="">
      <xdr:nvCxnSpPr>
        <xdr:cNvPr id="41" name="Rechte verbindingslijn met pijl 40">
          <a:extLst>
            <a:ext uri="{FF2B5EF4-FFF2-40B4-BE49-F238E27FC236}">
              <a16:creationId xmlns:a16="http://schemas.microsoft.com/office/drawing/2014/main" id="{B21B4F91-FE8A-479B-A925-3141EF337D3B}"/>
            </a:ext>
          </a:extLst>
        </xdr:cNvPr>
        <xdr:cNvCxnSpPr/>
      </xdr:nvCxnSpPr>
      <xdr:spPr>
        <a:xfrm flipH="1" flipV="1">
          <a:off x="11716310" y="14632081"/>
          <a:ext cx="0" cy="16528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85165</xdr:colOff>
      <xdr:row>136</xdr:row>
      <xdr:rowOff>68695</xdr:rowOff>
    </xdr:from>
    <xdr:to>
      <xdr:col>19</xdr:col>
      <xdr:colOff>85277</xdr:colOff>
      <xdr:row>140</xdr:row>
      <xdr:rowOff>109816</xdr:rowOff>
    </xdr:to>
    <xdr:cxnSp macro="">
      <xdr:nvCxnSpPr>
        <xdr:cNvPr id="42" name="Rechte verbindingslijn met pijl 41">
          <a:extLst>
            <a:ext uri="{FF2B5EF4-FFF2-40B4-BE49-F238E27FC236}">
              <a16:creationId xmlns:a16="http://schemas.microsoft.com/office/drawing/2014/main" id="{9D3E7A78-78C4-4657-96A1-F504A57EBBB4}"/>
            </a:ext>
          </a:extLst>
        </xdr:cNvPr>
        <xdr:cNvCxnSpPr/>
      </xdr:nvCxnSpPr>
      <xdr:spPr>
        <a:xfrm flipV="1">
          <a:off x="23841636" y="14613930"/>
          <a:ext cx="112" cy="164356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154</xdr:row>
      <xdr:rowOff>86846</xdr:rowOff>
    </xdr:from>
    <xdr:to>
      <xdr:col>9</xdr:col>
      <xdr:colOff>84604</xdr:colOff>
      <xdr:row>158</xdr:row>
      <xdr:rowOff>137272</xdr:rowOff>
    </xdr:to>
    <xdr:cxnSp macro="">
      <xdr:nvCxnSpPr>
        <xdr:cNvPr id="43" name="Rechte verbindingslijn met pijl 42">
          <a:extLst>
            <a:ext uri="{FF2B5EF4-FFF2-40B4-BE49-F238E27FC236}">
              <a16:creationId xmlns:a16="http://schemas.microsoft.com/office/drawing/2014/main" id="{D8C978CB-827A-4330-AAC7-1EA610C33F7F}"/>
            </a:ext>
          </a:extLst>
        </xdr:cNvPr>
        <xdr:cNvCxnSpPr/>
      </xdr:nvCxnSpPr>
      <xdr:spPr>
        <a:xfrm flipH="1" flipV="1">
          <a:off x="11716310" y="20403111"/>
          <a:ext cx="0" cy="16528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73959</xdr:colOff>
      <xdr:row>154</xdr:row>
      <xdr:rowOff>102313</xdr:rowOff>
    </xdr:from>
    <xdr:to>
      <xdr:col>19</xdr:col>
      <xdr:colOff>74071</xdr:colOff>
      <xdr:row>158</xdr:row>
      <xdr:rowOff>143434</xdr:rowOff>
    </xdr:to>
    <xdr:cxnSp macro="">
      <xdr:nvCxnSpPr>
        <xdr:cNvPr id="44" name="Rechte verbindingslijn met pijl 43">
          <a:extLst>
            <a:ext uri="{FF2B5EF4-FFF2-40B4-BE49-F238E27FC236}">
              <a16:creationId xmlns:a16="http://schemas.microsoft.com/office/drawing/2014/main" id="{029E1DB8-BDD3-443E-B01A-695BF76D308F}"/>
            </a:ext>
          </a:extLst>
        </xdr:cNvPr>
        <xdr:cNvCxnSpPr/>
      </xdr:nvCxnSpPr>
      <xdr:spPr>
        <a:xfrm flipV="1">
          <a:off x="23830430" y="20418578"/>
          <a:ext cx="112" cy="164356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172</xdr:row>
      <xdr:rowOff>86846</xdr:rowOff>
    </xdr:from>
    <xdr:to>
      <xdr:col>9</xdr:col>
      <xdr:colOff>84604</xdr:colOff>
      <xdr:row>176</xdr:row>
      <xdr:rowOff>137272</xdr:rowOff>
    </xdr:to>
    <xdr:cxnSp macro="">
      <xdr:nvCxnSpPr>
        <xdr:cNvPr id="45" name="Rechte verbindingslijn met pijl 44">
          <a:extLst>
            <a:ext uri="{FF2B5EF4-FFF2-40B4-BE49-F238E27FC236}">
              <a16:creationId xmlns:a16="http://schemas.microsoft.com/office/drawing/2014/main" id="{480A7607-E22A-46A0-9DA8-4BDBB40467E2}"/>
            </a:ext>
          </a:extLst>
        </xdr:cNvPr>
        <xdr:cNvCxnSpPr/>
      </xdr:nvCxnSpPr>
      <xdr:spPr>
        <a:xfrm flipH="1" flipV="1">
          <a:off x="11716310" y="26106905"/>
          <a:ext cx="0" cy="16528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51660</xdr:colOff>
      <xdr:row>172</xdr:row>
      <xdr:rowOff>68695</xdr:rowOff>
    </xdr:from>
    <xdr:to>
      <xdr:col>19</xdr:col>
      <xdr:colOff>63034</xdr:colOff>
      <xdr:row>176</xdr:row>
      <xdr:rowOff>165986</xdr:rowOff>
    </xdr:to>
    <xdr:cxnSp macro="">
      <xdr:nvCxnSpPr>
        <xdr:cNvPr id="46" name="Rechte verbindingslijn met pijl 45">
          <a:extLst>
            <a:ext uri="{FF2B5EF4-FFF2-40B4-BE49-F238E27FC236}">
              <a16:creationId xmlns:a16="http://schemas.microsoft.com/office/drawing/2014/main" id="{A3E69434-3B40-4BA3-A00C-D9D6ECE66FF3}"/>
            </a:ext>
          </a:extLst>
        </xdr:cNvPr>
        <xdr:cNvCxnSpPr/>
      </xdr:nvCxnSpPr>
      <xdr:spPr>
        <a:xfrm flipH="1" flipV="1">
          <a:off x="23808131" y="26088754"/>
          <a:ext cx="11374" cy="169973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</xdr:colOff>
      <xdr:row>144</xdr:row>
      <xdr:rowOff>112059</xdr:rowOff>
    </xdr:from>
    <xdr:to>
      <xdr:col>19</xdr:col>
      <xdr:colOff>44823</xdr:colOff>
      <xdr:row>151</xdr:row>
      <xdr:rowOff>0</xdr:rowOff>
    </xdr:to>
    <xdr:cxnSp macro="">
      <xdr:nvCxnSpPr>
        <xdr:cNvPr id="48" name="Rechte verbindingslijn met pijl 47">
          <a:extLst>
            <a:ext uri="{FF2B5EF4-FFF2-40B4-BE49-F238E27FC236}">
              <a16:creationId xmlns:a16="http://schemas.microsoft.com/office/drawing/2014/main" id="{5E688031-E327-44B1-A324-BB20148DEFE9}"/>
            </a:ext>
          </a:extLst>
        </xdr:cNvPr>
        <xdr:cNvCxnSpPr/>
      </xdr:nvCxnSpPr>
      <xdr:spPr>
        <a:xfrm flipV="1">
          <a:off x="23801294" y="17100177"/>
          <a:ext cx="0" cy="206188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70EAC2E5-2029-4BF0-A463-9481BBF68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5378231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9</xdr:col>
      <xdr:colOff>107156</xdr:colOff>
      <xdr:row>1</xdr:row>
      <xdr:rowOff>273843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AA906C3C-0138-4324-A687-BBF550040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39562" y="488156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32</xdr:row>
      <xdr:rowOff>142874</xdr:rowOff>
    </xdr:from>
    <xdr:to>
      <xdr:col>38</xdr:col>
      <xdr:colOff>57150</xdr:colOff>
      <xdr:row>39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DE2662BF-FF6F-4B4F-BEDE-90F3BDBA471B}"/>
            </a:ext>
          </a:extLst>
        </xdr:cNvPr>
        <xdr:cNvCxnSpPr/>
      </xdr:nvCxnSpPr>
      <xdr:spPr>
        <a:xfrm flipV="1">
          <a:off x="36747450" y="569594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32</xdr:row>
      <xdr:rowOff>80963</xdr:rowOff>
    </xdr:from>
    <xdr:to>
      <xdr:col>9</xdr:col>
      <xdr:colOff>83344</xdr:colOff>
      <xdr:row>38</xdr:row>
      <xdr:rowOff>119064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58333BB8-C667-41B8-AA7C-7B04B017EA20}"/>
            </a:ext>
          </a:extLst>
        </xdr:cNvPr>
        <xdr:cNvCxnSpPr/>
      </xdr:nvCxnSpPr>
      <xdr:spPr>
        <a:xfrm flipH="1" flipV="1">
          <a:off x="11701462" y="5676901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86</xdr:row>
      <xdr:rowOff>142875</xdr:rowOff>
    </xdr:from>
    <xdr:to>
      <xdr:col>38</xdr:col>
      <xdr:colOff>47625</xdr:colOff>
      <xdr:row>93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A94F2F18-2C0F-4853-B873-F24F9B032A52}"/>
            </a:ext>
          </a:extLst>
        </xdr:cNvPr>
        <xdr:cNvCxnSpPr/>
      </xdr:nvCxnSpPr>
      <xdr:spPr>
        <a:xfrm flipH="1" flipV="1">
          <a:off x="36737925" y="1196340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86</xdr:row>
      <xdr:rowOff>102393</xdr:rowOff>
    </xdr:from>
    <xdr:to>
      <xdr:col>19</xdr:col>
      <xdr:colOff>71437</xdr:colOff>
      <xdr:row>93</xdr:row>
      <xdr:rowOff>11905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9A7BCF58-41B8-448A-AC76-1CBFF31C8974}"/>
            </a:ext>
          </a:extLst>
        </xdr:cNvPr>
        <xdr:cNvCxnSpPr/>
      </xdr:nvCxnSpPr>
      <xdr:spPr>
        <a:xfrm flipV="1">
          <a:off x="23788687" y="11972924"/>
          <a:ext cx="0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80963</xdr:colOff>
      <xdr:row>86</xdr:row>
      <xdr:rowOff>116682</xdr:rowOff>
    </xdr:from>
    <xdr:to>
      <xdr:col>9</xdr:col>
      <xdr:colOff>95250</xdr:colOff>
      <xdr:row>92</xdr:row>
      <xdr:rowOff>83344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2913C5E3-C987-417F-860B-6BE453B1312A}"/>
            </a:ext>
          </a:extLst>
        </xdr:cNvPr>
        <xdr:cNvCxnSpPr/>
      </xdr:nvCxnSpPr>
      <xdr:spPr>
        <a:xfrm flipH="1" flipV="1">
          <a:off x="11713369" y="11987213"/>
          <a:ext cx="14287" cy="195500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104</xdr:row>
      <xdr:rowOff>95250</xdr:rowOff>
    </xdr:from>
    <xdr:to>
      <xdr:col>38</xdr:col>
      <xdr:colOff>57150</xdr:colOff>
      <xdr:row>111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2C7BD39C-E27F-42E4-B0C5-2A640BF6B74A}"/>
            </a:ext>
          </a:extLst>
        </xdr:cNvPr>
        <xdr:cNvCxnSpPr/>
      </xdr:nvCxnSpPr>
      <xdr:spPr>
        <a:xfrm flipV="1">
          <a:off x="36747450" y="1818322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61913</xdr:colOff>
      <xdr:row>104</xdr:row>
      <xdr:rowOff>114300</xdr:rowOff>
    </xdr:from>
    <xdr:to>
      <xdr:col>19</xdr:col>
      <xdr:colOff>61913</xdr:colOff>
      <xdr:row>110</xdr:row>
      <xdr:rowOff>95249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420B9BCD-4060-4F57-A5D9-F1FFCF01B855}"/>
            </a:ext>
          </a:extLst>
        </xdr:cNvPr>
        <xdr:cNvCxnSpPr/>
      </xdr:nvCxnSpPr>
      <xdr:spPr>
        <a:xfrm flipH="1" flipV="1">
          <a:off x="23779163" y="18259425"/>
          <a:ext cx="0" cy="196929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59532</xdr:colOff>
      <xdr:row>104</xdr:row>
      <xdr:rowOff>116683</xdr:rowOff>
    </xdr:from>
    <xdr:to>
      <xdr:col>9</xdr:col>
      <xdr:colOff>69056</xdr:colOff>
      <xdr:row>110</xdr:row>
      <xdr:rowOff>142875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A7DE7019-257D-4F1E-BE8F-45D14B56E8E1}"/>
            </a:ext>
          </a:extLst>
        </xdr:cNvPr>
        <xdr:cNvCxnSpPr/>
      </xdr:nvCxnSpPr>
      <xdr:spPr>
        <a:xfrm flipV="1">
          <a:off x="11691938" y="18261808"/>
          <a:ext cx="9524" cy="201453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122</xdr:row>
      <xdr:rowOff>107156</xdr:rowOff>
    </xdr:from>
    <xdr:to>
      <xdr:col>38</xdr:col>
      <xdr:colOff>47625</xdr:colOff>
      <xdr:row>129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B5AB1ADC-F500-41A2-940B-4684CB19CB41}"/>
            </a:ext>
          </a:extLst>
        </xdr:cNvPr>
        <xdr:cNvCxnSpPr/>
      </xdr:nvCxnSpPr>
      <xdr:spPr>
        <a:xfrm flipH="1" flipV="1">
          <a:off x="36737925" y="24491156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71438</xdr:colOff>
      <xdr:row>122</xdr:row>
      <xdr:rowOff>78581</xdr:rowOff>
    </xdr:from>
    <xdr:to>
      <xdr:col>19</xdr:col>
      <xdr:colOff>73820</xdr:colOff>
      <xdr:row>128</xdr:row>
      <xdr:rowOff>178593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4E0869FA-E9F8-4DAC-9794-CB6BCA50C3A7}"/>
            </a:ext>
          </a:extLst>
        </xdr:cNvPr>
        <xdr:cNvCxnSpPr/>
      </xdr:nvCxnSpPr>
      <xdr:spPr>
        <a:xfrm flipV="1">
          <a:off x="23788688" y="24534019"/>
          <a:ext cx="2382" cy="20883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80963</xdr:colOff>
      <xdr:row>122</xdr:row>
      <xdr:rowOff>92868</xdr:rowOff>
    </xdr:from>
    <xdr:to>
      <xdr:col>9</xdr:col>
      <xdr:colOff>83344</xdr:colOff>
      <xdr:row>128</xdr:row>
      <xdr:rowOff>154781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41BCBE3E-4737-4CA4-9384-0203FA8A1856}"/>
            </a:ext>
          </a:extLst>
        </xdr:cNvPr>
        <xdr:cNvCxnSpPr/>
      </xdr:nvCxnSpPr>
      <xdr:spPr>
        <a:xfrm flipH="1" flipV="1">
          <a:off x="11713369" y="24548306"/>
          <a:ext cx="2381" cy="20502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84606</xdr:colOff>
      <xdr:row>42</xdr:row>
      <xdr:rowOff>65134</xdr:rowOff>
    </xdr:from>
    <xdr:to>
      <xdr:col>9</xdr:col>
      <xdr:colOff>84606</xdr:colOff>
      <xdr:row>46</xdr:row>
      <xdr:rowOff>115560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14A6CE13-6542-4219-98BD-55D2AD7BC026}"/>
            </a:ext>
          </a:extLst>
        </xdr:cNvPr>
        <xdr:cNvCxnSpPr/>
      </xdr:nvCxnSpPr>
      <xdr:spPr>
        <a:xfrm flipH="1" flipV="1">
          <a:off x="11717012" y="8947197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42</xdr:row>
      <xdr:rowOff>128927</xdr:rowOff>
    </xdr:from>
    <xdr:to>
      <xdr:col>19</xdr:col>
      <xdr:colOff>60063</xdr:colOff>
      <xdr:row>46</xdr:row>
      <xdr:rowOff>170048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4D6130AA-5B62-404B-95D3-AB00A45470B7}"/>
            </a:ext>
          </a:extLst>
        </xdr:cNvPr>
        <xdr:cNvCxnSpPr/>
      </xdr:nvCxnSpPr>
      <xdr:spPr>
        <a:xfrm flipV="1">
          <a:off x="23777201" y="9010990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96</xdr:row>
      <xdr:rowOff>88947</xdr:rowOff>
    </xdr:from>
    <xdr:to>
      <xdr:col>9</xdr:col>
      <xdr:colOff>84604</xdr:colOff>
      <xdr:row>100</xdr:row>
      <xdr:rowOff>139373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FA6A7D3F-8A5E-4F41-9F08-FDD6DCAB1D09}"/>
            </a:ext>
          </a:extLst>
        </xdr:cNvPr>
        <xdr:cNvCxnSpPr/>
      </xdr:nvCxnSpPr>
      <xdr:spPr>
        <a:xfrm flipH="1" flipV="1">
          <a:off x="11717010" y="15245603"/>
          <a:ext cx="0" cy="22054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96</xdr:row>
      <xdr:rowOff>69396</xdr:rowOff>
    </xdr:from>
    <xdr:to>
      <xdr:col>19</xdr:col>
      <xdr:colOff>95782</xdr:colOff>
      <xdr:row>100</xdr:row>
      <xdr:rowOff>110517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C7AF7222-CBD9-4B29-8AEA-A307537F6D15}"/>
            </a:ext>
          </a:extLst>
        </xdr:cNvPr>
        <xdr:cNvCxnSpPr/>
      </xdr:nvCxnSpPr>
      <xdr:spPr>
        <a:xfrm flipV="1">
          <a:off x="23812920" y="15226052"/>
          <a:ext cx="112" cy="21961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108416</xdr:colOff>
      <xdr:row>114</xdr:row>
      <xdr:rowOff>77041</xdr:rowOff>
    </xdr:from>
    <xdr:to>
      <xdr:col>9</xdr:col>
      <xdr:colOff>108416</xdr:colOff>
      <xdr:row>118</xdr:row>
      <xdr:rowOff>127467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69538E13-8870-4102-A9DD-978406EBCF5F}"/>
            </a:ext>
          </a:extLst>
        </xdr:cNvPr>
        <xdr:cNvCxnSpPr/>
      </xdr:nvCxnSpPr>
      <xdr:spPr>
        <a:xfrm flipH="1" flipV="1">
          <a:off x="11740822" y="21555916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114</xdr:row>
      <xdr:rowOff>69396</xdr:rowOff>
    </xdr:from>
    <xdr:to>
      <xdr:col>19</xdr:col>
      <xdr:colOff>95782</xdr:colOff>
      <xdr:row>118</xdr:row>
      <xdr:rowOff>110517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C95F228E-5AB9-401F-B372-B1834AC9D0D7}"/>
            </a:ext>
          </a:extLst>
        </xdr:cNvPr>
        <xdr:cNvCxnSpPr/>
      </xdr:nvCxnSpPr>
      <xdr:spPr>
        <a:xfrm flipV="1">
          <a:off x="23812920" y="21548271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132</xdr:row>
      <xdr:rowOff>53228</xdr:rowOff>
    </xdr:from>
    <xdr:to>
      <xdr:col>9</xdr:col>
      <xdr:colOff>72697</xdr:colOff>
      <xdr:row>136</xdr:row>
      <xdr:rowOff>103654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92FF67E7-9E69-46ED-BB5D-1D34BA200D88}"/>
            </a:ext>
          </a:extLst>
        </xdr:cNvPr>
        <xdr:cNvCxnSpPr/>
      </xdr:nvCxnSpPr>
      <xdr:spPr>
        <a:xfrm flipH="1" flipV="1">
          <a:off x="11705103" y="27794791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95782</xdr:colOff>
      <xdr:row>132</xdr:row>
      <xdr:rowOff>69396</xdr:rowOff>
    </xdr:from>
    <xdr:to>
      <xdr:col>19</xdr:col>
      <xdr:colOff>107156</xdr:colOff>
      <xdr:row>136</xdr:row>
      <xdr:rowOff>166687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EBA9846A-B691-4F82-B348-D0A2309BDD6F}"/>
            </a:ext>
          </a:extLst>
        </xdr:cNvPr>
        <xdr:cNvCxnSpPr/>
      </xdr:nvCxnSpPr>
      <xdr:spPr>
        <a:xfrm flipH="1" flipV="1">
          <a:off x="23813032" y="27810959"/>
          <a:ext cx="11374" cy="225232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32</xdr:row>
      <xdr:rowOff>89647</xdr:rowOff>
    </xdr:from>
    <xdr:to>
      <xdr:col>19</xdr:col>
      <xdr:colOff>83344</xdr:colOff>
      <xdr:row>38</xdr:row>
      <xdr:rowOff>95250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DF6411DC-D3D4-4A26-8C36-F261D8075422}"/>
            </a:ext>
          </a:extLst>
        </xdr:cNvPr>
        <xdr:cNvCxnSpPr/>
      </xdr:nvCxnSpPr>
      <xdr:spPr>
        <a:xfrm flipH="1" flipV="1">
          <a:off x="23795691" y="5685585"/>
          <a:ext cx="4903" cy="19939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50</xdr:row>
      <xdr:rowOff>142874</xdr:rowOff>
    </xdr:from>
    <xdr:to>
      <xdr:col>38</xdr:col>
      <xdr:colOff>57150</xdr:colOff>
      <xdr:row>57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7B6C179B-942E-4AA2-B60C-B8D5933F6BBA}"/>
            </a:ext>
          </a:extLst>
        </xdr:cNvPr>
        <xdr:cNvCxnSpPr/>
      </xdr:nvCxnSpPr>
      <xdr:spPr>
        <a:xfrm flipV="1">
          <a:off x="38859619" y="7691437"/>
          <a:ext cx="0" cy="22264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50</xdr:row>
      <xdr:rowOff>80963</xdr:rowOff>
    </xdr:from>
    <xdr:to>
      <xdr:col>9</xdr:col>
      <xdr:colOff>83344</xdr:colOff>
      <xdr:row>56</xdr:row>
      <xdr:rowOff>119064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3DC8B30D-4905-4227-8F6C-2E9599B95C58}"/>
            </a:ext>
          </a:extLst>
        </xdr:cNvPr>
        <xdr:cNvCxnSpPr/>
      </xdr:nvCxnSpPr>
      <xdr:spPr>
        <a:xfrm flipH="1" flipV="1">
          <a:off x="11701462" y="7629526"/>
          <a:ext cx="14288" cy="22169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84606</xdr:colOff>
      <xdr:row>60</xdr:row>
      <xdr:rowOff>65134</xdr:rowOff>
    </xdr:from>
    <xdr:to>
      <xdr:col>9</xdr:col>
      <xdr:colOff>84606</xdr:colOff>
      <xdr:row>64</xdr:row>
      <xdr:rowOff>115560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838B8ECC-5CBA-4868-9A1A-38EE7179F7A2}"/>
            </a:ext>
          </a:extLst>
        </xdr:cNvPr>
        <xdr:cNvCxnSpPr/>
      </xdr:nvCxnSpPr>
      <xdr:spPr>
        <a:xfrm flipH="1" flipV="1">
          <a:off x="11717012" y="11090322"/>
          <a:ext cx="0" cy="16577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60</xdr:row>
      <xdr:rowOff>128927</xdr:rowOff>
    </xdr:from>
    <xdr:to>
      <xdr:col>19</xdr:col>
      <xdr:colOff>60063</xdr:colOff>
      <xdr:row>64</xdr:row>
      <xdr:rowOff>170048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57798C4F-2F13-4469-B7EA-04F336B374B4}"/>
            </a:ext>
          </a:extLst>
        </xdr:cNvPr>
        <xdr:cNvCxnSpPr/>
      </xdr:nvCxnSpPr>
      <xdr:spPr>
        <a:xfrm flipV="1">
          <a:off x="23777201" y="11154115"/>
          <a:ext cx="112" cy="164846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50</xdr:row>
      <xdr:rowOff>89647</xdr:rowOff>
    </xdr:from>
    <xdr:to>
      <xdr:col>19</xdr:col>
      <xdr:colOff>83344</xdr:colOff>
      <xdr:row>56</xdr:row>
      <xdr:rowOff>95250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C73C8E8F-78C5-4281-9466-24899E52EE26}"/>
            </a:ext>
          </a:extLst>
        </xdr:cNvPr>
        <xdr:cNvCxnSpPr/>
      </xdr:nvCxnSpPr>
      <xdr:spPr>
        <a:xfrm flipH="1" flipV="1">
          <a:off x="23795691" y="7638210"/>
          <a:ext cx="4903" cy="21844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68</xdr:row>
      <xdr:rowOff>142874</xdr:rowOff>
    </xdr:from>
    <xdr:to>
      <xdr:col>38</xdr:col>
      <xdr:colOff>57150</xdr:colOff>
      <xdr:row>75</xdr:row>
      <xdr:rowOff>0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2167636A-7399-4B12-82B1-DB0E18A67F8C}"/>
            </a:ext>
          </a:extLst>
        </xdr:cNvPr>
        <xdr:cNvCxnSpPr/>
      </xdr:nvCxnSpPr>
      <xdr:spPr>
        <a:xfrm flipV="1">
          <a:off x="38859619" y="13596937"/>
          <a:ext cx="0" cy="22264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68</xdr:row>
      <xdr:rowOff>80963</xdr:rowOff>
    </xdr:from>
    <xdr:to>
      <xdr:col>9</xdr:col>
      <xdr:colOff>83344</xdr:colOff>
      <xdr:row>74</xdr:row>
      <xdr:rowOff>119064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D1C46D33-FCAD-45F9-B620-7F9BCAC898EE}"/>
            </a:ext>
          </a:extLst>
        </xdr:cNvPr>
        <xdr:cNvCxnSpPr/>
      </xdr:nvCxnSpPr>
      <xdr:spPr>
        <a:xfrm flipH="1" flipV="1">
          <a:off x="11701462" y="13535026"/>
          <a:ext cx="14288" cy="22169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84606</xdr:colOff>
      <xdr:row>78</xdr:row>
      <xdr:rowOff>65134</xdr:rowOff>
    </xdr:from>
    <xdr:to>
      <xdr:col>9</xdr:col>
      <xdr:colOff>84606</xdr:colOff>
      <xdr:row>82</xdr:row>
      <xdr:rowOff>115560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AA5037C8-BF6A-42A7-8759-A10DFE132723}"/>
            </a:ext>
          </a:extLst>
        </xdr:cNvPr>
        <xdr:cNvCxnSpPr/>
      </xdr:nvCxnSpPr>
      <xdr:spPr>
        <a:xfrm flipH="1" flipV="1">
          <a:off x="11717012" y="17043447"/>
          <a:ext cx="0" cy="88386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78</xdr:row>
      <xdr:rowOff>128927</xdr:rowOff>
    </xdr:from>
    <xdr:to>
      <xdr:col>19</xdr:col>
      <xdr:colOff>60063</xdr:colOff>
      <xdr:row>82</xdr:row>
      <xdr:rowOff>170048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DE1868C3-82A3-4576-8DBB-14AD00F017ED}"/>
            </a:ext>
          </a:extLst>
        </xdr:cNvPr>
        <xdr:cNvCxnSpPr/>
      </xdr:nvCxnSpPr>
      <xdr:spPr>
        <a:xfrm flipV="1">
          <a:off x="23777201" y="17107240"/>
          <a:ext cx="112" cy="8745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68</xdr:row>
      <xdr:rowOff>89647</xdr:rowOff>
    </xdr:from>
    <xdr:to>
      <xdr:col>19</xdr:col>
      <xdr:colOff>83344</xdr:colOff>
      <xdr:row>74</xdr:row>
      <xdr:rowOff>95250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75C29DD9-B28A-4DB0-A4C8-D19149DD2EF2}"/>
            </a:ext>
          </a:extLst>
        </xdr:cNvPr>
        <xdr:cNvCxnSpPr/>
      </xdr:nvCxnSpPr>
      <xdr:spPr>
        <a:xfrm flipH="1" flipV="1">
          <a:off x="23795691" y="13543710"/>
          <a:ext cx="4903" cy="21844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890694</xdr:colOff>
      <xdr:row>3</xdr:row>
      <xdr:rowOff>27596</xdr:rowOff>
    </xdr:from>
    <xdr:to>
      <xdr:col>7</xdr:col>
      <xdr:colOff>349738</xdr:colOff>
      <xdr:row>5</xdr:row>
      <xdr:rowOff>101950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1519" y="808646"/>
          <a:ext cx="1840294" cy="436304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1333500</xdr:colOff>
      <xdr:row>1</xdr:row>
      <xdr:rowOff>133350</xdr:rowOff>
    </xdr:from>
    <xdr:to>
      <xdr:col>8</xdr:col>
      <xdr:colOff>971550</xdr:colOff>
      <xdr:row>4</xdr:row>
      <xdr:rowOff>145206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315575" y="342900"/>
          <a:ext cx="1076325" cy="79290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244475</xdr:colOff>
      <xdr:row>8</xdr:row>
      <xdr:rowOff>23810</xdr:rowOff>
    </xdr:from>
    <xdr:to>
      <xdr:col>1</xdr:col>
      <xdr:colOff>6131719</xdr:colOff>
      <xdr:row>25</xdr:row>
      <xdr:rowOff>180413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B957D7A0-66A4-4708-AFCC-483C6137C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862853</xdr:colOff>
      <xdr:row>10</xdr:row>
      <xdr:rowOff>11206</xdr:rowOff>
    </xdr:from>
    <xdr:ext cx="1501589" cy="1874183"/>
    <xdr:pic>
      <xdr:nvPicPr>
        <xdr:cNvPr id="3" name="Afbeelding 2">
          <a:extLst>
            <a:ext uri="{FF2B5EF4-FFF2-40B4-BE49-F238E27FC236}">
              <a16:creationId xmlns:a16="http://schemas.microsoft.com/office/drawing/2014/main" id="{694F5F47-C563-48CF-BE76-A21095105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03" y="1916206"/>
          <a:ext cx="1501589" cy="1874183"/>
        </a:xfrm>
        <a:prstGeom prst="rect">
          <a:avLst/>
        </a:prstGeom>
      </xdr:spPr>
    </xdr:pic>
    <xdr:clientData/>
  </xdr:oneCellAnchor>
  <xdr:oneCellAnchor>
    <xdr:from>
      <xdr:col>3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B26917FF-8EB3-459B-AA7A-A228484FE3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395010" y="896471"/>
          <a:ext cx="2529854" cy="365934"/>
        </a:xfrm>
        <a:prstGeom prst="rect">
          <a:avLst/>
        </a:prstGeom>
      </xdr:spPr>
    </xdr:pic>
    <xdr:clientData/>
  </xdr:oneCellAnchor>
  <xdr:twoCellAnchor editAs="oneCell">
    <xdr:from>
      <xdr:col>4</xdr:col>
      <xdr:colOff>1133475</xdr:colOff>
      <xdr:row>1</xdr:row>
      <xdr:rowOff>76200</xdr:rowOff>
    </xdr:from>
    <xdr:to>
      <xdr:col>6</xdr:col>
      <xdr:colOff>76200</xdr:colOff>
      <xdr:row>4</xdr:row>
      <xdr:rowOff>21381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6504E4D-355A-42D8-ADD6-8732CE5E7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1782425" y="342900"/>
          <a:ext cx="1076325" cy="792906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835115</xdr:colOff>
      <xdr:row>1</xdr:row>
      <xdr:rowOff>95005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33B704DC-45C2-4E19-B523-3B81A39B5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7027615" y="304555"/>
          <a:ext cx="1076325" cy="801902"/>
        </a:xfrm>
        <a:prstGeom prst="rect">
          <a:avLst/>
        </a:prstGeom>
      </xdr:spPr>
    </xdr:pic>
    <xdr:clientData/>
  </xdr:oneCellAnchor>
  <xdr:twoCellAnchor>
    <xdr:from>
      <xdr:col>0</xdr:col>
      <xdr:colOff>238125</xdr:colOff>
      <xdr:row>12</xdr:row>
      <xdr:rowOff>227479</xdr:rowOff>
    </xdr:from>
    <xdr:to>
      <xdr:col>2</xdr:col>
      <xdr:colOff>517712</xdr:colOff>
      <xdr:row>17</xdr:row>
      <xdr:rowOff>136712</xdr:rowOff>
    </xdr:to>
    <xdr:sp macro="" textlink="">
      <xdr:nvSpPr>
        <xdr:cNvPr id="3" name="Stroomdiagram: Document 2">
          <a:extLst>
            <a:ext uri="{FF2B5EF4-FFF2-40B4-BE49-F238E27FC236}">
              <a16:creationId xmlns:a16="http://schemas.microsoft.com/office/drawing/2014/main" id="{D7C4A064-7994-427F-9654-CF7C68BDCC0E}"/>
            </a:ext>
          </a:extLst>
        </xdr:cNvPr>
        <xdr:cNvSpPr/>
      </xdr:nvSpPr>
      <xdr:spPr>
        <a:xfrm>
          <a:off x="238125" y="2475379"/>
          <a:ext cx="1574987" cy="899833"/>
        </a:xfrm>
        <a:prstGeom prst="flowChartDocumen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Tabblad</a:t>
          </a:r>
          <a:r>
            <a:rPr lang="nl-NL" sz="1100"/>
            <a:t> </a:t>
          </a:r>
          <a:r>
            <a:rPr lang="nl-NL" sz="1100">
              <a:solidFill>
                <a:schemeClr val="tx1"/>
              </a:solidFill>
            </a:rPr>
            <a:t>Samenvatting</a:t>
          </a:r>
        </a:p>
        <a:p>
          <a:pPr algn="l"/>
          <a:endParaRPr lang="nl-NL" sz="1100"/>
        </a:p>
      </xdr:txBody>
    </xdr:sp>
    <xdr:clientData/>
  </xdr:twoCellAnchor>
  <xdr:twoCellAnchor>
    <xdr:from>
      <xdr:col>0</xdr:col>
      <xdr:colOff>238686</xdr:colOff>
      <xdr:row>23</xdr:row>
      <xdr:rowOff>228600</xdr:rowOff>
    </xdr:from>
    <xdr:to>
      <xdr:col>2</xdr:col>
      <xdr:colOff>518273</xdr:colOff>
      <xdr:row>28</xdr:row>
      <xdr:rowOff>137833</xdr:rowOff>
    </xdr:to>
    <xdr:sp macro="" textlink="">
      <xdr:nvSpPr>
        <xdr:cNvPr id="4" name="Stroomdiagram: Document 3">
          <a:extLst>
            <a:ext uri="{FF2B5EF4-FFF2-40B4-BE49-F238E27FC236}">
              <a16:creationId xmlns:a16="http://schemas.microsoft.com/office/drawing/2014/main" id="{4F65E8E7-05A2-43E2-90AA-021084253839}"/>
            </a:ext>
          </a:extLst>
        </xdr:cNvPr>
        <xdr:cNvSpPr/>
      </xdr:nvSpPr>
      <xdr:spPr>
        <a:xfrm>
          <a:off x="238686" y="4572000"/>
          <a:ext cx="1574987" cy="899833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Tabblad</a:t>
          </a:r>
          <a:r>
            <a:rPr lang="nl-NL" sz="1100"/>
            <a:t> </a:t>
          </a:r>
          <a:r>
            <a:rPr lang="nl-NL" sz="1100" baseline="0">
              <a:solidFill>
                <a:schemeClr val="tx1"/>
              </a:solidFill>
            </a:rPr>
            <a:t> Toelichting</a:t>
          </a:r>
          <a:r>
            <a:rPr lang="nl-NL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endParaRPr lang="nl-NL" sz="1100"/>
        </a:p>
        <a:p>
          <a:pPr algn="l"/>
          <a:endParaRPr lang="nl-NL" sz="1100"/>
        </a:p>
      </xdr:txBody>
    </xdr:sp>
    <xdr:clientData/>
  </xdr:twoCellAnchor>
  <xdr:twoCellAnchor>
    <xdr:from>
      <xdr:col>0</xdr:col>
      <xdr:colOff>229161</xdr:colOff>
      <xdr:row>29</xdr:row>
      <xdr:rowOff>142875</xdr:rowOff>
    </xdr:from>
    <xdr:to>
      <xdr:col>2</xdr:col>
      <xdr:colOff>508748</xdr:colOff>
      <xdr:row>34</xdr:row>
      <xdr:rowOff>52108</xdr:rowOff>
    </xdr:to>
    <xdr:sp macro="" textlink="">
      <xdr:nvSpPr>
        <xdr:cNvPr id="5" name="Stroomdiagram: Document 4">
          <a:extLst>
            <a:ext uri="{FF2B5EF4-FFF2-40B4-BE49-F238E27FC236}">
              <a16:creationId xmlns:a16="http://schemas.microsoft.com/office/drawing/2014/main" id="{F7D20185-D149-42D2-A1AE-1DE1DA5BEBFE}"/>
            </a:ext>
          </a:extLst>
        </xdr:cNvPr>
        <xdr:cNvSpPr/>
      </xdr:nvSpPr>
      <xdr:spPr>
        <a:xfrm>
          <a:off x="229161" y="5667375"/>
          <a:ext cx="1574987" cy="861733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Tabblad</a:t>
          </a:r>
          <a:r>
            <a:rPr lang="nl-NL" sz="1100"/>
            <a:t> </a:t>
          </a:r>
          <a:r>
            <a:rPr lang="nl-NL" sz="1100">
              <a:solidFill>
                <a:schemeClr val="tx1"/>
              </a:solidFill>
            </a:rPr>
            <a:t>Dimensionering</a:t>
          </a:r>
        </a:p>
        <a:p>
          <a:pPr algn="l"/>
          <a:endParaRPr lang="nl-NL" sz="1100"/>
        </a:p>
      </xdr:txBody>
    </xdr:sp>
    <xdr:clientData/>
  </xdr:twoCellAnchor>
  <xdr:twoCellAnchor>
    <xdr:from>
      <xdr:col>4</xdr:col>
      <xdr:colOff>9093</xdr:colOff>
      <xdr:row>43</xdr:row>
      <xdr:rowOff>30268</xdr:rowOff>
    </xdr:from>
    <xdr:to>
      <xdr:col>5</xdr:col>
      <xdr:colOff>545855</xdr:colOff>
      <xdr:row>47</xdr:row>
      <xdr:rowOff>195074</xdr:rowOff>
    </xdr:to>
    <xdr:sp macro="" textlink="">
      <xdr:nvSpPr>
        <xdr:cNvPr id="6" name="Stroomdiagram: Document 5">
          <a:extLst>
            <a:ext uri="{FF2B5EF4-FFF2-40B4-BE49-F238E27FC236}">
              <a16:creationId xmlns:a16="http://schemas.microsoft.com/office/drawing/2014/main" id="{678113C6-AA69-4E8E-88FF-38F05739B954}"/>
            </a:ext>
          </a:extLst>
        </xdr:cNvPr>
        <xdr:cNvSpPr/>
      </xdr:nvSpPr>
      <xdr:spPr>
        <a:xfrm>
          <a:off x="3628593" y="8221768"/>
          <a:ext cx="1584512" cy="926806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Benodigde HW &amp; SW</a:t>
          </a: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28575</xdr:colOff>
      <xdr:row>23</xdr:row>
      <xdr:rowOff>103654</xdr:rowOff>
    </xdr:from>
    <xdr:to>
      <xdr:col>11</xdr:col>
      <xdr:colOff>565337</xdr:colOff>
      <xdr:row>28</xdr:row>
      <xdr:rowOff>12887</xdr:rowOff>
    </xdr:to>
    <xdr:sp macro="" textlink="">
      <xdr:nvSpPr>
        <xdr:cNvPr id="7" name="Stroomdiagram: Document 6">
          <a:extLst>
            <a:ext uri="{FF2B5EF4-FFF2-40B4-BE49-F238E27FC236}">
              <a16:creationId xmlns:a16="http://schemas.microsoft.com/office/drawing/2014/main" id="{DF798825-977C-4482-98E4-77BF77AF325F}"/>
            </a:ext>
          </a:extLst>
        </xdr:cNvPr>
        <xdr:cNvSpPr/>
      </xdr:nvSpPr>
      <xdr:spPr>
        <a:xfrm>
          <a:off x="9934575" y="4485154"/>
          <a:ext cx="1584512" cy="861733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A1 Bouwblok</a:t>
          </a:r>
          <a:r>
            <a:rPr lang="nl-NL" sz="1100" baseline="0">
              <a:solidFill>
                <a:schemeClr val="tx1"/>
              </a:solidFill>
            </a:rPr>
            <a:t> 1</a:t>
          </a:r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47625</xdr:colOff>
      <xdr:row>39</xdr:row>
      <xdr:rowOff>65554</xdr:rowOff>
    </xdr:from>
    <xdr:to>
      <xdr:col>11</xdr:col>
      <xdr:colOff>584387</xdr:colOff>
      <xdr:row>43</xdr:row>
      <xdr:rowOff>222437</xdr:rowOff>
    </xdr:to>
    <xdr:sp macro="" textlink="">
      <xdr:nvSpPr>
        <xdr:cNvPr id="8" name="Stroomdiagram: Document 7">
          <a:extLst>
            <a:ext uri="{FF2B5EF4-FFF2-40B4-BE49-F238E27FC236}">
              <a16:creationId xmlns:a16="http://schemas.microsoft.com/office/drawing/2014/main" id="{9D28BD95-1194-4B78-88D9-C9DAB7D9106F}"/>
            </a:ext>
          </a:extLst>
        </xdr:cNvPr>
        <xdr:cNvSpPr/>
      </xdr:nvSpPr>
      <xdr:spPr>
        <a:xfrm>
          <a:off x="9953625" y="7495054"/>
          <a:ext cx="1584512" cy="890308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B Bouwblok</a:t>
          </a:r>
          <a:r>
            <a:rPr lang="nl-NL" sz="1100" baseline="0">
              <a:solidFill>
                <a:schemeClr val="tx1"/>
              </a:solidFill>
            </a:rPr>
            <a:t> 2</a:t>
          </a: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38100</xdr:colOff>
      <xdr:row>46</xdr:row>
      <xdr:rowOff>27454</xdr:rowOff>
    </xdr:from>
    <xdr:to>
      <xdr:col>11</xdr:col>
      <xdr:colOff>574862</xdr:colOff>
      <xdr:row>50</xdr:row>
      <xdr:rowOff>184337</xdr:rowOff>
    </xdr:to>
    <xdr:sp macro="" textlink="">
      <xdr:nvSpPr>
        <xdr:cNvPr id="9" name="Stroomdiagram: Document 8">
          <a:extLst>
            <a:ext uri="{FF2B5EF4-FFF2-40B4-BE49-F238E27FC236}">
              <a16:creationId xmlns:a16="http://schemas.microsoft.com/office/drawing/2014/main" id="{7BE2B107-DCC7-4CF7-BC17-3AD6293E1F6B}"/>
            </a:ext>
          </a:extLst>
        </xdr:cNvPr>
        <xdr:cNvSpPr/>
      </xdr:nvSpPr>
      <xdr:spPr>
        <a:xfrm>
          <a:off x="9944100" y="8790454"/>
          <a:ext cx="1584512" cy="918883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C</a:t>
          </a:r>
          <a:r>
            <a:rPr lang="nl-NL" sz="1100" baseline="0">
              <a:solidFill>
                <a:schemeClr val="tx1"/>
              </a:solidFill>
            </a:rPr>
            <a:t> </a:t>
          </a:r>
          <a:r>
            <a:rPr lang="nl-NL" sz="1100">
              <a:solidFill>
                <a:schemeClr val="tx1"/>
              </a:solidFill>
            </a:rPr>
            <a:t>Bouwblok</a:t>
          </a:r>
          <a:r>
            <a:rPr lang="nl-NL" sz="1100" baseline="0">
              <a:solidFill>
                <a:schemeClr val="tx1"/>
              </a:solidFill>
            </a:rPr>
            <a:t> 3</a:t>
          </a:r>
        </a:p>
        <a:p>
          <a:pPr algn="l"/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536762</xdr:colOff>
      <xdr:row>57</xdr:row>
      <xdr:rowOff>156883</xdr:rowOff>
    </xdr:to>
    <xdr:sp macro="" textlink="">
      <xdr:nvSpPr>
        <xdr:cNvPr id="10" name="Stroomdiagram: Document 9">
          <a:extLst>
            <a:ext uri="{FF2B5EF4-FFF2-40B4-BE49-F238E27FC236}">
              <a16:creationId xmlns:a16="http://schemas.microsoft.com/office/drawing/2014/main" id="{AC091A15-C233-460A-90AB-696A425DEE3A}"/>
            </a:ext>
          </a:extLst>
        </xdr:cNvPr>
        <xdr:cNvSpPr/>
      </xdr:nvSpPr>
      <xdr:spPr>
        <a:xfrm>
          <a:off x="9906000" y="10096500"/>
          <a:ext cx="1584512" cy="918883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chemeClr val="tx1"/>
              </a:solidFill>
            </a:rPr>
            <a:t>D </a:t>
          </a:r>
          <a:r>
            <a:rPr lang="nl-NL" sz="1100">
              <a:solidFill>
                <a:schemeClr val="tx1"/>
              </a:solidFill>
            </a:rPr>
            <a:t>Bouwblok 4</a:t>
          </a:r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2</xdr:col>
      <xdr:colOff>508748</xdr:colOff>
      <xdr:row>21</xdr:row>
      <xdr:rowOff>248280</xdr:rowOff>
    </xdr:from>
    <xdr:to>
      <xdr:col>4</xdr:col>
      <xdr:colOff>4762</xdr:colOff>
      <xdr:row>31</xdr:row>
      <xdr:rowOff>222508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CE0A3CFF-80EE-4605-A70F-90813B3F1B72}"/>
            </a:ext>
          </a:extLst>
        </xdr:cNvPr>
        <xdr:cNvCxnSpPr>
          <a:cxnSpLocks/>
          <a:stCxn id="5" idx="3"/>
          <a:endCxn id="27" idx="1"/>
        </xdr:cNvCxnSpPr>
      </xdr:nvCxnSpPr>
      <xdr:spPr>
        <a:xfrm flipV="1">
          <a:off x="1806529" y="5177468"/>
          <a:ext cx="1817733" cy="247454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25</xdr:row>
      <xdr:rowOff>183286</xdr:rowOff>
    </xdr:from>
    <xdr:to>
      <xdr:col>10</xdr:col>
      <xdr:colOff>28575</xdr:colOff>
      <xdr:row>45</xdr:row>
      <xdr:rowOff>112671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96A61651-0567-4E48-991F-A39422C69CB6}"/>
            </a:ext>
          </a:extLst>
        </xdr:cNvPr>
        <xdr:cNvCxnSpPr>
          <a:cxnSpLocks/>
          <a:stCxn id="7" idx="1"/>
          <a:endCxn id="6" idx="3"/>
        </xdr:cNvCxnSpPr>
      </xdr:nvCxnSpPr>
      <xdr:spPr>
        <a:xfrm flipH="1">
          <a:off x="5213105" y="4945786"/>
          <a:ext cx="4721470" cy="373938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34</xdr:row>
      <xdr:rowOff>143995</xdr:rowOff>
    </xdr:from>
    <xdr:to>
      <xdr:col>10</xdr:col>
      <xdr:colOff>47625</xdr:colOff>
      <xdr:row>45</xdr:row>
      <xdr:rowOff>112671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A2D87C54-B20C-4966-9030-D7FFB8D251CB}"/>
            </a:ext>
          </a:extLst>
        </xdr:cNvPr>
        <xdr:cNvCxnSpPr>
          <a:cxnSpLocks/>
          <a:stCxn id="8" idx="1"/>
          <a:endCxn id="6" idx="3"/>
        </xdr:cNvCxnSpPr>
      </xdr:nvCxnSpPr>
      <xdr:spPr>
        <a:xfrm flipH="1">
          <a:off x="5213105" y="6620995"/>
          <a:ext cx="4740520" cy="206417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41</xdr:row>
      <xdr:rowOff>105895</xdr:rowOff>
    </xdr:from>
    <xdr:to>
      <xdr:col>10</xdr:col>
      <xdr:colOff>38100</xdr:colOff>
      <xdr:row>45</xdr:row>
      <xdr:rowOff>112671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AD6DE727-96CD-4B3F-ADDC-054164AD3FA6}"/>
            </a:ext>
          </a:extLst>
        </xdr:cNvPr>
        <xdr:cNvCxnSpPr>
          <a:cxnSpLocks/>
          <a:stCxn id="9" idx="1"/>
          <a:endCxn id="6" idx="3"/>
        </xdr:cNvCxnSpPr>
      </xdr:nvCxnSpPr>
      <xdr:spPr>
        <a:xfrm flipH="1">
          <a:off x="5213105" y="7916395"/>
          <a:ext cx="4730995" cy="76877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45</xdr:row>
      <xdr:rowOff>112671</xdr:rowOff>
    </xdr:from>
    <xdr:to>
      <xdr:col>10</xdr:col>
      <xdr:colOff>0</xdr:colOff>
      <xdr:row>48</xdr:row>
      <xdr:rowOff>78442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48FBDE81-3963-4CB9-86D7-902BAFDCB11B}"/>
            </a:ext>
          </a:extLst>
        </xdr:cNvPr>
        <xdr:cNvCxnSpPr>
          <a:cxnSpLocks/>
          <a:stCxn id="10" idx="1"/>
          <a:endCxn id="6" idx="3"/>
        </xdr:cNvCxnSpPr>
      </xdr:nvCxnSpPr>
      <xdr:spPr>
        <a:xfrm flipH="1" flipV="1">
          <a:off x="5213105" y="8685171"/>
          <a:ext cx="4692895" cy="53727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32904</xdr:colOff>
      <xdr:row>61</xdr:row>
      <xdr:rowOff>20782</xdr:rowOff>
    </xdr:from>
    <xdr:to>
      <xdr:col>11</xdr:col>
      <xdr:colOff>531566</xdr:colOff>
      <xdr:row>65</xdr:row>
      <xdr:rowOff>177664</xdr:rowOff>
    </xdr:to>
    <xdr:sp macro="" textlink="">
      <xdr:nvSpPr>
        <xdr:cNvPr id="16" name="Stroomdiagram: Document 15">
          <a:extLst>
            <a:ext uri="{FF2B5EF4-FFF2-40B4-BE49-F238E27FC236}">
              <a16:creationId xmlns:a16="http://schemas.microsoft.com/office/drawing/2014/main" id="{65F88C11-5635-4B99-9F28-2A1587E79A3E}"/>
            </a:ext>
          </a:extLst>
        </xdr:cNvPr>
        <xdr:cNvSpPr/>
      </xdr:nvSpPr>
      <xdr:spPr>
        <a:xfrm>
          <a:off x="9938904" y="11641282"/>
          <a:ext cx="1546412" cy="918882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E. Bouwblok 5 Integratie A</a:t>
          </a:r>
          <a:endParaRPr lang="nl-NL" sz="1100"/>
        </a:p>
      </xdr:txBody>
    </xdr:sp>
    <xdr:clientData/>
  </xdr:twoCellAnchor>
  <xdr:twoCellAnchor>
    <xdr:from>
      <xdr:col>4</xdr:col>
      <xdr:colOff>0</xdr:colOff>
      <xdr:row>12</xdr:row>
      <xdr:rowOff>246529</xdr:rowOff>
    </xdr:from>
    <xdr:to>
      <xdr:col>5</xdr:col>
      <xdr:colOff>631031</xdr:colOff>
      <xdr:row>17</xdr:row>
      <xdr:rowOff>155762</xdr:rowOff>
    </xdr:to>
    <xdr:sp macro="" textlink="">
      <xdr:nvSpPr>
        <xdr:cNvPr id="17" name="Stroomdiagram: Document 16">
          <a:extLst>
            <a:ext uri="{FF2B5EF4-FFF2-40B4-BE49-F238E27FC236}">
              <a16:creationId xmlns:a16="http://schemas.microsoft.com/office/drawing/2014/main" id="{CD0C99C7-7DF4-4E85-A279-1CF9953E7262}"/>
            </a:ext>
          </a:extLst>
        </xdr:cNvPr>
        <xdr:cNvSpPr/>
      </xdr:nvSpPr>
      <xdr:spPr>
        <a:xfrm>
          <a:off x="3619500" y="2475379"/>
          <a:ext cx="1678781" cy="918883"/>
        </a:xfrm>
        <a:prstGeom prst="flowChartDocumen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EMVI-formule</a:t>
          </a: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2</xdr:col>
      <xdr:colOff>517712</xdr:colOff>
      <xdr:row>15</xdr:row>
      <xdr:rowOff>57080</xdr:rowOff>
    </xdr:from>
    <xdr:to>
      <xdr:col>4</xdr:col>
      <xdr:colOff>4762</xdr:colOff>
      <xdr:row>21</xdr:row>
      <xdr:rowOff>248280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D6EA7CA3-2EFC-4D36-AEC0-1CCC284325FF}"/>
            </a:ext>
          </a:extLst>
        </xdr:cNvPr>
        <xdr:cNvCxnSpPr>
          <a:stCxn id="27" idx="1"/>
          <a:endCxn id="3" idx="3"/>
        </xdr:cNvCxnSpPr>
      </xdr:nvCxnSpPr>
      <xdr:spPr>
        <a:xfrm flipH="1" flipV="1">
          <a:off x="1815493" y="3486080"/>
          <a:ext cx="1808769" cy="16913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517712</xdr:colOff>
      <xdr:row>15</xdr:row>
      <xdr:rowOff>57080</xdr:rowOff>
    </xdr:from>
    <xdr:to>
      <xdr:col>4</xdr:col>
      <xdr:colOff>0</xdr:colOff>
      <xdr:row>15</xdr:row>
      <xdr:rowOff>76130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001E0C69-38AB-4467-8E7E-34D621C33B53}"/>
            </a:ext>
          </a:extLst>
        </xdr:cNvPr>
        <xdr:cNvCxnSpPr>
          <a:stCxn id="3" idx="3"/>
          <a:endCxn id="17" idx="1"/>
        </xdr:cNvCxnSpPr>
      </xdr:nvCxnSpPr>
      <xdr:spPr>
        <a:xfrm>
          <a:off x="1813112" y="2914580"/>
          <a:ext cx="1806388" cy="190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47625</xdr:colOff>
      <xdr:row>14</xdr:row>
      <xdr:rowOff>38100</xdr:rowOff>
    </xdr:from>
    <xdr:ext cx="0" cy="468201"/>
    <xdr:pic>
      <xdr:nvPicPr>
        <xdr:cNvPr id="20" name="Afbeelding 19">
          <a:extLst>
            <a:ext uri="{FF2B5EF4-FFF2-40B4-BE49-F238E27FC236}">
              <a16:creationId xmlns:a16="http://schemas.microsoft.com/office/drawing/2014/main" id="{BABCDB7E-9F11-45A1-8F91-F5C7D0DEE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" y="2705100"/>
          <a:ext cx="0" cy="468201"/>
        </a:xfrm>
        <a:prstGeom prst="rect">
          <a:avLst/>
        </a:prstGeom>
      </xdr:spPr>
    </xdr:pic>
    <xdr:clientData/>
  </xdr:oneCellAnchor>
  <xdr:oneCellAnchor>
    <xdr:from>
      <xdr:col>4</xdr:col>
      <xdr:colOff>71437</xdr:colOff>
      <xdr:row>14</xdr:row>
      <xdr:rowOff>57943</xdr:rowOff>
    </xdr:from>
    <xdr:ext cx="0" cy="468201"/>
    <xdr:pic>
      <xdr:nvPicPr>
        <xdr:cNvPr id="21" name="Afbeelding 20">
          <a:extLst>
            <a:ext uri="{FF2B5EF4-FFF2-40B4-BE49-F238E27FC236}">
              <a16:creationId xmlns:a16="http://schemas.microsoft.com/office/drawing/2014/main" id="{95103E8A-8115-4926-8352-D942A7700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90937" y="2724943"/>
          <a:ext cx="0" cy="468201"/>
        </a:xfrm>
        <a:prstGeom prst="rect">
          <a:avLst/>
        </a:prstGeom>
      </xdr:spPr>
    </xdr:pic>
    <xdr:clientData/>
  </xdr:oneCellAnchor>
  <xdr:twoCellAnchor>
    <xdr:from>
      <xdr:col>10</xdr:col>
      <xdr:colOff>32038</xdr:colOff>
      <xdr:row>68</xdr:row>
      <xdr:rowOff>18184</xdr:rowOff>
    </xdr:from>
    <xdr:to>
      <xdr:col>11</xdr:col>
      <xdr:colOff>549750</xdr:colOff>
      <xdr:row>72</xdr:row>
      <xdr:rowOff>175066</xdr:rowOff>
    </xdr:to>
    <xdr:sp macro="" textlink="">
      <xdr:nvSpPr>
        <xdr:cNvPr id="22" name="Stroomdiagram: Document 21">
          <a:extLst>
            <a:ext uri="{FF2B5EF4-FFF2-40B4-BE49-F238E27FC236}">
              <a16:creationId xmlns:a16="http://schemas.microsoft.com/office/drawing/2014/main" id="{2401A941-F885-4F76-93A0-7608BDE53230}"/>
            </a:ext>
          </a:extLst>
        </xdr:cNvPr>
        <xdr:cNvSpPr/>
      </xdr:nvSpPr>
      <xdr:spPr>
        <a:xfrm>
          <a:off x="9938038" y="12972184"/>
          <a:ext cx="1565462" cy="918882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F. Bouwblok 6 Integratie B</a:t>
          </a:r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5</xdr:col>
      <xdr:colOff>545855</xdr:colOff>
      <xdr:row>45</xdr:row>
      <xdr:rowOff>112671</xdr:rowOff>
    </xdr:from>
    <xdr:to>
      <xdr:col>10</xdr:col>
      <xdr:colOff>32904</xdr:colOff>
      <xdr:row>63</xdr:row>
      <xdr:rowOff>99223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9E52BA70-E434-4CBE-A9B5-EA81D6E9C835}"/>
            </a:ext>
          </a:extLst>
        </xdr:cNvPr>
        <xdr:cNvCxnSpPr>
          <a:cxnSpLocks/>
          <a:stCxn id="16" idx="1"/>
          <a:endCxn id="6" idx="3"/>
        </xdr:cNvCxnSpPr>
      </xdr:nvCxnSpPr>
      <xdr:spPr>
        <a:xfrm flipH="1" flipV="1">
          <a:off x="5213105" y="8685171"/>
          <a:ext cx="4725799" cy="34155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45</xdr:row>
      <xdr:rowOff>112671</xdr:rowOff>
    </xdr:from>
    <xdr:to>
      <xdr:col>10</xdr:col>
      <xdr:colOff>32038</xdr:colOff>
      <xdr:row>70</xdr:row>
      <xdr:rowOff>96625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F7EE465E-A752-4FD4-9D61-FA2720B3CE6D}"/>
            </a:ext>
          </a:extLst>
        </xdr:cNvPr>
        <xdr:cNvCxnSpPr>
          <a:cxnSpLocks/>
          <a:stCxn id="22" idx="1"/>
          <a:endCxn id="6" idx="3"/>
        </xdr:cNvCxnSpPr>
      </xdr:nvCxnSpPr>
      <xdr:spPr>
        <a:xfrm flipH="1" flipV="1">
          <a:off x="5213105" y="8685171"/>
          <a:ext cx="4724933" cy="474645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1041688</xdr:colOff>
      <xdr:row>76</xdr:row>
      <xdr:rowOff>8659</xdr:rowOff>
    </xdr:from>
    <xdr:to>
      <xdr:col>11</xdr:col>
      <xdr:colOff>492600</xdr:colOff>
      <xdr:row>80</xdr:row>
      <xdr:rowOff>165541</xdr:rowOff>
    </xdr:to>
    <xdr:sp macro="" textlink="">
      <xdr:nvSpPr>
        <xdr:cNvPr id="25" name="Stroomdiagram: Document 24">
          <a:extLst>
            <a:ext uri="{FF2B5EF4-FFF2-40B4-BE49-F238E27FC236}">
              <a16:creationId xmlns:a16="http://schemas.microsoft.com/office/drawing/2014/main" id="{291DE27B-CE1C-4A86-BDAF-FCE6D234C186}"/>
            </a:ext>
          </a:extLst>
        </xdr:cNvPr>
        <xdr:cNvSpPr/>
      </xdr:nvSpPr>
      <xdr:spPr>
        <a:xfrm>
          <a:off x="9899938" y="14486659"/>
          <a:ext cx="1546412" cy="918882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chemeClr val="tx1"/>
              </a:solidFill>
            </a:rPr>
            <a:t>Consultancy</a:t>
          </a:r>
        </a:p>
        <a:p>
          <a:pPr algn="l"/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2</xdr:col>
      <xdr:colOff>517712</xdr:colOff>
      <xdr:row>15</xdr:row>
      <xdr:rowOff>58271</xdr:rowOff>
    </xdr:from>
    <xdr:to>
      <xdr:col>9</xdr:col>
      <xdr:colOff>1041688</xdr:colOff>
      <xdr:row>78</xdr:row>
      <xdr:rowOff>87100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7C3FC9BF-E458-49B6-ACC7-89B2A988C29B}"/>
            </a:ext>
          </a:extLst>
        </xdr:cNvPr>
        <xdr:cNvCxnSpPr>
          <a:stCxn id="25" idx="1"/>
          <a:endCxn id="3" idx="3"/>
        </xdr:cNvCxnSpPr>
      </xdr:nvCxnSpPr>
      <xdr:spPr>
        <a:xfrm flipH="1" flipV="1">
          <a:off x="1813112" y="2915771"/>
          <a:ext cx="8086826" cy="1203032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</xdr:colOff>
      <xdr:row>19</xdr:row>
      <xdr:rowOff>103655</xdr:rowOff>
    </xdr:from>
    <xdr:to>
      <xdr:col>5</xdr:col>
      <xdr:colOff>619126</xdr:colOff>
      <xdr:row>24</xdr:row>
      <xdr:rowOff>142875</xdr:rowOff>
    </xdr:to>
    <xdr:sp macro="" textlink="">
      <xdr:nvSpPr>
        <xdr:cNvPr id="27" name="Stroomdiagram: Document 26">
          <a:extLst>
            <a:ext uri="{FF2B5EF4-FFF2-40B4-BE49-F238E27FC236}">
              <a16:creationId xmlns:a16="http://schemas.microsoft.com/office/drawing/2014/main" id="{FE3E3FFF-E259-49E7-BBB1-042E399F0077}"/>
            </a:ext>
          </a:extLst>
        </xdr:cNvPr>
        <xdr:cNvSpPr/>
      </xdr:nvSpPr>
      <xdr:spPr>
        <a:xfrm>
          <a:off x="3624262" y="4532780"/>
          <a:ext cx="1662114" cy="1289376"/>
        </a:xfrm>
        <a:prstGeom prst="flowChartDocumen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Berkening Financiële</a:t>
          </a:r>
          <a:r>
            <a:rPr lang="nl-NL" sz="1100" baseline="0">
              <a:solidFill>
                <a:schemeClr val="tx1"/>
              </a:solidFill>
            </a:rPr>
            <a:t> </a:t>
          </a:r>
        </a:p>
        <a:p>
          <a:pPr algn="l"/>
          <a:r>
            <a:rPr lang="nl-NL" sz="1100" baseline="0">
              <a:solidFill>
                <a:schemeClr val="tx1"/>
              </a:solidFill>
            </a:rPr>
            <a:t>Waarde</a:t>
          </a:r>
          <a:br>
            <a:rPr lang="nl-NL" sz="1100" baseline="0">
              <a:solidFill>
                <a:schemeClr val="tx1"/>
              </a:solidFill>
            </a:rPr>
          </a:br>
          <a:endParaRPr lang="nl-NL" sz="1100" baseline="0">
            <a:solidFill>
              <a:schemeClr val="tx1"/>
            </a:solidFill>
          </a:endParaRPr>
        </a:p>
        <a:p>
          <a:pPr algn="l"/>
          <a:r>
            <a:rPr lang="nl-NL" sz="1100" baseline="0">
              <a:solidFill>
                <a:schemeClr val="tx1"/>
              </a:solidFill>
            </a:rPr>
            <a:t>= Vergelijkingswaarde</a:t>
          </a:r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4</xdr:col>
      <xdr:colOff>801349</xdr:colOff>
      <xdr:row>24</xdr:row>
      <xdr:rowOff>57633</xdr:rowOff>
    </xdr:from>
    <xdr:to>
      <xdr:col>4</xdr:col>
      <xdr:colOff>835819</xdr:colOff>
      <xdr:row>43</xdr:row>
      <xdr:rowOff>30268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07014F39-D73A-43C2-9437-D0B4A1538F61}"/>
            </a:ext>
          </a:extLst>
        </xdr:cNvPr>
        <xdr:cNvCxnSpPr>
          <a:cxnSpLocks/>
          <a:stCxn id="6" idx="0"/>
          <a:endCxn id="27" idx="2"/>
        </xdr:cNvCxnSpPr>
      </xdr:nvCxnSpPr>
      <xdr:spPr>
        <a:xfrm flipV="1">
          <a:off x="4420849" y="5736914"/>
          <a:ext cx="34470" cy="472322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508748</xdr:colOff>
      <xdr:row>31</xdr:row>
      <xdr:rowOff>220269</xdr:rowOff>
    </xdr:from>
    <xdr:to>
      <xdr:col>9</xdr:col>
      <xdr:colOff>309562</xdr:colOff>
      <xdr:row>31</xdr:row>
      <xdr:rowOff>222508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A8C7918C-0276-46CD-A035-E416AB0C743F}"/>
            </a:ext>
          </a:extLst>
        </xdr:cNvPr>
        <xdr:cNvCxnSpPr>
          <a:stCxn id="5" idx="3"/>
          <a:endCxn id="30" idx="1"/>
        </xdr:cNvCxnSpPr>
      </xdr:nvCxnSpPr>
      <xdr:spPr>
        <a:xfrm flipV="1">
          <a:off x="1804148" y="6097194"/>
          <a:ext cx="7363664" cy="2239"/>
        </a:xfrm>
        <a:prstGeom prst="straightConnector1">
          <a:avLst/>
        </a:prstGeom>
        <a:ln>
          <a:prstDash val="sysDash"/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309562</xdr:colOff>
      <xdr:row>25</xdr:row>
      <xdr:rowOff>178592</xdr:rowOff>
    </xdr:from>
    <xdr:to>
      <xdr:col>10</xdr:col>
      <xdr:colOff>0</xdr:colOff>
      <xdr:row>70</xdr:row>
      <xdr:rowOff>130967</xdr:rowOff>
    </xdr:to>
    <xdr:sp macro="" textlink="">
      <xdr:nvSpPr>
        <xdr:cNvPr id="30" name="Linkeraccolade 29">
          <a:extLst>
            <a:ext uri="{FF2B5EF4-FFF2-40B4-BE49-F238E27FC236}">
              <a16:creationId xmlns:a16="http://schemas.microsoft.com/office/drawing/2014/main" id="{88D045A5-84E9-4AD1-80EA-EFA5E0810EBD}"/>
            </a:ext>
          </a:extLst>
        </xdr:cNvPr>
        <xdr:cNvSpPr/>
      </xdr:nvSpPr>
      <xdr:spPr>
        <a:xfrm>
          <a:off x="9167812" y="4941092"/>
          <a:ext cx="738188" cy="8524875"/>
        </a:xfrm>
        <a:prstGeom prst="leftBrace">
          <a:avLst>
            <a:gd name="adj1" fmla="val 8333"/>
            <a:gd name="adj2" fmla="val 13762"/>
          </a:avLst>
        </a:prstGeom>
        <a:ln>
          <a:prstDash val="sys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574430</xdr:colOff>
      <xdr:row>45</xdr:row>
      <xdr:rowOff>112671</xdr:rowOff>
    </xdr:from>
    <xdr:to>
      <xdr:col>10</xdr:col>
      <xdr:colOff>0</xdr:colOff>
      <xdr:row>55</xdr:row>
      <xdr:rowOff>78442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9BCF5E12-29B3-4116-A3EA-E66B4F1A033C}"/>
            </a:ext>
          </a:extLst>
        </xdr:cNvPr>
        <xdr:cNvCxnSpPr>
          <a:cxnSpLocks/>
          <a:stCxn id="10" idx="1"/>
        </xdr:cNvCxnSpPr>
      </xdr:nvCxnSpPr>
      <xdr:spPr>
        <a:xfrm flipH="1" flipV="1">
          <a:off x="5241680" y="8685171"/>
          <a:ext cx="4664320" cy="187077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47625</xdr:colOff>
      <xdr:row>32</xdr:row>
      <xdr:rowOff>65554</xdr:rowOff>
    </xdr:from>
    <xdr:to>
      <xdr:col>11</xdr:col>
      <xdr:colOff>584387</xdr:colOff>
      <xdr:row>36</xdr:row>
      <xdr:rowOff>222437</xdr:rowOff>
    </xdr:to>
    <xdr:sp macro="" textlink="">
      <xdr:nvSpPr>
        <xdr:cNvPr id="32" name="Stroomdiagram: Document 31">
          <a:extLst>
            <a:ext uri="{FF2B5EF4-FFF2-40B4-BE49-F238E27FC236}">
              <a16:creationId xmlns:a16="http://schemas.microsoft.com/office/drawing/2014/main" id="{99C4733F-E31F-45C7-9A0F-850D7BB6255A}"/>
            </a:ext>
          </a:extLst>
        </xdr:cNvPr>
        <xdr:cNvSpPr/>
      </xdr:nvSpPr>
      <xdr:spPr>
        <a:xfrm>
          <a:off x="9953625" y="6161554"/>
          <a:ext cx="1584512" cy="890308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B0. Optics</a:t>
          </a:r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242887</xdr:colOff>
      <xdr:row>26</xdr:row>
      <xdr:rowOff>20310</xdr:rowOff>
    </xdr:from>
    <xdr:to>
      <xdr:col>11</xdr:col>
      <xdr:colOff>779649</xdr:colOff>
      <xdr:row>30</xdr:row>
      <xdr:rowOff>179574</xdr:rowOff>
    </xdr:to>
    <xdr:sp macro="" textlink="">
      <xdr:nvSpPr>
        <xdr:cNvPr id="33" name="Stroomdiagram: Document 32">
          <a:extLst>
            <a:ext uri="{FF2B5EF4-FFF2-40B4-BE49-F238E27FC236}">
              <a16:creationId xmlns:a16="http://schemas.microsoft.com/office/drawing/2014/main" id="{3BA9C1F8-CAF5-44DA-B05B-65690A5CCFDC}"/>
            </a:ext>
          </a:extLst>
        </xdr:cNvPr>
        <xdr:cNvSpPr/>
      </xdr:nvSpPr>
      <xdr:spPr>
        <a:xfrm>
          <a:off x="10148887" y="6199654"/>
          <a:ext cx="1584512" cy="1159389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TCO IaaS-platform</a:t>
          </a: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1025615</xdr:colOff>
      <xdr:row>1</xdr:row>
      <xdr:rowOff>104530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721690" y="456955"/>
          <a:ext cx="1076325" cy="80190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1245532</xdr:colOff>
      <xdr:row>1</xdr:row>
      <xdr:rowOff>102254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5854501" y="316567"/>
          <a:ext cx="1076325" cy="80190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56</xdr:col>
      <xdr:colOff>1069320</xdr:colOff>
      <xdr:row>1</xdr:row>
      <xdr:rowOff>137973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E7E90478-E8EB-46E1-BE71-F139BBDA4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5549820" y="352286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828983</xdr:colOff>
      <xdr:row>2</xdr:row>
      <xdr:rowOff>89053</xdr:rowOff>
    </xdr:from>
    <xdr:ext cx="2095611" cy="625320"/>
    <xdr:pic>
      <xdr:nvPicPr>
        <xdr:cNvPr id="3" name="Afbeelding 2">
          <a:extLst>
            <a:ext uri="{FF2B5EF4-FFF2-40B4-BE49-F238E27FC236}">
              <a16:creationId xmlns:a16="http://schemas.microsoft.com/office/drawing/2014/main" id="{5F58C2DB-8C3B-4131-93C5-81D6FA641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38921" y="589116"/>
          <a:ext cx="2095611" cy="62532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594E89DB-4336-4F93-A647-FB43C13C9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64736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7CEFEC5C-7ABA-46BF-8AA9-1FDDD654C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18</xdr:row>
      <xdr:rowOff>142874</xdr:rowOff>
    </xdr:from>
    <xdr:to>
      <xdr:col>38</xdr:col>
      <xdr:colOff>57150</xdr:colOff>
      <xdr:row>32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99FC5802-2406-48D7-83B6-EA20FCAC375D}"/>
            </a:ext>
          </a:extLst>
        </xdr:cNvPr>
        <xdr:cNvCxnSpPr/>
      </xdr:nvCxnSpPr>
      <xdr:spPr>
        <a:xfrm flipV="1">
          <a:off x="37842825" y="569594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18</xdr:row>
      <xdr:rowOff>107156</xdr:rowOff>
    </xdr:from>
    <xdr:to>
      <xdr:col>19</xdr:col>
      <xdr:colOff>97631</xdr:colOff>
      <xdr:row>32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348ED3F-16CB-4765-8E88-4008D6A00100}"/>
            </a:ext>
          </a:extLst>
        </xdr:cNvPr>
        <xdr:cNvCxnSpPr/>
      </xdr:nvCxnSpPr>
      <xdr:spPr>
        <a:xfrm flipH="1" flipV="1">
          <a:off x="23836312" y="3357562"/>
          <a:ext cx="26194" cy="22621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92868</xdr:colOff>
      <xdr:row>18</xdr:row>
      <xdr:rowOff>116681</xdr:rowOff>
    </xdr:from>
    <xdr:to>
      <xdr:col>9</xdr:col>
      <xdr:colOff>107156</xdr:colOff>
      <xdr:row>31</xdr:row>
      <xdr:rowOff>154782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36712D1B-9D40-4849-B263-6A9F6FB0656A}"/>
            </a:ext>
          </a:extLst>
        </xdr:cNvPr>
        <xdr:cNvCxnSpPr/>
      </xdr:nvCxnSpPr>
      <xdr:spPr>
        <a:xfrm flipH="1" flipV="1">
          <a:off x="10713243" y="5669756"/>
          <a:ext cx="14288" cy="201930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120323</xdr:colOff>
      <xdr:row>35</xdr:row>
      <xdr:rowOff>77041</xdr:rowOff>
    </xdr:from>
    <xdr:to>
      <xdr:col>9</xdr:col>
      <xdr:colOff>120323</xdr:colOff>
      <xdr:row>44</xdr:row>
      <xdr:rowOff>127467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61A8068E-58EE-4AED-850E-761546D14755}"/>
            </a:ext>
          </a:extLst>
        </xdr:cNvPr>
        <xdr:cNvCxnSpPr/>
      </xdr:nvCxnSpPr>
      <xdr:spPr>
        <a:xfrm flipH="1" flipV="1">
          <a:off x="10740698" y="8906716"/>
          <a:ext cx="0" cy="220307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35</xdr:row>
      <xdr:rowOff>117021</xdr:rowOff>
    </xdr:from>
    <xdr:to>
      <xdr:col>19</xdr:col>
      <xdr:colOff>60063</xdr:colOff>
      <xdr:row>44</xdr:row>
      <xdr:rowOff>158142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673EC47A-D6BA-4C1F-B080-39803BB92DEF}"/>
            </a:ext>
          </a:extLst>
        </xdr:cNvPr>
        <xdr:cNvCxnSpPr/>
      </xdr:nvCxnSpPr>
      <xdr:spPr>
        <a:xfrm flipV="1">
          <a:off x="22767551" y="8946696"/>
          <a:ext cx="112" cy="219377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1676</xdr:colOff>
      <xdr:row>1</xdr:row>
      <xdr:rowOff>59814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B6BE44C8-C5A2-4AF9-A07E-BD73AA9C5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736351" y="212214"/>
          <a:ext cx="1076325" cy="801902"/>
        </a:xfrm>
        <a:prstGeom prst="rect">
          <a:avLst/>
        </a:prstGeom>
      </xdr:spPr>
    </xdr:pic>
    <xdr:clientData/>
  </xdr:oneCellAnchor>
  <xdr:oneCellAnchor>
    <xdr:from>
      <xdr:col>9</xdr:col>
      <xdr:colOff>409998</xdr:colOff>
      <xdr:row>3</xdr:row>
      <xdr:rowOff>226482</xdr:rowOff>
    </xdr:from>
    <xdr:ext cx="1908409" cy="481045"/>
    <xdr:pic>
      <xdr:nvPicPr>
        <xdr:cNvPr id="3" name="Afbeelding 2">
          <a:extLst>
            <a:ext uri="{FF2B5EF4-FFF2-40B4-BE49-F238E27FC236}">
              <a16:creationId xmlns:a16="http://schemas.microsoft.com/office/drawing/2014/main" id="{1B8C267B-2978-4836-811F-5E769D45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9649248" y="950382"/>
          <a:ext cx="1908409" cy="48104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E3DFFBF6-BC25-4123-AF25-CE4272CC25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3781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09D8B55E-910B-4661-9E68-A8ED3A36F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36</xdr:col>
      <xdr:colOff>57150</xdr:colOff>
      <xdr:row>32</xdr:row>
      <xdr:rowOff>142874</xdr:rowOff>
    </xdr:from>
    <xdr:to>
      <xdr:col>36</xdr:col>
      <xdr:colOff>57150</xdr:colOff>
      <xdr:row>35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E424A99-46B4-44F3-AD52-033891DB210F}"/>
            </a:ext>
          </a:extLst>
        </xdr:cNvPr>
        <xdr:cNvCxnSpPr/>
      </xdr:nvCxnSpPr>
      <xdr:spPr>
        <a:xfrm flipV="1">
          <a:off x="35747325" y="569594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47625</xdr:colOff>
      <xdr:row>39</xdr:row>
      <xdr:rowOff>142875</xdr:rowOff>
    </xdr:from>
    <xdr:to>
      <xdr:col>36</xdr:col>
      <xdr:colOff>47625</xdr:colOff>
      <xdr:row>42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6D3E9C78-A101-403F-8C1C-006151A245DA}"/>
            </a:ext>
          </a:extLst>
        </xdr:cNvPr>
        <xdr:cNvCxnSpPr/>
      </xdr:nvCxnSpPr>
      <xdr:spPr>
        <a:xfrm flipH="1" flipV="1">
          <a:off x="35737800" y="1196340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57150</xdr:colOff>
      <xdr:row>46</xdr:row>
      <xdr:rowOff>95250</xdr:rowOff>
    </xdr:from>
    <xdr:to>
      <xdr:col>36</xdr:col>
      <xdr:colOff>57150</xdr:colOff>
      <xdr:row>49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8AED2B46-34A0-43C2-A547-DE3C66EB13DD}"/>
            </a:ext>
          </a:extLst>
        </xdr:cNvPr>
        <xdr:cNvCxnSpPr/>
      </xdr:nvCxnSpPr>
      <xdr:spPr>
        <a:xfrm flipV="1">
          <a:off x="35747325" y="1818322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47625</xdr:colOff>
      <xdr:row>53</xdr:row>
      <xdr:rowOff>107156</xdr:rowOff>
    </xdr:from>
    <xdr:to>
      <xdr:col>36</xdr:col>
      <xdr:colOff>47625</xdr:colOff>
      <xdr:row>56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21925975-0C41-446F-9783-A4FB1CEF9EF9}"/>
            </a:ext>
          </a:extLst>
        </xdr:cNvPr>
        <xdr:cNvCxnSpPr/>
      </xdr:nvCxnSpPr>
      <xdr:spPr>
        <a:xfrm flipH="1" flipV="1">
          <a:off x="35737800" y="23719631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59531</xdr:colOff>
      <xdr:row>60</xdr:row>
      <xdr:rowOff>95249</xdr:rowOff>
    </xdr:from>
    <xdr:to>
      <xdr:col>36</xdr:col>
      <xdr:colOff>59531</xdr:colOff>
      <xdr:row>63</xdr:row>
      <xdr:rowOff>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D262BB0F-F181-4E52-A307-3AE9DAB51C10}"/>
            </a:ext>
          </a:extLst>
        </xdr:cNvPr>
        <xdr:cNvCxnSpPr/>
      </xdr:nvCxnSpPr>
      <xdr:spPr>
        <a:xfrm flipH="1" flipV="1">
          <a:off x="37861875" y="17228343"/>
          <a:ext cx="0" cy="2071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14288</xdr:colOff>
      <xdr:row>42</xdr:row>
      <xdr:rowOff>0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E267F568-FABF-4E74-81D9-AE27CF279C6B}"/>
            </a:ext>
          </a:extLst>
        </xdr:cNvPr>
        <xdr:cNvCxnSpPr/>
      </xdr:nvCxnSpPr>
      <xdr:spPr>
        <a:xfrm flipH="1" flipV="1">
          <a:off x="0" y="7667625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32</xdr:row>
      <xdr:rowOff>107157</xdr:rowOff>
    </xdr:from>
    <xdr:to>
      <xdr:col>9</xdr:col>
      <xdr:colOff>97632</xdr:colOff>
      <xdr:row>35</xdr:row>
      <xdr:rowOff>0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B09619BB-612B-42BA-93EB-160109B58AC0}"/>
            </a:ext>
          </a:extLst>
        </xdr:cNvPr>
        <xdr:cNvCxnSpPr/>
      </xdr:nvCxnSpPr>
      <xdr:spPr>
        <a:xfrm flipH="1" flipV="1">
          <a:off x="10715625" y="5214938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80962</xdr:colOff>
      <xdr:row>39</xdr:row>
      <xdr:rowOff>116680</xdr:rowOff>
    </xdr:from>
    <xdr:to>
      <xdr:col>9</xdr:col>
      <xdr:colOff>95250</xdr:colOff>
      <xdr:row>42</xdr:row>
      <xdr:rowOff>0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AF665578-62BE-4D51-9D56-25F5C78A7C97}"/>
            </a:ext>
          </a:extLst>
        </xdr:cNvPr>
        <xdr:cNvCxnSpPr/>
      </xdr:nvCxnSpPr>
      <xdr:spPr>
        <a:xfrm flipH="1" flipV="1">
          <a:off x="10713243" y="8236743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46</xdr:row>
      <xdr:rowOff>83344</xdr:rowOff>
    </xdr:from>
    <xdr:to>
      <xdr:col>9</xdr:col>
      <xdr:colOff>97632</xdr:colOff>
      <xdr:row>49</xdr:row>
      <xdr:rowOff>0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FD88BDE3-A080-464B-BCFD-EDC321E6201D}"/>
            </a:ext>
          </a:extLst>
        </xdr:cNvPr>
        <xdr:cNvCxnSpPr/>
      </xdr:nvCxnSpPr>
      <xdr:spPr>
        <a:xfrm flipH="1" flipV="1">
          <a:off x="10715625" y="11215688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59532</xdr:colOff>
      <xdr:row>53</xdr:row>
      <xdr:rowOff>107157</xdr:rowOff>
    </xdr:from>
    <xdr:to>
      <xdr:col>9</xdr:col>
      <xdr:colOff>73820</xdr:colOff>
      <xdr:row>56</xdr:row>
      <xdr:rowOff>0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44CE406B-C08F-4A1B-8589-5CA8494ACF9F}"/>
            </a:ext>
          </a:extLst>
        </xdr:cNvPr>
        <xdr:cNvCxnSpPr/>
      </xdr:nvCxnSpPr>
      <xdr:spPr>
        <a:xfrm flipH="1" flipV="1">
          <a:off x="10691813" y="14239876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69056</xdr:colOff>
      <xdr:row>32</xdr:row>
      <xdr:rowOff>80963</xdr:rowOff>
    </xdr:from>
    <xdr:to>
      <xdr:col>18</xdr:col>
      <xdr:colOff>83344</xdr:colOff>
      <xdr:row>35</xdr:row>
      <xdr:rowOff>0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59F551DC-4F04-4014-8339-31F232A75AAE}"/>
            </a:ext>
          </a:extLst>
        </xdr:cNvPr>
        <xdr:cNvCxnSpPr/>
      </xdr:nvCxnSpPr>
      <xdr:spPr>
        <a:xfrm flipH="1" flipV="1">
          <a:off x="22786181" y="5188744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78581</xdr:colOff>
      <xdr:row>39</xdr:row>
      <xdr:rowOff>102393</xdr:rowOff>
    </xdr:from>
    <xdr:to>
      <xdr:col>18</xdr:col>
      <xdr:colOff>92869</xdr:colOff>
      <xdr:row>42</xdr:row>
      <xdr:rowOff>0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2D6AD681-6252-4B56-A70C-A5270B774E4B}"/>
            </a:ext>
          </a:extLst>
        </xdr:cNvPr>
        <xdr:cNvCxnSpPr/>
      </xdr:nvCxnSpPr>
      <xdr:spPr>
        <a:xfrm flipH="1" flipV="1">
          <a:off x="22795706" y="8222456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88106</xdr:colOff>
      <xdr:row>46</xdr:row>
      <xdr:rowOff>76199</xdr:rowOff>
    </xdr:from>
    <xdr:to>
      <xdr:col>18</xdr:col>
      <xdr:colOff>102394</xdr:colOff>
      <xdr:row>49</xdr:row>
      <xdr:rowOff>0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9AF9E7FF-0F81-4350-A73C-66D34E09B6B8}"/>
            </a:ext>
          </a:extLst>
        </xdr:cNvPr>
        <xdr:cNvCxnSpPr/>
      </xdr:nvCxnSpPr>
      <xdr:spPr>
        <a:xfrm flipH="1" flipV="1">
          <a:off x="22805231" y="11208543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53</xdr:row>
      <xdr:rowOff>107156</xdr:rowOff>
    </xdr:from>
    <xdr:to>
      <xdr:col>18</xdr:col>
      <xdr:colOff>109538</xdr:colOff>
      <xdr:row>56</xdr:row>
      <xdr:rowOff>0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4C908C65-8D0C-47A5-A8AC-C18D7EAFA95D}"/>
            </a:ext>
          </a:extLst>
        </xdr:cNvPr>
        <xdr:cNvCxnSpPr/>
      </xdr:nvCxnSpPr>
      <xdr:spPr>
        <a:xfrm flipH="1" flipV="1">
          <a:off x="22812375" y="14239875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80963</xdr:colOff>
      <xdr:row>60</xdr:row>
      <xdr:rowOff>92869</xdr:rowOff>
    </xdr:from>
    <xdr:to>
      <xdr:col>18</xdr:col>
      <xdr:colOff>95251</xdr:colOff>
      <xdr:row>63</xdr:row>
      <xdr:rowOff>0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D7FD3DDF-9660-4198-974B-7FC8AD13BB35}"/>
            </a:ext>
          </a:extLst>
        </xdr:cNvPr>
        <xdr:cNvCxnSpPr/>
      </xdr:nvCxnSpPr>
      <xdr:spPr>
        <a:xfrm flipH="1" flipV="1">
          <a:off x="22798088" y="17225963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59531</xdr:colOff>
      <xdr:row>67</xdr:row>
      <xdr:rowOff>95249</xdr:rowOff>
    </xdr:from>
    <xdr:to>
      <xdr:col>36</xdr:col>
      <xdr:colOff>59531</xdr:colOff>
      <xdr:row>70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24E8C5D7-2BAE-4D2F-AA66-A28DA3571C3A}"/>
            </a:ext>
          </a:extLst>
        </xdr:cNvPr>
        <xdr:cNvCxnSpPr/>
      </xdr:nvCxnSpPr>
      <xdr:spPr>
        <a:xfrm flipH="1" flipV="1">
          <a:off x="37861875" y="17228343"/>
          <a:ext cx="0" cy="2071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80963</xdr:colOff>
      <xdr:row>67</xdr:row>
      <xdr:rowOff>92869</xdr:rowOff>
    </xdr:from>
    <xdr:to>
      <xdr:col>18</xdr:col>
      <xdr:colOff>95251</xdr:colOff>
      <xdr:row>70</xdr:row>
      <xdr:rowOff>0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55985D04-F7C7-4188-AFAB-1ECC7B6D00F6}"/>
            </a:ext>
          </a:extLst>
        </xdr:cNvPr>
        <xdr:cNvCxnSpPr/>
      </xdr:nvCxnSpPr>
      <xdr:spPr>
        <a:xfrm flipH="1" flipV="1">
          <a:off x="22798088" y="17225963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57150</xdr:colOff>
      <xdr:row>74</xdr:row>
      <xdr:rowOff>142874</xdr:rowOff>
    </xdr:from>
    <xdr:to>
      <xdr:col>36</xdr:col>
      <xdr:colOff>57150</xdr:colOff>
      <xdr:row>77</xdr:row>
      <xdr:rowOff>0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657CEE3A-8CFE-49A0-994B-5C92D918019F}"/>
            </a:ext>
          </a:extLst>
        </xdr:cNvPr>
        <xdr:cNvCxnSpPr/>
      </xdr:nvCxnSpPr>
      <xdr:spPr>
        <a:xfrm flipV="1">
          <a:off x="37859494" y="5250655"/>
          <a:ext cx="0" cy="12739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47625</xdr:colOff>
      <xdr:row>81</xdr:row>
      <xdr:rowOff>142875</xdr:rowOff>
    </xdr:from>
    <xdr:to>
      <xdr:col>36</xdr:col>
      <xdr:colOff>47625</xdr:colOff>
      <xdr:row>84</xdr:row>
      <xdr:rowOff>0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5CBAA8B4-D7DB-47EB-B22A-47614E39EDFD}"/>
            </a:ext>
          </a:extLst>
        </xdr:cNvPr>
        <xdr:cNvCxnSpPr/>
      </xdr:nvCxnSpPr>
      <xdr:spPr>
        <a:xfrm flipH="1" flipV="1">
          <a:off x="37849969" y="7500938"/>
          <a:ext cx="0" cy="127396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57150</xdr:colOff>
      <xdr:row>88</xdr:row>
      <xdr:rowOff>95250</xdr:rowOff>
    </xdr:from>
    <xdr:to>
      <xdr:col>36</xdr:col>
      <xdr:colOff>57150</xdr:colOff>
      <xdr:row>91</xdr:row>
      <xdr:rowOff>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08ACD067-F8C8-471E-8D48-D67E35600796}"/>
            </a:ext>
          </a:extLst>
        </xdr:cNvPr>
        <xdr:cNvCxnSpPr/>
      </xdr:nvCxnSpPr>
      <xdr:spPr>
        <a:xfrm flipV="1">
          <a:off x="37859494" y="9703594"/>
          <a:ext cx="0" cy="132159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47625</xdr:colOff>
      <xdr:row>95</xdr:row>
      <xdr:rowOff>107156</xdr:rowOff>
    </xdr:from>
    <xdr:to>
      <xdr:col>36</xdr:col>
      <xdr:colOff>47625</xdr:colOff>
      <xdr:row>98</xdr:row>
      <xdr:rowOff>0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EED6B5E9-DD5F-4090-B30E-0E318D60602E}"/>
            </a:ext>
          </a:extLst>
        </xdr:cNvPr>
        <xdr:cNvCxnSpPr/>
      </xdr:nvCxnSpPr>
      <xdr:spPr>
        <a:xfrm flipH="1" flipV="1">
          <a:off x="37849969" y="11953875"/>
          <a:ext cx="0" cy="1309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79</xdr:row>
      <xdr:rowOff>0</xdr:rowOff>
    </xdr:from>
    <xdr:to>
      <xdr:col>0</xdr:col>
      <xdr:colOff>14288</xdr:colOff>
      <xdr:row>84</xdr:row>
      <xdr:rowOff>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53068040-3A2F-4122-911C-2732847B25AA}"/>
            </a:ext>
          </a:extLst>
        </xdr:cNvPr>
        <xdr:cNvCxnSpPr/>
      </xdr:nvCxnSpPr>
      <xdr:spPr>
        <a:xfrm flipH="1" flipV="1">
          <a:off x="0" y="6905625"/>
          <a:ext cx="14288" cy="186928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74</xdr:row>
      <xdr:rowOff>107157</xdr:rowOff>
    </xdr:from>
    <xdr:to>
      <xdr:col>9</xdr:col>
      <xdr:colOff>97632</xdr:colOff>
      <xdr:row>77</xdr:row>
      <xdr:rowOff>0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AB35C102-30F8-4E37-90B1-567CF5DAEA93}"/>
            </a:ext>
          </a:extLst>
        </xdr:cNvPr>
        <xdr:cNvCxnSpPr/>
      </xdr:nvCxnSpPr>
      <xdr:spPr>
        <a:xfrm flipH="1" flipV="1">
          <a:off x="10715625" y="5214938"/>
          <a:ext cx="14288" cy="13096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80962</xdr:colOff>
      <xdr:row>81</xdr:row>
      <xdr:rowOff>116680</xdr:rowOff>
    </xdr:from>
    <xdr:to>
      <xdr:col>9</xdr:col>
      <xdr:colOff>95250</xdr:colOff>
      <xdr:row>84</xdr:row>
      <xdr:rowOff>0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5D49059C-C6E5-4573-961A-ED03B63C2B53}"/>
            </a:ext>
          </a:extLst>
        </xdr:cNvPr>
        <xdr:cNvCxnSpPr/>
      </xdr:nvCxnSpPr>
      <xdr:spPr>
        <a:xfrm flipH="1" flipV="1">
          <a:off x="10713243" y="7474743"/>
          <a:ext cx="14288" cy="130016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88</xdr:row>
      <xdr:rowOff>83344</xdr:rowOff>
    </xdr:from>
    <xdr:to>
      <xdr:col>9</xdr:col>
      <xdr:colOff>97632</xdr:colOff>
      <xdr:row>91</xdr:row>
      <xdr:rowOff>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56C1C0FB-92E5-4872-B838-092BBE75D963}"/>
            </a:ext>
          </a:extLst>
        </xdr:cNvPr>
        <xdr:cNvCxnSpPr/>
      </xdr:nvCxnSpPr>
      <xdr:spPr>
        <a:xfrm flipH="1" flipV="1">
          <a:off x="10715625" y="9691688"/>
          <a:ext cx="14288" cy="13335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59532</xdr:colOff>
      <xdr:row>95</xdr:row>
      <xdr:rowOff>107157</xdr:rowOff>
    </xdr:from>
    <xdr:to>
      <xdr:col>9</xdr:col>
      <xdr:colOff>73820</xdr:colOff>
      <xdr:row>98</xdr:row>
      <xdr:rowOff>0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71915783-7F7D-45F9-8D49-CEDA1F22BB18}"/>
            </a:ext>
          </a:extLst>
        </xdr:cNvPr>
        <xdr:cNvCxnSpPr/>
      </xdr:nvCxnSpPr>
      <xdr:spPr>
        <a:xfrm flipH="1" flipV="1">
          <a:off x="10691813" y="11953876"/>
          <a:ext cx="14288" cy="13096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69056</xdr:colOff>
      <xdr:row>74</xdr:row>
      <xdr:rowOff>80963</xdr:rowOff>
    </xdr:from>
    <xdr:to>
      <xdr:col>18</xdr:col>
      <xdr:colOff>83344</xdr:colOff>
      <xdr:row>77</xdr:row>
      <xdr:rowOff>0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8256F0DC-69D1-4A39-A401-EFD26E364AD1}"/>
            </a:ext>
          </a:extLst>
        </xdr:cNvPr>
        <xdr:cNvCxnSpPr/>
      </xdr:nvCxnSpPr>
      <xdr:spPr>
        <a:xfrm flipH="1" flipV="1">
          <a:off x="22786181" y="5188744"/>
          <a:ext cx="14288" cy="133588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78581</xdr:colOff>
      <xdr:row>81</xdr:row>
      <xdr:rowOff>102393</xdr:rowOff>
    </xdr:from>
    <xdr:to>
      <xdr:col>18</xdr:col>
      <xdr:colOff>92869</xdr:colOff>
      <xdr:row>84</xdr:row>
      <xdr:rowOff>0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211638AC-FCD1-417F-B14C-72916C206A1E}"/>
            </a:ext>
          </a:extLst>
        </xdr:cNvPr>
        <xdr:cNvCxnSpPr/>
      </xdr:nvCxnSpPr>
      <xdr:spPr>
        <a:xfrm flipH="1" flipV="1">
          <a:off x="22795706" y="7460456"/>
          <a:ext cx="14288" cy="1314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88106</xdr:colOff>
      <xdr:row>88</xdr:row>
      <xdr:rowOff>76199</xdr:rowOff>
    </xdr:from>
    <xdr:to>
      <xdr:col>18</xdr:col>
      <xdr:colOff>102394</xdr:colOff>
      <xdr:row>91</xdr:row>
      <xdr:rowOff>0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5352B643-6260-4CD5-B803-C3EF83A00DA3}"/>
            </a:ext>
          </a:extLst>
        </xdr:cNvPr>
        <xdr:cNvCxnSpPr/>
      </xdr:nvCxnSpPr>
      <xdr:spPr>
        <a:xfrm flipH="1" flipV="1">
          <a:off x="22805231" y="9684543"/>
          <a:ext cx="14288" cy="134064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95</xdr:row>
      <xdr:rowOff>107156</xdr:rowOff>
    </xdr:from>
    <xdr:to>
      <xdr:col>18</xdr:col>
      <xdr:colOff>109538</xdr:colOff>
      <xdr:row>98</xdr:row>
      <xdr:rowOff>0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FA4CB191-3B15-4428-8DBB-F97221729DE3}"/>
            </a:ext>
          </a:extLst>
        </xdr:cNvPr>
        <xdr:cNvCxnSpPr/>
      </xdr:nvCxnSpPr>
      <xdr:spPr>
        <a:xfrm flipH="1" flipV="1">
          <a:off x="22812375" y="11953875"/>
          <a:ext cx="14288" cy="1309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86BB128E-6E7C-4623-8DF2-4086A4F5E3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3781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151B4526-AF51-4981-8951-20D160A4F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24</xdr:row>
      <xdr:rowOff>142874</xdr:rowOff>
    </xdr:from>
    <xdr:to>
      <xdr:col>38</xdr:col>
      <xdr:colOff>57150</xdr:colOff>
      <xdr:row>31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D7B40C97-D6B0-4F27-8510-06D2E6FA5339}"/>
            </a:ext>
          </a:extLst>
        </xdr:cNvPr>
        <xdr:cNvCxnSpPr/>
      </xdr:nvCxnSpPr>
      <xdr:spPr>
        <a:xfrm flipV="1">
          <a:off x="35747325" y="569594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97631</xdr:colOff>
      <xdr:row>23</xdr:row>
      <xdr:rowOff>161925</xdr:rowOff>
    </xdr:from>
    <xdr:to>
      <xdr:col>19</xdr:col>
      <xdr:colOff>97631</xdr:colOff>
      <xdr:row>31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1DA5BD39-D499-4734-B087-72D354851101}"/>
            </a:ext>
          </a:extLst>
        </xdr:cNvPr>
        <xdr:cNvCxnSpPr/>
      </xdr:nvCxnSpPr>
      <xdr:spPr>
        <a:xfrm flipH="1" flipV="1">
          <a:off x="21767006" y="5507831"/>
          <a:ext cx="0" cy="2266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92868</xdr:colOff>
      <xdr:row>24</xdr:row>
      <xdr:rowOff>116681</xdr:rowOff>
    </xdr:from>
    <xdr:to>
      <xdr:col>9</xdr:col>
      <xdr:colOff>107156</xdr:colOff>
      <xdr:row>30</xdr:row>
      <xdr:rowOff>154782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D7D8BB5D-E82B-418D-9826-0AA9E8885E7B}"/>
            </a:ext>
          </a:extLst>
        </xdr:cNvPr>
        <xdr:cNvCxnSpPr/>
      </xdr:nvCxnSpPr>
      <xdr:spPr>
        <a:xfrm flipH="1" flipV="1">
          <a:off x="10725149" y="5712619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42</xdr:row>
      <xdr:rowOff>142875</xdr:rowOff>
    </xdr:from>
    <xdr:to>
      <xdr:col>38</xdr:col>
      <xdr:colOff>47625</xdr:colOff>
      <xdr:row>49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7EFF8536-C504-4754-A647-C40FE3A5E895}"/>
            </a:ext>
          </a:extLst>
        </xdr:cNvPr>
        <xdr:cNvCxnSpPr/>
      </xdr:nvCxnSpPr>
      <xdr:spPr>
        <a:xfrm flipH="1" flipV="1">
          <a:off x="35737800" y="1196340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42</xdr:row>
      <xdr:rowOff>90487</xdr:rowOff>
    </xdr:from>
    <xdr:to>
      <xdr:col>19</xdr:col>
      <xdr:colOff>71437</xdr:colOff>
      <xdr:row>48</xdr:row>
      <xdr:rowOff>190499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3B20B043-5A91-4FE3-906A-E391EA45AF7A}"/>
            </a:ext>
          </a:extLst>
        </xdr:cNvPr>
        <xdr:cNvCxnSpPr/>
      </xdr:nvCxnSpPr>
      <xdr:spPr>
        <a:xfrm flipV="1">
          <a:off x="21740812" y="11961018"/>
          <a:ext cx="0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128588</xdr:colOff>
      <xdr:row>42</xdr:row>
      <xdr:rowOff>128588</xdr:rowOff>
    </xdr:from>
    <xdr:to>
      <xdr:col>9</xdr:col>
      <xdr:colOff>142875</xdr:colOff>
      <xdr:row>48</xdr:row>
      <xdr:rowOff>95250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EC6FD3E5-51B7-47D7-99AA-AF51946506AD}"/>
            </a:ext>
          </a:extLst>
        </xdr:cNvPr>
        <xdr:cNvCxnSpPr/>
      </xdr:nvCxnSpPr>
      <xdr:spPr>
        <a:xfrm flipH="1" flipV="1">
          <a:off x="10760869" y="11999119"/>
          <a:ext cx="14287" cy="195500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60</xdr:row>
      <xdr:rowOff>95250</xdr:rowOff>
    </xdr:from>
    <xdr:to>
      <xdr:col>38</xdr:col>
      <xdr:colOff>57150</xdr:colOff>
      <xdr:row>67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5A12D8CA-638C-4BE9-94BE-BD30151FEEDB}"/>
            </a:ext>
          </a:extLst>
        </xdr:cNvPr>
        <xdr:cNvCxnSpPr/>
      </xdr:nvCxnSpPr>
      <xdr:spPr>
        <a:xfrm flipV="1">
          <a:off x="35747325" y="1818322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61913</xdr:colOff>
      <xdr:row>60</xdr:row>
      <xdr:rowOff>102394</xdr:rowOff>
    </xdr:from>
    <xdr:to>
      <xdr:col>19</xdr:col>
      <xdr:colOff>61913</xdr:colOff>
      <xdr:row>66</xdr:row>
      <xdr:rowOff>83343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90143F86-3FF1-4C06-ADBF-DC0C7A50DA13}"/>
            </a:ext>
          </a:extLst>
        </xdr:cNvPr>
        <xdr:cNvCxnSpPr/>
      </xdr:nvCxnSpPr>
      <xdr:spPr>
        <a:xfrm flipH="1" flipV="1">
          <a:off x="21731288" y="18247519"/>
          <a:ext cx="0" cy="196929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119062</xdr:colOff>
      <xdr:row>60</xdr:row>
      <xdr:rowOff>116683</xdr:rowOff>
    </xdr:from>
    <xdr:to>
      <xdr:col>9</xdr:col>
      <xdr:colOff>128586</xdr:colOff>
      <xdr:row>66</xdr:row>
      <xdr:rowOff>142875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C0B6D3CB-F275-44FB-A403-69D693BBE231}"/>
            </a:ext>
          </a:extLst>
        </xdr:cNvPr>
        <xdr:cNvCxnSpPr/>
      </xdr:nvCxnSpPr>
      <xdr:spPr>
        <a:xfrm flipV="1">
          <a:off x="10751343" y="18261808"/>
          <a:ext cx="9524" cy="201453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78</xdr:row>
      <xdr:rowOff>107156</xdr:rowOff>
    </xdr:from>
    <xdr:to>
      <xdr:col>38</xdr:col>
      <xdr:colOff>47625</xdr:colOff>
      <xdr:row>85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1C66C390-54F9-4F7F-AA8F-E947337949B2}"/>
            </a:ext>
          </a:extLst>
        </xdr:cNvPr>
        <xdr:cNvCxnSpPr/>
      </xdr:nvCxnSpPr>
      <xdr:spPr>
        <a:xfrm flipH="1" flipV="1">
          <a:off x="35737800" y="24491156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71438</xdr:colOff>
      <xdr:row>78</xdr:row>
      <xdr:rowOff>66675</xdr:rowOff>
    </xdr:from>
    <xdr:to>
      <xdr:col>19</xdr:col>
      <xdr:colOff>73820</xdr:colOff>
      <xdr:row>84</xdr:row>
      <xdr:rowOff>166687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AC8D88DF-9937-4C20-8F5F-B1A0580F943A}"/>
            </a:ext>
          </a:extLst>
        </xdr:cNvPr>
        <xdr:cNvCxnSpPr/>
      </xdr:nvCxnSpPr>
      <xdr:spPr>
        <a:xfrm flipV="1">
          <a:off x="21740813" y="23748206"/>
          <a:ext cx="2382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128587</xdr:colOff>
      <xdr:row>78</xdr:row>
      <xdr:rowOff>95250</xdr:rowOff>
    </xdr:from>
    <xdr:to>
      <xdr:col>9</xdr:col>
      <xdr:colOff>142875</xdr:colOff>
      <xdr:row>85</xdr:row>
      <xdr:rowOff>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5CC1BC49-9F24-4E73-9DD6-A29D8E053961}"/>
            </a:ext>
          </a:extLst>
        </xdr:cNvPr>
        <xdr:cNvCxnSpPr/>
      </xdr:nvCxnSpPr>
      <xdr:spPr>
        <a:xfrm flipV="1">
          <a:off x="10760868" y="23776781"/>
          <a:ext cx="14288" cy="208359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120323</xdr:colOff>
      <xdr:row>34</xdr:row>
      <xdr:rowOff>77041</xdr:rowOff>
    </xdr:from>
    <xdr:to>
      <xdr:col>9</xdr:col>
      <xdr:colOff>120323</xdr:colOff>
      <xdr:row>38</xdr:row>
      <xdr:rowOff>127467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56C5B286-4505-4533-870B-63B80EE942B1}"/>
            </a:ext>
          </a:extLst>
        </xdr:cNvPr>
        <xdr:cNvCxnSpPr/>
      </xdr:nvCxnSpPr>
      <xdr:spPr>
        <a:xfrm flipH="1" flipV="1">
          <a:off x="10752604" y="8959104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34</xdr:row>
      <xdr:rowOff>117021</xdr:rowOff>
    </xdr:from>
    <xdr:to>
      <xdr:col>19</xdr:col>
      <xdr:colOff>60063</xdr:colOff>
      <xdr:row>38</xdr:row>
      <xdr:rowOff>158142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01AB1003-1FAC-403C-8845-CB5A4DA7E8EB}"/>
            </a:ext>
          </a:extLst>
        </xdr:cNvPr>
        <xdr:cNvCxnSpPr/>
      </xdr:nvCxnSpPr>
      <xdr:spPr>
        <a:xfrm flipV="1">
          <a:off x="21729326" y="8999084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120322</xdr:colOff>
      <xdr:row>52</xdr:row>
      <xdr:rowOff>53228</xdr:rowOff>
    </xdr:from>
    <xdr:to>
      <xdr:col>9</xdr:col>
      <xdr:colOff>120322</xdr:colOff>
      <xdr:row>56</xdr:row>
      <xdr:rowOff>103654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9C4EBD3D-ED42-44E4-9616-9C4B126908F5}"/>
            </a:ext>
          </a:extLst>
        </xdr:cNvPr>
        <xdr:cNvCxnSpPr/>
      </xdr:nvCxnSpPr>
      <xdr:spPr>
        <a:xfrm flipH="1" flipV="1">
          <a:off x="10752603" y="15209884"/>
          <a:ext cx="0" cy="22054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52</xdr:row>
      <xdr:rowOff>57490</xdr:rowOff>
    </xdr:from>
    <xdr:to>
      <xdr:col>19</xdr:col>
      <xdr:colOff>95782</xdr:colOff>
      <xdr:row>56</xdr:row>
      <xdr:rowOff>98611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E1630FDA-B1D3-41C4-935C-CB1AC2D58931}"/>
            </a:ext>
          </a:extLst>
        </xdr:cNvPr>
        <xdr:cNvCxnSpPr/>
      </xdr:nvCxnSpPr>
      <xdr:spPr>
        <a:xfrm flipV="1">
          <a:off x="21765045" y="15214146"/>
          <a:ext cx="112" cy="21961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120322</xdr:colOff>
      <xdr:row>70</xdr:row>
      <xdr:rowOff>53228</xdr:rowOff>
    </xdr:from>
    <xdr:to>
      <xdr:col>9</xdr:col>
      <xdr:colOff>120322</xdr:colOff>
      <xdr:row>74</xdr:row>
      <xdr:rowOff>103654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FFADDE4E-F8DD-48E6-BB60-6E9A68689E0C}"/>
            </a:ext>
          </a:extLst>
        </xdr:cNvPr>
        <xdr:cNvCxnSpPr/>
      </xdr:nvCxnSpPr>
      <xdr:spPr>
        <a:xfrm flipH="1" flipV="1">
          <a:off x="10752603" y="20758197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70</xdr:row>
      <xdr:rowOff>57490</xdr:rowOff>
    </xdr:from>
    <xdr:to>
      <xdr:col>19</xdr:col>
      <xdr:colOff>95782</xdr:colOff>
      <xdr:row>74</xdr:row>
      <xdr:rowOff>98611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20AF90FF-050B-470E-B1FE-37D808530F4E}"/>
            </a:ext>
          </a:extLst>
        </xdr:cNvPr>
        <xdr:cNvCxnSpPr/>
      </xdr:nvCxnSpPr>
      <xdr:spPr>
        <a:xfrm flipV="1">
          <a:off x="21765045" y="20762459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120322</xdr:colOff>
      <xdr:row>88</xdr:row>
      <xdr:rowOff>53228</xdr:rowOff>
    </xdr:from>
    <xdr:to>
      <xdr:col>9</xdr:col>
      <xdr:colOff>120322</xdr:colOff>
      <xdr:row>92</xdr:row>
      <xdr:rowOff>103654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2856A714-CFBE-416B-ADFC-0C199C5F74A4}"/>
            </a:ext>
          </a:extLst>
        </xdr:cNvPr>
        <xdr:cNvCxnSpPr/>
      </xdr:nvCxnSpPr>
      <xdr:spPr>
        <a:xfrm flipH="1" flipV="1">
          <a:off x="10752603" y="27020884"/>
          <a:ext cx="0" cy="22054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95782</xdr:colOff>
      <xdr:row>88</xdr:row>
      <xdr:rowOff>57490</xdr:rowOff>
    </xdr:from>
    <xdr:to>
      <xdr:col>19</xdr:col>
      <xdr:colOff>107156</xdr:colOff>
      <xdr:row>92</xdr:row>
      <xdr:rowOff>154781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88CA9E17-97AC-488C-87B6-2978A0F1F493}"/>
            </a:ext>
          </a:extLst>
        </xdr:cNvPr>
        <xdr:cNvCxnSpPr/>
      </xdr:nvCxnSpPr>
      <xdr:spPr>
        <a:xfrm flipH="1" flipV="1">
          <a:off x="21765157" y="27025146"/>
          <a:ext cx="11374" cy="225232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isselkoers.nl/dolla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U63"/>
  <sheetViews>
    <sheetView showGridLines="0" tabSelected="1" zoomScaleNormal="100" workbookViewId="0">
      <selection activeCell="B9" sqref="B9"/>
    </sheetView>
  </sheetViews>
  <sheetFormatPr defaultColWidth="0" defaultRowHeight="0" customHeight="1" zeroHeight="1" x14ac:dyDescent="0.2"/>
  <cols>
    <col min="1" max="1" width="3.7109375" style="22" customWidth="1"/>
    <col min="2" max="2" width="92.5703125" style="22" customWidth="1"/>
    <col min="3" max="3" width="25.7109375" style="22" customWidth="1"/>
    <col min="4" max="4" width="9.5703125" style="22" customWidth="1"/>
    <col min="5" max="5" width="25.7109375" style="121" customWidth="1"/>
    <col min="6" max="6" width="3.7109375" style="22" customWidth="1"/>
    <col min="7" max="21" width="37.5703125" style="22" hidden="1" customWidth="1"/>
    <col min="22" max="16384" width="8.85546875" style="22" hidden="1"/>
  </cols>
  <sheetData>
    <row r="1" spans="2:5" ht="16.899999999999999" customHeight="1" x14ac:dyDescent="0.15">
      <c r="E1" s="22"/>
    </row>
    <row r="2" spans="2:5" ht="22.5" x14ac:dyDescent="0.3">
      <c r="B2" s="25" t="s">
        <v>194</v>
      </c>
      <c r="C2" s="23"/>
      <c r="D2" s="23"/>
      <c r="E2" s="23"/>
    </row>
    <row r="3" spans="2:5" ht="22.5" x14ac:dyDescent="0.3">
      <c r="B3" s="12" t="s">
        <v>233</v>
      </c>
      <c r="C3" s="26"/>
      <c r="D3" s="26"/>
      <c r="E3" s="26"/>
    </row>
    <row r="4" spans="2:5" ht="16.149999999999999" customHeight="1" x14ac:dyDescent="0.2">
      <c r="B4" s="27" t="s">
        <v>2</v>
      </c>
      <c r="C4" s="23"/>
      <c r="D4" s="23"/>
      <c r="E4" s="23"/>
    </row>
    <row r="5" spans="2:5" ht="12.6" customHeight="1" x14ac:dyDescent="0.2">
      <c r="B5" s="15" t="s">
        <v>178</v>
      </c>
      <c r="C5" s="23"/>
      <c r="D5" s="23"/>
      <c r="E5" s="23"/>
    </row>
    <row r="6" spans="2:5" ht="12.6" customHeight="1" x14ac:dyDescent="0.2">
      <c r="B6" s="28" t="s">
        <v>6</v>
      </c>
      <c r="C6" s="23"/>
      <c r="D6" s="23"/>
      <c r="E6" s="23"/>
    </row>
    <row r="7" spans="2:5" ht="12.75" x14ac:dyDescent="0.2">
      <c r="B7" s="23"/>
      <c r="C7" s="23"/>
      <c r="D7" s="23"/>
      <c r="E7" s="23"/>
    </row>
    <row r="8" spans="2:5" ht="15" x14ac:dyDescent="0.15">
      <c r="B8" s="29" t="s">
        <v>75</v>
      </c>
      <c r="C8" s="30"/>
      <c r="D8" s="30"/>
      <c r="E8" s="30"/>
    </row>
    <row r="9" spans="2:5" ht="19.899999999999999" customHeight="1" x14ac:dyDescent="0.2">
      <c r="B9" s="2"/>
      <c r="C9" s="31"/>
      <c r="D9" s="32"/>
      <c r="E9" s="32"/>
    </row>
    <row r="10" spans="2:5" s="119" customFormat="1" ht="13.9" customHeight="1" x14ac:dyDescent="0.2">
      <c r="B10" s="33"/>
      <c r="C10" s="23"/>
      <c r="D10" s="23"/>
      <c r="E10" s="23"/>
    </row>
    <row r="11" spans="2:5" s="119" customFormat="1" ht="20.100000000000001" customHeight="1" x14ac:dyDescent="0.2">
      <c r="B11" s="468" t="s">
        <v>205</v>
      </c>
      <c r="C11" s="477"/>
      <c r="D11" s="480" t="s">
        <v>206</v>
      </c>
      <c r="E11" s="23"/>
    </row>
    <row r="12" spans="2:5" s="119" customFormat="1" ht="20.100000000000001" customHeight="1" x14ac:dyDescent="0.2">
      <c r="B12" s="468" t="s">
        <v>207</v>
      </c>
      <c r="C12" s="478"/>
      <c r="D12" s="33"/>
      <c r="E12" s="23"/>
    </row>
    <row r="13" spans="2:5" s="119" customFormat="1" ht="13.9" customHeight="1" x14ac:dyDescent="0.2">
      <c r="B13" s="468" t="s">
        <v>208</v>
      </c>
      <c r="C13" s="23"/>
      <c r="D13" s="23"/>
      <c r="E13" s="23"/>
    </row>
    <row r="14" spans="2:5" s="119" customFormat="1" ht="13.9" customHeight="1" x14ac:dyDescent="0.2">
      <c r="B14" s="265" t="s">
        <v>209</v>
      </c>
      <c r="C14" s="23"/>
      <c r="D14" s="23"/>
      <c r="E14" s="23"/>
    </row>
    <row r="15" spans="2:5" s="119" customFormat="1" ht="13.9" customHeight="1" x14ac:dyDescent="0.2">
      <c r="B15" s="265"/>
      <c r="C15" s="23"/>
      <c r="D15" s="23"/>
      <c r="E15" s="23"/>
    </row>
    <row r="16" spans="2:5" s="119" customFormat="1" ht="18" customHeight="1" x14ac:dyDescent="0.25">
      <c r="B16" s="469" t="s">
        <v>292</v>
      </c>
      <c r="C16" s="476">
        <v>0.5</v>
      </c>
      <c r="D16" s="479" t="s">
        <v>225</v>
      </c>
      <c r="E16" s="23"/>
    </row>
    <row r="17" spans="1:5" s="119" customFormat="1" ht="13.9" customHeight="1" x14ac:dyDescent="0.2">
      <c r="B17" s="265"/>
      <c r="C17" s="23"/>
      <c r="D17" s="23"/>
      <c r="E17" s="23"/>
    </row>
    <row r="18" spans="1:5" s="119" customFormat="1" ht="19.899999999999999" customHeight="1" x14ac:dyDescent="0.15">
      <c r="B18" s="630" t="s">
        <v>90</v>
      </c>
      <c r="C18" s="630"/>
      <c r="D18" s="630"/>
      <c r="E18" s="60"/>
    </row>
    <row r="19" spans="1:5" ht="15" customHeight="1" thickBot="1" x14ac:dyDescent="0.2">
      <c r="B19" s="20"/>
      <c r="C19" s="20"/>
      <c r="D19" s="20"/>
      <c r="E19" s="20"/>
    </row>
    <row r="20" spans="1:5" ht="15" customHeight="1" x14ac:dyDescent="0.15">
      <c r="B20" s="18"/>
      <c r="C20" s="18"/>
      <c r="D20" s="18"/>
      <c r="E20" s="18"/>
    </row>
    <row r="21" spans="1:5" ht="24.95" customHeight="1" x14ac:dyDescent="0.2">
      <c r="A21" s="36"/>
      <c r="B21" s="120" t="str">
        <f>'A. Bouwblok 1'!C4</f>
        <v>A. Bouwblok 1: Centrale datacenter WAN koppelingen</v>
      </c>
      <c r="C21" s="38"/>
      <c r="D21" s="39"/>
      <c r="E21" s="40">
        <f>'0 Financiële Waarde'!G14</f>
        <v>0</v>
      </c>
    </row>
    <row r="22" spans="1:5" ht="20.100000000000001" customHeight="1" x14ac:dyDescent="0.2">
      <c r="B22" s="17"/>
      <c r="C22" s="18"/>
      <c r="D22" s="18"/>
      <c r="E22" s="17"/>
    </row>
    <row r="23" spans="1:5" s="36" customFormat="1" ht="24.95" customHeight="1" x14ac:dyDescent="0.2">
      <c r="B23" s="37" t="str">
        <f>'B0. Optics'!C4</f>
        <v>B0: Bouwblok Diverse optics</v>
      </c>
      <c r="C23" s="38"/>
      <c r="D23" s="39"/>
      <c r="E23" s="228">
        <f ca="1">SUM(C24:C26)</f>
        <v>0</v>
      </c>
    </row>
    <row r="24" spans="1:5" s="36" customFormat="1" ht="20.100000000000001" customHeight="1" x14ac:dyDescent="0.2">
      <c r="B24" s="126" t="s">
        <v>20</v>
      </c>
      <c r="C24" s="174">
        <f ca="1">'0 Financiële Waarde'!K18</f>
        <v>0</v>
      </c>
      <c r="D24" s="39"/>
      <c r="E24" s="122"/>
    </row>
    <row r="25" spans="1:5" s="36" customFormat="1" ht="20.100000000000001" customHeight="1" x14ac:dyDescent="0.2">
      <c r="B25" s="126" t="s">
        <v>317</v>
      </c>
      <c r="C25" s="174">
        <f ca="1">'0 Financiële Waarde'!L18</f>
        <v>0</v>
      </c>
      <c r="D25" s="39"/>
      <c r="E25" s="122"/>
    </row>
    <row r="26" spans="1:5" s="36" customFormat="1" ht="20.100000000000001" customHeight="1" x14ac:dyDescent="0.2">
      <c r="B26" s="126" t="s">
        <v>223</v>
      </c>
      <c r="C26" s="174">
        <f>'0 Financiële Waarde'!M18</f>
        <v>0</v>
      </c>
      <c r="D26" s="39"/>
      <c r="E26" s="122"/>
    </row>
    <row r="27" spans="1:5" s="36" customFormat="1" ht="20.100000000000001" customHeight="1" x14ac:dyDescent="0.2">
      <c r="B27" s="39"/>
      <c r="C27" s="39"/>
      <c r="D27" s="39"/>
      <c r="E27" s="122"/>
    </row>
    <row r="28" spans="1:5" s="36" customFormat="1" ht="24.95" customHeight="1" x14ac:dyDescent="0.2">
      <c r="B28" s="37" t="str">
        <f>'B. Bouwblok 2'!C4</f>
        <v>B. Bouwblok 2 Decentrale WAN koppeling</v>
      </c>
      <c r="C28" s="38"/>
      <c r="D28" s="39"/>
      <c r="E28" s="228">
        <f>SUM(C29:C31)</f>
        <v>0</v>
      </c>
    </row>
    <row r="29" spans="1:5" s="36" customFormat="1" ht="20.100000000000001" customHeight="1" x14ac:dyDescent="0.2">
      <c r="B29" s="126" t="s">
        <v>20</v>
      </c>
      <c r="C29" s="174">
        <f>'0 Financiële Waarde'!K42</f>
        <v>0</v>
      </c>
      <c r="D29" s="39"/>
      <c r="E29" s="122"/>
    </row>
    <row r="30" spans="1:5" s="36" customFormat="1" ht="20.100000000000001" customHeight="1" x14ac:dyDescent="0.2">
      <c r="B30" s="126" t="s">
        <v>317</v>
      </c>
      <c r="C30" s="174">
        <f>'0 Financiële Waarde'!L42</f>
        <v>0</v>
      </c>
      <c r="D30" s="39"/>
      <c r="E30" s="122"/>
    </row>
    <row r="31" spans="1:5" s="36" customFormat="1" ht="20.100000000000001" customHeight="1" x14ac:dyDescent="0.2">
      <c r="B31" s="126" t="s">
        <v>223</v>
      </c>
      <c r="C31" s="174">
        <f>'0 Financiële Waarde'!M42</f>
        <v>0</v>
      </c>
      <c r="D31" s="39"/>
      <c r="E31" s="122"/>
    </row>
    <row r="32" spans="1:5" s="36" customFormat="1" ht="20.100000000000001" customHeight="1" x14ac:dyDescent="0.2">
      <c r="B32" s="39"/>
      <c r="C32" s="39"/>
      <c r="D32" s="39"/>
      <c r="E32" s="122"/>
    </row>
    <row r="33" spans="2:5" s="36" customFormat="1" ht="24.95" customHeight="1" x14ac:dyDescent="0.2">
      <c r="B33" s="37" t="str">
        <f>'C. Bouwblok 3'!C4</f>
        <v>C. Bouwblok 3 Decentrale distributie</v>
      </c>
      <c r="C33" s="38"/>
      <c r="D33" s="39"/>
      <c r="E33" s="228">
        <f>SUM(C34:C36)</f>
        <v>0</v>
      </c>
    </row>
    <row r="34" spans="2:5" s="36" customFormat="1" ht="20.100000000000001" customHeight="1" x14ac:dyDescent="0.2">
      <c r="B34" s="126" t="s">
        <v>20</v>
      </c>
      <c r="C34" s="174">
        <f>'0 Financiële Waarde'!K59</f>
        <v>0</v>
      </c>
      <c r="D34" s="39"/>
      <c r="E34" s="122"/>
    </row>
    <row r="35" spans="2:5" s="36" customFormat="1" ht="20.100000000000001" customHeight="1" x14ac:dyDescent="0.2">
      <c r="B35" s="126" t="s">
        <v>317</v>
      </c>
      <c r="C35" s="174">
        <f>'0 Financiële Waarde'!L59</f>
        <v>0</v>
      </c>
      <c r="D35" s="39"/>
      <c r="E35" s="122"/>
    </row>
    <row r="36" spans="2:5" s="36" customFormat="1" ht="20.100000000000001" customHeight="1" x14ac:dyDescent="0.2">
      <c r="B36" s="126" t="s">
        <v>223</v>
      </c>
      <c r="C36" s="174">
        <f>'0 Financiële Waarde'!M59</f>
        <v>0</v>
      </c>
      <c r="D36" s="39"/>
      <c r="E36" s="122"/>
    </row>
    <row r="37" spans="2:5" s="36" customFormat="1" ht="20.100000000000001" customHeight="1" x14ac:dyDescent="0.2">
      <c r="B37" s="39"/>
      <c r="C37" s="39"/>
      <c r="D37" s="39"/>
      <c r="E37" s="122"/>
    </row>
    <row r="38" spans="2:5" s="36" customFormat="1" ht="24.95" customHeight="1" x14ac:dyDescent="0.2">
      <c r="B38" s="37" t="str">
        <f>'D. Bouwblok 4'!C4</f>
        <v>D. Bouwblok 4 Decentrale LAN access</v>
      </c>
      <c r="C38" s="38"/>
      <c r="D38" s="39"/>
      <c r="E38" s="228">
        <f ca="1">SUM(C39:C41)</f>
        <v>0</v>
      </c>
    </row>
    <row r="39" spans="2:5" s="36" customFormat="1" ht="20.100000000000001" customHeight="1" x14ac:dyDescent="0.2">
      <c r="B39" s="126" t="s">
        <v>20</v>
      </c>
      <c r="C39" s="174">
        <f ca="1">'0 Financiële Waarde'!K88</f>
        <v>0</v>
      </c>
      <c r="D39" s="39"/>
      <c r="E39" s="122"/>
    </row>
    <row r="40" spans="2:5" s="36" customFormat="1" ht="20.100000000000001" customHeight="1" x14ac:dyDescent="0.2">
      <c r="B40" s="126" t="s">
        <v>317</v>
      </c>
      <c r="C40" s="174">
        <f ca="1">'0 Financiële Waarde'!L88</f>
        <v>0</v>
      </c>
      <c r="D40" s="39"/>
      <c r="E40" s="122"/>
    </row>
    <row r="41" spans="2:5" s="36" customFormat="1" ht="20.100000000000001" customHeight="1" x14ac:dyDescent="0.2">
      <c r="B41" s="126" t="s">
        <v>223</v>
      </c>
      <c r="C41" s="174">
        <f ca="1">'0 Financiële Waarde'!M88</f>
        <v>0</v>
      </c>
      <c r="D41" s="39"/>
      <c r="E41" s="122"/>
    </row>
    <row r="42" spans="2:5" s="36" customFormat="1" ht="20.100000000000001" customHeight="1" x14ac:dyDescent="0.2">
      <c r="B42" s="39"/>
      <c r="C42" s="39"/>
      <c r="D42" s="39"/>
      <c r="E42" s="122"/>
    </row>
    <row r="43" spans="2:5" s="36" customFormat="1" ht="24.95" customHeight="1" x14ac:dyDescent="0.2">
      <c r="B43" s="37" t="str">
        <f>'E. Bouwblok 5 Integratie A'!C4</f>
        <v>E. Bouwblok 5 Integratie A: WAN-koppeling &amp; Decentrale distributie</v>
      </c>
      <c r="C43" s="38"/>
      <c r="D43" s="39"/>
      <c r="E43" s="228">
        <f>SUM(C44:C46)</f>
        <v>0</v>
      </c>
    </row>
    <row r="44" spans="2:5" s="36" customFormat="1" ht="20.100000000000001" customHeight="1" x14ac:dyDescent="0.2">
      <c r="B44" s="126" t="s">
        <v>20</v>
      </c>
      <c r="C44" s="174">
        <f>'0 Financiële Waarde'!K114</f>
        <v>0</v>
      </c>
      <c r="D44" s="39"/>
      <c r="E44" s="122"/>
    </row>
    <row r="45" spans="2:5" s="36" customFormat="1" ht="20.100000000000001" customHeight="1" x14ac:dyDescent="0.2">
      <c r="B45" s="126" t="s">
        <v>317</v>
      </c>
      <c r="C45" s="174">
        <f>'0 Financiële Waarde'!L114</f>
        <v>0</v>
      </c>
      <c r="D45" s="39"/>
      <c r="E45" s="122"/>
    </row>
    <row r="46" spans="2:5" s="36" customFormat="1" ht="20.100000000000001" customHeight="1" x14ac:dyDescent="0.2">
      <c r="B46" s="126" t="s">
        <v>223</v>
      </c>
      <c r="C46" s="174">
        <f>'0 Financiële Waarde'!M114</f>
        <v>0</v>
      </c>
      <c r="D46" s="39"/>
      <c r="E46" s="122"/>
    </row>
    <row r="47" spans="2:5" s="36" customFormat="1" ht="20.100000000000001" customHeight="1" x14ac:dyDescent="0.2">
      <c r="B47" s="39"/>
      <c r="C47" s="39"/>
      <c r="D47" s="39"/>
      <c r="E47" s="122"/>
    </row>
    <row r="48" spans="2:5" s="36" customFormat="1" ht="24.95" customHeight="1" x14ac:dyDescent="0.2">
      <c r="B48" s="37" t="str">
        <f>'F. Bouwblok 6  Integratie B'!C4</f>
        <v>F. Bouwblok 6 Integratie B: WAN-koppeling &amp; Decentrale distributie / Decentrale LAN Access</v>
      </c>
      <c r="C48" s="38"/>
      <c r="D48" s="39"/>
      <c r="E48" s="228">
        <f>SUM(C49:C51)</f>
        <v>0</v>
      </c>
    </row>
    <row r="49" spans="2:5" s="36" customFormat="1" ht="20.100000000000001" customHeight="1" x14ac:dyDescent="0.2">
      <c r="B49" s="126" t="s">
        <v>20</v>
      </c>
      <c r="C49" s="174">
        <f>'0 Financiële Waarde'!K143</f>
        <v>0</v>
      </c>
      <c r="D49" s="39"/>
      <c r="E49" s="122"/>
    </row>
    <row r="50" spans="2:5" s="36" customFormat="1" ht="20.100000000000001" customHeight="1" x14ac:dyDescent="0.2">
      <c r="B50" s="126" t="s">
        <v>317</v>
      </c>
      <c r="C50" s="174">
        <f>'0 Financiële Waarde'!L143</f>
        <v>0</v>
      </c>
      <c r="D50" s="39"/>
      <c r="E50" s="122"/>
    </row>
    <row r="51" spans="2:5" s="36" customFormat="1" ht="20.100000000000001" customHeight="1" x14ac:dyDescent="0.2">
      <c r="B51" s="126" t="s">
        <v>223</v>
      </c>
      <c r="C51" s="317">
        <f>'0 Financiële Waarde'!M143</f>
        <v>0</v>
      </c>
      <c r="D51" s="39"/>
      <c r="E51" s="122"/>
    </row>
    <row r="52" spans="2:5" s="36" customFormat="1" ht="20.100000000000001" customHeight="1" x14ac:dyDescent="0.2">
      <c r="B52" s="39"/>
      <c r="C52" s="39"/>
      <c r="D52" s="39"/>
      <c r="E52" s="122"/>
    </row>
    <row r="53" spans="2:5" s="36" customFormat="1" ht="24.95" customHeight="1" x14ac:dyDescent="0.2">
      <c r="B53" s="37" t="str">
        <f>'Additionele diensten'!B10</f>
        <v>Implementatie</v>
      </c>
      <c r="C53" s="38"/>
      <c r="D53" s="39"/>
      <c r="E53" s="228">
        <f>'Additionele diensten'!H16</f>
        <v>0</v>
      </c>
    </row>
    <row r="54" spans="2:5" s="36" customFormat="1" ht="20.100000000000001" customHeight="1" x14ac:dyDescent="0.15">
      <c r="B54" s="144"/>
      <c r="C54" s="145"/>
      <c r="D54" s="41"/>
      <c r="E54" s="122"/>
    </row>
    <row r="55" spans="2:5" s="36" customFormat="1" ht="24.95" customHeight="1" x14ac:dyDescent="0.2">
      <c r="B55" s="37" t="str">
        <f>'Additionele diensten'!B20</f>
        <v>Consultancy</v>
      </c>
      <c r="C55" s="38"/>
      <c r="D55" s="39"/>
      <c r="E55" s="40">
        <f>'Additionele diensten'!H24</f>
        <v>0</v>
      </c>
    </row>
    <row r="56" spans="2:5" s="36" customFormat="1" ht="20.100000000000001" customHeight="1" x14ac:dyDescent="0.15"/>
    <row r="57" spans="2:5" s="36" customFormat="1" ht="24.95" customHeight="1" x14ac:dyDescent="0.2">
      <c r="B57" s="37" t="s">
        <v>331</v>
      </c>
      <c r="C57" s="38"/>
      <c r="D57" s="39"/>
      <c r="E57" s="40">
        <f>'Additionele diensten'!I39</f>
        <v>0</v>
      </c>
    </row>
    <row r="58" spans="2:5" s="36" customFormat="1" ht="15" customHeight="1" thickBot="1" x14ac:dyDescent="0.25">
      <c r="B58" s="24"/>
      <c r="C58" s="24"/>
      <c r="D58" s="24"/>
      <c r="E58" s="24"/>
    </row>
    <row r="59" spans="2:5" ht="15" customHeight="1" x14ac:dyDescent="0.2">
      <c r="B59" s="17"/>
      <c r="C59" s="17"/>
      <c r="D59" s="17"/>
      <c r="E59" s="17"/>
    </row>
    <row r="60" spans="2:5" ht="24.95" customHeight="1" thickBot="1" x14ac:dyDescent="0.2">
      <c r="B60" s="124" t="s">
        <v>327</v>
      </c>
      <c r="C60" s="125"/>
      <c r="D60" s="125"/>
      <c r="E60" s="42">
        <f ca="1">SUM(E21:E57)</f>
        <v>0</v>
      </c>
    </row>
    <row r="61" spans="2:5" ht="15" customHeight="1" thickTop="1" thickBot="1" x14ac:dyDescent="0.25">
      <c r="B61" s="24"/>
      <c r="C61" s="24"/>
      <c r="D61" s="24"/>
      <c r="E61" s="24"/>
    </row>
    <row r="62" spans="2:5" ht="15" customHeight="1" x14ac:dyDescent="0.2">
      <c r="B62" s="17"/>
      <c r="C62" s="17"/>
      <c r="D62" s="17"/>
      <c r="E62" s="17"/>
    </row>
    <row r="63" spans="2:5" ht="25.15" hidden="1" customHeight="1" x14ac:dyDescent="0.2">
      <c r="B63" s="17"/>
      <c r="C63" s="18"/>
      <c r="D63" s="18"/>
      <c r="E63" s="17"/>
    </row>
  </sheetData>
  <sheetProtection algorithmName="SHA-512" hashValue="t+jc2i8oX07rNAcv3c42OMvgLzYxcvZVm956om7dMPi1GWq2PYSTSQfM2iT51XvPiCPTl/OUqqhRPWhGB7DxWg==" saltValue="VBRCrF8DaH47+kC8F9pwAw==" spinCount="100000" sheet="1" objects="1" scenarios="1"/>
  <mergeCells count="1">
    <mergeCell ref="B18:D18"/>
  </mergeCells>
  <conditionalFormatting sqref="E23">
    <cfRule type="expression" dxfId="345" priority="14">
      <formula>$E$23=""</formula>
    </cfRule>
  </conditionalFormatting>
  <conditionalFormatting sqref="E28">
    <cfRule type="expression" dxfId="344" priority="7">
      <formula>$E$23=""</formula>
    </cfRule>
  </conditionalFormatting>
  <conditionalFormatting sqref="E33">
    <cfRule type="expression" dxfId="343" priority="6">
      <formula>$E$23=""</formula>
    </cfRule>
  </conditionalFormatting>
  <conditionalFormatting sqref="E38">
    <cfRule type="expression" dxfId="342" priority="5">
      <formula>$E$23=""</formula>
    </cfRule>
  </conditionalFormatting>
  <conditionalFormatting sqref="E43">
    <cfRule type="expression" dxfId="341" priority="4">
      <formula>$E$23=""</formula>
    </cfRule>
  </conditionalFormatting>
  <conditionalFormatting sqref="E48">
    <cfRule type="expression" dxfId="340" priority="3">
      <formula>$E$23=""</formula>
    </cfRule>
  </conditionalFormatting>
  <conditionalFormatting sqref="E53">
    <cfRule type="expression" dxfId="339" priority="2">
      <formula>$E$23=""</formula>
    </cfRule>
  </conditionalFormatting>
  <hyperlinks>
    <hyperlink ref="B14" r:id="rId1" xr:uid="{06D51AD3-4482-4EA8-8A9A-9B3974F01C71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A8D9-4649-49A8-9458-36CA5ACE2D06}">
  <sheetPr codeName="Blad10"/>
  <dimension ref="A1:AQ783"/>
  <sheetViews>
    <sheetView showGridLines="0" zoomScale="80" zoomScaleNormal="80" workbookViewId="0">
      <selection activeCell="G37" sqref="G37:H37"/>
    </sheetView>
  </sheetViews>
  <sheetFormatPr defaultColWidth="0" defaultRowHeight="0" customHeight="1" zeroHeight="1" outlineLevelRow="1" outlineLevelCol="3" x14ac:dyDescent="0.2"/>
  <cols>
    <col min="1" max="1" width="3.7109375" style="5" customWidth="1"/>
    <col min="2" max="2" width="7.42578125" style="72" customWidth="1"/>
    <col min="3" max="3" width="18.85546875" style="147" customWidth="1"/>
    <col min="4" max="4" width="45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0" width="15.7109375" style="5" customWidth="1"/>
    <col min="21" max="21" width="15.7109375" style="6" customWidth="1"/>
    <col min="22" max="22" width="3.7109375" style="6" customWidth="1"/>
    <col min="23" max="23" width="35.7109375" style="6" customWidth="1"/>
    <col min="24" max="24" width="20.7109375" style="6" customWidth="1"/>
    <col min="25" max="25" width="15.7109375" style="6" customWidth="1"/>
    <col min="26" max="26" width="20.7109375" style="6" customWidth="1"/>
    <col min="27" max="28" width="15.7109375" style="6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16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255" t="str">
        <f>D12</f>
        <v xml:space="preserve">Distributie 1 : </v>
      </c>
      <c r="B1" s="78"/>
      <c r="C1" s="155"/>
      <c r="F1" s="6"/>
      <c r="J1" s="7"/>
      <c r="K1" s="7"/>
      <c r="L1" s="7"/>
      <c r="M1" s="7"/>
      <c r="U1" s="7"/>
      <c r="V1" s="7"/>
      <c r="W1" s="7"/>
      <c r="X1" s="7"/>
      <c r="Y1" s="7"/>
      <c r="Z1" s="7"/>
      <c r="AA1" s="7"/>
      <c r="AB1" s="7"/>
      <c r="AH1" s="5"/>
    </row>
    <row r="2" spans="1:38" s="3" customFormat="1" ht="22.5" x14ac:dyDescent="0.3">
      <c r="A2" s="255" t="str">
        <f>D15</f>
        <v xml:space="preserve">Distributie 2 : </v>
      </c>
      <c r="B2" s="78"/>
      <c r="C2" s="25" t="str">
        <f>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55" t="str">
        <f>D18</f>
        <v xml:space="preserve">Distributie 3 : </v>
      </c>
      <c r="B3" s="79"/>
      <c r="C3" s="12" t="str">
        <f>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55" t="str">
        <f>D21</f>
        <v xml:space="preserve">Distributie 4 : </v>
      </c>
      <c r="B4" s="79"/>
      <c r="C4" s="117" t="s">
        <v>323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55" t="str">
        <f>D24</f>
        <v xml:space="preserve">Distributie 5 : 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55" t="str">
        <f>D27</f>
        <v xml:space="preserve">Distributie 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255" t="str">
        <f>D30</f>
        <v xml:space="preserve">Distributie 7 : </v>
      </c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255" t="str">
        <f>D33</f>
        <v xml:space="preserve">Distributie 8 : </v>
      </c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9.899999999999999" customHeight="1" x14ac:dyDescent="0.25">
      <c r="A9" s="59"/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19.5" outlineLevel="1" x14ac:dyDescent="0.25">
      <c r="A10" s="59"/>
      <c r="B10" s="80" t="s">
        <v>30</v>
      </c>
      <c r="C10" s="161" t="s">
        <v>32</v>
      </c>
      <c r="D10" s="170"/>
      <c r="E10" s="89">
        <f>J37</f>
        <v>0</v>
      </c>
      <c r="F10" s="89">
        <f>T37</f>
        <v>0</v>
      </c>
      <c r="G10" s="89">
        <f>AL37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outlineLevel="1" x14ac:dyDescent="0.25">
      <c r="A11" s="59"/>
      <c r="B11" s="80" t="s">
        <v>31</v>
      </c>
      <c r="C11" s="161" t="s">
        <v>276</v>
      </c>
      <c r="D11" s="170"/>
      <c r="E11" s="89">
        <f>J47</f>
        <v>0</v>
      </c>
      <c r="F11" s="89">
        <f>T47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59"/>
      <c r="B12" s="141"/>
      <c r="C12" s="162" t="s">
        <v>7</v>
      </c>
      <c r="D12" s="251" t="str">
        <f>E37&amp;G37</f>
        <v xml:space="preserve">Distributie 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9.5" outlineLevel="1" x14ac:dyDescent="0.25">
      <c r="A13" s="59"/>
      <c r="B13" s="80" t="s">
        <v>9</v>
      </c>
      <c r="C13" s="163" t="s">
        <v>33</v>
      </c>
      <c r="D13" s="172"/>
      <c r="E13" s="143">
        <f>J55</f>
        <v>0</v>
      </c>
      <c r="F13" s="143">
        <f>T55</f>
        <v>0</v>
      </c>
      <c r="G13" s="143">
        <f>AL55</f>
        <v>0</v>
      </c>
      <c r="H13" s="143">
        <f>SUM(E13:G13)</f>
        <v>0</v>
      </c>
      <c r="I13" s="75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19.5" outlineLevel="1" x14ac:dyDescent="0.25">
      <c r="A14" s="59"/>
      <c r="B14" s="80" t="s">
        <v>10</v>
      </c>
      <c r="C14" s="161" t="s">
        <v>277</v>
      </c>
      <c r="D14" s="170"/>
      <c r="E14" s="89">
        <f>J65</f>
        <v>0</v>
      </c>
      <c r="F14" s="89">
        <f>T65</f>
        <v>0</v>
      </c>
      <c r="G14" s="226" t="s">
        <v>24</v>
      </c>
      <c r="H14" s="89">
        <f>SUM(E14:G14)</f>
        <v>0</v>
      </c>
      <c r="I14" s="75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25" thickBot="1" x14ac:dyDescent="0.3">
      <c r="A15" s="59"/>
      <c r="B15" s="141"/>
      <c r="C15" s="162" t="s">
        <v>7</v>
      </c>
      <c r="D15" s="251" t="str">
        <f>E55&amp;G55</f>
        <v xml:space="preserve">Distributie 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75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19.5" outlineLevel="1" x14ac:dyDescent="0.25">
      <c r="A16" s="59"/>
      <c r="B16" s="80" t="s">
        <v>43</v>
      </c>
      <c r="C16" s="163" t="s">
        <v>34</v>
      </c>
      <c r="D16" s="170"/>
      <c r="E16" s="89">
        <f>J73</f>
        <v>0</v>
      </c>
      <c r="F16" s="89">
        <f>T73</f>
        <v>0</v>
      </c>
      <c r="G16" s="89">
        <f>AL73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38" s="11" customFormat="1" ht="19.5" outlineLevel="1" x14ac:dyDescent="0.25">
      <c r="A17" s="59"/>
      <c r="B17" s="80" t="s">
        <v>44</v>
      </c>
      <c r="C17" s="161" t="s">
        <v>278</v>
      </c>
      <c r="D17" s="170"/>
      <c r="E17" s="89">
        <f>J83</f>
        <v>0</v>
      </c>
      <c r="F17" s="89">
        <f>T83</f>
        <v>0</v>
      </c>
      <c r="G17" s="226" t="s">
        <v>24</v>
      </c>
      <c r="H17" s="89">
        <f>SUM(E17:G17)</f>
        <v>0</v>
      </c>
      <c r="I17" s="75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38" s="11" customFormat="1" ht="20.25" thickBot="1" x14ac:dyDescent="0.3">
      <c r="A18" s="59"/>
      <c r="B18" s="141"/>
      <c r="C18" s="162" t="s">
        <v>7</v>
      </c>
      <c r="D18" s="251" t="str">
        <f>E73&amp;G73</f>
        <v xml:space="preserve">Distributie 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75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38" s="11" customFormat="1" ht="19.5" outlineLevel="1" x14ac:dyDescent="0.25">
      <c r="A19" s="59"/>
      <c r="B19" s="80" t="s">
        <v>49</v>
      </c>
      <c r="C19" s="163" t="s">
        <v>91</v>
      </c>
      <c r="D19" s="170"/>
      <c r="E19" s="89">
        <f>J91</f>
        <v>0</v>
      </c>
      <c r="F19" s="89">
        <f>T91</f>
        <v>0</v>
      </c>
      <c r="G19" s="89">
        <f>AL91</f>
        <v>0</v>
      </c>
      <c r="H19" s="89">
        <f>SUM(E19:G19)</f>
        <v>0</v>
      </c>
      <c r="I19" s="75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38" s="11" customFormat="1" ht="19.5" outlineLevel="1" x14ac:dyDescent="0.25">
      <c r="A20" s="59"/>
      <c r="B20" s="80" t="s">
        <v>52</v>
      </c>
      <c r="C20" s="161" t="s">
        <v>279</v>
      </c>
      <c r="D20" s="170"/>
      <c r="E20" s="89">
        <f>J101</f>
        <v>0</v>
      </c>
      <c r="F20" s="89">
        <f>T101</f>
        <v>0</v>
      </c>
      <c r="G20" s="226" t="s">
        <v>24</v>
      </c>
      <c r="H20" s="89">
        <f>SUM(E20:G20)</f>
        <v>0</v>
      </c>
      <c r="I20" s="75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38" s="11" customFormat="1" ht="20.25" thickBot="1" x14ac:dyDescent="0.3">
      <c r="A21" s="59"/>
      <c r="B21" s="141"/>
      <c r="C21" s="162" t="s">
        <v>7</v>
      </c>
      <c r="D21" s="251" t="str">
        <f>E91&amp;G91</f>
        <v xml:space="preserve">Distributie 4 : </v>
      </c>
      <c r="E21" s="142">
        <f>SUM(E19:E20)</f>
        <v>0</v>
      </c>
      <c r="F21" s="142">
        <f>SUM(F19:F20)</f>
        <v>0</v>
      </c>
      <c r="G21" s="142">
        <f>SUM(G19:G20)</f>
        <v>0</v>
      </c>
      <c r="H21" s="142">
        <f>SUM(H19:H20)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38" s="11" customFormat="1" ht="19.5" x14ac:dyDescent="0.25">
      <c r="A22" s="59"/>
      <c r="B22" s="80" t="s">
        <v>50</v>
      </c>
      <c r="C22" s="161" t="s">
        <v>270</v>
      </c>
      <c r="D22" s="170"/>
      <c r="E22" s="89">
        <f>J49</f>
        <v>0</v>
      </c>
      <c r="F22" s="89">
        <f>T49</f>
        <v>0</v>
      </c>
      <c r="G22" s="89">
        <f>AL49</f>
        <v>0</v>
      </c>
      <c r="H22" s="89">
        <f>SUM(E22:G22)</f>
        <v>0</v>
      </c>
      <c r="I22" s="75"/>
      <c r="J22" s="75"/>
      <c r="K22" s="75"/>
      <c r="L22" s="75"/>
      <c r="M22" s="75"/>
      <c r="N22" s="151"/>
      <c r="O22" s="151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151"/>
      <c r="AF22" s="151"/>
      <c r="AG22" s="75"/>
      <c r="AH22" s="75"/>
      <c r="AI22" s="75"/>
      <c r="AJ22" s="75"/>
      <c r="AK22" s="75"/>
      <c r="AL22" s="75"/>
    </row>
    <row r="23" spans="1:38" s="11" customFormat="1" ht="19.5" x14ac:dyDescent="0.25">
      <c r="A23" s="59"/>
      <c r="B23" s="80" t="s">
        <v>53</v>
      </c>
      <c r="C23" s="161" t="s">
        <v>280</v>
      </c>
      <c r="D23" s="170"/>
      <c r="E23" s="89">
        <f>J59</f>
        <v>0</v>
      </c>
      <c r="F23" s="89">
        <f>T59</f>
        <v>0</v>
      </c>
      <c r="G23" s="226" t="s">
        <v>24</v>
      </c>
      <c r="H23" s="89">
        <f>SUM(E23:G23)</f>
        <v>0</v>
      </c>
      <c r="I23" s="75"/>
      <c r="J23" s="75"/>
      <c r="K23" s="75"/>
      <c r="L23" s="75"/>
      <c r="M23" s="75"/>
      <c r="N23" s="151"/>
      <c r="O23" s="15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151"/>
      <c r="AF23" s="151"/>
      <c r="AG23" s="75"/>
      <c r="AH23" s="75"/>
      <c r="AI23" s="75"/>
      <c r="AJ23" s="75"/>
      <c r="AK23" s="75"/>
      <c r="AL23" s="75"/>
    </row>
    <row r="24" spans="1:38" s="11" customFormat="1" ht="20.25" thickBot="1" x14ac:dyDescent="0.3">
      <c r="A24" s="59"/>
      <c r="B24" s="141"/>
      <c r="C24" s="162" t="s">
        <v>7</v>
      </c>
      <c r="D24" s="251" t="str">
        <f>E109&amp;G109</f>
        <v xml:space="preserve">Distributie 5 : </v>
      </c>
      <c r="E24" s="142">
        <f>SUM(E22:E23)</f>
        <v>0</v>
      </c>
      <c r="F24" s="142">
        <f>SUM(F22:F23)</f>
        <v>0</v>
      </c>
      <c r="G24" s="142">
        <f>SUM(G22:G23)</f>
        <v>0</v>
      </c>
      <c r="H24" s="142">
        <f>SUM(H22:H23)</f>
        <v>0</v>
      </c>
      <c r="I24" s="75"/>
      <c r="J24" s="75"/>
      <c r="K24" s="75"/>
      <c r="L24" s="75"/>
      <c r="M24" s="75"/>
      <c r="N24" s="151"/>
      <c r="O24" s="151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51"/>
      <c r="AF24" s="151"/>
      <c r="AG24" s="75"/>
      <c r="AH24" s="75"/>
      <c r="AI24" s="75"/>
      <c r="AJ24" s="75"/>
      <c r="AK24" s="75"/>
      <c r="AL24" s="75"/>
    </row>
    <row r="25" spans="1:38" s="11" customFormat="1" ht="19.5" x14ac:dyDescent="0.25">
      <c r="A25" s="59"/>
      <c r="B25" s="80" t="s">
        <v>51</v>
      </c>
      <c r="C25" s="163" t="s">
        <v>271</v>
      </c>
      <c r="D25" s="172"/>
      <c r="E25" s="143">
        <f>J67</f>
        <v>0</v>
      </c>
      <c r="F25" s="143">
        <f>T67</f>
        <v>0</v>
      </c>
      <c r="G25" s="143">
        <f>AL67</f>
        <v>0</v>
      </c>
      <c r="H25" s="143">
        <f>SUM(E25:G25)</f>
        <v>0</v>
      </c>
      <c r="I25" s="75"/>
      <c r="J25" s="75"/>
      <c r="K25" s="75"/>
      <c r="L25" s="75"/>
      <c r="M25" s="75"/>
      <c r="N25" s="151"/>
      <c r="O25" s="15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51"/>
      <c r="AF25" s="151"/>
      <c r="AG25" s="75"/>
      <c r="AH25" s="75"/>
      <c r="AI25" s="75"/>
      <c r="AJ25" s="75"/>
      <c r="AK25" s="75"/>
      <c r="AL25" s="75"/>
    </row>
    <row r="26" spans="1:38" s="11" customFormat="1" ht="19.5" x14ac:dyDescent="0.25">
      <c r="A26" s="59"/>
      <c r="B26" s="80" t="s">
        <v>54</v>
      </c>
      <c r="C26" s="161" t="s">
        <v>281</v>
      </c>
      <c r="D26" s="170"/>
      <c r="E26" s="89">
        <f>J77</f>
        <v>0</v>
      </c>
      <c r="F26" s="89">
        <f>T77</f>
        <v>0</v>
      </c>
      <c r="G26" s="226" t="s">
        <v>24</v>
      </c>
      <c r="H26" s="89">
        <f>SUM(E26:G26)</f>
        <v>0</v>
      </c>
      <c r="I26" s="75"/>
      <c r="J26" s="75"/>
      <c r="K26" s="75"/>
      <c r="L26" s="75"/>
      <c r="M26" s="75"/>
      <c r="N26" s="151"/>
      <c r="O26" s="151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151"/>
      <c r="AF26" s="151"/>
      <c r="AG26" s="75"/>
      <c r="AH26" s="75"/>
      <c r="AI26" s="75"/>
      <c r="AJ26" s="75"/>
      <c r="AK26" s="75"/>
      <c r="AL26" s="75"/>
    </row>
    <row r="27" spans="1:38" s="11" customFormat="1" ht="20.25" thickBot="1" x14ac:dyDescent="0.3">
      <c r="A27" s="59"/>
      <c r="B27" s="141"/>
      <c r="C27" s="162" t="s">
        <v>7</v>
      </c>
      <c r="D27" s="251" t="str">
        <f>E127&amp;G127</f>
        <v xml:space="preserve">Distributie 6 : </v>
      </c>
      <c r="E27" s="142">
        <f>SUM(E25:E26)</f>
        <v>0</v>
      </c>
      <c r="F27" s="142">
        <f>SUM(F25:F26)</f>
        <v>0</v>
      </c>
      <c r="G27" s="142">
        <f>SUM(G25:G26)</f>
        <v>0</v>
      </c>
      <c r="H27" s="142">
        <f>SUM(H25:H26)</f>
        <v>0</v>
      </c>
      <c r="I27" s="75"/>
      <c r="J27" s="75"/>
      <c r="K27" s="75"/>
      <c r="L27" s="75"/>
      <c r="M27" s="75"/>
      <c r="N27" s="151"/>
      <c r="O27" s="15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151"/>
      <c r="AF27" s="151"/>
      <c r="AG27" s="75"/>
      <c r="AH27" s="75"/>
      <c r="AI27" s="75"/>
      <c r="AJ27" s="75"/>
      <c r="AK27" s="75"/>
      <c r="AL27" s="75"/>
    </row>
    <row r="28" spans="1:38" s="11" customFormat="1" ht="19.5" x14ac:dyDescent="0.25">
      <c r="A28" s="59"/>
      <c r="B28" s="80" t="s">
        <v>237</v>
      </c>
      <c r="C28" s="163" t="s">
        <v>272</v>
      </c>
      <c r="D28" s="170"/>
      <c r="E28" s="89">
        <f>J85</f>
        <v>0</v>
      </c>
      <c r="F28" s="89">
        <f>T85</f>
        <v>0</v>
      </c>
      <c r="G28" s="89">
        <f>AL85</f>
        <v>0</v>
      </c>
      <c r="H28" s="89">
        <f>SUM(E28:G28)</f>
        <v>0</v>
      </c>
      <c r="I28" s="75"/>
      <c r="J28" s="75"/>
      <c r="K28" s="75"/>
      <c r="L28" s="75"/>
      <c r="M28" s="75"/>
      <c r="N28" s="151"/>
      <c r="O28" s="151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151"/>
      <c r="AF28" s="151"/>
      <c r="AG28" s="75"/>
      <c r="AH28" s="75"/>
      <c r="AI28" s="75"/>
      <c r="AJ28" s="75"/>
      <c r="AK28" s="75"/>
      <c r="AL28" s="75"/>
    </row>
    <row r="29" spans="1:38" s="11" customFormat="1" ht="19.5" x14ac:dyDescent="0.25">
      <c r="A29" s="59"/>
      <c r="B29" s="80" t="s">
        <v>249</v>
      </c>
      <c r="C29" s="161" t="s">
        <v>282</v>
      </c>
      <c r="D29" s="170"/>
      <c r="E29" s="89">
        <f>J95</f>
        <v>0</v>
      </c>
      <c r="F29" s="89">
        <f>T95</f>
        <v>0</v>
      </c>
      <c r="G29" s="226" t="s">
        <v>24</v>
      </c>
      <c r="H29" s="89">
        <f>SUM(E29:G29)</f>
        <v>0</v>
      </c>
      <c r="I29" s="75"/>
      <c r="J29" s="75"/>
      <c r="K29" s="75"/>
      <c r="L29" s="75"/>
      <c r="M29" s="75"/>
      <c r="N29" s="151"/>
      <c r="O29" s="151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151"/>
      <c r="AF29" s="151"/>
      <c r="AG29" s="75"/>
      <c r="AH29" s="75"/>
      <c r="AI29" s="75"/>
      <c r="AJ29" s="75"/>
      <c r="AK29" s="75"/>
      <c r="AL29" s="75"/>
    </row>
    <row r="30" spans="1:38" s="11" customFormat="1" ht="20.25" thickBot="1" x14ac:dyDescent="0.3">
      <c r="A30" s="59"/>
      <c r="B30" s="141"/>
      <c r="C30" s="162" t="s">
        <v>7</v>
      </c>
      <c r="D30" s="251" t="str">
        <f>E145&amp;G145</f>
        <v xml:space="preserve">Distributie 7 : </v>
      </c>
      <c r="E30" s="142">
        <f>SUM(E28:E29)</f>
        <v>0</v>
      </c>
      <c r="F30" s="142">
        <f>SUM(F28:F29)</f>
        <v>0</v>
      </c>
      <c r="G30" s="142">
        <f>SUM(G28:G29)</f>
        <v>0</v>
      </c>
      <c r="H30" s="142">
        <f>SUM(H28:H29)</f>
        <v>0</v>
      </c>
      <c r="I30" s="75"/>
      <c r="J30" s="75"/>
      <c r="K30" s="75"/>
      <c r="L30" s="75"/>
      <c r="M30" s="75"/>
      <c r="N30" s="151"/>
      <c r="O30" s="151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151"/>
      <c r="AF30" s="151"/>
      <c r="AG30" s="75"/>
      <c r="AH30" s="75"/>
      <c r="AI30" s="75"/>
      <c r="AJ30" s="75"/>
      <c r="AK30" s="75"/>
      <c r="AL30" s="75"/>
    </row>
    <row r="31" spans="1:38" s="11" customFormat="1" ht="19.5" x14ac:dyDescent="0.25">
      <c r="A31" s="59"/>
      <c r="B31" s="80" t="s">
        <v>238</v>
      </c>
      <c r="C31" s="163" t="s">
        <v>273</v>
      </c>
      <c r="D31" s="170"/>
      <c r="E31" s="89">
        <f>J103</f>
        <v>0</v>
      </c>
      <c r="F31" s="89">
        <f>T103</f>
        <v>0</v>
      </c>
      <c r="G31" s="89">
        <f>AL103</f>
        <v>0</v>
      </c>
      <c r="H31" s="89">
        <f>SUM(E31:G31)</f>
        <v>0</v>
      </c>
      <c r="I31" s="75"/>
      <c r="J31" s="75"/>
      <c r="K31" s="75"/>
      <c r="L31" s="75"/>
      <c r="M31" s="75"/>
      <c r="N31" s="151"/>
      <c r="O31" s="151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151"/>
      <c r="AF31" s="151"/>
      <c r="AG31" s="75"/>
      <c r="AH31" s="75"/>
      <c r="AI31" s="75"/>
      <c r="AJ31" s="75"/>
      <c r="AK31" s="75"/>
      <c r="AL31" s="75"/>
    </row>
    <row r="32" spans="1:38" s="11" customFormat="1" ht="19.5" x14ac:dyDescent="0.25">
      <c r="A32" s="59"/>
      <c r="B32" s="80" t="s">
        <v>250</v>
      </c>
      <c r="C32" s="161" t="s">
        <v>283</v>
      </c>
      <c r="D32" s="170"/>
      <c r="E32" s="89">
        <f>J113</f>
        <v>0</v>
      </c>
      <c r="F32" s="89">
        <f>T113</f>
        <v>0</v>
      </c>
      <c r="G32" s="226" t="s">
        <v>24</v>
      </c>
      <c r="H32" s="89">
        <f>SUM(E32:G32)</f>
        <v>0</v>
      </c>
      <c r="I32" s="75"/>
      <c r="J32" s="75"/>
      <c r="K32" s="75"/>
      <c r="L32" s="75"/>
      <c r="M32" s="75"/>
      <c r="N32" s="151"/>
      <c r="O32" s="151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151"/>
      <c r="AF32" s="151"/>
      <c r="AG32" s="75"/>
      <c r="AH32" s="75"/>
      <c r="AI32" s="75"/>
      <c r="AJ32" s="75"/>
      <c r="AK32" s="75"/>
      <c r="AL32" s="75"/>
    </row>
    <row r="33" spans="1:41" s="11" customFormat="1" ht="20.25" thickBot="1" x14ac:dyDescent="0.3">
      <c r="A33" s="59"/>
      <c r="B33" s="141"/>
      <c r="C33" s="162" t="s">
        <v>7</v>
      </c>
      <c r="D33" s="251" t="str">
        <f>E163&amp;G163</f>
        <v xml:space="preserve">Distributie 8 : </v>
      </c>
      <c r="E33" s="142">
        <f>SUM(E31:E32)</f>
        <v>0</v>
      </c>
      <c r="F33" s="142">
        <f>SUM(F31:F32)</f>
        <v>0</v>
      </c>
      <c r="G33" s="142">
        <f>SUM(G31:G32)</f>
        <v>0</v>
      </c>
      <c r="H33" s="142">
        <f>SUM(H31:H32)</f>
        <v>0</v>
      </c>
      <c r="I33" s="75"/>
      <c r="J33" s="75"/>
      <c r="K33" s="75"/>
      <c r="L33" s="75"/>
      <c r="M33" s="75"/>
      <c r="N33" s="151"/>
      <c r="O33" s="151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151"/>
      <c r="AF33" s="151"/>
      <c r="AG33" s="75"/>
      <c r="AH33" s="75"/>
      <c r="AI33" s="75"/>
      <c r="AJ33" s="75"/>
      <c r="AK33" s="75"/>
      <c r="AL33" s="75"/>
    </row>
    <row r="34" spans="1:41" s="11" customFormat="1" ht="13.5" thickBot="1" x14ac:dyDescent="0.25">
      <c r="A34" s="59"/>
      <c r="B34" s="158"/>
      <c r="C34" s="158"/>
      <c r="D34" s="158"/>
      <c r="E34" s="24"/>
      <c r="F34" s="20"/>
      <c r="G34" s="20"/>
      <c r="H34" s="20"/>
      <c r="I34" s="20"/>
      <c r="J34" s="20"/>
      <c r="K34" s="20"/>
      <c r="L34" s="20"/>
      <c r="M34" s="20"/>
      <c r="N34" s="149"/>
      <c r="O34" s="149"/>
      <c r="P34" s="20"/>
      <c r="Q34" s="20"/>
      <c r="R34" s="523"/>
      <c r="S34" s="20"/>
      <c r="T34" s="20"/>
      <c r="U34" s="20"/>
      <c r="V34" s="20"/>
      <c r="W34" s="20"/>
      <c r="X34" s="20"/>
      <c r="Y34" s="20"/>
      <c r="Z34" s="523"/>
      <c r="AA34" s="20"/>
      <c r="AB34" s="20"/>
      <c r="AC34" s="20"/>
      <c r="AD34" s="20"/>
      <c r="AE34" s="149"/>
      <c r="AF34" s="149"/>
      <c r="AG34" s="20"/>
      <c r="AH34" s="20"/>
      <c r="AI34" s="20"/>
      <c r="AJ34" s="20"/>
      <c r="AK34" s="20"/>
      <c r="AL34" s="20"/>
    </row>
    <row r="35" spans="1:41" s="11" customFormat="1" ht="15" customHeight="1" x14ac:dyDescent="0.2">
      <c r="A35" s="59"/>
      <c r="B35" s="159"/>
      <c r="C35" s="159"/>
      <c r="D35" s="159"/>
      <c r="E35" s="18"/>
      <c r="F35" s="18"/>
      <c r="G35" s="18"/>
      <c r="H35" s="18"/>
      <c r="I35" s="18"/>
      <c r="J35" s="18"/>
      <c r="K35" s="18"/>
      <c r="L35" s="18"/>
      <c r="M35" s="18"/>
      <c r="N35" s="150"/>
      <c r="O35" s="150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50"/>
      <c r="AF35" s="150"/>
      <c r="AG35" s="18"/>
      <c r="AH35" s="18"/>
      <c r="AI35" s="18"/>
      <c r="AJ35" s="18"/>
      <c r="AK35" s="18"/>
      <c r="AL35" s="18"/>
    </row>
    <row r="36" spans="1:41" s="11" customFormat="1" ht="19.5" x14ac:dyDescent="0.15">
      <c r="A36" s="59"/>
      <c r="B36" s="87" t="s">
        <v>30</v>
      </c>
      <c r="C36" s="83" t="str">
        <f>VLOOKUP(B36,$B$10:$D$32,2,FALSE)</f>
        <v>Variant 1: Decentrale Distributie</v>
      </c>
      <c r="D36" s="164"/>
      <c r="E36" s="128"/>
      <c r="F36" s="128"/>
      <c r="G36" s="131" t="s">
        <v>35</v>
      </c>
      <c r="H36" s="128"/>
      <c r="I36" s="128"/>
      <c r="J36" s="127"/>
      <c r="K36" s="266"/>
      <c r="L36" s="85"/>
      <c r="M36" s="248" t="s">
        <v>317</v>
      </c>
      <c r="N36" s="249"/>
      <c r="O36" s="250"/>
      <c r="P36" s="250"/>
      <c r="Q36" s="250"/>
      <c r="R36" s="250"/>
      <c r="S36" s="128"/>
      <c r="T36" s="127"/>
      <c r="U36" s="266"/>
      <c r="V36" s="266"/>
      <c r="W36" s="248" t="s">
        <v>317</v>
      </c>
      <c r="X36" s="249"/>
      <c r="Y36" s="250"/>
      <c r="Z36" s="250"/>
      <c r="AA36" s="624"/>
      <c r="AB36" s="266"/>
      <c r="AC36" s="85"/>
      <c r="AD36" s="248" t="s">
        <v>17</v>
      </c>
      <c r="AE36" s="249"/>
      <c r="AF36" s="250"/>
      <c r="AG36" s="250"/>
      <c r="AH36" s="250"/>
      <c r="AI36" s="250"/>
      <c r="AJ36" s="250"/>
      <c r="AK36" s="128"/>
      <c r="AL36" s="127"/>
      <c r="AM36" s="86"/>
    </row>
    <row r="37" spans="1:41" s="86" customFormat="1" ht="20.25" thickBot="1" x14ac:dyDescent="0.2">
      <c r="A37" s="59"/>
      <c r="B37" s="59"/>
      <c r="C37" s="83" t="s">
        <v>20</v>
      </c>
      <c r="D37" s="164"/>
      <c r="E37" s="643" t="str">
        <f>"Distributie " &amp; LEFT(B36,1) &amp; " : "</f>
        <v xml:space="preserve">Distributie 1 : </v>
      </c>
      <c r="F37" s="644"/>
      <c r="G37" s="645"/>
      <c r="H37" s="646"/>
      <c r="I37" s="88" t="s">
        <v>21</v>
      </c>
      <c r="J37" s="84">
        <f>SUM(J39:J43)</f>
        <v>0</v>
      </c>
      <c r="K37" s="267"/>
      <c r="L37" s="59"/>
      <c r="M37" s="246"/>
      <c r="N37" s="247"/>
      <c r="O37" s="129"/>
      <c r="P37" s="129"/>
      <c r="Q37" s="129"/>
      <c r="R37" s="129"/>
      <c r="S37" s="132" t="s">
        <v>21</v>
      </c>
      <c r="T37" s="133">
        <f>SUM(T39:T43)</f>
        <v>0</v>
      </c>
      <c r="U37" s="267"/>
      <c r="V37" s="267"/>
      <c r="W37" s="246" t="s">
        <v>472</v>
      </c>
      <c r="X37" s="247"/>
      <c r="Y37" s="129"/>
      <c r="Z37" s="129"/>
      <c r="AA37" s="625"/>
      <c r="AB37" s="267"/>
      <c r="AC37" s="59"/>
      <c r="AD37" s="246"/>
      <c r="AE37" s="247"/>
      <c r="AF37" s="129"/>
      <c r="AG37" s="129"/>
      <c r="AH37" s="129"/>
      <c r="AI37" s="129"/>
      <c r="AJ37" s="129"/>
      <c r="AK37" s="132" t="s">
        <v>21</v>
      </c>
      <c r="AL37" s="133">
        <f>SUM(AL39:AL43)</f>
        <v>0</v>
      </c>
      <c r="AM37" s="11"/>
      <c r="AN37" s="11"/>
      <c r="AO37" s="11"/>
    </row>
    <row r="38" spans="1:41" s="11" customFormat="1" ht="90.75" thickTop="1" x14ac:dyDescent="0.25">
      <c r="A38" s="59"/>
      <c r="B38" s="135"/>
      <c r="C38" s="192" t="s">
        <v>5</v>
      </c>
      <c r="D38" s="192" t="s">
        <v>11</v>
      </c>
      <c r="E38" s="192" t="s">
        <v>14</v>
      </c>
      <c r="F38" s="193" t="s">
        <v>16</v>
      </c>
      <c r="G38" s="193" t="s">
        <v>36</v>
      </c>
      <c r="H38" s="193" t="s">
        <v>181</v>
      </c>
      <c r="I38" s="193" t="s">
        <v>12</v>
      </c>
      <c r="J38" s="193" t="s">
        <v>13</v>
      </c>
      <c r="K38" s="268" t="s">
        <v>210</v>
      </c>
      <c r="L38" s="14"/>
      <c r="M38" s="192" t="s">
        <v>5</v>
      </c>
      <c r="N38" s="192" t="s">
        <v>11</v>
      </c>
      <c r="O38" s="193" t="s">
        <v>16</v>
      </c>
      <c r="P38" s="194" t="s">
        <v>19</v>
      </c>
      <c r="Q38" s="193" t="s">
        <v>318</v>
      </c>
      <c r="R38" s="193" t="s">
        <v>474</v>
      </c>
      <c r="S38" s="193" t="s">
        <v>319</v>
      </c>
      <c r="T38" s="193" t="s">
        <v>224</v>
      </c>
      <c r="U38" s="268" t="s">
        <v>210</v>
      </c>
      <c r="V38" s="267"/>
      <c r="W38" s="623" t="s">
        <v>5</v>
      </c>
      <c r="X38" s="626" t="s">
        <v>470</v>
      </c>
      <c r="Y38" s="193" t="s">
        <v>318</v>
      </c>
      <c r="Z38" s="527" t="s">
        <v>473</v>
      </c>
      <c r="AA38" s="193" t="s">
        <v>319</v>
      </c>
      <c r="AB38" s="268" t="s">
        <v>210</v>
      </c>
      <c r="AC38" s="14"/>
      <c r="AD38" s="192" t="s">
        <v>5</v>
      </c>
      <c r="AE38" s="192" t="s">
        <v>11</v>
      </c>
      <c r="AF38" s="193" t="s">
        <v>16</v>
      </c>
      <c r="AG38" s="194" t="s">
        <v>19</v>
      </c>
      <c r="AH38" s="193" t="s">
        <v>302</v>
      </c>
      <c r="AI38" s="195" t="s">
        <v>15</v>
      </c>
      <c r="AJ38" s="193" t="s">
        <v>302</v>
      </c>
      <c r="AK38" s="193" t="s">
        <v>18</v>
      </c>
      <c r="AL38" s="193" t="s">
        <v>226</v>
      </c>
    </row>
    <row r="39" spans="1:41" s="11" customFormat="1" ht="15" customHeight="1" x14ac:dyDescent="0.15">
      <c r="A39" s="59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9"/>
      <c r="L39" s="14"/>
      <c r="M39" s="198" t="str">
        <f t="shared" ref="M39:N43" si="0">IF(ISBLANK(+C39),"",+C39)</f>
        <v/>
      </c>
      <c r="N39" s="198" t="str">
        <f t="shared" si="0"/>
        <v/>
      </c>
      <c r="O39" s="199" t="str">
        <f>IF(ISBLANK(+F39),"",+F39)</f>
        <v/>
      </c>
      <c r="P39" s="108"/>
      <c r="Q39" s="227"/>
      <c r="R39" s="211"/>
      <c r="S39" s="196">
        <f t="shared" ref="S39:S43" si="1">IF(ISERROR(+Q39*(1-(R39))),"",+Q39*(1-(R39)))</f>
        <v>0</v>
      </c>
      <c r="T39" s="197">
        <f>IF(OR(P39="nee",P39=""),0,IF(ISERROR(+S39*O39*7),0,+S39*O39*7))</f>
        <v>0</v>
      </c>
      <c r="U39" s="269"/>
      <c r="V39" s="267"/>
      <c r="W39" s="629"/>
      <c r="X39" s="627"/>
      <c r="Y39" s="628"/>
      <c r="Z39" s="528"/>
      <c r="AA39" s="196" t="str">
        <f>IF(Z39="","",Y39*(1-Z39))</f>
        <v/>
      </c>
      <c r="AB39" s="269"/>
      <c r="AC39" s="14"/>
      <c r="AD39" s="198" t="str">
        <f t="shared" ref="AD39:AE43" si="2">IF(ISBLANK(+M39),"",+M39)</f>
        <v/>
      </c>
      <c r="AE39" s="198" t="str">
        <f t="shared" si="2"/>
        <v/>
      </c>
      <c r="AF39" s="199" t="str">
        <f>IF(ISBLANK(+F39),"",+F39)</f>
        <v/>
      </c>
      <c r="AG39" s="108"/>
      <c r="AH39" s="106"/>
      <c r="AI39" s="211"/>
      <c r="AJ39" s="200" t="str">
        <f>IF(ISERROR(IF(OR(AG39="nee",AG39=""),"",+AF39*AH39)),"",IF(OR(AG39="nee",AG39=""),"",+AF39*AH39))</f>
        <v/>
      </c>
      <c r="AK39" s="201" t="str">
        <f>IF(ISERROR((AJ39*24*365)/1000),"",(AJ39*24*365)/1000)</f>
        <v/>
      </c>
      <c r="AL39" s="197">
        <f>IF(ISERROR(+AK39*tariefKwh*7),0,+AK39*tariefKwh*7)</f>
        <v>0</v>
      </c>
    </row>
    <row r="40" spans="1:41" s="11" customFormat="1" ht="15" customHeight="1" x14ac:dyDescent="0.15">
      <c r="A40" s="59"/>
      <c r="B40" s="135"/>
      <c r="C40" s="165"/>
      <c r="D40" s="63"/>
      <c r="E40" s="63"/>
      <c r="F40" s="210"/>
      <c r="G40" s="227"/>
      <c r="H40" s="64"/>
      <c r="I40" s="196">
        <f>G40*(1-H40)</f>
        <v>0</v>
      </c>
      <c r="J40" s="197">
        <f>IF(ISERROR(+I40*F40),"",+I40*F40)</f>
        <v>0</v>
      </c>
      <c r="K40" s="269"/>
      <c r="L40" s="14"/>
      <c r="M40" s="198" t="str">
        <f t="shared" si="0"/>
        <v/>
      </c>
      <c r="N40" s="198" t="str">
        <f t="shared" si="0"/>
        <v/>
      </c>
      <c r="O40" s="199" t="str">
        <f>IF(ISBLANK(+F40),"",+F40)</f>
        <v/>
      </c>
      <c r="P40" s="108"/>
      <c r="Q40" s="227"/>
      <c r="R40" s="211"/>
      <c r="S40" s="196">
        <f t="shared" si="1"/>
        <v>0</v>
      </c>
      <c r="T40" s="197">
        <f>IF(OR(P40="nee",P40=""),0,IF(ISERROR(+S40*O40*7),0,+S40*O40*7))</f>
        <v>0</v>
      </c>
      <c r="U40" s="269"/>
      <c r="V40" s="267"/>
      <c r="W40" s="629"/>
      <c r="X40" s="627"/>
      <c r="Y40" s="628"/>
      <c r="Z40" s="528"/>
      <c r="AA40" s="196" t="str">
        <f>IF(Z40="","",Y40*(1-Z40))</f>
        <v/>
      </c>
      <c r="AB40" s="269"/>
      <c r="AC40" s="14"/>
      <c r="AD40" s="198" t="str">
        <f t="shared" si="2"/>
        <v/>
      </c>
      <c r="AE40" s="198" t="str">
        <f t="shared" si="2"/>
        <v/>
      </c>
      <c r="AF40" s="199" t="str">
        <f>IF(ISBLANK(+F40),"",+F40)</f>
        <v/>
      </c>
      <c r="AG40" s="108"/>
      <c r="AH40" s="106"/>
      <c r="AI40" s="211"/>
      <c r="AJ40" s="200" t="str">
        <f>IF(ISERROR(IF(OR(AG40="nee",AG40=""),"",+AF40*AH40)),"",IF(OR(AG40="nee",AG40=""),"",+AF40*AH40))</f>
        <v/>
      </c>
      <c r="AK40" s="201" t="str">
        <f>IF(ISERROR((AJ40*24*365)/1000),"",(AJ40*24*365)/1000)</f>
        <v/>
      </c>
      <c r="AL40" s="197">
        <f>IF(ISERROR(+AK40*tariefKwh*7),0,+AK40*tariefKwh*7)</f>
        <v>0</v>
      </c>
    </row>
    <row r="41" spans="1:41" s="11" customFormat="1" ht="15" customHeight="1" x14ac:dyDescent="0.15">
      <c r="A41" s="59"/>
      <c r="B41" s="135"/>
      <c r="C41" s="165"/>
      <c r="D41" s="63"/>
      <c r="E41" s="63"/>
      <c r="F41" s="210"/>
      <c r="G41" s="227"/>
      <c r="H41" s="64"/>
      <c r="I41" s="196">
        <f>G41*(1-H41)</f>
        <v>0</v>
      </c>
      <c r="J41" s="197">
        <f>IF(ISERROR(+I41*F41),"",+I41*F41)</f>
        <v>0</v>
      </c>
      <c r="K41" s="269"/>
      <c r="L41" s="14"/>
      <c r="M41" s="198" t="str">
        <f t="shared" si="0"/>
        <v/>
      </c>
      <c r="N41" s="198" t="str">
        <f t="shared" si="0"/>
        <v/>
      </c>
      <c r="O41" s="199" t="str">
        <f>IF(ISBLANK(+F41),"",+F41)</f>
        <v/>
      </c>
      <c r="P41" s="108"/>
      <c r="Q41" s="227"/>
      <c r="R41" s="211"/>
      <c r="S41" s="196">
        <f t="shared" si="1"/>
        <v>0</v>
      </c>
      <c r="T41" s="197">
        <f>IF(OR(P41="nee",P41=""),0,IF(ISERROR(+S41*O41*7),0,+S41*O41*7))</f>
        <v>0</v>
      </c>
      <c r="U41" s="269"/>
      <c r="V41" s="267"/>
      <c r="W41" s="629"/>
      <c r="X41" s="627"/>
      <c r="Y41" s="628"/>
      <c r="Z41" s="528"/>
      <c r="AA41" s="196" t="str">
        <f>IF(Z41="","",Y41*(1-Z41))</f>
        <v/>
      </c>
      <c r="AB41" s="269"/>
      <c r="AC41" s="14"/>
      <c r="AD41" s="198" t="str">
        <f t="shared" si="2"/>
        <v/>
      </c>
      <c r="AE41" s="198" t="str">
        <f t="shared" si="2"/>
        <v/>
      </c>
      <c r="AF41" s="199" t="str">
        <f>IF(ISBLANK(+F41),"",+F41)</f>
        <v/>
      </c>
      <c r="AG41" s="108"/>
      <c r="AH41" s="106"/>
      <c r="AI41" s="211"/>
      <c r="AJ41" s="200" t="str">
        <f>IF(ISERROR(IF(OR(AG41="nee",AG41=""),"",+AF41*AH41)),"",IF(OR(AG41="nee",AG41=""),"",+AF41*AH41))</f>
        <v/>
      </c>
      <c r="AK41" s="201" t="str">
        <f>IF(ISERROR((AJ41*24*365)/1000),"",(AJ41*24*365)/1000)</f>
        <v/>
      </c>
      <c r="AL41" s="197">
        <f>IF(ISERROR(+AK41*tariefKwh*7),0,+AK41*tariefKwh*7)</f>
        <v>0</v>
      </c>
    </row>
    <row r="42" spans="1:41" s="11" customFormat="1" ht="15" customHeight="1" x14ac:dyDescent="0.15">
      <c r="A42" s="59"/>
      <c r="B42" s="135"/>
      <c r="C42" s="165"/>
      <c r="D42" s="63"/>
      <c r="E42" s="63"/>
      <c r="F42" s="210"/>
      <c r="G42" s="227"/>
      <c r="H42" s="64"/>
      <c r="I42" s="196">
        <f>G42*(1-H42)</f>
        <v>0</v>
      </c>
      <c r="J42" s="197">
        <f>IF(ISERROR(+I42*F42),"",+I42*F42)</f>
        <v>0</v>
      </c>
      <c r="K42" s="269"/>
      <c r="L42" s="14"/>
      <c r="M42" s="198" t="str">
        <f t="shared" si="0"/>
        <v/>
      </c>
      <c r="N42" s="198" t="str">
        <f t="shared" si="0"/>
        <v/>
      </c>
      <c r="O42" s="199" t="str">
        <f>IF(ISBLANK(+F42),"",+F42)</f>
        <v/>
      </c>
      <c r="P42" s="108"/>
      <c r="Q42" s="227"/>
      <c r="R42" s="211"/>
      <c r="S42" s="196">
        <f t="shared" si="1"/>
        <v>0</v>
      </c>
      <c r="T42" s="197">
        <f>IF(OR(P42="nee",P42=""),0,IF(ISERROR(+S42*O42*7),0,+S42*O42*7))</f>
        <v>0</v>
      </c>
      <c r="U42" s="269"/>
      <c r="V42" s="267"/>
      <c r="W42" s="629"/>
      <c r="X42" s="627"/>
      <c r="Y42" s="628"/>
      <c r="Z42" s="528"/>
      <c r="AA42" s="196" t="str">
        <f>IF(Z42="","",Y42*(1-Z42))</f>
        <v/>
      </c>
      <c r="AB42" s="269"/>
      <c r="AC42" s="14"/>
      <c r="AD42" s="198" t="str">
        <f t="shared" si="2"/>
        <v/>
      </c>
      <c r="AE42" s="198" t="str">
        <f t="shared" si="2"/>
        <v/>
      </c>
      <c r="AF42" s="199" t="str">
        <f>IF(ISBLANK(+F42),"",+F42)</f>
        <v/>
      </c>
      <c r="AG42" s="108"/>
      <c r="AH42" s="106"/>
      <c r="AI42" s="211"/>
      <c r="AJ42" s="200" t="str">
        <f>IF(ISERROR(IF(OR(AG42="nee",AG42=""),"",+AF42*AH42)),"",IF(OR(AG42="nee",AG42=""),"",+AF42*AH42))</f>
        <v/>
      </c>
      <c r="AK42" s="201" t="str">
        <f>IF(ISERROR((AJ42*24*365)/1000),"",(AJ42*24*365)/1000)</f>
        <v/>
      </c>
      <c r="AL42" s="197">
        <f>IF(ISERROR(+AK42*tariefKwh*7),0,+AK42*tariefKwh*7)</f>
        <v>0</v>
      </c>
    </row>
    <row r="43" spans="1:41" s="11" customFormat="1" ht="15" customHeight="1" x14ac:dyDescent="0.15">
      <c r="A43" s="59"/>
      <c r="B43" s="135"/>
      <c r="C43" s="165"/>
      <c r="D43" s="63"/>
      <c r="E43" s="63"/>
      <c r="F43" s="210"/>
      <c r="G43" s="227"/>
      <c r="H43" s="64"/>
      <c r="I43" s="196">
        <f>G43*(1-H43)</f>
        <v>0</v>
      </c>
      <c r="J43" s="197">
        <f>IF(ISERROR(+I43*F43),"",+I43*F43)</f>
        <v>0</v>
      </c>
      <c r="K43" s="269"/>
      <c r="L43" s="14"/>
      <c r="M43" s="198" t="str">
        <f t="shared" si="0"/>
        <v/>
      </c>
      <c r="N43" s="198" t="str">
        <f t="shared" si="0"/>
        <v/>
      </c>
      <c r="O43" s="199" t="str">
        <f>IF(ISBLANK(+F43),"",+F43)</f>
        <v/>
      </c>
      <c r="P43" s="108"/>
      <c r="Q43" s="227"/>
      <c r="R43" s="211"/>
      <c r="S43" s="196">
        <f t="shared" si="1"/>
        <v>0</v>
      </c>
      <c r="T43" s="197">
        <f>IF(OR(P43="nee",P43=""),0,IF(ISERROR(+S43*O43*7),0,+S43*O43*7))</f>
        <v>0</v>
      </c>
      <c r="U43" s="269"/>
      <c r="V43" s="267"/>
      <c r="W43" s="629"/>
      <c r="X43" s="627"/>
      <c r="Y43" s="628"/>
      <c r="Z43" s="528"/>
      <c r="AA43" s="196" t="str">
        <f>IF(Z43="","",Y43*(1-Z43))</f>
        <v/>
      </c>
      <c r="AB43" s="269"/>
      <c r="AC43" s="14"/>
      <c r="AD43" s="198" t="str">
        <f t="shared" si="2"/>
        <v/>
      </c>
      <c r="AE43" s="198" t="str">
        <f t="shared" si="2"/>
        <v/>
      </c>
      <c r="AF43" s="199" t="str">
        <f>IF(ISBLANK(+F43),"",+F43)</f>
        <v/>
      </c>
      <c r="AG43" s="108"/>
      <c r="AH43" s="106"/>
      <c r="AI43" s="211"/>
      <c r="AJ43" s="200" t="str">
        <f>IF(ISERROR(IF(OR(AG43="nee",AG43=""),"",+AF43*AH43)),"",IF(OR(AG43="nee",AG43=""),"",+AF43*AH43))</f>
        <v/>
      </c>
      <c r="AK43" s="201" t="str">
        <f>IF(ISERROR((AJ43*24*365)/1000),"",(AJ43*24*365)/1000)</f>
        <v/>
      </c>
      <c r="AL43" s="197">
        <f>IF(ISERROR(+AK43*tariefKwh*7),0,+AK43*tariefKwh*7)</f>
        <v>0</v>
      </c>
    </row>
    <row r="44" spans="1:41" s="11" customFormat="1" ht="15" customHeight="1" x14ac:dyDescent="0.15">
      <c r="A44" s="59"/>
      <c r="B44" s="79"/>
      <c r="C44" s="202" t="s">
        <v>299</v>
      </c>
      <c r="D44" s="203"/>
      <c r="E44" s="203"/>
      <c r="F44" s="204"/>
      <c r="G44" s="205"/>
      <c r="H44" s="206"/>
      <c r="I44" s="205"/>
      <c r="J44" s="207"/>
      <c r="K44" s="207"/>
      <c r="L44" s="208"/>
      <c r="M44" s="209"/>
      <c r="N44" s="152"/>
      <c r="O44" s="14"/>
      <c r="P44" s="14"/>
      <c r="Q44" s="14"/>
      <c r="R44" s="14"/>
      <c r="S44" s="14"/>
      <c r="T44" s="14"/>
      <c r="U44" s="207"/>
      <c r="V44" s="14"/>
      <c r="W44" s="14"/>
      <c r="X44" s="14"/>
      <c r="Y44" s="14"/>
      <c r="Z44" s="207"/>
      <c r="AA44" s="207"/>
      <c r="AB44" s="207"/>
      <c r="AC44" s="14"/>
      <c r="AD44" s="152"/>
      <c r="AE44" s="152"/>
      <c r="AF44" s="14"/>
      <c r="AG44" s="73"/>
      <c r="AH44" s="14"/>
      <c r="AI44" s="14"/>
    </row>
    <row r="45" spans="1:41" s="11" customFormat="1" ht="15" customHeight="1" x14ac:dyDescent="0.15">
      <c r="A45" s="59"/>
      <c r="B45" s="79"/>
      <c r="C45" s="202"/>
      <c r="D45" s="203"/>
      <c r="E45" s="203"/>
      <c r="F45" s="204"/>
      <c r="G45" s="205"/>
      <c r="H45" s="205"/>
      <c r="I45" s="206"/>
      <c r="J45" s="205"/>
      <c r="K45" s="205"/>
      <c r="L45" s="207"/>
      <c r="M45" s="208"/>
      <c r="N45" s="209"/>
      <c r="O45" s="152"/>
      <c r="P45" s="14"/>
      <c r="Q45" s="14"/>
      <c r="R45" s="206"/>
      <c r="S45" s="14"/>
      <c r="T45" s="14"/>
      <c r="U45" s="205"/>
      <c r="V45" s="14"/>
      <c r="W45" s="14"/>
      <c r="X45" s="14"/>
      <c r="Y45" s="14"/>
      <c r="Z45" s="205"/>
      <c r="AA45" s="205"/>
      <c r="AB45" s="205"/>
      <c r="AC45" s="14"/>
      <c r="AD45" s="14"/>
      <c r="AE45" s="152"/>
      <c r="AF45" s="152"/>
      <c r="AG45" s="14"/>
      <c r="AH45" s="73"/>
      <c r="AI45" s="14"/>
      <c r="AJ45" s="14"/>
    </row>
    <row r="46" spans="1:41" s="11" customFormat="1" ht="60.75" x14ac:dyDescent="0.3">
      <c r="A46" s="59"/>
      <c r="B46" s="81" t="s">
        <v>31</v>
      </c>
      <c r="C46" s="633" t="str">
        <f t="shared" ref="C46:E46" si="3">VLOOKUP(B46,$B$10:$D$32,2,FALSE)</f>
        <v>Variant 1: Licentie(s) Decentrale Distributie</v>
      </c>
      <c r="D46" s="634" t="e">
        <f t="shared" si="3"/>
        <v>#N/A</v>
      </c>
      <c r="E46" s="634" t="e">
        <f t="shared" si="3"/>
        <v>#N/A</v>
      </c>
      <c r="F46" s="67"/>
      <c r="G46" s="67"/>
      <c r="H46" s="67"/>
      <c r="I46" s="67"/>
      <c r="J46" s="191" t="s">
        <v>41</v>
      </c>
      <c r="K46" s="270"/>
      <c r="L46" s="14"/>
      <c r="M46" s="633" t="str">
        <f>IF(E47="Subscription","Subscription","Onderhoud &amp; Support")</f>
        <v>Onderhoud &amp; Support</v>
      </c>
      <c r="N46" s="634"/>
      <c r="O46" s="634"/>
      <c r="P46" s="634"/>
      <c r="Q46" s="58"/>
      <c r="R46" s="58"/>
      <c r="S46" s="58"/>
      <c r="T46" s="191" t="str">
        <f>"Totaalprijs "&amp;M46&amp;" 
Licentie"</f>
        <v>Totaalprijs Onderhoud &amp; Support 
Licentie</v>
      </c>
      <c r="U46" s="270"/>
      <c r="V46" s="14"/>
      <c r="W46" s="270"/>
      <c r="X46" s="270"/>
      <c r="Y46" s="270"/>
      <c r="Z46" s="270"/>
      <c r="AA46" s="270"/>
      <c r="AB46" s="270"/>
      <c r="AC46" s="14"/>
      <c r="AD46" s="150"/>
      <c r="AE46" s="150"/>
      <c r="AF46" s="18"/>
      <c r="AG46" s="18"/>
      <c r="AH46" s="18"/>
      <c r="AI46" s="18"/>
      <c r="AJ46" s="18"/>
      <c r="AK46" s="18"/>
      <c r="AL46" s="18"/>
    </row>
    <row r="47" spans="1:41" s="11" customFormat="1" ht="20.25" thickBot="1" x14ac:dyDescent="0.25">
      <c r="A47" s="59"/>
      <c r="B47" s="82"/>
      <c r="C47" s="83" t="s">
        <v>39</v>
      </c>
      <c r="D47" s="166"/>
      <c r="E47" s="134"/>
      <c r="F47" s="294" t="s">
        <v>40</v>
      </c>
      <c r="G47" s="99"/>
      <c r="H47" s="68"/>
      <c r="I47" s="68"/>
      <c r="J47" s="69">
        <f>SUM(J49:J51)</f>
        <v>0</v>
      </c>
      <c r="K47" s="271"/>
      <c r="L47" s="14"/>
      <c r="M47" s="154"/>
      <c r="N47" s="153"/>
      <c r="O47" s="70"/>
      <c r="P47" s="70"/>
      <c r="Q47" s="70"/>
      <c r="R47" s="70"/>
      <c r="S47" s="70"/>
      <c r="T47" s="71">
        <f>SUM(T49:T51)</f>
        <v>0</v>
      </c>
      <c r="U47" s="271"/>
      <c r="V47" s="14"/>
      <c r="W47" s="271"/>
      <c r="X47" s="271"/>
      <c r="Y47" s="271"/>
      <c r="Z47" s="271"/>
      <c r="AA47" s="271"/>
      <c r="AB47" s="271"/>
      <c r="AC47" s="14"/>
      <c r="AD47" s="150"/>
      <c r="AE47" s="150"/>
      <c r="AF47" s="18"/>
      <c r="AG47" s="18"/>
      <c r="AH47" s="18"/>
      <c r="AI47" s="18"/>
      <c r="AJ47" s="18"/>
      <c r="AK47" s="18"/>
      <c r="AL47" s="18"/>
    </row>
    <row r="48" spans="1:41" s="11" customFormat="1" ht="75.75" thickTop="1" x14ac:dyDescent="0.25">
      <c r="A48" s="59"/>
      <c r="B48" s="135"/>
      <c r="C48" s="192" t="s">
        <v>5</v>
      </c>
      <c r="D48" s="192" t="s">
        <v>11</v>
      </c>
      <c r="E48" s="192" t="s">
        <v>14</v>
      </c>
      <c r="F48" s="193" t="s">
        <v>16</v>
      </c>
      <c r="G48" s="193" t="s">
        <v>36</v>
      </c>
      <c r="H48" s="193" t="s">
        <v>181</v>
      </c>
      <c r="I48" s="193" t="s">
        <v>12</v>
      </c>
      <c r="J48" s="193" t="s">
        <v>13</v>
      </c>
      <c r="K48" s="268" t="s">
        <v>210</v>
      </c>
      <c r="L48" s="14"/>
      <c r="M48" s="192" t="s">
        <v>5</v>
      </c>
      <c r="N48" s="192" t="s">
        <v>11</v>
      </c>
      <c r="O48" s="193" t="s">
        <v>16</v>
      </c>
      <c r="P48" s="194" t="s">
        <v>19</v>
      </c>
      <c r="Q48" s="193" t="s">
        <v>318</v>
      </c>
      <c r="R48" s="193" t="s">
        <v>181</v>
      </c>
      <c r="S48" s="193" t="s">
        <v>319</v>
      </c>
      <c r="T48" s="193" t="s">
        <v>224</v>
      </c>
      <c r="U48" s="268" t="s">
        <v>210</v>
      </c>
      <c r="V48" s="14"/>
      <c r="W48" s="271"/>
      <c r="X48" s="271"/>
      <c r="Y48" s="271"/>
      <c r="Z48" s="271"/>
      <c r="AA48" s="271"/>
      <c r="AB48" s="271"/>
      <c r="AC48" s="14"/>
      <c r="AD48" s="85"/>
      <c r="AE48" s="150"/>
      <c r="AF48" s="150"/>
      <c r="AG48" s="18"/>
      <c r="AH48" s="18"/>
      <c r="AI48" s="18"/>
      <c r="AJ48" s="18"/>
      <c r="AK48" s="18"/>
      <c r="AL48" s="18"/>
    </row>
    <row r="49" spans="1:41" s="11" customFormat="1" ht="15" customHeight="1" x14ac:dyDescent="0.2">
      <c r="A49" s="59"/>
      <c r="B49" s="135"/>
      <c r="C49" s="165"/>
      <c r="D49" s="63"/>
      <c r="E49" s="63"/>
      <c r="F49" s="210"/>
      <c r="G49" s="227"/>
      <c r="H49" s="64"/>
      <c r="I49" s="196">
        <f>G49*(1-H49)</f>
        <v>0</v>
      </c>
      <c r="J49" s="197">
        <f>IF(ISERROR(+I49*F49),"",+I49*F49)</f>
        <v>0</v>
      </c>
      <c r="K49" s="269"/>
      <c r="L49" s="14"/>
      <c r="M49" s="198" t="str">
        <f t="shared" ref="M49:N51" si="4">IF(ISBLANK(+C49),"",+C49)</f>
        <v/>
      </c>
      <c r="N49" s="198" t="str">
        <f t="shared" si="4"/>
        <v/>
      </c>
      <c r="O49" s="199" t="str">
        <f>IF(ISBLANK(+F49),"",+F49)</f>
        <v/>
      </c>
      <c r="P49" s="108"/>
      <c r="Q49" s="227"/>
      <c r="R49" s="211"/>
      <c r="S49" s="196">
        <f t="shared" ref="S49:S51" si="5">IF(ISERROR(+Q49*(1-(R49))),"",+Q49*(1-(R49)))</f>
        <v>0</v>
      </c>
      <c r="T49" s="197">
        <f>IF(OR(P49="nee",P49=""),0,IF(ISERROR(+S49*O49*7),0,+S49*O49*7))</f>
        <v>0</v>
      </c>
      <c r="U49" s="269"/>
      <c r="V49" s="14"/>
      <c r="W49" s="271"/>
      <c r="X49" s="271"/>
      <c r="Y49" s="271"/>
      <c r="Z49" s="271"/>
      <c r="AA49" s="271"/>
      <c r="AB49" s="271"/>
      <c r="AC49" s="14"/>
      <c r="AD49" s="150"/>
      <c r="AE49" s="150"/>
      <c r="AF49" s="18"/>
      <c r="AG49" s="18"/>
      <c r="AH49" s="18"/>
      <c r="AI49" s="18"/>
      <c r="AJ49" s="18"/>
      <c r="AK49" s="18"/>
      <c r="AL49" s="18"/>
    </row>
    <row r="50" spans="1:41" s="11" customFormat="1" ht="15" customHeight="1" x14ac:dyDescent="0.2">
      <c r="A50" s="59"/>
      <c r="B50" s="135"/>
      <c r="C50" s="165"/>
      <c r="D50" s="63"/>
      <c r="E50" s="63"/>
      <c r="F50" s="210"/>
      <c r="G50" s="227"/>
      <c r="H50" s="64"/>
      <c r="I50" s="196">
        <f>G50*(1-H50)</f>
        <v>0</v>
      </c>
      <c r="J50" s="197">
        <f>IF(ISERROR(+I50*F50),"",+I50*F50)</f>
        <v>0</v>
      </c>
      <c r="K50" s="269"/>
      <c r="L50" s="14"/>
      <c r="M50" s="198" t="str">
        <f t="shared" si="4"/>
        <v/>
      </c>
      <c r="N50" s="198" t="str">
        <f t="shared" si="4"/>
        <v/>
      </c>
      <c r="O50" s="199" t="str">
        <f>IF(ISBLANK(+F50),"",+F50)</f>
        <v/>
      </c>
      <c r="P50" s="108"/>
      <c r="Q50" s="227"/>
      <c r="R50" s="211"/>
      <c r="S50" s="196">
        <f t="shared" si="5"/>
        <v>0</v>
      </c>
      <c r="T50" s="197">
        <f>IF(OR(P50="nee",P50=""),0,IF(ISERROR(+S50*O50*7),0,+S50*O50*7))</f>
        <v>0</v>
      </c>
      <c r="U50" s="269"/>
      <c r="V50" s="14"/>
      <c r="W50" s="271"/>
      <c r="X50" s="271"/>
      <c r="Y50" s="271"/>
      <c r="Z50" s="271"/>
      <c r="AA50" s="271"/>
      <c r="AB50" s="271"/>
      <c r="AC50" s="14"/>
      <c r="AD50" s="150"/>
      <c r="AE50" s="150"/>
      <c r="AF50" s="18"/>
      <c r="AG50" s="18"/>
      <c r="AH50" s="18"/>
      <c r="AI50" s="18"/>
      <c r="AJ50" s="18"/>
      <c r="AK50" s="18"/>
      <c r="AL50" s="18"/>
    </row>
    <row r="51" spans="1:41" s="11" customFormat="1" ht="15" customHeight="1" x14ac:dyDescent="0.2">
      <c r="A51" s="59"/>
      <c r="B51" s="135"/>
      <c r="C51" s="165"/>
      <c r="D51" s="63"/>
      <c r="E51" s="63"/>
      <c r="F51" s="210"/>
      <c r="G51" s="227"/>
      <c r="H51" s="64"/>
      <c r="I51" s="196">
        <f>G51*(1-H51)</f>
        <v>0</v>
      </c>
      <c r="J51" s="197">
        <f>IF(ISERROR(+I51*F51),"",+I51*F51)</f>
        <v>0</v>
      </c>
      <c r="K51" s="269"/>
      <c r="L51" s="14"/>
      <c r="M51" s="198" t="str">
        <f t="shared" si="4"/>
        <v/>
      </c>
      <c r="N51" s="198" t="str">
        <f t="shared" si="4"/>
        <v/>
      </c>
      <c r="O51" s="199" t="str">
        <f>IF(ISBLANK(+F51),"",+F51)</f>
        <v/>
      </c>
      <c r="P51" s="108"/>
      <c r="Q51" s="227"/>
      <c r="R51" s="211"/>
      <c r="S51" s="196">
        <f t="shared" si="5"/>
        <v>0</v>
      </c>
      <c r="T51" s="197">
        <f>IF(OR(P51="nee",P51=""),0,IF(ISERROR(+S51*O51*7),0,+S51*O51*7))</f>
        <v>0</v>
      </c>
      <c r="U51" s="269"/>
      <c r="V51" s="14"/>
      <c r="W51" s="271"/>
      <c r="X51" s="271"/>
      <c r="Y51" s="271"/>
      <c r="Z51" s="271"/>
      <c r="AA51" s="271"/>
      <c r="AB51" s="271"/>
      <c r="AC51" s="14"/>
      <c r="AD51" s="150"/>
      <c r="AE51" s="150"/>
      <c r="AF51" s="18"/>
      <c r="AG51" s="18"/>
      <c r="AH51" s="18"/>
      <c r="AI51" s="18"/>
      <c r="AJ51" s="18"/>
      <c r="AK51" s="18"/>
      <c r="AL51" s="18"/>
    </row>
    <row r="52" spans="1:41" s="11" customFormat="1" ht="15" customHeight="1" thickBot="1" x14ac:dyDescent="0.25">
      <c r="A52" s="59"/>
      <c r="B52" s="158"/>
      <c r="C52" s="158"/>
      <c r="D52" s="158"/>
      <c r="E52" s="24"/>
      <c r="F52" s="20"/>
      <c r="G52" s="20"/>
      <c r="H52" s="20"/>
      <c r="I52" s="20"/>
      <c r="J52" s="20"/>
      <c r="K52" s="20"/>
      <c r="L52" s="20"/>
      <c r="M52" s="149"/>
      <c r="N52" s="149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49"/>
      <c r="AE52" s="149"/>
      <c r="AF52" s="20"/>
      <c r="AG52" s="20"/>
      <c r="AH52" s="20"/>
      <c r="AI52" s="20"/>
      <c r="AJ52" s="20"/>
      <c r="AK52" s="20"/>
      <c r="AL52" s="20"/>
    </row>
    <row r="53" spans="1:41" s="11" customFormat="1" ht="15" customHeight="1" x14ac:dyDescent="0.2">
      <c r="A53" s="59"/>
      <c r="B53" s="159"/>
      <c r="C53" s="159"/>
      <c r="D53" s="159"/>
      <c r="E53" s="17"/>
      <c r="F53" s="18"/>
      <c r="G53" s="18"/>
      <c r="H53" s="18"/>
      <c r="I53" s="18"/>
      <c r="J53" s="18"/>
      <c r="K53" s="18"/>
      <c r="L53" s="18"/>
      <c r="M53" s="18"/>
      <c r="N53" s="150"/>
      <c r="O53" s="15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50"/>
      <c r="AF53" s="150"/>
      <c r="AG53" s="18"/>
      <c r="AH53" s="18"/>
      <c r="AI53" s="18"/>
      <c r="AJ53" s="18"/>
      <c r="AK53" s="18"/>
      <c r="AL53" s="18"/>
    </row>
    <row r="54" spans="1:41" s="11" customFormat="1" ht="21" customHeight="1" x14ac:dyDescent="0.15">
      <c r="A54" s="59"/>
      <c r="B54" s="87" t="s">
        <v>9</v>
      </c>
      <c r="C54" s="633" t="str">
        <f t="shared" ref="C54:E54" si="6">VLOOKUP(B54,$B$10:$D$32,2,FALSE)</f>
        <v>Variant 2: Decentrale Distributie</v>
      </c>
      <c r="D54" s="634" t="e">
        <f t="shared" si="6"/>
        <v>#N/A</v>
      </c>
      <c r="E54" s="634" t="e">
        <f t="shared" si="6"/>
        <v>#N/A</v>
      </c>
      <c r="F54" s="128"/>
      <c r="G54" s="131" t="s">
        <v>35</v>
      </c>
      <c r="H54" s="131"/>
      <c r="I54" s="128"/>
      <c r="J54" s="127"/>
      <c r="K54" s="266"/>
      <c r="L54" s="85"/>
      <c r="M54" s="248" t="s">
        <v>317</v>
      </c>
      <c r="N54" s="249"/>
      <c r="O54" s="250"/>
      <c r="P54" s="250"/>
      <c r="Q54" s="250"/>
      <c r="R54" s="250"/>
      <c r="S54" s="128"/>
      <c r="T54" s="127"/>
      <c r="U54" s="266"/>
      <c r="V54" s="266"/>
      <c r="W54" s="248" t="s">
        <v>317</v>
      </c>
      <c r="X54" s="249"/>
      <c r="Y54" s="250"/>
      <c r="Z54" s="250"/>
      <c r="AA54" s="624"/>
      <c r="AB54" s="266"/>
      <c r="AC54" s="85"/>
      <c r="AD54" s="248" t="s">
        <v>17</v>
      </c>
      <c r="AE54" s="249"/>
      <c r="AF54" s="250"/>
      <c r="AG54" s="250"/>
      <c r="AH54" s="250"/>
      <c r="AI54" s="250"/>
      <c r="AJ54" s="250"/>
      <c r="AK54" s="128"/>
      <c r="AL54" s="127"/>
    </row>
    <row r="55" spans="1:41" s="86" customFormat="1" ht="20.25" thickBot="1" x14ac:dyDescent="0.2">
      <c r="A55" s="59"/>
      <c r="B55" s="59"/>
      <c r="C55" s="83" t="s">
        <v>20</v>
      </c>
      <c r="D55" s="164"/>
      <c r="E55" s="643" t="str">
        <f>"Distributie " &amp; LEFT(B54,1) &amp; " : "</f>
        <v xml:space="preserve">Distributie 2 : </v>
      </c>
      <c r="F55" s="644"/>
      <c r="G55" s="645"/>
      <c r="H55" s="646"/>
      <c r="I55" s="88" t="s">
        <v>21</v>
      </c>
      <c r="J55" s="84">
        <f>SUM(J57:J61)</f>
        <v>0</v>
      </c>
      <c r="K55" s="267"/>
      <c r="L55" s="59"/>
      <c r="M55" s="246"/>
      <c r="N55" s="247"/>
      <c r="O55" s="129"/>
      <c r="P55" s="129"/>
      <c r="Q55" s="129"/>
      <c r="R55" s="129"/>
      <c r="S55" s="132" t="s">
        <v>21</v>
      </c>
      <c r="T55" s="133">
        <f>SUM(T57:T61)</f>
        <v>0</v>
      </c>
      <c r="U55" s="267"/>
      <c r="V55" s="267"/>
      <c r="W55" s="246" t="s">
        <v>472</v>
      </c>
      <c r="X55" s="247"/>
      <c r="Y55" s="129"/>
      <c r="Z55" s="129"/>
      <c r="AA55" s="625"/>
      <c r="AB55" s="267"/>
      <c r="AC55" s="59"/>
      <c r="AD55" s="246"/>
      <c r="AE55" s="247"/>
      <c r="AF55" s="129"/>
      <c r="AG55" s="129"/>
      <c r="AH55" s="129"/>
      <c r="AI55" s="129"/>
      <c r="AJ55" s="129"/>
      <c r="AK55" s="132" t="s">
        <v>21</v>
      </c>
      <c r="AL55" s="133">
        <f>SUM(AL57:AL61)</f>
        <v>0</v>
      </c>
      <c r="AM55" s="11"/>
      <c r="AN55" s="11"/>
      <c r="AO55" s="11"/>
    </row>
    <row r="56" spans="1:41" s="11" customFormat="1" ht="90.75" thickTop="1" x14ac:dyDescent="0.25">
      <c r="A56" s="59"/>
      <c r="B56" s="135"/>
      <c r="C56" s="192" t="s">
        <v>5</v>
      </c>
      <c r="D56" s="192" t="s">
        <v>11</v>
      </c>
      <c r="E56" s="192" t="s">
        <v>14</v>
      </c>
      <c r="F56" s="193" t="s">
        <v>16</v>
      </c>
      <c r="G56" s="193" t="s">
        <v>36</v>
      </c>
      <c r="H56" s="193" t="s">
        <v>181</v>
      </c>
      <c r="I56" s="193" t="s">
        <v>12</v>
      </c>
      <c r="J56" s="193" t="s">
        <v>13</v>
      </c>
      <c r="K56" s="268" t="s">
        <v>210</v>
      </c>
      <c r="L56" s="14"/>
      <c r="M56" s="192" t="s">
        <v>5</v>
      </c>
      <c r="N56" s="192" t="s">
        <v>11</v>
      </c>
      <c r="O56" s="193" t="s">
        <v>16</v>
      </c>
      <c r="P56" s="194" t="s">
        <v>19</v>
      </c>
      <c r="Q56" s="193" t="s">
        <v>318</v>
      </c>
      <c r="R56" s="193" t="s">
        <v>474</v>
      </c>
      <c r="S56" s="193" t="s">
        <v>319</v>
      </c>
      <c r="T56" s="193" t="s">
        <v>224</v>
      </c>
      <c r="U56" s="268" t="s">
        <v>210</v>
      </c>
      <c r="V56" s="267"/>
      <c r="W56" s="623" t="s">
        <v>5</v>
      </c>
      <c r="X56" s="626" t="s">
        <v>470</v>
      </c>
      <c r="Y56" s="193" t="s">
        <v>318</v>
      </c>
      <c r="Z56" s="527" t="s">
        <v>473</v>
      </c>
      <c r="AA56" s="193" t="s">
        <v>319</v>
      </c>
      <c r="AB56" s="268" t="s">
        <v>210</v>
      </c>
      <c r="AC56" s="14"/>
      <c r="AD56" s="192" t="s">
        <v>5</v>
      </c>
      <c r="AE56" s="192" t="s">
        <v>11</v>
      </c>
      <c r="AF56" s="193" t="s">
        <v>16</v>
      </c>
      <c r="AG56" s="194" t="s">
        <v>19</v>
      </c>
      <c r="AH56" s="193" t="s">
        <v>302</v>
      </c>
      <c r="AI56" s="195" t="s">
        <v>15</v>
      </c>
      <c r="AJ56" s="193" t="s">
        <v>302</v>
      </c>
      <c r="AK56" s="193" t="s">
        <v>18</v>
      </c>
      <c r="AL56" s="193" t="s">
        <v>226</v>
      </c>
    </row>
    <row r="57" spans="1:41" s="11" customFormat="1" ht="15" customHeight="1" x14ac:dyDescent="0.15">
      <c r="A57" s="59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9"/>
      <c r="L57" s="14"/>
      <c r="M57" s="198" t="str">
        <f t="shared" ref="M57:N61" si="7">IF(ISBLANK(+C57),"",+C57)</f>
        <v/>
      </c>
      <c r="N57" s="198" t="str">
        <f t="shared" si="7"/>
        <v/>
      </c>
      <c r="O57" s="199" t="str">
        <f>IF(ISBLANK(+F57),"",+F57)</f>
        <v/>
      </c>
      <c r="P57" s="108"/>
      <c r="Q57" s="227"/>
      <c r="R57" s="211"/>
      <c r="S57" s="196">
        <f t="shared" ref="S57:S61" si="8">IF(ISERROR(+Q57*(1-(R57))),"",+Q57*(1-(R57)))</f>
        <v>0</v>
      </c>
      <c r="T57" s="197">
        <f>IF(OR(P57="nee",P57=""),0,IF(ISERROR(+S57*O57*7),0,+S57*O57*7))</f>
        <v>0</v>
      </c>
      <c r="U57" s="269"/>
      <c r="V57" s="267"/>
      <c r="W57" s="629"/>
      <c r="X57" s="627"/>
      <c r="Y57" s="628"/>
      <c r="Z57" s="528"/>
      <c r="AA57" s="196" t="str">
        <f>IF(Z57="","",Y57*(1-Z57))</f>
        <v/>
      </c>
      <c r="AB57" s="269"/>
      <c r="AC57" s="14"/>
      <c r="AD57" s="198" t="str">
        <f t="shared" ref="AD57:AE61" si="9">IF(ISBLANK(+M57),"",+M57)</f>
        <v/>
      </c>
      <c r="AE57" s="198" t="str">
        <f t="shared" si="9"/>
        <v/>
      </c>
      <c r="AF57" s="199" t="str">
        <f>IF(ISBLANK(+F57),"",+F57)</f>
        <v/>
      </c>
      <c r="AG57" s="108"/>
      <c r="AH57" s="106"/>
      <c r="AI57" s="211"/>
      <c r="AJ57" s="200" t="str">
        <f>IF(ISERROR(IF(OR(AG57="nee",AG57=""),"",+AF57*AH57)),"",IF(OR(AG57="nee",AG57=""),"",+AF57*AH57))</f>
        <v/>
      </c>
      <c r="AK57" s="201" t="str">
        <f>IF(ISERROR((AJ57*24*365)/1000),"",(AJ57*24*365)/1000)</f>
        <v/>
      </c>
      <c r="AL57" s="197">
        <f>IF(ISERROR(+AK57*tariefKwh*7),0,+AK57*tariefKwh*7)</f>
        <v>0</v>
      </c>
    </row>
    <row r="58" spans="1:41" s="11" customFormat="1" ht="15" customHeight="1" x14ac:dyDescent="0.15">
      <c r="A58" s="59"/>
      <c r="B58" s="135"/>
      <c r="C58" s="165"/>
      <c r="D58" s="63"/>
      <c r="E58" s="63"/>
      <c r="F58" s="210"/>
      <c r="G58" s="227"/>
      <c r="H58" s="64"/>
      <c r="I58" s="196">
        <f>G58*(1-H58)</f>
        <v>0</v>
      </c>
      <c r="J58" s="197">
        <f>IF(ISERROR(+I58*F58),"",+I58*F58)</f>
        <v>0</v>
      </c>
      <c r="K58" s="269"/>
      <c r="L58" s="14"/>
      <c r="M58" s="198" t="str">
        <f t="shared" si="7"/>
        <v/>
      </c>
      <c r="N58" s="198" t="str">
        <f t="shared" si="7"/>
        <v/>
      </c>
      <c r="O58" s="199" t="str">
        <f>IF(ISBLANK(+F58),"",+F58)</f>
        <v/>
      </c>
      <c r="P58" s="108"/>
      <c r="Q58" s="227"/>
      <c r="R58" s="211"/>
      <c r="S58" s="196">
        <f t="shared" si="8"/>
        <v>0</v>
      </c>
      <c r="T58" s="197">
        <f>IF(OR(P58="nee",P58=""),0,IF(ISERROR(+S58*O58*7),0,+S58*O58*7))</f>
        <v>0</v>
      </c>
      <c r="U58" s="269"/>
      <c r="V58" s="267"/>
      <c r="W58" s="629"/>
      <c r="X58" s="627"/>
      <c r="Y58" s="628"/>
      <c r="Z58" s="528"/>
      <c r="AA58" s="196" t="str">
        <f>IF(Z58="","",Y58*(1-Z58))</f>
        <v/>
      </c>
      <c r="AB58" s="269"/>
      <c r="AC58" s="14"/>
      <c r="AD58" s="198" t="str">
        <f t="shared" si="9"/>
        <v/>
      </c>
      <c r="AE58" s="198" t="str">
        <f t="shared" si="9"/>
        <v/>
      </c>
      <c r="AF58" s="199" t="str">
        <f>IF(ISBLANK(+F58),"",+F58)</f>
        <v/>
      </c>
      <c r="AG58" s="108"/>
      <c r="AH58" s="106"/>
      <c r="AI58" s="211"/>
      <c r="AJ58" s="200" t="str">
        <f>IF(ISERROR(IF(OR(AG58="nee",AG58=""),"",+AF58*AH58)),"",IF(OR(AG58="nee",AG58=""),"",+AF58*AH58))</f>
        <v/>
      </c>
      <c r="AK58" s="201" t="str">
        <f>IF(ISERROR((AJ58*24*365)/1000),"",(AJ58*24*365)/1000)</f>
        <v/>
      </c>
      <c r="AL58" s="197">
        <f>IF(ISERROR(+AK58*tariefKwh*7),0,+AK58*tariefKwh*7)</f>
        <v>0</v>
      </c>
    </row>
    <row r="59" spans="1:41" s="11" customFormat="1" ht="15" customHeight="1" x14ac:dyDescent="0.15">
      <c r="A59" s="59"/>
      <c r="B59" s="135"/>
      <c r="C59" s="165"/>
      <c r="D59" s="63"/>
      <c r="E59" s="63"/>
      <c r="F59" s="210"/>
      <c r="G59" s="227"/>
      <c r="H59" s="64"/>
      <c r="I59" s="196">
        <f>G59*(1-H59)</f>
        <v>0</v>
      </c>
      <c r="J59" s="197">
        <f>IF(ISERROR(+I59*F59),"",+I59*F59)</f>
        <v>0</v>
      </c>
      <c r="K59" s="269"/>
      <c r="L59" s="14"/>
      <c r="M59" s="198" t="str">
        <f t="shared" si="7"/>
        <v/>
      </c>
      <c r="N59" s="198" t="str">
        <f t="shared" si="7"/>
        <v/>
      </c>
      <c r="O59" s="199" t="str">
        <f>IF(ISBLANK(+F59),"",+F59)</f>
        <v/>
      </c>
      <c r="P59" s="108"/>
      <c r="Q59" s="227"/>
      <c r="R59" s="211"/>
      <c r="S59" s="196">
        <f t="shared" si="8"/>
        <v>0</v>
      </c>
      <c r="T59" s="197">
        <f>IF(OR(P59="nee",P59=""),0,IF(ISERROR(+S59*O59*7),0,+S59*O59*7))</f>
        <v>0</v>
      </c>
      <c r="U59" s="269"/>
      <c r="V59" s="267"/>
      <c r="W59" s="629"/>
      <c r="X59" s="627"/>
      <c r="Y59" s="628"/>
      <c r="Z59" s="528"/>
      <c r="AA59" s="196" t="str">
        <f>IF(Z59="","",Y59*(1-Z59))</f>
        <v/>
      </c>
      <c r="AB59" s="269"/>
      <c r="AC59" s="14"/>
      <c r="AD59" s="198" t="str">
        <f t="shared" si="9"/>
        <v/>
      </c>
      <c r="AE59" s="198" t="str">
        <f t="shared" si="9"/>
        <v/>
      </c>
      <c r="AF59" s="199" t="str">
        <f>IF(ISBLANK(+F59),"",+F59)</f>
        <v/>
      </c>
      <c r="AG59" s="108"/>
      <c r="AH59" s="106"/>
      <c r="AI59" s="211"/>
      <c r="AJ59" s="200" t="str">
        <f>IF(ISERROR(IF(OR(AG59="nee",AG59=""),"",+AF59*AH59)),"",IF(OR(AG59="nee",AG59=""),"",+AF59*AH59))</f>
        <v/>
      </c>
      <c r="AK59" s="201" t="str">
        <f>IF(ISERROR((AJ59*24*365)/1000),"",(AJ59*24*365)/1000)</f>
        <v/>
      </c>
      <c r="AL59" s="197">
        <f>IF(ISERROR(+AK59*tariefKwh*7),0,+AK59*tariefKwh*7)</f>
        <v>0</v>
      </c>
    </row>
    <row r="60" spans="1:41" s="11" customFormat="1" ht="15" customHeight="1" x14ac:dyDescent="0.15">
      <c r="A60" s="59"/>
      <c r="B60" s="135"/>
      <c r="C60" s="165"/>
      <c r="D60" s="63"/>
      <c r="E60" s="63"/>
      <c r="F60" s="210"/>
      <c r="G60" s="227"/>
      <c r="H60" s="64"/>
      <c r="I60" s="196">
        <f>G60*(1-H60)</f>
        <v>0</v>
      </c>
      <c r="J60" s="197">
        <f>IF(ISERROR(+I60*F60),"",+I60*F60)</f>
        <v>0</v>
      </c>
      <c r="K60" s="269"/>
      <c r="L60" s="14"/>
      <c r="M60" s="198" t="str">
        <f t="shared" si="7"/>
        <v/>
      </c>
      <c r="N60" s="198" t="str">
        <f t="shared" si="7"/>
        <v/>
      </c>
      <c r="O60" s="199" t="str">
        <f>IF(ISBLANK(+F60),"",+F60)</f>
        <v/>
      </c>
      <c r="P60" s="108"/>
      <c r="Q60" s="227"/>
      <c r="R60" s="211"/>
      <c r="S60" s="196">
        <f t="shared" si="8"/>
        <v>0</v>
      </c>
      <c r="T60" s="197">
        <f>IF(OR(P60="nee",P60=""),0,IF(ISERROR(+S60*O60*7),0,+S60*O60*7))</f>
        <v>0</v>
      </c>
      <c r="U60" s="269"/>
      <c r="V60" s="267"/>
      <c r="W60" s="629"/>
      <c r="X60" s="627"/>
      <c r="Y60" s="628"/>
      <c r="Z60" s="528"/>
      <c r="AA60" s="196" t="str">
        <f>IF(Z60="","",Y60*(1-Z60))</f>
        <v/>
      </c>
      <c r="AB60" s="269"/>
      <c r="AC60" s="14"/>
      <c r="AD60" s="198" t="str">
        <f t="shared" si="9"/>
        <v/>
      </c>
      <c r="AE60" s="198" t="str">
        <f t="shared" si="9"/>
        <v/>
      </c>
      <c r="AF60" s="199" t="str">
        <f>IF(ISBLANK(+F60),"",+F60)</f>
        <v/>
      </c>
      <c r="AG60" s="108"/>
      <c r="AH60" s="106"/>
      <c r="AI60" s="211"/>
      <c r="AJ60" s="200" t="str">
        <f>IF(ISERROR(IF(OR(AG60="nee",AG60=""),"",+AF60*AH60)),"",IF(OR(AG60="nee",AG60=""),"",+AF60*AH60))</f>
        <v/>
      </c>
      <c r="AK60" s="201" t="str">
        <f>IF(ISERROR((AJ60*24*365)/1000),"",(AJ60*24*365)/1000)</f>
        <v/>
      </c>
      <c r="AL60" s="197">
        <f>IF(ISERROR(+AK60*tariefKwh*7),0,+AK60*tariefKwh*7)</f>
        <v>0</v>
      </c>
    </row>
    <row r="61" spans="1:41" s="11" customFormat="1" ht="15" customHeight="1" x14ac:dyDescent="0.15">
      <c r="A61" s="59"/>
      <c r="B61" s="135"/>
      <c r="C61" s="165"/>
      <c r="D61" s="63"/>
      <c r="E61" s="63"/>
      <c r="F61" s="210"/>
      <c r="G61" s="227"/>
      <c r="H61" s="64"/>
      <c r="I61" s="196">
        <f>G61*(1-H61)</f>
        <v>0</v>
      </c>
      <c r="J61" s="197">
        <f>IF(ISERROR(+I61*F61),"",+I61*F61)</f>
        <v>0</v>
      </c>
      <c r="K61" s="269"/>
      <c r="L61" s="14"/>
      <c r="M61" s="198" t="str">
        <f t="shared" si="7"/>
        <v/>
      </c>
      <c r="N61" s="198" t="str">
        <f t="shared" si="7"/>
        <v/>
      </c>
      <c r="O61" s="199" t="str">
        <f>IF(ISBLANK(+F61),"",+F61)</f>
        <v/>
      </c>
      <c r="P61" s="108"/>
      <c r="Q61" s="227"/>
      <c r="R61" s="211"/>
      <c r="S61" s="196">
        <f t="shared" si="8"/>
        <v>0</v>
      </c>
      <c r="T61" s="197">
        <f>IF(OR(P61="nee",P61=""),0,IF(ISERROR(+S61*O61*7),0,+S61*O61*7))</f>
        <v>0</v>
      </c>
      <c r="U61" s="269"/>
      <c r="V61" s="267"/>
      <c r="W61" s="629"/>
      <c r="X61" s="627"/>
      <c r="Y61" s="628"/>
      <c r="Z61" s="528"/>
      <c r="AA61" s="196" t="str">
        <f>IF(Z61="","",Y61*(1-Z61))</f>
        <v/>
      </c>
      <c r="AB61" s="269"/>
      <c r="AC61" s="14"/>
      <c r="AD61" s="198" t="str">
        <f t="shared" si="9"/>
        <v/>
      </c>
      <c r="AE61" s="198" t="str">
        <f t="shared" si="9"/>
        <v/>
      </c>
      <c r="AF61" s="199" t="str">
        <f>IF(ISBLANK(+F61),"",+F61)</f>
        <v/>
      </c>
      <c r="AG61" s="108"/>
      <c r="AH61" s="106"/>
      <c r="AI61" s="211"/>
      <c r="AJ61" s="200" t="str">
        <f>IF(ISERROR(IF(OR(AG61="nee",AG61=""),"",+AF61*AH61)),"",IF(OR(AG61="nee",AG61=""),"",+AF61*AH61))</f>
        <v/>
      </c>
      <c r="AK61" s="201" t="str">
        <f>IF(ISERROR((AJ61*24*365)/1000),"",(AJ61*24*365)/1000)</f>
        <v/>
      </c>
      <c r="AL61" s="197">
        <f>IF(ISERROR(+AK61*tariefKwh*7),0,+AK61*tariefKwh*7)</f>
        <v>0</v>
      </c>
    </row>
    <row r="62" spans="1:41" s="11" customFormat="1" ht="15" customHeight="1" x14ac:dyDescent="0.15">
      <c r="A62" s="59"/>
      <c r="B62" s="79"/>
      <c r="C62" s="202" t="s">
        <v>299</v>
      </c>
      <c r="D62" s="203"/>
      <c r="E62" s="203"/>
      <c r="F62" s="204"/>
      <c r="G62" s="205"/>
      <c r="H62" s="206"/>
      <c r="I62" s="205"/>
      <c r="J62" s="207"/>
      <c r="K62" s="207"/>
      <c r="L62" s="208"/>
      <c r="M62" s="209"/>
      <c r="N62" s="152"/>
      <c r="O62" s="14"/>
      <c r="P62" s="14"/>
      <c r="Q62" s="14"/>
      <c r="R62" s="14"/>
      <c r="S62" s="14"/>
      <c r="T62" s="14"/>
      <c r="U62" s="207"/>
      <c r="V62" s="14"/>
      <c r="W62" s="14"/>
      <c r="X62" s="14"/>
      <c r="Y62" s="14"/>
      <c r="Z62" s="207"/>
      <c r="AA62" s="207"/>
      <c r="AB62" s="207"/>
      <c r="AC62" s="14"/>
      <c r="AD62" s="152"/>
      <c r="AE62" s="152"/>
      <c r="AF62" s="14"/>
      <c r="AG62" s="73"/>
      <c r="AH62" s="14"/>
      <c r="AI62" s="14"/>
    </row>
    <row r="63" spans="1:41" s="11" customFormat="1" ht="15" customHeight="1" x14ac:dyDescent="0.15">
      <c r="A63" s="59"/>
      <c r="B63" s="79"/>
      <c r="C63" s="202"/>
      <c r="D63" s="203"/>
      <c r="E63" s="203"/>
      <c r="F63" s="204"/>
      <c r="G63" s="205"/>
      <c r="H63" s="206"/>
      <c r="I63" s="205"/>
      <c r="J63" s="207"/>
      <c r="K63" s="205"/>
      <c r="L63" s="208"/>
      <c r="M63" s="209"/>
      <c r="N63" s="152"/>
      <c r="O63" s="14"/>
      <c r="P63" s="14"/>
      <c r="Q63" s="14"/>
      <c r="R63" s="14"/>
      <c r="S63" s="14"/>
      <c r="T63" s="14"/>
      <c r="U63" s="205"/>
      <c r="V63" s="14"/>
      <c r="W63" s="14"/>
      <c r="X63" s="14"/>
      <c r="Y63" s="14"/>
      <c r="Z63" s="205"/>
      <c r="AA63" s="205"/>
      <c r="AB63" s="205"/>
      <c r="AC63" s="14"/>
      <c r="AD63" s="152"/>
      <c r="AE63" s="152"/>
      <c r="AF63" s="14"/>
      <c r="AG63" s="73"/>
      <c r="AH63" s="14"/>
      <c r="AI63" s="14"/>
    </row>
    <row r="64" spans="1:41" s="11" customFormat="1" ht="60.75" customHeight="1" x14ac:dyDescent="0.3">
      <c r="A64" s="59"/>
      <c r="B64" s="81" t="s">
        <v>10</v>
      </c>
      <c r="C64" s="633" t="str">
        <f t="shared" ref="C64:E64" si="10">VLOOKUP(B64,$B$10:$D$32,2,FALSE)</f>
        <v>Variant 2: Licentie(s) Decentrale Distributie</v>
      </c>
      <c r="D64" s="634" t="e">
        <f t="shared" si="10"/>
        <v>#N/A</v>
      </c>
      <c r="E64" s="634" t="e">
        <f t="shared" si="10"/>
        <v>#N/A</v>
      </c>
      <c r="F64" s="67"/>
      <c r="G64" s="67"/>
      <c r="H64" s="67"/>
      <c r="I64" s="67"/>
      <c r="J64" s="191" t="s">
        <v>41</v>
      </c>
      <c r="K64" s="270"/>
      <c r="L64" s="14"/>
      <c r="M64" s="633" t="s">
        <v>317</v>
      </c>
      <c r="N64" s="634"/>
      <c r="O64" s="634"/>
      <c r="P64" s="634"/>
      <c r="Q64" s="58"/>
      <c r="R64" s="58"/>
      <c r="S64" s="58"/>
      <c r="T64" s="191" t="str">
        <f>"Totaalprijs "&amp;M64&amp;" 
Licentie"</f>
        <v>Totaalprijs Onderhoud &amp; Support 
Licentie</v>
      </c>
      <c r="U64" s="270"/>
      <c r="V64" s="14"/>
      <c r="W64" s="270"/>
      <c r="X64" s="270"/>
      <c r="Y64" s="270"/>
      <c r="Z64" s="270"/>
      <c r="AA64" s="270"/>
      <c r="AB64" s="270"/>
      <c r="AC64" s="14"/>
      <c r="AD64" s="150"/>
      <c r="AE64" s="150"/>
      <c r="AF64" s="18"/>
      <c r="AG64" s="18"/>
      <c r="AH64" s="18"/>
      <c r="AI64" s="18"/>
      <c r="AJ64" s="18"/>
      <c r="AK64" s="18"/>
      <c r="AL64" s="18"/>
    </row>
    <row r="65" spans="1:41" s="11" customFormat="1" ht="20.25" thickBot="1" x14ac:dyDescent="0.25">
      <c r="A65" s="59"/>
      <c r="B65" s="82"/>
      <c r="C65" s="83" t="s">
        <v>39</v>
      </c>
      <c r="D65" s="166"/>
      <c r="E65" s="134"/>
      <c r="F65" s="294" t="s">
        <v>40</v>
      </c>
      <c r="G65" s="99"/>
      <c r="H65" s="68"/>
      <c r="I65" s="68"/>
      <c r="J65" s="69">
        <f>SUM(J67:J69)</f>
        <v>0</v>
      </c>
      <c r="K65" s="271"/>
      <c r="L65" s="14"/>
      <c r="M65" s="154"/>
      <c r="N65" s="153"/>
      <c r="O65" s="70"/>
      <c r="P65" s="70"/>
      <c r="Q65" s="70"/>
      <c r="R65" s="70"/>
      <c r="S65" s="70"/>
      <c r="T65" s="71">
        <f>SUM(T67:T69)</f>
        <v>0</v>
      </c>
      <c r="U65" s="271"/>
      <c r="V65" s="14"/>
      <c r="W65" s="271"/>
      <c r="X65" s="271"/>
      <c r="Y65" s="271"/>
      <c r="Z65" s="271"/>
      <c r="AA65" s="271"/>
      <c r="AB65" s="271"/>
      <c r="AC65" s="14"/>
      <c r="AD65" s="150"/>
      <c r="AE65" s="150"/>
      <c r="AF65" s="18"/>
      <c r="AG65" s="18"/>
      <c r="AH65" s="18"/>
      <c r="AI65" s="18"/>
      <c r="AJ65" s="18"/>
      <c r="AK65" s="18"/>
      <c r="AL65" s="18"/>
    </row>
    <row r="66" spans="1:41" s="11" customFormat="1" ht="75.75" thickTop="1" x14ac:dyDescent="0.25">
      <c r="A66" s="59"/>
      <c r="B66" s="135"/>
      <c r="C66" s="192" t="s">
        <v>5</v>
      </c>
      <c r="D66" s="192" t="s">
        <v>11</v>
      </c>
      <c r="E66" s="192" t="s">
        <v>14</v>
      </c>
      <c r="F66" s="193" t="s">
        <v>16</v>
      </c>
      <c r="G66" s="193" t="s">
        <v>36</v>
      </c>
      <c r="H66" s="193" t="s">
        <v>181</v>
      </c>
      <c r="I66" s="193" t="s">
        <v>12</v>
      </c>
      <c r="J66" s="193" t="s">
        <v>13</v>
      </c>
      <c r="K66" s="268" t="s">
        <v>210</v>
      </c>
      <c r="L66" s="14"/>
      <c r="M66" s="192" t="s">
        <v>5</v>
      </c>
      <c r="N66" s="192" t="s">
        <v>11</v>
      </c>
      <c r="O66" s="193" t="s">
        <v>16</v>
      </c>
      <c r="P66" s="194" t="s">
        <v>19</v>
      </c>
      <c r="Q66" s="193" t="s">
        <v>318</v>
      </c>
      <c r="R66" s="193" t="s">
        <v>181</v>
      </c>
      <c r="S66" s="193" t="s">
        <v>319</v>
      </c>
      <c r="T66" s="193" t="s">
        <v>224</v>
      </c>
      <c r="U66" s="268" t="s">
        <v>210</v>
      </c>
      <c r="V66" s="14"/>
      <c r="W66" s="271"/>
      <c r="X66" s="271"/>
      <c r="Y66" s="271"/>
      <c r="Z66" s="271"/>
      <c r="AA66" s="271"/>
      <c r="AB66" s="271"/>
      <c r="AC66" s="14"/>
      <c r="AD66" s="150"/>
      <c r="AE66" s="150"/>
      <c r="AF66" s="18"/>
      <c r="AG66" s="18"/>
      <c r="AH66" s="18"/>
      <c r="AI66" s="18"/>
      <c r="AJ66" s="18"/>
      <c r="AK66" s="18"/>
      <c r="AL66" s="18"/>
    </row>
    <row r="67" spans="1:41" s="11" customFormat="1" ht="15" customHeight="1" x14ac:dyDescent="0.2">
      <c r="A67" s="59"/>
      <c r="B67" s="135"/>
      <c r="C67" s="165"/>
      <c r="D67" s="63"/>
      <c r="E67" s="63"/>
      <c r="F67" s="210"/>
      <c r="G67" s="227"/>
      <c r="H67" s="64"/>
      <c r="I67" s="196">
        <f>G67*(1-H67)</f>
        <v>0</v>
      </c>
      <c r="J67" s="197">
        <f>IF(ISERROR(+I67*F67),"",+I67*F67)</f>
        <v>0</v>
      </c>
      <c r="K67" s="269"/>
      <c r="L67" s="14"/>
      <c r="M67" s="198" t="str">
        <f t="shared" ref="M67:N69" si="11">IF(ISBLANK(+C67),"",+C67)</f>
        <v/>
      </c>
      <c r="N67" s="198" t="str">
        <f t="shared" si="11"/>
        <v/>
      </c>
      <c r="O67" s="199" t="str">
        <f>IF(ISBLANK(+F67),"",+F67)</f>
        <v/>
      </c>
      <c r="P67" s="108"/>
      <c r="Q67" s="227"/>
      <c r="R67" s="211"/>
      <c r="S67" s="196">
        <f t="shared" ref="S67:S69" si="12">IF(ISERROR(+Q67*(1-(R67))),"",+Q67*(1-(R67)))</f>
        <v>0</v>
      </c>
      <c r="T67" s="197">
        <f>IF(OR(P67="nee",P67=""),0,IF(ISERROR(+S67*O67*7),0,+S67*O67*7))</f>
        <v>0</v>
      </c>
      <c r="U67" s="269"/>
      <c r="V67" s="14"/>
      <c r="W67" s="271"/>
      <c r="X67" s="271"/>
      <c r="Y67" s="271"/>
      <c r="Z67" s="271"/>
      <c r="AA67" s="271"/>
      <c r="AB67" s="271"/>
      <c r="AC67" s="14"/>
      <c r="AD67" s="150"/>
      <c r="AE67" s="150"/>
      <c r="AF67" s="18"/>
      <c r="AG67" s="18"/>
      <c r="AH67" s="18"/>
      <c r="AI67" s="18"/>
      <c r="AJ67" s="18"/>
      <c r="AK67" s="18"/>
      <c r="AL67" s="18"/>
    </row>
    <row r="68" spans="1:41" s="11" customFormat="1" ht="15" customHeight="1" x14ac:dyDescent="0.2">
      <c r="A68" s="59"/>
      <c r="B68" s="135"/>
      <c r="C68" s="165"/>
      <c r="D68" s="63"/>
      <c r="E68" s="63"/>
      <c r="F68" s="210"/>
      <c r="G68" s="227"/>
      <c r="H68" s="64"/>
      <c r="I68" s="196">
        <f>G68*(1-H68)</f>
        <v>0</v>
      </c>
      <c r="J68" s="197">
        <f>IF(ISERROR(+I68*F68),"",+I68*F68)</f>
        <v>0</v>
      </c>
      <c r="K68" s="269"/>
      <c r="L68" s="14"/>
      <c r="M68" s="198" t="str">
        <f t="shared" si="11"/>
        <v/>
      </c>
      <c r="N68" s="198" t="str">
        <f t="shared" si="11"/>
        <v/>
      </c>
      <c r="O68" s="199" t="str">
        <f>IF(ISBLANK(+F68),"",+F68)</f>
        <v/>
      </c>
      <c r="P68" s="108"/>
      <c r="Q68" s="227"/>
      <c r="R68" s="211"/>
      <c r="S68" s="196">
        <f t="shared" si="12"/>
        <v>0</v>
      </c>
      <c r="T68" s="197">
        <f>IF(OR(P68="nee",P68=""),0,IF(ISERROR(+S68*O68*7),0,+S68*O68*7))</f>
        <v>0</v>
      </c>
      <c r="U68" s="269"/>
      <c r="Z68" s="271"/>
      <c r="AA68" s="271"/>
      <c r="AB68" s="271"/>
      <c r="AC68" s="14"/>
      <c r="AD68" s="150"/>
      <c r="AE68" s="150"/>
      <c r="AF68" s="18"/>
      <c r="AG68" s="18"/>
      <c r="AH68" s="18"/>
      <c r="AI68" s="18"/>
      <c r="AJ68" s="18"/>
      <c r="AK68" s="18"/>
      <c r="AL68" s="18"/>
    </row>
    <row r="69" spans="1:41" s="11" customFormat="1" ht="15" customHeight="1" x14ac:dyDescent="0.2">
      <c r="A69" s="59"/>
      <c r="B69" s="135"/>
      <c r="C69" s="165"/>
      <c r="D69" s="63"/>
      <c r="E69" s="63"/>
      <c r="F69" s="210"/>
      <c r="G69" s="227"/>
      <c r="H69" s="64"/>
      <c r="I69" s="196">
        <f>G69*(1-H69)</f>
        <v>0</v>
      </c>
      <c r="J69" s="197">
        <f>IF(ISERROR(+I69*F69),"",+I69*F69)</f>
        <v>0</v>
      </c>
      <c r="K69" s="269"/>
      <c r="L69" s="14"/>
      <c r="M69" s="198" t="str">
        <f t="shared" si="11"/>
        <v/>
      </c>
      <c r="N69" s="198" t="str">
        <f t="shared" si="11"/>
        <v/>
      </c>
      <c r="O69" s="199" t="str">
        <f>IF(ISBLANK(+F69),"",+F69)</f>
        <v/>
      </c>
      <c r="P69" s="108"/>
      <c r="Q69" s="227"/>
      <c r="R69" s="211"/>
      <c r="S69" s="196">
        <f t="shared" si="12"/>
        <v>0</v>
      </c>
      <c r="T69" s="197">
        <f>IF(OR(P69="nee",P69=""),0,IF(ISERROR(+S69*O69*7),0,+S69*O69*7))</f>
        <v>0</v>
      </c>
      <c r="U69" s="269"/>
      <c r="V69" s="14"/>
      <c r="W69" s="271"/>
      <c r="X69" s="271"/>
      <c r="Y69" s="271"/>
      <c r="Z69" s="271"/>
      <c r="AA69" s="271"/>
      <c r="AB69" s="271"/>
      <c r="AC69" s="14"/>
      <c r="AD69" s="150"/>
      <c r="AE69" s="150"/>
      <c r="AF69" s="18"/>
      <c r="AG69" s="18"/>
      <c r="AH69" s="18"/>
      <c r="AI69" s="18"/>
      <c r="AJ69" s="18"/>
      <c r="AK69" s="18"/>
      <c r="AL69" s="18"/>
    </row>
    <row r="70" spans="1:41" s="11" customFormat="1" ht="15" customHeight="1" thickBot="1" x14ac:dyDescent="0.25">
      <c r="A70" s="59"/>
      <c r="B70" s="158"/>
      <c r="C70" s="158"/>
      <c r="D70" s="158"/>
      <c r="E70" s="24"/>
      <c r="F70" s="20"/>
      <c r="G70" s="20"/>
      <c r="H70" s="20"/>
      <c r="I70" s="20"/>
      <c r="J70" s="20"/>
      <c r="K70" s="20"/>
      <c r="L70" s="20"/>
      <c r="M70" s="20"/>
      <c r="N70" s="149"/>
      <c r="O70" s="149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149"/>
      <c r="AF70" s="149"/>
      <c r="AG70" s="20"/>
      <c r="AH70" s="20"/>
      <c r="AI70" s="20"/>
      <c r="AJ70" s="20"/>
      <c r="AK70" s="20"/>
      <c r="AL70" s="20"/>
    </row>
    <row r="71" spans="1:41" s="11" customFormat="1" ht="15" customHeight="1" x14ac:dyDescent="0.2">
      <c r="A71" s="59"/>
      <c r="B71" s="159"/>
      <c r="C71" s="159"/>
      <c r="D71" s="159"/>
      <c r="E71" s="17"/>
      <c r="F71" s="18"/>
      <c r="G71" s="18"/>
      <c r="H71" s="18"/>
      <c r="I71" s="18"/>
      <c r="J71" s="18"/>
      <c r="K71" s="18"/>
      <c r="L71" s="18"/>
      <c r="M71" s="18"/>
      <c r="N71" s="150"/>
      <c r="O71" s="150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50"/>
      <c r="AF71" s="150"/>
      <c r="AG71" s="18"/>
      <c r="AH71" s="18"/>
      <c r="AI71" s="18"/>
      <c r="AJ71" s="18"/>
      <c r="AK71" s="18"/>
      <c r="AL71" s="18"/>
    </row>
    <row r="72" spans="1:41" s="11" customFormat="1" ht="21" customHeight="1" x14ac:dyDescent="0.15">
      <c r="A72" s="59"/>
      <c r="B72" s="87" t="s">
        <v>43</v>
      </c>
      <c r="C72" s="633" t="str">
        <f t="shared" ref="C72:E72" si="13">VLOOKUP(B72,$B$10:$D$32,2,FALSE)</f>
        <v>Variant 3: Decentrale Distributie</v>
      </c>
      <c r="D72" s="634" t="e">
        <f t="shared" si="13"/>
        <v>#N/A</v>
      </c>
      <c r="E72" s="634" t="e">
        <f t="shared" si="13"/>
        <v>#N/A</v>
      </c>
      <c r="F72" s="128"/>
      <c r="G72" s="131" t="s">
        <v>35</v>
      </c>
      <c r="H72" s="131"/>
      <c r="I72" s="128"/>
      <c r="J72" s="127"/>
      <c r="K72" s="266"/>
      <c r="L72" s="85"/>
      <c r="M72" s="248" t="s">
        <v>317</v>
      </c>
      <c r="N72" s="249"/>
      <c r="O72" s="250"/>
      <c r="P72" s="250"/>
      <c r="Q72" s="250"/>
      <c r="R72" s="250"/>
      <c r="S72" s="128"/>
      <c r="T72" s="127"/>
      <c r="U72" s="266"/>
      <c r="V72" s="266"/>
      <c r="W72" s="248" t="s">
        <v>317</v>
      </c>
      <c r="X72" s="249"/>
      <c r="Y72" s="250"/>
      <c r="Z72" s="250"/>
      <c r="AA72" s="624"/>
      <c r="AB72" s="266"/>
      <c r="AC72" s="85"/>
      <c r="AD72" s="248" t="s">
        <v>17</v>
      </c>
      <c r="AE72" s="249"/>
      <c r="AF72" s="250"/>
      <c r="AG72" s="250"/>
      <c r="AH72" s="250"/>
      <c r="AI72" s="250"/>
      <c r="AJ72" s="250"/>
      <c r="AK72" s="128"/>
      <c r="AL72" s="127"/>
    </row>
    <row r="73" spans="1:41" s="86" customFormat="1" ht="20.25" thickBot="1" x14ac:dyDescent="0.2">
      <c r="A73" s="59"/>
      <c r="B73" s="59"/>
      <c r="C73" s="83" t="s">
        <v>20</v>
      </c>
      <c r="D73" s="164"/>
      <c r="E73" s="643" t="str">
        <f>"Distributie " &amp; LEFT(B72,1) &amp; " : "</f>
        <v xml:space="preserve">Distributie 3 : </v>
      </c>
      <c r="F73" s="644"/>
      <c r="G73" s="645"/>
      <c r="H73" s="646"/>
      <c r="I73" s="88" t="s">
        <v>21</v>
      </c>
      <c r="J73" s="84">
        <f>SUM(J75:J79)</f>
        <v>0</v>
      </c>
      <c r="K73" s="267"/>
      <c r="L73" s="59"/>
      <c r="M73" s="246"/>
      <c r="N73" s="247"/>
      <c r="O73" s="129"/>
      <c r="P73" s="129"/>
      <c r="Q73" s="129"/>
      <c r="R73" s="129"/>
      <c r="S73" s="132" t="s">
        <v>21</v>
      </c>
      <c r="T73" s="133">
        <f>SUM(T75:T79)</f>
        <v>0</v>
      </c>
      <c r="U73" s="267"/>
      <c r="V73" s="267"/>
      <c r="W73" s="246" t="s">
        <v>472</v>
      </c>
      <c r="X73" s="247"/>
      <c r="Y73" s="129"/>
      <c r="Z73" s="129"/>
      <c r="AA73" s="625"/>
      <c r="AB73" s="267"/>
      <c r="AC73" s="59"/>
      <c r="AD73" s="246"/>
      <c r="AE73" s="247"/>
      <c r="AF73" s="129"/>
      <c r="AG73" s="129"/>
      <c r="AH73" s="129"/>
      <c r="AI73" s="129"/>
      <c r="AJ73" s="129"/>
      <c r="AK73" s="132" t="s">
        <v>21</v>
      </c>
      <c r="AL73" s="133">
        <f>SUM(AL75:AL79)</f>
        <v>0</v>
      </c>
      <c r="AM73" s="11"/>
      <c r="AN73" s="11"/>
      <c r="AO73" s="11"/>
    </row>
    <row r="74" spans="1:41" s="11" customFormat="1" ht="90.75" thickTop="1" x14ac:dyDescent="0.25">
      <c r="A74" s="59"/>
      <c r="B74" s="135"/>
      <c r="C74" s="192" t="s">
        <v>5</v>
      </c>
      <c r="D74" s="192" t="s">
        <v>11</v>
      </c>
      <c r="E74" s="192" t="s">
        <v>14</v>
      </c>
      <c r="F74" s="193" t="s">
        <v>16</v>
      </c>
      <c r="G74" s="193" t="s">
        <v>36</v>
      </c>
      <c r="H74" s="193" t="s">
        <v>181</v>
      </c>
      <c r="I74" s="193" t="s">
        <v>12</v>
      </c>
      <c r="J74" s="193" t="s">
        <v>13</v>
      </c>
      <c r="K74" s="268" t="s">
        <v>210</v>
      </c>
      <c r="L74" s="14"/>
      <c r="M74" s="192" t="s">
        <v>5</v>
      </c>
      <c r="N74" s="192" t="s">
        <v>11</v>
      </c>
      <c r="O74" s="193" t="s">
        <v>16</v>
      </c>
      <c r="P74" s="194" t="s">
        <v>19</v>
      </c>
      <c r="Q74" s="193" t="s">
        <v>318</v>
      </c>
      <c r="R74" s="193" t="s">
        <v>474</v>
      </c>
      <c r="S74" s="193" t="s">
        <v>319</v>
      </c>
      <c r="T74" s="193" t="s">
        <v>224</v>
      </c>
      <c r="U74" s="268" t="s">
        <v>210</v>
      </c>
      <c r="V74" s="267"/>
      <c r="W74" s="623" t="s">
        <v>5</v>
      </c>
      <c r="X74" s="626" t="s">
        <v>470</v>
      </c>
      <c r="Y74" s="193" t="s">
        <v>318</v>
      </c>
      <c r="Z74" s="527" t="s">
        <v>473</v>
      </c>
      <c r="AA74" s="193" t="s">
        <v>319</v>
      </c>
      <c r="AB74" s="268" t="s">
        <v>210</v>
      </c>
      <c r="AC74" s="14"/>
      <c r="AD74" s="192" t="s">
        <v>5</v>
      </c>
      <c r="AE74" s="192" t="s">
        <v>11</v>
      </c>
      <c r="AF74" s="193" t="s">
        <v>16</v>
      </c>
      <c r="AG74" s="194" t="s">
        <v>19</v>
      </c>
      <c r="AH74" s="193" t="s">
        <v>302</v>
      </c>
      <c r="AI74" s="195" t="s">
        <v>15</v>
      </c>
      <c r="AJ74" s="193" t="s">
        <v>302</v>
      </c>
      <c r="AK74" s="193" t="s">
        <v>18</v>
      </c>
      <c r="AL74" s="193" t="s">
        <v>226</v>
      </c>
    </row>
    <row r="75" spans="1:41" s="11" customFormat="1" ht="15" customHeight="1" x14ac:dyDescent="0.15">
      <c r="A75" s="59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9"/>
      <c r="L75" s="14"/>
      <c r="M75" s="198" t="str">
        <f t="shared" ref="M75:N79" si="14">IF(ISBLANK(+C75),"",+C75)</f>
        <v/>
      </c>
      <c r="N75" s="198" t="str">
        <f t="shared" si="14"/>
        <v/>
      </c>
      <c r="O75" s="199" t="str">
        <f>IF(ISBLANK(+F75),"",+F75)</f>
        <v/>
      </c>
      <c r="P75" s="108"/>
      <c r="Q75" s="227"/>
      <c r="R75" s="211"/>
      <c r="S75" s="196">
        <f t="shared" ref="S75:S79" si="15">IF(ISERROR(+Q75*(1-(R75))),"",+Q75*(1-(R75)))</f>
        <v>0</v>
      </c>
      <c r="T75" s="197">
        <f>IF(OR(P75="nee",P75=""),0,IF(ISERROR(+S75*O75*7),0,+S75*O75*7))</f>
        <v>0</v>
      </c>
      <c r="U75" s="269"/>
      <c r="V75" s="267"/>
      <c r="W75" s="629"/>
      <c r="X75" s="627"/>
      <c r="Y75" s="628"/>
      <c r="Z75" s="528"/>
      <c r="AA75" s="196" t="str">
        <f>IF(Z75="","",Y75*(1-Z75))</f>
        <v/>
      </c>
      <c r="AB75" s="269"/>
      <c r="AC75" s="14"/>
      <c r="AD75" s="198" t="str">
        <f t="shared" ref="AD75:AE79" si="16">IF(ISBLANK(+M75),"",+M75)</f>
        <v/>
      </c>
      <c r="AE75" s="198" t="str">
        <f t="shared" si="16"/>
        <v/>
      </c>
      <c r="AF75" s="199" t="str">
        <f>IF(ISBLANK(+F75),"",+F75)</f>
        <v/>
      </c>
      <c r="AG75" s="108"/>
      <c r="AH75" s="106"/>
      <c r="AI75" s="211"/>
      <c r="AJ75" s="200" t="str">
        <f>IF(ISERROR(IF(OR(AG75="nee",AG75=""),"",+AF75*AH75)),"",IF(OR(AG75="nee",AG75=""),"",+AF75*AH75))</f>
        <v/>
      </c>
      <c r="AK75" s="201" t="str">
        <f>IF(ISERROR((AJ75*24*365)/1000),"",(AJ75*24*365)/1000)</f>
        <v/>
      </c>
      <c r="AL75" s="197">
        <f>IF(ISERROR(+AK75*tariefKwh*7),0,+AK75*tariefKwh*7)</f>
        <v>0</v>
      </c>
    </row>
    <row r="76" spans="1:41" s="11" customFormat="1" ht="15" customHeight="1" x14ac:dyDescent="0.15">
      <c r="A76" s="59"/>
      <c r="B76" s="135"/>
      <c r="C76" s="165"/>
      <c r="D76" s="63"/>
      <c r="E76" s="63"/>
      <c r="F76" s="210"/>
      <c r="G76" s="227"/>
      <c r="H76" s="64"/>
      <c r="I76" s="196">
        <f>G76*(1-H76)</f>
        <v>0</v>
      </c>
      <c r="J76" s="197">
        <f>IF(ISERROR(+I76*F76),"",+I76*F76)</f>
        <v>0</v>
      </c>
      <c r="K76" s="269"/>
      <c r="L76" s="14"/>
      <c r="M76" s="198" t="str">
        <f t="shared" si="14"/>
        <v/>
      </c>
      <c r="N76" s="198" t="str">
        <f t="shared" si="14"/>
        <v/>
      </c>
      <c r="O76" s="199" t="str">
        <f>IF(ISBLANK(+F76),"",+F76)</f>
        <v/>
      </c>
      <c r="P76" s="108"/>
      <c r="Q76" s="227"/>
      <c r="R76" s="211"/>
      <c r="S76" s="196">
        <f t="shared" si="15"/>
        <v>0</v>
      </c>
      <c r="T76" s="197">
        <f>IF(OR(P76="nee",P76=""),0,IF(ISERROR(+S76*O76*7),0,+S76*O76*7))</f>
        <v>0</v>
      </c>
      <c r="U76" s="269"/>
      <c r="V76" s="267"/>
      <c r="W76" s="629"/>
      <c r="X76" s="627"/>
      <c r="Y76" s="628"/>
      <c r="Z76" s="528"/>
      <c r="AA76" s="196" t="str">
        <f>IF(Z76="","",Y76*(1-Z76))</f>
        <v/>
      </c>
      <c r="AB76" s="269"/>
      <c r="AC76" s="14"/>
      <c r="AD76" s="198" t="str">
        <f t="shared" si="16"/>
        <v/>
      </c>
      <c r="AE76" s="198" t="str">
        <f t="shared" si="16"/>
        <v/>
      </c>
      <c r="AF76" s="199" t="str">
        <f>IF(ISBLANK(+F76),"",+F76)</f>
        <v/>
      </c>
      <c r="AG76" s="108"/>
      <c r="AH76" s="106"/>
      <c r="AI76" s="211"/>
      <c r="AJ76" s="200" t="str">
        <f>IF(ISERROR(IF(OR(AG76="nee",AG76=""),"",+AF76*AH76)),"",IF(OR(AG76="nee",AG76=""),"",+AF76*AH76))</f>
        <v/>
      </c>
      <c r="AK76" s="201" t="str">
        <f>IF(ISERROR((AJ76*24*365)/1000),"",(AJ76*24*365)/1000)</f>
        <v/>
      </c>
      <c r="AL76" s="197">
        <f>IF(ISERROR(+AK76*tariefKwh*7),0,+AK76*tariefKwh*7)</f>
        <v>0</v>
      </c>
    </row>
    <row r="77" spans="1:41" s="11" customFormat="1" ht="15" customHeight="1" x14ac:dyDescent="0.15">
      <c r="A77" s="59"/>
      <c r="B77" s="135"/>
      <c r="C77" s="165"/>
      <c r="D77" s="63"/>
      <c r="E77" s="63"/>
      <c r="F77" s="210"/>
      <c r="G77" s="227"/>
      <c r="H77" s="64"/>
      <c r="I77" s="196">
        <f>G77*(1-H77)</f>
        <v>0</v>
      </c>
      <c r="J77" s="197">
        <f>IF(ISERROR(+I77*F77),"",+I77*F77)</f>
        <v>0</v>
      </c>
      <c r="K77" s="269"/>
      <c r="L77" s="14"/>
      <c r="M77" s="198" t="str">
        <f t="shared" si="14"/>
        <v/>
      </c>
      <c r="N77" s="198" t="str">
        <f t="shared" si="14"/>
        <v/>
      </c>
      <c r="O77" s="199" t="str">
        <f>IF(ISBLANK(+F77),"",+F77)</f>
        <v/>
      </c>
      <c r="P77" s="108"/>
      <c r="Q77" s="227"/>
      <c r="R77" s="211"/>
      <c r="S77" s="196">
        <f t="shared" si="15"/>
        <v>0</v>
      </c>
      <c r="T77" s="197">
        <f>IF(OR(P77="nee",P77=""),0,IF(ISERROR(+S77*O77*7),0,+S77*O77*7))</f>
        <v>0</v>
      </c>
      <c r="U77" s="269"/>
      <c r="V77" s="267"/>
      <c r="W77" s="629"/>
      <c r="X77" s="627"/>
      <c r="Y77" s="628"/>
      <c r="Z77" s="528"/>
      <c r="AA77" s="196" t="str">
        <f>IF(Z77="","",Y77*(1-Z77))</f>
        <v/>
      </c>
      <c r="AB77" s="269"/>
      <c r="AC77" s="14"/>
      <c r="AD77" s="198" t="str">
        <f t="shared" si="16"/>
        <v/>
      </c>
      <c r="AE77" s="198" t="str">
        <f t="shared" si="16"/>
        <v/>
      </c>
      <c r="AF77" s="199" t="str">
        <f>IF(ISBLANK(+F77),"",+F77)</f>
        <v/>
      </c>
      <c r="AG77" s="108"/>
      <c r="AH77" s="106"/>
      <c r="AI77" s="211"/>
      <c r="AJ77" s="200" t="str">
        <f>IF(ISERROR(IF(OR(AG77="nee",AG77=""),"",+AF77*AH77)),"",IF(OR(AG77="nee",AG77=""),"",+AF77*AH77))</f>
        <v/>
      </c>
      <c r="AK77" s="201" t="str">
        <f>IF(ISERROR((AJ77*24*365)/1000),"",(AJ77*24*365)/1000)</f>
        <v/>
      </c>
      <c r="AL77" s="197">
        <f>IF(ISERROR(+AK77*tariefKwh*7),0,+AK77*tariefKwh*7)</f>
        <v>0</v>
      </c>
    </row>
    <row r="78" spans="1:41" s="11" customFormat="1" ht="15" customHeight="1" x14ac:dyDescent="0.15">
      <c r="A78" s="59"/>
      <c r="B78" s="135"/>
      <c r="C78" s="165"/>
      <c r="D78" s="63"/>
      <c r="E78" s="63"/>
      <c r="F78" s="210"/>
      <c r="G78" s="227"/>
      <c r="H78" s="64"/>
      <c r="I78" s="196">
        <f>G78*(1-H78)</f>
        <v>0</v>
      </c>
      <c r="J78" s="197">
        <f>IF(ISERROR(+I78*F78),"",+I78*F78)</f>
        <v>0</v>
      </c>
      <c r="K78" s="269"/>
      <c r="L78" s="14"/>
      <c r="M78" s="198" t="str">
        <f t="shared" si="14"/>
        <v/>
      </c>
      <c r="N78" s="198" t="str">
        <f t="shared" si="14"/>
        <v/>
      </c>
      <c r="O78" s="199" t="str">
        <f>IF(ISBLANK(+F78),"",+F78)</f>
        <v/>
      </c>
      <c r="P78" s="108"/>
      <c r="Q78" s="227"/>
      <c r="R78" s="211"/>
      <c r="S78" s="196">
        <f t="shared" si="15"/>
        <v>0</v>
      </c>
      <c r="T78" s="197">
        <f>IF(OR(P78="nee",P78=""),0,IF(ISERROR(+S78*O78*7),0,+S78*O78*7))</f>
        <v>0</v>
      </c>
      <c r="U78" s="269"/>
      <c r="V78" s="267"/>
      <c r="W78" s="629"/>
      <c r="X78" s="627"/>
      <c r="Y78" s="628"/>
      <c r="Z78" s="528"/>
      <c r="AA78" s="196" t="str">
        <f>IF(Z78="","",Y78*(1-Z78))</f>
        <v/>
      </c>
      <c r="AB78" s="269"/>
      <c r="AC78" s="14"/>
      <c r="AD78" s="198" t="str">
        <f t="shared" si="16"/>
        <v/>
      </c>
      <c r="AE78" s="198" t="str">
        <f t="shared" si="16"/>
        <v/>
      </c>
      <c r="AF78" s="199" t="str">
        <f>IF(ISBLANK(+F78),"",+F78)</f>
        <v/>
      </c>
      <c r="AG78" s="108"/>
      <c r="AH78" s="106"/>
      <c r="AI78" s="211"/>
      <c r="AJ78" s="200" t="str">
        <f>IF(ISERROR(IF(OR(AG78="nee",AG78=""),"",+AF78*AH78)),"",IF(OR(AG78="nee",AG78=""),"",+AF78*AH78))</f>
        <v/>
      </c>
      <c r="AK78" s="201" t="str">
        <f>IF(ISERROR((AJ78*24*365)/1000),"",(AJ78*24*365)/1000)</f>
        <v/>
      </c>
      <c r="AL78" s="197">
        <f>IF(ISERROR(+AK78*tariefKwh*7),0,+AK78*tariefKwh*7)</f>
        <v>0</v>
      </c>
    </row>
    <row r="79" spans="1:41" s="11" customFormat="1" ht="15" customHeight="1" x14ac:dyDescent="0.15">
      <c r="A79" s="59"/>
      <c r="B79" s="135"/>
      <c r="C79" s="165"/>
      <c r="D79" s="63"/>
      <c r="E79" s="63"/>
      <c r="F79" s="210"/>
      <c r="G79" s="227"/>
      <c r="H79" s="64"/>
      <c r="I79" s="196">
        <f>G79*(1-H79)</f>
        <v>0</v>
      </c>
      <c r="J79" s="197">
        <f>IF(ISERROR(+I79*F79),"",+I79*F79)</f>
        <v>0</v>
      </c>
      <c r="K79" s="269"/>
      <c r="L79" s="14"/>
      <c r="M79" s="198" t="str">
        <f t="shared" si="14"/>
        <v/>
      </c>
      <c r="N79" s="198" t="str">
        <f t="shared" si="14"/>
        <v/>
      </c>
      <c r="O79" s="199" t="str">
        <f>IF(ISBLANK(+F79),"",+F79)</f>
        <v/>
      </c>
      <c r="P79" s="108"/>
      <c r="Q79" s="227"/>
      <c r="R79" s="211"/>
      <c r="S79" s="196">
        <f t="shared" si="15"/>
        <v>0</v>
      </c>
      <c r="T79" s="197">
        <f>IF(OR(P79="nee",P79=""),0,IF(ISERROR(+S79*O79*7),0,+S79*O79*7))</f>
        <v>0</v>
      </c>
      <c r="U79" s="269"/>
      <c r="V79" s="267"/>
      <c r="W79" s="629"/>
      <c r="X79" s="627"/>
      <c r="Y79" s="628"/>
      <c r="Z79" s="528"/>
      <c r="AA79" s="196" t="str">
        <f>IF(Z79="","",Y79*(1-Z79))</f>
        <v/>
      </c>
      <c r="AB79" s="269"/>
      <c r="AC79" s="14"/>
      <c r="AD79" s="198" t="str">
        <f t="shared" si="16"/>
        <v/>
      </c>
      <c r="AE79" s="198" t="str">
        <f t="shared" si="16"/>
        <v/>
      </c>
      <c r="AF79" s="199" t="str">
        <f>IF(ISBLANK(+F79),"",+F79)</f>
        <v/>
      </c>
      <c r="AG79" s="108"/>
      <c r="AH79" s="106"/>
      <c r="AI79" s="211"/>
      <c r="AJ79" s="200" t="str">
        <f>IF(ISERROR(IF(OR(AG79="nee",AG79=""),"",+AF79*AH79)),"",IF(OR(AG79="nee",AG79=""),"",+AF79*AH79))</f>
        <v/>
      </c>
      <c r="AK79" s="201" t="str">
        <f>IF(ISERROR((AJ79*24*365)/1000),"",(AJ79*24*365)/1000)</f>
        <v/>
      </c>
      <c r="AL79" s="197">
        <f>IF(ISERROR(+AK79*tariefKwh*7),0,+AK79*tariefKwh*7)</f>
        <v>0</v>
      </c>
    </row>
    <row r="80" spans="1:41" s="11" customFormat="1" ht="15" customHeight="1" x14ac:dyDescent="0.15">
      <c r="A80" s="59"/>
      <c r="B80" s="79"/>
      <c r="C80" s="202" t="s">
        <v>299</v>
      </c>
      <c r="D80" s="203"/>
      <c r="E80" s="203"/>
      <c r="F80" s="204"/>
      <c r="G80" s="205"/>
      <c r="H80" s="206"/>
      <c r="I80" s="205"/>
      <c r="J80" s="207"/>
      <c r="K80" s="207"/>
      <c r="L80" s="208"/>
      <c r="M80" s="209"/>
      <c r="N80" s="152"/>
      <c r="O80" s="14"/>
      <c r="P80" s="14"/>
      <c r="Q80" s="14"/>
      <c r="R80" s="14"/>
      <c r="S80" s="14"/>
      <c r="T80" s="14"/>
      <c r="U80" s="207"/>
      <c r="V80" s="14"/>
      <c r="W80" s="14"/>
      <c r="X80" s="14"/>
      <c r="Y80" s="14"/>
      <c r="Z80" s="207"/>
      <c r="AA80" s="207"/>
      <c r="AB80" s="207"/>
      <c r="AC80" s="14"/>
      <c r="AD80" s="152"/>
      <c r="AE80" s="152"/>
      <c r="AF80" s="14"/>
      <c r="AG80" s="73"/>
      <c r="AH80" s="14"/>
      <c r="AI80" s="14"/>
    </row>
    <row r="81" spans="1:41" s="11" customFormat="1" ht="15" customHeight="1" x14ac:dyDescent="0.15">
      <c r="A81" s="59"/>
      <c r="B81" s="79"/>
      <c r="C81" s="202"/>
      <c r="D81" s="203"/>
      <c r="E81" s="203"/>
      <c r="F81" s="204"/>
      <c r="G81" s="205"/>
      <c r="H81" s="206"/>
      <c r="I81" s="205"/>
      <c r="J81" s="207"/>
      <c r="K81" s="205"/>
      <c r="L81" s="208"/>
      <c r="M81" s="209"/>
      <c r="N81" s="152"/>
      <c r="O81" s="14"/>
      <c r="P81" s="14"/>
      <c r="Q81" s="14"/>
      <c r="R81" s="14"/>
      <c r="S81" s="14"/>
      <c r="T81" s="14"/>
      <c r="U81" s="205"/>
      <c r="V81" s="14"/>
      <c r="W81" s="14"/>
      <c r="X81" s="14"/>
      <c r="Y81" s="14"/>
      <c r="Z81" s="205"/>
      <c r="AA81" s="205"/>
      <c r="AB81" s="205"/>
      <c r="AC81" s="14"/>
      <c r="AD81" s="152"/>
      <c r="AE81" s="152"/>
      <c r="AF81" s="14"/>
      <c r="AG81" s="73"/>
      <c r="AH81" s="14"/>
      <c r="AI81" s="14"/>
    </row>
    <row r="82" spans="1:41" s="11" customFormat="1" ht="60.75" customHeight="1" x14ac:dyDescent="0.3">
      <c r="A82" s="59"/>
      <c r="B82" s="81" t="s">
        <v>44</v>
      </c>
      <c r="C82" s="633" t="str">
        <f t="shared" ref="C82:E82" si="17">VLOOKUP(B82,$B$10:$D$32,2,FALSE)</f>
        <v>Variant 3: Licentie(s) Decentrale Distributie</v>
      </c>
      <c r="D82" s="634" t="e">
        <f t="shared" si="17"/>
        <v>#N/A</v>
      </c>
      <c r="E82" s="634" t="e">
        <f t="shared" si="17"/>
        <v>#N/A</v>
      </c>
      <c r="F82" s="67"/>
      <c r="G82" s="67"/>
      <c r="H82" s="67"/>
      <c r="I82" s="67"/>
      <c r="J82" s="191" t="s">
        <v>41</v>
      </c>
      <c r="K82" s="270"/>
      <c r="L82" s="14"/>
      <c r="M82" s="633" t="str">
        <f>IF(E83="Subscription","Subscription","Onderhoud &amp; Support")</f>
        <v>Onderhoud &amp; Support</v>
      </c>
      <c r="N82" s="634"/>
      <c r="O82" s="634"/>
      <c r="P82" s="634"/>
      <c r="Q82" s="58"/>
      <c r="R82" s="58"/>
      <c r="S82" s="58"/>
      <c r="T82" s="191" t="str">
        <f>"Totaalprijs "&amp;M82&amp;" 
Licentie"</f>
        <v>Totaalprijs Onderhoud &amp; Support 
Licentie</v>
      </c>
      <c r="U82" s="270"/>
      <c r="V82" s="14"/>
      <c r="W82" s="270"/>
      <c r="X82" s="270"/>
      <c r="Y82" s="270"/>
      <c r="Z82" s="270"/>
      <c r="AA82" s="270"/>
      <c r="AB82" s="270"/>
      <c r="AC82" s="14"/>
      <c r="AD82" s="150"/>
      <c r="AE82" s="150"/>
      <c r="AF82" s="18"/>
      <c r="AG82" s="18"/>
      <c r="AH82" s="18"/>
      <c r="AI82" s="18"/>
      <c r="AJ82" s="18"/>
      <c r="AK82" s="18"/>
      <c r="AL82" s="18"/>
    </row>
    <row r="83" spans="1:41" s="11" customFormat="1" ht="20.25" thickBot="1" x14ac:dyDescent="0.25">
      <c r="A83" s="59"/>
      <c r="B83" s="82"/>
      <c r="C83" s="83" t="s">
        <v>39</v>
      </c>
      <c r="D83" s="166"/>
      <c r="E83" s="134"/>
      <c r="F83" s="294" t="s">
        <v>40</v>
      </c>
      <c r="G83" s="99"/>
      <c r="H83" s="68"/>
      <c r="I83" s="68"/>
      <c r="J83" s="69">
        <f>SUM(J85:J87)</f>
        <v>0</v>
      </c>
      <c r="K83" s="271"/>
      <c r="L83" s="14"/>
      <c r="M83" s="154"/>
      <c r="N83" s="153"/>
      <c r="O83" s="70"/>
      <c r="P83" s="70"/>
      <c r="Q83" s="70"/>
      <c r="R83" s="70"/>
      <c r="S83" s="70"/>
      <c r="T83" s="71">
        <f>SUM(T85:T87)</f>
        <v>0</v>
      </c>
      <c r="U83" s="271"/>
      <c r="V83" s="14"/>
      <c r="W83" s="271"/>
      <c r="X83" s="271"/>
      <c r="Y83" s="271"/>
      <c r="Z83" s="271"/>
      <c r="AA83" s="271"/>
      <c r="AB83" s="271"/>
      <c r="AC83" s="14"/>
      <c r="AD83" s="150"/>
      <c r="AE83" s="150"/>
      <c r="AF83" s="18"/>
      <c r="AG83" s="18"/>
      <c r="AH83" s="18"/>
      <c r="AI83" s="18"/>
      <c r="AJ83" s="18"/>
      <c r="AK83" s="18"/>
      <c r="AL83" s="18"/>
    </row>
    <row r="84" spans="1:41" s="11" customFormat="1" ht="75.75" thickTop="1" x14ac:dyDescent="0.25">
      <c r="A84" s="59"/>
      <c r="B84" s="135"/>
      <c r="C84" s="192" t="s">
        <v>5</v>
      </c>
      <c r="D84" s="192" t="s">
        <v>11</v>
      </c>
      <c r="E84" s="192" t="s">
        <v>14</v>
      </c>
      <c r="F84" s="193" t="s">
        <v>16</v>
      </c>
      <c r="G84" s="193" t="s">
        <v>36</v>
      </c>
      <c r="H84" s="193" t="s">
        <v>181</v>
      </c>
      <c r="I84" s="193" t="s">
        <v>12</v>
      </c>
      <c r="J84" s="193" t="s">
        <v>13</v>
      </c>
      <c r="K84" s="268" t="s">
        <v>210</v>
      </c>
      <c r="L84" s="14"/>
      <c r="M84" s="192" t="s">
        <v>5</v>
      </c>
      <c r="N84" s="192" t="s">
        <v>11</v>
      </c>
      <c r="O84" s="193" t="s">
        <v>16</v>
      </c>
      <c r="P84" s="194" t="s">
        <v>19</v>
      </c>
      <c r="Q84" s="193" t="s">
        <v>318</v>
      </c>
      <c r="R84" s="193" t="s">
        <v>181</v>
      </c>
      <c r="S84" s="193" t="s">
        <v>319</v>
      </c>
      <c r="T84" s="193" t="s">
        <v>224</v>
      </c>
      <c r="U84" s="268" t="s">
        <v>210</v>
      </c>
      <c r="V84" s="14"/>
      <c r="W84" s="271"/>
      <c r="X84" s="271"/>
      <c r="Y84" s="271"/>
      <c r="Z84" s="271"/>
      <c r="AA84" s="271"/>
      <c r="AB84" s="271"/>
      <c r="AC84" s="14"/>
      <c r="AD84" s="150"/>
      <c r="AE84" s="150"/>
      <c r="AF84" s="18"/>
      <c r="AG84" s="18"/>
      <c r="AH84" s="18"/>
      <c r="AI84" s="18"/>
      <c r="AJ84" s="18"/>
      <c r="AK84" s="18"/>
      <c r="AL84" s="18"/>
    </row>
    <row r="85" spans="1:41" s="11" customFormat="1" ht="15" customHeight="1" x14ac:dyDescent="0.2">
      <c r="A85" s="59"/>
      <c r="B85" s="135"/>
      <c r="C85" s="165"/>
      <c r="D85" s="63"/>
      <c r="E85" s="63"/>
      <c r="F85" s="210"/>
      <c r="G85" s="227"/>
      <c r="H85" s="64"/>
      <c r="I85" s="196">
        <f>G85*(1-H85)</f>
        <v>0</v>
      </c>
      <c r="J85" s="197">
        <f>IF(ISERROR(+I85*F85),"",+I85*F85)</f>
        <v>0</v>
      </c>
      <c r="K85" s="269"/>
      <c r="L85" s="14"/>
      <c r="M85" s="198" t="str">
        <f t="shared" ref="M85:N87" si="18">IF(ISBLANK(+C85),"",+C85)</f>
        <v/>
      </c>
      <c r="N85" s="198" t="str">
        <f t="shared" si="18"/>
        <v/>
      </c>
      <c r="O85" s="199" t="str">
        <f>IF(ISBLANK(+F85),"",+F85)</f>
        <v/>
      </c>
      <c r="P85" s="108"/>
      <c r="Q85" s="227"/>
      <c r="R85" s="211"/>
      <c r="S85" s="196">
        <f t="shared" ref="S85:S87" si="19">IF(ISERROR(+Q85*(1-(R85))),"",+Q85*(1-(R85)))</f>
        <v>0</v>
      </c>
      <c r="T85" s="197">
        <f>IF(OR(P85="nee",P85=""),0,IF(ISERROR(+S85*O85*7),0,+S85*O85*7))</f>
        <v>0</v>
      </c>
      <c r="U85" s="269"/>
      <c r="V85" s="14"/>
      <c r="W85" s="271"/>
      <c r="X85" s="271"/>
      <c r="Y85" s="271"/>
      <c r="Z85" s="271"/>
      <c r="AA85" s="271"/>
      <c r="AB85" s="271"/>
      <c r="AC85" s="14"/>
      <c r="AD85" s="150"/>
      <c r="AE85" s="150"/>
      <c r="AF85" s="18"/>
      <c r="AG85" s="18"/>
      <c r="AH85" s="18"/>
      <c r="AI85" s="18"/>
      <c r="AJ85" s="18"/>
      <c r="AK85" s="18"/>
      <c r="AL85" s="18"/>
    </row>
    <row r="86" spans="1:41" s="11" customFormat="1" ht="15" customHeight="1" x14ac:dyDescent="0.2">
      <c r="A86" s="59"/>
      <c r="B86" s="135"/>
      <c r="C86" s="165"/>
      <c r="D86" s="63"/>
      <c r="E86" s="63"/>
      <c r="F86" s="210"/>
      <c r="G86" s="227"/>
      <c r="H86" s="64"/>
      <c r="I86" s="196">
        <f>G86*(1-H86)</f>
        <v>0</v>
      </c>
      <c r="J86" s="197">
        <f>IF(ISERROR(+I86*F86),"",+I86*F86)</f>
        <v>0</v>
      </c>
      <c r="K86" s="269"/>
      <c r="L86" s="14"/>
      <c r="M86" s="198" t="str">
        <f t="shared" si="18"/>
        <v/>
      </c>
      <c r="N86" s="198" t="str">
        <f t="shared" si="18"/>
        <v/>
      </c>
      <c r="O86" s="199" t="str">
        <f>IF(ISBLANK(+F86),"",+F86)</f>
        <v/>
      </c>
      <c r="P86" s="108"/>
      <c r="Q86" s="227"/>
      <c r="R86" s="211"/>
      <c r="S86" s="196">
        <f t="shared" si="19"/>
        <v>0</v>
      </c>
      <c r="T86" s="197">
        <f>IF(OR(P86="nee",P86=""),0,IF(ISERROR(+S86*O86*7),0,+S86*O86*7))</f>
        <v>0</v>
      </c>
      <c r="U86" s="269"/>
      <c r="V86" s="14"/>
      <c r="W86" s="271"/>
      <c r="X86" s="271"/>
      <c r="Y86" s="271"/>
      <c r="Z86" s="271"/>
      <c r="AA86" s="271"/>
      <c r="AB86" s="271"/>
      <c r="AC86" s="14"/>
      <c r="AD86" s="150"/>
      <c r="AE86" s="150"/>
      <c r="AF86" s="18"/>
      <c r="AG86" s="18"/>
      <c r="AH86" s="18"/>
      <c r="AI86" s="18"/>
      <c r="AJ86" s="18"/>
      <c r="AK86" s="18"/>
      <c r="AL86" s="18"/>
    </row>
    <row r="87" spans="1:41" s="11" customFormat="1" ht="15" customHeight="1" x14ac:dyDescent="0.2">
      <c r="A87" s="59"/>
      <c r="B87" s="135"/>
      <c r="C87" s="165"/>
      <c r="D87" s="63"/>
      <c r="E87" s="63"/>
      <c r="F87" s="210"/>
      <c r="G87" s="227"/>
      <c r="H87" s="64"/>
      <c r="I87" s="196">
        <f>G87*(1-H87)</f>
        <v>0</v>
      </c>
      <c r="J87" s="197">
        <f>IF(ISERROR(+I87*F87),"",+I87*F87)</f>
        <v>0</v>
      </c>
      <c r="K87" s="269"/>
      <c r="L87" s="14"/>
      <c r="M87" s="198" t="str">
        <f t="shared" si="18"/>
        <v/>
      </c>
      <c r="N87" s="198" t="str">
        <f t="shared" si="18"/>
        <v/>
      </c>
      <c r="O87" s="199" t="str">
        <f>IF(ISBLANK(+F87),"",+F87)</f>
        <v/>
      </c>
      <c r="P87" s="108"/>
      <c r="Q87" s="227"/>
      <c r="R87" s="211"/>
      <c r="S87" s="196">
        <f t="shared" si="19"/>
        <v>0</v>
      </c>
      <c r="T87" s="197">
        <f>IF(OR(P87="nee",P87=""),0,IF(ISERROR(+S87*O87*7),0,+S87*O87*7))</f>
        <v>0</v>
      </c>
      <c r="U87" s="269"/>
      <c r="V87" s="14"/>
      <c r="W87" s="271"/>
      <c r="X87" s="271"/>
      <c r="Y87" s="271"/>
      <c r="Z87" s="271"/>
      <c r="AA87" s="271"/>
      <c r="AB87" s="271"/>
      <c r="AC87" s="14"/>
      <c r="AD87" s="150"/>
      <c r="AE87" s="150"/>
      <c r="AF87" s="18"/>
      <c r="AG87" s="18"/>
      <c r="AH87" s="18"/>
      <c r="AI87" s="18"/>
      <c r="AJ87" s="18"/>
      <c r="AK87" s="18"/>
      <c r="AL87" s="18"/>
    </row>
    <row r="88" spans="1:41" s="11" customFormat="1" ht="15" customHeight="1" thickBot="1" x14ac:dyDescent="0.25">
      <c r="A88" s="59"/>
      <c r="B88" s="158"/>
      <c r="C88" s="158"/>
      <c r="D88" s="158"/>
      <c r="E88" s="24"/>
      <c r="F88" s="20"/>
      <c r="G88" s="20"/>
      <c r="H88" s="20"/>
      <c r="I88" s="20"/>
      <c r="J88" s="20"/>
      <c r="K88" s="20"/>
      <c r="L88" s="20"/>
      <c r="M88" s="149"/>
      <c r="N88" s="149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49"/>
      <c r="AE88" s="149"/>
      <c r="AF88" s="20"/>
      <c r="AG88" s="20"/>
      <c r="AH88" s="20"/>
      <c r="AI88" s="20"/>
      <c r="AJ88" s="20"/>
      <c r="AK88" s="20"/>
      <c r="AL88" s="20"/>
    </row>
    <row r="89" spans="1:41" s="11" customFormat="1" ht="15" customHeight="1" x14ac:dyDescent="0.2">
      <c r="A89" s="59"/>
      <c r="B89" s="159"/>
      <c r="C89" s="159"/>
      <c r="D89" s="159"/>
      <c r="E89" s="17"/>
      <c r="F89" s="18"/>
      <c r="G89" s="18"/>
      <c r="H89" s="18"/>
      <c r="I89" s="18"/>
      <c r="J89" s="18"/>
      <c r="K89" s="18"/>
      <c r="L89" s="18"/>
      <c r="M89" s="150"/>
      <c r="N89" s="150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50"/>
      <c r="AE89" s="150"/>
      <c r="AF89" s="18"/>
      <c r="AG89" s="18"/>
      <c r="AH89" s="18"/>
      <c r="AI89" s="18"/>
      <c r="AJ89" s="18"/>
      <c r="AK89" s="18"/>
      <c r="AL89" s="18"/>
    </row>
    <row r="90" spans="1:41" s="11" customFormat="1" ht="19.5" x14ac:dyDescent="0.15">
      <c r="A90" s="59"/>
      <c r="B90" s="87" t="s">
        <v>49</v>
      </c>
      <c r="C90" s="633" t="str">
        <f t="shared" ref="C90:E90" si="20">VLOOKUP(B90,$B$10:$D$32,2,FALSE)</f>
        <v>Variant 4: Decentrale Distributie</v>
      </c>
      <c r="D90" s="634" t="e">
        <f t="shared" si="20"/>
        <v>#N/A</v>
      </c>
      <c r="E90" s="634" t="e">
        <f t="shared" si="20"/>
        <v>#N/A</v>
      </c>
      <c r="F90" s="128"/>
      <c r="G90" s="131" t="s">
        <v>35</v>
      </c>
      <c r="H90" s="131"/>
      <c r="I90" s="128"/>
      <c r="J90" s="127"/>
      <c r="K90" s="266"/>
      <c r="L90" s="85"/>
      <c r="M90" s="248" t="s">
        <v>317</v>
      </c>
      <c r="N90" s="249"/>
      <c r="O90" s="250"/>
      <c r="P90" s="250"/>
      <c r="Q90" s="250"/>
      <c r="R90" s="250"/>
      <c r="S90" s="128"/>
      <c r="T90" s="127"/>
      <c r="U90" s="266"/>
      <c r="V90" s="266"/>
      <c r="W90" s="248" t="s">
        <v>317</v>
      </c>
      <c r="X90" s="249"/>
      <c r="Y90" s="250"/>
      <c r="Z90" s="250"/>
      <c r="AA90" s="624"/>
      <c r="AB90" s="266"/>
      <c r="AC90" s="85"/>
      <c r="AD90" s="248" t="s">
        <v>17</v>
      </c>
      <c r="AE90" s="249"/>
      <c r="AF90" s="250"/>
      <c r="AG90" s="250"/>
      <c r="AH90" s="250"/>
      <c r="AI90" s="250"/>
      <c r="AJ90" s="250"/>
      <c r="AK90" s="128"/>
      <c r="AL90" s="127"/>
    </row>
    <row r="91" spans="1:41" s="86" customFormat="1" ht="20.25" thickBot="1" x14ac:dyDescent="0.2">
      <c r="A91" s="59"/>
      <c r="B91" s="59"/>
      <c r="C91" s="83" t="s">
        <v>20</v>
      </c>
      <c r="D91" s="164"/>
      <c r="E91" s="643" t="str">
        <f>"Distributie " &amp; LEFT(B90,1) &amp; " : "</f>
        <v xml:space="preserve">Distributie 4 : </v>
      </c>
      <c r="F91" s="644"/>
      <c r="G91" s="645"/>
      <c r="H91" s="646"/>
      <c r="I91" s="88" t="s">
        <v>21</v>
      </c>
      <c r="J91" s="84">
        <f>SUM(J93:J97)</f>
        <v>0</v>
      </c>
      <c r="K91" s="267"/>
      <c r="L91" s="59"/>
      <c r="M91" s="246"/>
      <c r="N91" s="247"/>
      <c r="O91" s="129"/>
      <c r="P91" s="129"/>
      <c r="Q91" s="129"/>
      <c r="R91" s="129"/>
      <c r="S91" s="132" t="s">
        <v>21</v>
      </c>
      <c r="T91" s="133">
        <f>SUM(T93:T97)</f>
        <v>0</v>
      </c>
      <c r="U91" s="267"/>
      <c r="V91" s="267"/>
      <c r="W91" s="246" t="s">
        <v>472</v>
      </c>
      <c r="X91" s="247"/>
      <c r="Y91" s="129"/>
      <c r="Z91" s="129"/>
      <c r="AA91" s="625"/>
      <c r="AB91" s="267"/>
      <c r="AC91" s="59"/>
      <c r="AD91" s="246"/>
      <c r="AE91" s="247"/>
      <c r="AF91" s="129"/>
      <c r="AG91" s="129"/>
      <c r="AH91" s="129"/>
      <c r="AI91" s="129"/>
      <c r="AJ91" s="129"/>
      <c r="AK91" s="132" t="s">
        <v>21</v>
      </c>
      <c r="AL91" s="133">
        <f>SUM(AL93:AL97)</f>
        <v>0</v>
      </c>
      <c r="AM91" s="11"/>
      <c r="AN91" s="11"/>
      <c r="AO91" s="11"/>
    </row>
    <row r="92" spans="1:41" s="11" customFormat="1" ht="90.75" thickTop="1" x14ac:dyDescent="0.25">
      <c r="A92" s="59"/>
      <c r="B92" s="135"/>
      <c r="C92" s="192" t="s">
        <v>5</v>
      </c>
      <c r="D92" s="192" t="s">
        <v>11</v>
      </c>
      <c r="E92" s="192" t="s">
        <v>14</v>
      </c>
      <c r="F92" s="193" t="s">
        <v>16</v>
      </c>
      <c r="G92" s="193" t="s">
        <v>36</v>
      </c>
      <c r="H92" s="193" t="s">
        <v>181</v>
      </c>
      <c r="I92" s="193" t="s">
        <v>12</v>
      </c>
      <c r="J92" s="193" t="s">
        <v>13</v>
      </c>
      <c r="K92" s="268" t="s">
        <v>210</v>
      </c>
      <c r="L92" s="14"/>
      <c r="M92" s="192" t="s">
        <v>5</v>
      </c>
      <c r="N92" s="192" t="s">
        <v>11</v>
      </c>
      <c r="O92" s="193" t="s">
        <v>16</v>
      </c>
      <c r="P92" s="194" t="s">
        <v>19</v>
      </c>
      <c r="Q92" s="193" t="s">
        <v>318</v>
      </c>
      <c r="R92" s="193" t="s">
        <v>474</v>
      </c>
      <c r="S92" s="193" t="s">
        <v>319</v>
      </c>
      <c r="T92" s="193" t="s">
        <v>224</v>
      </c>
      <c r="U92" s="268" t="s">
        <v>210</v>
      </c>
      <c r="V92" s="267"/>
      <c r="W92" s="623" t="s">
        <v>5</v>
      </c>
      <c r="X92" s="626" t="s">
        <v>470</v>
      </c>
      <c r="Y92" s="193" t="s">
        <v>318</v>
      </c>
      <c r="Z92" s="527" t="s">
        <v>473</v>
      </c>
      <c r="AA92" s="193" t="s">
        <v>319</v>
      </c>
      <c r="AB92" s="268" t="s">
        <v>210</v>
      </c>
      <c r="AC92" s="14"/>
      <c r="AD92" s="192" t="s">
        <v>5</v>
      </c>
      <c r="AE92" s="192" t="s">
        <v>11</v>
      </c>
      <c r="AF92" s="193" t="s">
        <v>16</v>
      </c>
      <c r="AG92" s="194" t="s">
        <v>19</v>
      </c>
      <c r="AH92" s="193" t="s">
        <v>302</v>
      </c>
      <c r="AI92" s="195" t="s">
        <v>15</v>
      </c>
      <c r="AJ92" s="193" t="s">
        <v>302</v>
      </c>
      <c r="AK92" s="193" t="s">
        <v>18</v>
      </c>
      <c r="AL92" s="193" t="s">
        <v>226</v>
      </c>
    </row>
    <row r="93" spans="1:41" s="11" customFormat="1" ht="15" customHeight="1" x14ac:dyDescent="0.15">
      <c r="A93" s="59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9"/>
      <c r="L93" s="14"/>
      <c r="M93" s="198" t="str">
        <f t="shared" ref="M93:N97" si="21">IF(ISBLANK(+C93),"",+C93)</f>
        <v/>
      </c>
      <c r="N93" s="198" t="str">
        <f t="shared" si="21"/>
        <v/>
      </c>
      <c r="O93" s="199" t="str">
        <f>IF(ISBLANK(+F93),"",+F93)</f>
        <v/>
      </c>
      <c r="P93" s="108"/>
      <c r="Q93" s="227"/>
      <c r="R93" s="211"/>
      <c r="S93" s="196">
        <f t="shared" ref="S93:S97" si="22">IF(ISERROR(+Q93*(1-(R93))),"",+Q93*(1-(R93)))</f>
        <v>0</v>
      </c>
      <c r="T93" s="197">
        <f>IF(OR(P93="nee",P93=""),0,IF(ISERROR(+S93*O93*7),0,+S93*O93*7))</f>
        <v>0</v>
      </c>
      <c r="U93" s="269"/>
      <c r="V93" s="267"/>
      <c r="W93" s="629"/>
      <c r="X93" s="627"/>
      <c r="Y93" s="628"/>
      <c r="Z93" s="528"/>
      <c r="AA93" s="196" t="str">
        <f>IF(Z93="","",Y93*(1-Z93))</f>
        <v/>
      </c>
      <c r="AB93" s="269"/>
      <c r="AC93" s="14"/>
      <c r="AD93" s="198" t="str">
        <f t="shared" ref="AD93:AE97" si="23">IF(ISBLANK(+M93),"",+M93)</f>
        <v/>
      </c>
      <c r="AE93" s="198" t="str">
        <f t="shared" si="23"/>
        <v/>
      </c>
      <c r="AF93" s="199" t="str">
        <f>IF(ISBLANK(+F93),"",+F93)</f>
        <v/>
      </c>
      <c r="AG93" s="108"/>
      <c r="AH93" s="106"/>
      <c r="AI93" s="211"/>
      <c r="AJ93" s="200" t="str">
        <f>IF(ISERROR(IF(OR(AG93="nee",AG93=""),"",+AF93*AH93)),"",IF(OR(AG93="nee",AG93=""),"",+AF93*AH93))</f>
        <v/>
      </c>
      <c r="AK93" s="201" t="str">
        <f>IF(ISERROR((AJ93*24*365)/1000),"",(AJ93*24*365)/1000)</f>
        <v/>
      </c>
      <c r="AL93" s="197">
        <f>IF(ISERROR(+AK93*tariefKwh*7),0,+AK93*tariefKwh*7)</f>
        <v>0</v>
      </c>
    </row>
    <row r="94" spans="1:41" s="11" customFormat="1" ht="15" customHeight="1" x14ac:dyDescent="0.15">
      <c r="A94" s="59"/>
      <c r="B94" s="135"/>
      <c r="C94" s="165"/>
      <c r="D94" s="63"/>
      <c r="E94" s="63"/>
      <c r="F94" s="210"/>
      <c r="G94" s="227"/>
      <c r="H94" s="64"/>
      <c r="I94" s="196">
        <f>G94*(1-H94)</f>
        <v>0</v>
      </c>
      <c r="J94" s="197">
        <f>IF(ISERROR(+I94*F94),"",+I94*F94)</f>
        <v>0</v>
      </c>
      <c r="K94" s="269"/>
      <c r="L94" s="14"/>
      <c r="M94" s="198" t="str">
        <f t="shared" si="21"/>
        <v/>
      </c>
      <c r="N94" s="198" t="str">
        <f t="shared" si="21"/>
        <v/>
      </c>
      <c r="O94" s="199" t="str">
        <f>IF(ISBLANK(+F94),"",+F94)</f>
        <v/>
      </c>
      <c r="P94" s="108"/>
      <c r="Q94" s="227"/>
      <c r="R94" s="211"/>
      <c r="S94" s="196">
        <f t="shared" si="22"/>
        <v>0</v>
      </c>
      <c r="T94" s="197">
        <f>IF(OR(P94="nee",P94=""),0,IF(ISERROR(+S94*O94*7),0,+S94*O94*7))</f>
        <v>0</v>
      </c>
      <c r="U94" s="269"/>
      <c r="V94" s="267"/>
      <c r="W94" s="629"/>
      <c r="X94" s="627"/>
      <c r="Y94" s="628"/>
      <c r="Z94" s="528"/>
      <c r="AA94" s="196" t="str">
        <f>IF(Z94="","",Y94*(1-Z94))</f>
        <v/>
      </c>
      <c r="AB94" s="269"/>
      <c r="AC94" s="14"/>
      <c r="AD94" s="198" t="str">
        <f t="shared" si="23"/>
        <v/>
      </c>
      <c r="AE94" s="198" t="str">
        <f t="shared" si="23"/>
        <v/>
      </c>
      <c r="AF94" s="199" t="str">
        <f>IF(ISBLANK(+F94),"",+F94)</f>
        <v/>
      </c>
      <c r="AG94" s="108"/>
      <c r="AH94" s="106"/>
      <c r="AI94" s="211"/>
      <c r="AJ94" s="200" t="str">
        <f>IF(ISERROR(IF(OR(AG94="nee",AG94=""),"",+AF94*AH94)),"",IF(OR(AG94="nee",AG94=""),"",+AF94*AH94))</f>
        <v/>
      </c>
      <c r="AK94" s="201" t="str">
        <f>IF(ISERROR((AJ94*24*365)/1000),"",(AJ94*24*365)/1000)</f>
        <v/>
      </c>
      <c r="AL94" s="197">
        <f>IF(ISERROR(+AK94*tariefKwh*7),0,+AK94*tariefKwh*7)</f>
        <v>0</v>
      </c>
    </row>
    <row r="95" spans="1:41" s="11" customFormat="1" ht="15" customHeight="1" x14ac:dyDescent="0.15">
      <c r="A95" s="59"/>
      <c r="B95" s="135"/>
      <c r="C95" s="165"/>
      <c r="D95" s="63"/>
      <c r="E95" s="63"/>
      <c r="F95" s="210"/>
      <c r="G95" s="227"/>
      <c r="H95" s="64"/>
      <c r="I95" s="196">
        <f>G95*(1-H95)</f>
        <v>0</v>
      </c>
      <c r="J95" s="197">
        <f>IF(ISERROR(+I95*F95),"",+I95*F95)</f>
        <v>0</v>
      </c>
      <c r="K95" s="269"/>
      <c r="L95" s="14"/>
      <c r="M95" s="198" t="str">
        <f t="shared" si="21"/>
        <v/>
      </c>
      <c r="N95" s="198" t="str">
        <f t="shared" si="21"/>
        <v/>
      </c>
      <c r="O95" s="199" t="str">
        <f>IF(ISBLANK(+F95),"",+F95)</f>
        <v/>
      </c>
      <c r="P95" s="108"/>
      <c r="Q95" s="227"/>
      <c r="R95" s="211"/>
      <c r="S95" s="196">
        <f t="shared" si="22"/>
        <v>0</v>
      </c>
      <c r="T95" s="197">
        <f>IF(OR(P95="nee",P95=""),0,IF(ISERROR(+S95*O95*7),0,+S95*O95*7))</f>
        <v>0</v>
      </c>
      <c r="U95" s="269"/>
      <c r="V95" s="267"/>
      <c r="W95" s="629"/>
      <c r="X95" s="627"/>
      <c r="Y95" s="628"/>
      <c r="Z95" s="528"/>
      <c r="AA95" s="196" t="str">
        <f>IF(Z95="","",Y95*(1-Z95))</f>
        <v/>
      </c>
      <c r="AB95" s="269"/>
      <c r="AC95" s="14"/>
      <c r="AD95" s="198" t="str">
        <f t="shared" si="23"/>
        <v/>
      </c>
      <c r="AE95" s="198" t="str">
        <f t="shared" si="23"/>
        <v/>
      </c>
      <c r="AF95" s="199" t="str">
        <f>IF(ISBLANK(+F95),"",+F95)</f>
        <v/>
      </c>
      <c r="AG95" s="108"/>
      <c r="AH95" s="106"/>
      <c r="AI95" s="211"/>
      <c r="AJ95" s="200" t="str">
        <f>IF(ISERROR(IF(OR(AG95="nee",AG95=""),"",+AF95*AH95)),"",IF(OR(AG95="nee",AG95=""),"",+AF95*AH95))</f>
        <v/>
      </c>
      <c r="AK95" s="201" t="str">
        <f>IF(ISERROR((AJ95*24*365)/1000),"",(AJ95*24*365)/1000)</f>
        <v/>
      </c>
      <c r="AL95" s="197">
        <f>IF(ISERROR(+AK95*tariefKwh*7),0,+AK95*tariefKwh*7)</f>
        <v>0</v>
      </c>
    </row>
    <row r="96" spans="1:41" s="11" customFormat="1" ht="15" customHeight="1" x14ac:dyDescent="0.15">
      <c r="A96" s="59"/>
      <c r="B96" s="135"/>
      <c r="C96" s="165"/>
      <c r="D96" s="63"/>
      <c r="E96" s="63"/>
      <c r="F96" s="210"/>
      <c r="G96" s="227"/>
      <c r="H96" s="64"/>
      <c r="I96" s="196">
        <f>G96*(1-H96)</f>
        <v>0</v>
      </c>
      <c r="J96" s="197">
        <f>IF(ISERROR(+I96*F96),"",+I96*F96)</f>
        <v>0</v>
      </c>
      <c r="K96" s="269"/>
      <c r="L96" s="14"/>
      <c r="M96" s="198" t="str">
        <f t="shared" si="21"/>
        <v/>
      </c>
      <c r="N96" s="198" t="str">
        <f t="shared" si="21"/>
        <v/>
      </c>
      <c r="O96" s="199" t="str">
        <f>IF(ISBLANK(+F96),"",+F96)</f>
        <v/>
      </c>
      <c r="P96" s="108"/>
      <c r="Q96" s="227"/>
      <c r="R96" s="211"/>
      <c r="S96" s="196">
        <f t="shared" si="22"/>
        <v>0</v>
      </c>
      <c r="T96" s="197">
        <f>IF(OR(P96="nee",P96=""),0,IF(ISERROR(+S96*O96*7),0,+S96*O96*7))</f>
        <v>0</v>
      </c>
      <c r="U96" s="269"/>
      <c r="V96" s="267"/>
      <c r="W96" s="629"/>
      <c r="X96" s="627"/>
      <c r="Y96" s="628"/>
      <c r="Z96" s="528"/>
      <c r="AA96" s="196" t="str">
        <f>IF(Z96="","",Y96*(1-Z96))</f>
        <v/>
      </c>
      <c r="AB96" s="269"/>
      <c r="AC96" s="14"/>
      <c r="AD96" s="198" t="str">
        <f t="shared" si="23"/>
        <v/>
      </c>
      <c r="AE96" s="198" t="str">
        <f t="shared" si="23"/>
        <v/>
      </c>
      <c r="AF96" s="199" t="str">
        <f>IF(ISBLANK(+F96),"",+F96)</f>
        <v/>
      </c>
      <c r="AG96" s="108"/>
      <c r="AH96" s="106"/>
      <c r="AI96" s="211"/>
      <c r="AJ96" s="200" t="str">
        <f>IF(ISERROR(IF(OR(AG96="nee",AG96=""),"",+AF96*AH96)),"",IF(OR(AG96="nee",AG96=""),"",+AF96*AH96))</f>
        <v/>
      </c>
      <c r="AK96" s="201" t="str">
        <f>IF(ISERROR((AJ96*24*365)/1000),"",(AJ96*24*365)/1000)</f>
        <v/>
      </c>
      <c r="AL96" s="197">
        <f>IF(ISERROR(+AK96*tariefKwh*7),0,+AK96*tariefKwh*7)</f>
        <v>0</v>
      </c>
    </row>
    <row r="97" spans="1:39" s="11" customFormat="1" ht="15" customHeight="1" x14ac:dyDescent="0.15">
      <c r="A97" s="59"/>
      <c r="B97" s="135"/>
      <c r="C97" s="165"/>
      <c r="D97" s="63"/>
      <c r="E97" s="63"/>
      <c r="F97" s="210"/>
      <c r="G97" s="227"/>
      <c r="H97" s="64"/>
      <c r="I97" s="196">
        <f>G97*(1-H97)</f>
        <v>0</v>
      </c>
      <c r="J97" s="197">
        <f>IF(ISERROR(+I97*F97),"",+I97*F97)</f>
        <v>0</v>
      </c>
      <c r="K97" s="269"/>
      <c r="L97" s="14"/>
      <c r="M97" s="198" t="str">
        <f t="shared" si="21"/>
        <v/>
      </c>
      <c r="N97" s="198" t="str">
        <f t="shared" si="21"/>
        <v/>
      </c>
      <c r="O97" s="199" t="str">
        <f>IF(ISBLANK(+F97),"",+F97)</f>
        <v/>
      </c>
      <c r="P97" s="108"/>
      <c r="Q97" s="227"/>
      <c r="R97" s="211"/>
      <c r="S97" s="196">
        <f t="shared" si="22"/>
        <v>0</v>
      </c>
      <c r="T97" s="197">
        <f>IF(OR(P97="nee",P97=""),0,IF(ISERROR(+S97*O97*7),0,+S97*O97*7))</f>
        <v>0</v>
      </c>
      <c r="U97" s="269"/>
      <c r="V97" s="267"/>
      <c r="W97" s="629"/>
      <c r="X97" s="627"/>
      <c r="Y97" s="628"/>
      <c r="Z97" s="528"/>
      <c r="AA97" s="196" t="str">
        <f>IF(Z97="","",Y97*(1-Z97))</f>
        <v/>
      </c>
      <c r="AB97" s="269"/>
      <c r="AC97" s="14"/>
      <c r="AD97" s="198" t="str">
        <f t="shared" si="23"/>
        <v/>
      </c>
      <c r="AE97" s="198" t="str">
        <f t="shared" si="23"/>
        <v/>
      </c>
      <c r="AF97" s="199" t="str">
        <f>IF(ISBLANK(+F97),"",+F97)</f>
        <v/>
      </c>
      <c r="AG97" s="108"/>
      <c r="AH97" s="106"/>
      <c r="AI97" s="211"/>
      <c r="AJ97" s="200" t="str">
        <f>IF(ISERROR(IF(OR(AG97="nee",AG97=""),"",+AF97*AH97)),"",IF(OR(AG97="nee",AG97=""),"",+AF97*AH97))</f>
        <v/>
      </c>
      <c r="AK97" s="201" t="str">
        <f>IF(ISERROR((AJ97*24*365)/1000),"",(AJ97*24*365)/1000)</f>
        <v/>
      </c>
      <c r="AL97" s="197">
        <f>IF(ISERROR(+AK97*tariefKwh*7),0,+AK97*tariefKwh*7)</f>
        <v>0</v>
      </c>
    </row>
    <row r="98" spans="1:39" s="11" customFormat="1" ht="15" customHeight="1" x14ac:dyDescent="0.15">
      <c r="A98" s="59"/>
      <c r="B98" s="79"/>
      <c r="C98" s="202" t="s">
        <v>299</v>
      </c>
      <c r="D98" s="203"/>
      <c r="E98" s="203"/>
      <c r="F98" s="204"/>
      <c r="G98" s="205"/>
      <c r="H98" s="206"/>
      <c r="I98" s="205"/>
      <c r="J98" s="207"/>
      <c r="K98" s="207"/>
      <c r="L98" s="208"/>
      <c r="M98" s="209"/>
      <c r="N98" s="152"/>
      <c r="O98" s="14"/>
      <c r="P98" s="14"/>
      <c r="Q98" s="14"/>
      <c r="R98" s="14"/>
      <c r="S98" s="14"/>
      <c r="T98" s="14"/>
      <c r="U98" s="207"/>
      <c r="V98" s="14"/>
      <c r="W98" s="14"/>
      <c r="X98" s="14"/>
      <c r="Y98" s="14"/>
      <c r="Z98" s="207"/>
      <c r="AA98" s="207"/>
      <c r="AB98" s="207"/>
      <c r="AC98" s="14"/>
      <c r="AD98" s="152"/>
      <c r="AE98" s="152"/>
      <c r="AF98" s="14"/>
      <c r="AG98" s="73"/>
      <c r="AH98" s="14"/>
      <c r="AI98" s="14"/>
    </row>
    <row r="99" spans="1:39" s="11" customFormat="1" ht="15" customHeight="1" x14ac:dyDescent="0.15">
      <c r="A99" s="59"/>
      <c r="B99" s="79"/>
      <c r="C99" s="202"/>
      <c r="D99" s="203"/>
      <c r="E99" s="203"/>
      <c r="F99" s="204"/>
      <c r="G99" s="205"/>
      <c r="H99" s="206"/>
      <c r="I99" s="205"/>
      <c r="J99" s="207"/>
      <c r="K99" s="205"/>
      <c r="L99" s="208"/>
      <c r="M99" s="209"/>
      <c r="N99" s="152"/>
      <c r="O99" s="14"/>
      <c r="P99" s="14"/>
      <c r="Q99" s="14"/>
      <c r="R99" s="14"/>
      <c r="S99" s="14"/>
      <c r="T99" s="14"/>
      <c r="U99" s="205"/>
      <c r="V99" s="14"/>
      <c r="W99" s="14"/>
      <c r="X99" s="14"/>
      <c r="Y99" s="14"/>
      <c r="Z99" s="205"/>
      <c r="AA99" s="205"/>
      <c r="AB99" s="205"/>
      <c r="AC99" s="14"/>
      <c r="AD99" s="152"/>
      <c r="AE99" s="152"/>
      <c r="AF99" s="14"/>
      <c r="AG99" s="73"/>
      <c r="AH99" s="14"/>
      <c r="AI99" s="14"/>
    </row>
    <row r="100" spans="1:39" s="11" customFormat="1" ht="60.75" customHeight="1" x14ac:dyDescent="0.3">
      <c r="A100" s="59"/>
      <c r="B100" s="81" t="s">
        <v>52</v>
      </c>
      <c r="C100" s="633" t="str">
        <f t="shared" ref="C100:E100" si="24">VLOOKUP(B100,$B$10:$D$32,2,FALSE)</f>
        <v>Variant 4: Licentie(s) Decentrale Distributie</v>
      </c>
      <c r="D100" s="634" t="e">
        <f t="shared" si="24"/>
        <v>#N/A</v>
      </c>
      <c r="E100" s="634" t="e">
        <f t="shared" si="24"/>
        <v>#N/A</v>
      </c>
      <c r="F100" s="67"/>
      <c r="G100" s="67"/>
      <c r="H100" s="67"/>
      <c r="I100" s="67"/>
      <c r="J100" s="191" t="s">
        <v>41</v>
      </c>
      <c r="K100" s="270"/>
      <c r="L100" s="14"/>
      <c r="M100" s="633" t="str">
        <f>IF(E101="Subscription","Subscription","Onderhoud &amp; Support")</f>
        <v>Onderhoud &amp; Support</v>
      </c>
      <c r="N100" s="634"/>
      <c r="O100" s="634"/>
      <c r="P100" s="634"/>
      <c r="Q100" s="58"/>
      <c r="R100" s="58"/>
      <c r="S100" s="58"/>
      <c r="T100" s="191" t="str">
        <f>"Totaalprijs "&amp;M100&amp;" 
Licentie"</f>
        <v>Totaalprijs Onderhoud &amp; Support 
Licentie</v>
      </c>
      <c r="U100" s="270"/>
      <c r="V100" s="14"/>
      <c r="W100" s="270"/>
      <c r="X100" s="270"/>
      <c r="Y100" s="270"/>
      <c r="Z100" s="270"/>
      <c r="AA100" s="270"/>
      <c r="AB100" s="270"/>
      <c r="AC100" s="14"/>
      <c r="AD100" s="150"/>
      <c r="AE100" s="150"/>
      <c r="AF100" s="18"/>
      <c r="AG100" s="18"/>
      <c r="AH100" s="18"/>
      <c r="AI100" s="18"/>
      <c r="AJ100" s="18"/>
      <c r="AK100" s="18"/>
      <c r="AL100" s="18"/>
    </row>
    <row r="101" spans="1:39" s="11" customFormat="1" ht="20.25" thickBot="1" x14ac:dyDescent="0.25">
      <c r="A101" s="59"/>
      <c r="B101" s="82"/>
      <c r="C101" s="83" t="s">
        <v>39</v>
      </c>
      <c r="D101" s="166"/>
      <c r="E101" s="134"/>
      <c r="F101" s="294" t="s">
        <v>40</v>
      </c>
      <c r="G101" s="99"/>
      <c r="H101" s="68"/>
      <c r="I101" s="68"/>
      <c r="J101" s="69">
        <f>SUM(J103:J105)</f>
        <v>0</v>
      </c>
      <c r="K101" s="271"/>
      <c r="L101" s="14"/>
      <c r="M101" s="154"/>
      <c r="N101" s="153"/>
      <c r="O101" s="70"/>
      <c r="P101" s="70"/>
      <c r="Q101" s="70"/>
      <c r="R101" s="70"/>
      <c r="S101" s="70"/>
      <c r="T101" s="71">
        <f>SUM(T103:T105)</f>
        <v>0</v>
      </c>
      <c r="U101" s="271"/>
      <c r="V101" s="14"/>
      <c r="W101" s="271"/>
      <c r="X101" s="271"/>
      <c r="Y101" s="271"/>
      <c r="Z101" s="271"/>
      <c r="AA101" s="271"/>
      <c r="AB101" s="271"/>
      <c r="AC101" s="14"/>
      <c r="AD101" s="150"/>
      <c r="AE101" s="150"/>
      <c r="AF101" s="18"/>
      <c r="AG101" s="18"/>
      <c r="AH101" s="18"/>
      <c r="AI101" s="18"/>
      <c r="AJ101" s="18"/>
      <c r="AK101" s="18"/>
      <c r="AL101" s="18"/>
    </row>
    <row r="102" spans="1:39" s="11" customFormat="1" ht="75.75" thickTop="1" x14ac:dyDescent="0.25">
      <c r="A102" s="59"/>
      <c r="B102" s="135"/>
      <c r="C102" s="192" t="s">
        <v>5</v>
      </c>
      <c r="D102" s="192" t="s">
        <v>11</v>
      </c>
      <c r="E102" s="192" t="s">
        <v>14</v>
      </c>
      <c r="F102" s="193" t="s">
        <v>16</v>
      </c>
      <c r="G102" s="193" t="s">
        <v>36</v>
      </c>
      <c r="H102" s="193" t="s">
        <v>181</v>
      </c>
      <c r="I102" s="193" t="s">
        <v>12</v>
      </c>
      <c r="J102" s="193" t="s">
        <v>13</v>
      </c>
      <c r="K102" s="268" t="s">
        <v>210</v>
      </c>
      <c r="L102" s="14"/>
      <c r="M102" s="192" t="s">
        <v>5</v>
      </c>
      <c r="N102" s="192" t="s">
        <v>11</v>
      </c>
      <c r="O102" s="193" t="s">
        <v>16</v>
      </c>
      <c r="P102" s="194" t="s">
        <v>19</v>
      </c>
      <c r="Q102" s="193" t="s">
        <v>318</v>
      </c>
      <c r="R102" s="193" t="s">
        <v>181</v>
      </c>
      <c r="S102" s="193" t="s">
        <v>319</v>
      </c>
      <c r="T102" s="193" t="s">
        <v>224</v>
      </c>
      <c r="U102" s="268" t="s">
        <v>210</v>
      </c>
      <c r="V102" s="14"/>
      <c r="W102" s="271"/>
      <c r="X102" s="271"/>
      <c r="Y102" s="271"/>
      <c r="Z102" s="271"/>
      <c r="AA102" s="271"/>
      <c r="AB102" s="271"/>
      <c r="AC102" s="14"/>
      <c r="AD102" s="150"/>
      <c r="AE102" s="150"/>
      <c r="AF102" s="18"/>
      <c r="AG102" s="18"/>
      <c r="AH102" s="18"/>
      <c r="AI102" s="18"/>
      <c r="AJ102" s="18"/>
      <c r="AK102" s="18"/>
      <c r="AL102" s="18"/>
    </row>
    <row r="103" spans="1:39" s="11" customFormat="1" ht="15" customHeight="1" x14ac:dyDescent="0.2">
      <c r="A103" s="59"/>
      <c r="B103" s="135"/>
      <c r="C103" s="165"/>
      <c r="D103" s="63"/>
      <c r="E103" s="63"/>
      <c r="F103" s="210"/>
      <c r="G103" s="227"/>
      <c r="H103" s="64"/>
      <c r="I103" s="196">
        <f>G103*(1-H103)</f>
        <v>0</v>
      </c>
      <c r="J103" s="197">
        <f>IF(ISERROR(+I103*F103),"",+I103*F103)</f>
        <v>0</v>
      </c>
      <c r="K103" s="269"/>
      <c r="L103" s="14"/>
      <c r="M103" s="198" t="str">
        <f t="shared" ref="M103:N105" si="25">IF(ISBLANK(+C103),"",+C103)</f>
        <v/>
      </c>
      <c r="N103" s="198" t="str">
        <f t="shared" si="25"/>
        <v/>
      </c>
      <c r="O103" s="199" t="str">
        <f>IF(ISBLANK(+F103),"",+F103)</f>
        <v/>
      </c>
      <c r="P103" s="108"/>
      <c r="Q103" s="227"/>
      <c r="R103" s="211"/>
      <c r="S103" s="196">
        <f t="shared" ref="S103:S105" si="26">IF(ISERROR(+Q103*(1-(R103))),"",+Q103*(1-(R103)))</f>
        <v>0</v>
      </c>
      <c r="T103" s="197">
        <f>IF(OR(P103="nee",P103=""),0,IF(ISERROR(+S103*O103*7),0,+S103*O103*7))</f>
        <v>0</v>
      </c>
      <c r="U103" s="269"/>
      <c r="V103" s="14"/>
      <c r="W103" s="271"/>
      <c r="X103" s="271"/>
      <c r="Y103" s="271"/>
      <c r="Z103" s="271"/>
      <c r="AA103" s="271"/>
      <c r="AB103" s="271"/>
      <c r="AC103" s="14"/>
      <c r="AD103" s="150"/>
      <c r="AE103" s="150"/>
      <c r="AF103" s="18"/>
      <c r="AG103" s="18"/>
      <c r="AH103" s="18"/>
      <c r="AI103" s="18"/>
      <c r="AJ103" s="18"/>
      <c r="AK103" s="18"/>
      <c r="AL103" s="18"/>
    </row>
    <row r="104" spans="1:39" s="11" customFormat="1" ht="15" customHeight="1" x14ac:dyDescent="0.2">
      <c r="A104" s="59"/>
      <c r="B104" s="135"/>
      <c r="C104" s="165"/>
      <c r="D104" s="63"/>
      <c r="E104" s="63"/>
      <c r="F104" s="210"/>
      <c r="G104" s="227"/>
      <c r="H104" s="64"/>
      <c r="I104" s="196">
        <f>G104*(1-H104)</f>
        <v>0</v>
      </c>
      <c r="J104" s="197">
        <f>IF(ISERROR(+I104*F104),"",+I104*F104)</f>
        <v>0</v>
      </c>
      <c r="K104" s="269"/>
      <c r="L104" s="14"/>
      <c r="M104" s="198" t="str">
        <f t="shared" si="25"/>
        <v/>
      </c>
      <c r="N104" s="198" t="str">
        <f t="shared" si="25"/>
        <v/>
      </c>
      <c r="O104" s="199" t="str">
        <f>IF(ISBLANK(+F104),"",+F104)</f>
        <v/>
      </c>
      <c r="P104" s="108"/>
      <c r="Q104" s="227"/>
      <c r="R104" s="211"/>
      <c r="S104" s="196">
        <f t="shared" si="26"/>
        <v>0</v>
      </c>
      <c r="T104" s="197">
        <f>IF(OR(P104="nee",P104=""),0,IF(ISERROR(+S104*O104*7),0,+S104*O104*7))</f>
        <v>0</v>
      </c>
      <c r="U104" s="269"/>
      <c r="V104" s="14"/>
      <c r="W104" s="271"/>
      <c r="X104" s="271"/>
      <c r="Y104" s="271"/>
      <c r="Z104" s="271"/>
      <c r="AA104" s="271"/>
      <c r="AB104" s="271"/>
      <c r="AC104" s="14"/>
      <c r="AD104" s="150"/>
      <c r="AE104" s="150"/>
      <c r="AF104" s="18"/>
      <c r="AG104" s="18"/>
      <c r="AH104" s="18"/>
      <c r="AI104" s="18"/>
      <c r="AJ104" s="18"/>
      <c r="AK104" s="18"/>
      <c r="AL104" s="18"/>
    </row>
    <row r="105" spans="1:39" s="11" customFormat="1" ht="15" customHeight="1" x14ac:dyDescent="0.2">
      <c r="A105" s="59"/>
      <c r="B105" s="135"/>
      <c r="C105" s="165"/>
      <c r="D105" s="63"/>
      <c r="E105" s="63"/>
      <c r="F105" s="210"/>
      <c r="G105" s="227"/>
      <c r="H105" s="64"/>
      <c r="I105" s="196">
        <f>G105*(1-H105)</f>
        <v>0</v>
      </c>
      <c r="J105" s="197">
        <f>IF(ISERROR(+I105*F105),"",+I105*F105)</f>
        <v>0</v>
      </c>
      <c r="K105" s="269"/>
      <c r="L105" s="14"/>
      <c r="M105" s="198" t="str">
        <f t="shared" si="25"/>
        <v/>
      </c>
      <c r="N105" s="198" t="str">
        <f t="shared" si="25"/>
        <v/>
      </c>
      <c r="O105" s="199" t="str">
        <f>IF(ISBLANK(+F105),"",+F105)</f>
        <v/>
      </c>
      <c r="P105" s="108"/>
      <c r="Q105" s="227"/>
      <c r="R105" s="211"/>
      <c r="S105" s="196">
        <f t="shared" si="26"/>
        <v>0</v>
      </c>
      <c r="T105" s="197">
        <f>IF(OR(P105="nee",P105=""),0,IF(ISERROR(+S105*O105*7),0,+S105*O105*7))</f>
        <v>0</v>
      </c>
      <c r="U105" s="269"/>
      <c r="V105" s="14"/>
      <c r="W105" s="271"/>
      <c r="X105" s="271"/>
      <c r="Y105" s="271"/>
      <c r="Z105" s="271"/>
      <c r="AA105" s="271"/>
      <c r="AB105" s="271"/>
      <c r="AC105" s="14"/>
      <c r="AD105" s="150"/>
      <c r="AE105" s="150"/>
      <c r="AF105" s="18"/>
      <c r="AG105" s="18"/>
      <c r="AH105" s="18"/>
      <c r="AI105" s="18"/>
      <c r="AJ105" s="18"/>
      <c r="AK105" s="18"/>
      <c r="AL105" s="18"/>
    </row>
    <row r="106" spans="1:39" s="11" customFormat="1" ht="15" customHeight="1" thickBot="1" x14ac:dyDescent="0.25">
      <c r="A106" s="59"/>
      <c r="B106" s="158"/>
      <c r="C106" s="158"/>
      <c r="D106" s="158"/>
      <c r="E106" s="24"/>
      <c r="F106" s="20"/>
      <c r="G106" s="20"/>
      <c r="H106" s="20"/>
      <c r="I106" s="20"/>
      <c r="J106" s="20"/>
      <c r="K106" s="20"/>
      <c r="L106" s="20"/>
      <c r="M106" s="149"/>
      <c r="N106" s="149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149"/>
      <c r="AE106" s="149"/>
      <c r="AF106" s="20"/>
      <c r="AG106" s="20"/>
      <c r="AH106" s="20"/>
      <c r="AI106" s="20"/>
      <c r="AJ106" s="20"/>
      <c r="AK106" s="20"/>
      <c r="AL106" s="20"/>
    </row>
    <row r="107" spans="1:39" s="11" customFormat="1" ht="15" customHeight="1" x14ac:dyDescent="0.2">
      <c r="A107" s="59"/>
      <c r="B107" s="15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50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50"/>
      <c r="AF107" s="150"/>
      <c r="AG107" s="18"/>
      <c r="AH107" s="18"/>
      <c r="AI107" s="18"/>
      <c r="AJ107" s="18"/>
      <c r="AK107" s="18"/>
      <c r="AL107" s="18"/>
    </row>
    <row r="108" spans="1:39" s="11" customFormat="1" ht="19.5" x14ac:dyDescent="0.15">
      <c r="A108" s="59"/>
      <c r="B108" s="87" t="s">
        <v>50</v>
      </c>
      <c r="C108" s="83" t="str">
        <f>VLOOKUP(B108,$B$10:$D$32,2,FALSE)</f>
        <v>Variant 5: Decentrale Distributie</v>
      </c>
      <c r="D108" s="164"/>
      <c r="E108" s="128"/>
      <c r="F108" s="128"/>
      <c r="G108" s="131" t="s">
        <v>35</v>
      </c>
      <c r="H108" s="128"/>
      <c r="I108" s="128"/>
      <c r="J108" s="127"/>
      <c r="K108" s="266"/>
      <c r="L108" s="85"/>
      <c r="M108" s="248" t="s">
        <v>317</v>
      </c>
      <c r="N108" s="249"/>
      <c r="O108" s="250"/>
      <c r="P108" s="250"/>
      <c r="Q108" s="250"/>
      <c r="R108" s="250"/>
      <c r="S108" s="128"/>
      <c r="T108" s="127"/>
      <c r="U108" s="266"/>
      <c r="V108" s="266"/>
      <c r="W108" s="248" t="s">
        <v>317</v>
      </c>
      <c r="X108" s="249"/>
      <c r="Y108" s="250"/>
      <c r="Z108" s="250"/>
      <c r="AA108" s="624"/>
      <c r="AB108" s="266"/>
      <c r="AC108" s="85"/>
      <c r="AD108" s="248" t="s">
        <v>17</v>
      </c>
      <c r="AE108" s="249"/>
      <c r="AF108" s="250"/>
      <c r="AG108" s="250"/>
      <c r="AH108" s="250"/>
      <c r="AI108" s="250"/>
      <c r="AJ108" s="250"/>
      <c r="AK108" s="128"/>
      <c r="AL108" s="127"/>
      <c r="AM108" s="86"/>
    </row>
    <row r="109" spans="1:39" s="11" customFormat="1" ht="20.25" thickBot="1" x14ac:dyDescent="0.2">
      <c r="A109" s="59"/>
      <c r="B109" s="59"/>
      <c r="C109" s="83" t="s">
        <v>20</v>
      </c>
      <c r="D109" s="164"/>
      <c r="E109" s="643" t="str">
        <f>"Distributie " &amp; LEFT(B108,1) &amp; " : "</f>
        <v xml:space="preserve">Distributie 5 : </v>
      </c>
      <c r="F109" s="644"/>
      <c r="G109" s="645"/>
      <c r="H109" s="646"/>
      <c r="I109" s="88" t="s">
        <v>21</v>
      </c>
      <c r="J109" s="84">
        <f>SUM(J111:J115)</f>
        <v>0</v>
      </c>
      <c r="K109" s="267"/>
      <c r="L109" s="59"/>
      <c r="M109" s="246"/>
      <c r="N109" s="247"/>
      <c r="O109" s="129"/>
      <c r="P109" s="129"/>
      <c r="Q109" s="129"/>
      <c r="R109" s="129"/>
      <c r="S109" s="132" t="s">
        <v>21</v>
      </c>
      <c r="T109" s="133">
        <f>SUM(T111:T115)</f>
        <v>0</v>
      </c>
      <c r="U109" s="267"/>
      <c r="V109" s="267"/>
      <c r="W109" s="246" t="s">
        <v>472</v>
      </c>
      <c r="X109" s="247"/>
      <c r="Y109" s="129"/>
      <c r="Z109" s="129"/>
      <c r="AA109" s="625"/>
      <c r="AB109" s="267"/>
      <c r="AC109" s="59"/>
      <c r="AD109" s="246"/>
      <c r="AE109" s="247"/>
      <c r="AF109" s="129"/>
      <c r="AG109" s="129"/>
      <c r="AH109" s="129"/>
      <c r="AI109" s="129"/>
      <c r="AJ109" s="129"/>
      <c r="AK109" s="132" t="s">
        <v>21</v>
      </c>
      <c r="AL109" s="133">
        <f>SUM(AL111:AL115)</f>
        <v>0</v>
      </c>
    </row>
    <row r="110" spans="1:39" s="11" customFormat="1" ht="90.75" thickTop="1" x14ac:dyDescent="0.25">
      <c r="A110" s="59"/>
      <c r="B110" s="135"/>
      <c r="C110" s="192" t="s">
        <v>5</v>
      </c>
      <c r="D110" s="192" t="s">
        <v>11</v>
      </c>
      <c r="E110" s="192" t="s">
        <v>14</v>
      </c>
      <c r="F110" s="193" t="s">
        <v>16</v>
      </c>
      <c r="G110" s="193" t="s">
        <v>36</v>
      </c>
      <c r="H110" s="193" t="s">
        <v>181</v>
      </c>
      <c r="I110" s="193" t="s">
        <v>12</v>
      </c>
      <c r="J110" s="193" t="s">
        <v>13</v>
      </c>
      <c r="K110" s="268" t="s">
        <v>210</v>
      </c>
      <c r="L110" s="14"/>
      <c r="M110" s="192" t="s">
        <v>5</v>
      </c>
      <c r="N110" s="192" t="s">
        <v>11</v>
      </c>
      <c r="O110" s="193" t="s">
        <v>16</v>
      </c>
      <c r="P110" s="194" t="s">
        <v>19</v>
      </c>
      <c r="Q110" s="193" t="s">
        <v>318</v>
      </c>
      <c r="R110" s="193" t="s">
        <v>474</v>
      </c>
      <c r="S110" s="193" t="s">
        <v>319</v>
      </c>
      <c r="T110" s="193" t="s">
        <v>224</v>
      </c>
      <c r="U110" s="268" t="s">
        <v>210</v>
      </c>
      <c r="V110" s="267"/>
      <c r="W110" s="623" t="s">
        <v>5</v>
      </c>
      <c r="X110" s="626" t="s">
        <v>470</v>
      </c>
      <c r="Y110" s="193" t="s">
        <v>318</v>
      </c>
      <c r="Z110" s="527" t="s">
        <v>473</v>
      </c>
      <c r="AA110" s="193" t="s">
        <v>319</v>
      </c>
      <c r="AB110" s="268" t="s">
        <v>210</v>
      </c>
      <c r="AC110" s="14"/>
      <c r="AD110" s="192" t="s">
        <v>5</v>
      </c>
      <c r="AE110" s="192" t="s">
        <v>11</v>
      </c>
      <c r="AF110" s="193" t="s">
        <v>16</v>
      </c>
      <c r="AG110" s="194" t="s">
        <v>19</v>
      </c>
      <c r="AH110" s="193" t="s">
        <v>302</v>
      </c>
      <c r="AI110" s="195" t="s">
        <v>15</v>
      </c>
      <c r="AJ110" s="193" t="s">
        <v>302</v>
      </c>
      <c r="AK110" s="193" t="s">
        <v>18</v>
      </c>
      <c r="AL110" s="193" t="s">
        <v>226</v>
      </c>
    </row>
    <row r="111" spans="1:39" s="11" customFormat="1" ht="15" customHeight="1" x14ac:dyDescent="0.15">
      <c r="A111" s="59"/>
      <c r="B111" s="135"/>
      <c r="C111" s="165"/>
      <c r="D111" s="63"/>
      <c r="E111" s="63"/>
      <c r="F111" s="210"/>
      <c r="G111" s="227"/>
      <c r="H111" s="64"/>
      <c r="I111" s="196">
        <f>G111*(1-H111)</f>
        <v>0</v>
      </c>
      <c r="J111" s="197">
        <f>IF(ISERROR(+I111*F111),"",+I111*F111)</f>
        <v>0</v>
      </c>
      <c r="K111" s="269"/>
      <c r="L111" s="14"/>
      <c r="M111" s="198" t="str">
        <f t="shared" ref="M111:M115" si="27">IF(ISBLANK(+C111),"",+C111)</f>
        <v/>
      </c>
      <c r="N111" s="198" t="str">
        <f t="shared" ref="N111:N115" si="28">IF(ISBLANK(+D111),"",+D111)</f>
        <v/>
      </c>
      <c r="O111" s="199" t="str">
        <f>IF(ISBLANK(+F111),"",+F111)</f>
        <v/>
      </c>
      <c r="P111" s="108"/>
      <c r="Q111" s="227"/>
      <c r="R111" s="211"/>
      <c r="S111" s="196">
        <f t="shared" ref="S111:S115" si="29">IF(ISERROR(+Q111*(1-(R111))),"",+Q111*(1-(R111)))</f>
        <v>0</v>
      </c>
      <c r="T111" s="197">
        <f>IF(OR(P111="nee",P111=""),0,IF(ISERROR(+S111*O111*7),0,+S111*O111*7))</f>
        <v>0</v>
      </c>
      <c r="U111" s="269"/>
      <c r="V111" s="267"/>
      <c r="W111" s="629"/>
      <c r="X111" s="627"/>
      <c r="Y111" s="628"/>
      <c r="Z111" s="528"/>
      <c r="AA111" s="196" t="str">
        <f>IF(Z111="","",Y111*(1-Z111))</f>
        <v/>
      </c>
      <c r="AB111" s="269"/>
      <c r="AC111" s="14"/>
      <c r="AD111" s="198" t="str">
        <f t="shared" ref="AD111:AD115" si="30">IF(ISBLANK(+M111),"",+M111)</f>
        <v/>
      </c>
      <c r="AE111" s="198" t="str">
        <f t="shared" ref="AE111:AE115" si="31">IF(ISBLANK(+N111),"",+N111)</f>
        <v/>
      </c>
      <c r="AF111" s="199" t="str">
        <f>IF(ISBLANK(+F111),"",+F111)</f>
        <v/>
      </c>
      <c r="AG111" s="108"/>
      <c r="AH111" s="106"/>
      <c r="AI111" s="211"/>
      <c r="AJ111" s="200" t="str">
        <f>IF(ISERROR(IF(OR(AG111="nee",AG111=""),"",+AF111*AH111)),"",IF(OR(AG111="nee",AG111=""),"",+AF111*AH111))</f>
        <v/>
      </c>
      <c r="AK111" s="201" t="str">
        <f>IF(ISERROR((AJ111*24*365)/1000),"",(AJ111*24*365)/1000)</f>
        <v/>
      </c>
      <c r="AL111" s="197">
        <f>IF(ISERROR(+AK111*tariefKwh*7),0,+AK111*tariefKwh*7)</f>
        <v>0</v>
      </c>
    </row>
    <row r="112" spans="1:39" s="11" customFormat="1" ht="15" customHeight="1" x14ac:dyDescent="0.15">
      <c r="A112" s="59"/>
      <c r="B112" s="135"/>
      <c r="C112" s="165"/>
      <c r="D112" s="63"/>
      <c r="E112" s="63"/>
      <c r="F112" s="210"/>
      <c r="G112" s="227"/>
      <c r="H112" s="64"/>
      <c r="I112" s="196">
        <f>G112*(1-H112)</f>
        <v>0</v>
      </c>
      <c r="J112" s="197">
        <f>IF(ISERROR(+I112*F112),"",+I112*F112)</f>
        <v>0</v>
      </c>
      <c r="K112" s="269"/>
      <c r="L112" s="14"/>
      <c r="M112" s="198" t="str">
        <f t="shared" si="27"/>
        <v/>
      </c>
      <c r="N112" s="198" t="str">
        <f t="shared" si="28"/>
        <v/>
      </c>
      <c r="O112" s="199" t="str">
        <f>IF(ISBLANK(+F112),"",+F112)</f>
        <v/>
      </c>
      <c r="P112" s="108"/>
      <c r="Q112" s="227"/>
      <c r="R112" s="211"/>
      <c r="S112" s="196">
        <f t="shared" si="29"/>
        <v>0</v>
      </c>
      <c r="T112" s="197">
        <f>IF(OR(P112="nee",P112=""),0,IF(ISERROR(+S112*O112*7),0,+S112*O112*7))</f>
        <v>0</v>
      </c>
      <c r="U112" s="269"/>
      <c r="V112" s="267"/>
      <c r="W112" s="629"/>
      <c r="X112" s="627"/>
      <c r="Y112" s="628"/>
      <c r="Z112" s="528"/>
      <c r="AA112" s="196" t="str">
        <f>IF(Z112="","",Y112*(1-Z112))</f>
        <v/>
      </c>
      <c r="AB112" s="269"/>
      <c r="AC112" s="14"/>
      <c r="AD112" s="198" t="str">
        <f t="shared" si="30"/>
        <v/>
      </c>
      <c r="AE112" s="198" t="str">
        <f t="shared" si="31"/>
        <v/>
      </c>
      <c r="AF112" s="199" t="str">
        <f>IF(ISBLANK(+F112),"",+F112)</f>
        <v/>
      </c>
      <c r="AG112" s="108"/>
      <c r="AH112" s="106"/>
      <c r="AI112" s="211"/>
      <c r="AJ112" s="200" t="str">
        <f>IF(ISERROR(IF(OR(AG112="nee",AG112=""),"",+AF112*AH112)),"",IF(OR(AG112="nee",AG112=""),"",+AF112*AH112))</f>
        <v/>
      </c>
      <c r="AK112" s="201" t="str">
        <f>IF(ISERROR((AJ112*24*365)/1000),"",(AJ112*24*365)/1000)</f>
        <v/>
      </c>
      <c r="AL112" s="197">
        <f>IF(ISERROR(+AK112*tariefKwh*7),0,+AK112*tariefKwh*7)</f>
        <v>0</v>
      </c>
    </row>
    <row r="113" spans="1:38" s="11" customFormat="1" ht="15" customHeight="1" x14ac:dyDescent="0.15">
      <c r="A113" s="59"/>
      <c r="B113" s="135"/>
      <c r="C113" s="165"/>
      <c r="D113" s="63"/>
      <c r="E113" s="63"/>
      <c r="F113" s="210"/>
      <c r="G113" s="227"/>
      <c r="H113" s="64"/>
      <c r="I113" s="196">
        <f>G113*(1-H113)</f>
        <v>0</v>
      </c>
      <c r="J113" s="197">
        <f>IF(ISERROR(+I113*F113),"",+I113*F113)</f>
        <v>0</v>
      </c>
      <c r="K113" s="269"/>
      <c r="L113" s="14"/>
      <c r="M113" s="198" t="str">
        <f t="shared" si="27"/>
        <v/>
      </c>
      <c r="N113" s="198" t="str">
        <f t="shared" si="28"/>
        <v/>
      </c>
      <c r="O113" s="199" t="str">
        <f>IF(ISBLANK(+F113),"",+F113)</f>
        <v/>
      </c>
      <c r="P113" s="108"/>
      <c r="Q113" s="227"/>
      <c r="R113" s="211"/>
      <c r="S113" s="196">
        <f t="shared" si="29"/>
        <v>0</v>
      </c>
      <c r="T113" s="197">
        <f>IF(OR(P113="nee",P113=""),0,IF(ISERROR(+S113*O113*7),0,+S113*O113*7))</f>
        <v>0</v>
      </c>
      <c r="U113" s="269"/>
      <c r="V113" s="267"/>
      <c r="W113" s="629"/>
      <c r="X113" s="627"/>
      <c r="Y113" s="628"/>
      <c r="Z113" s="528"/>
      <c r="AA113" s="196" t="str">
        <f>IF(Z113="","",Y113*(1-Z113))</f>
        <v/>
      </c>
      <c r="AB113" s="269"/>
      <c r="AC113" s="14"/>
      <c r="AD113" s="198" t="str">
        <f t="shared" si="30"/>
        <v/>
      </c>
      <c r="AE113" s="198" t="str">
        <f t="shared" si="31"/>
        <v/>
      </c>
      <c r="AF113" s="199" t="str">
        <f>IF(ISBLANK(+F113),"",+F113)</f>
        <v/>
      </c>
      <c r="AG113" s="108"/>
      <c r="AH113" s="106"/>
      <c r="AI113" s="211"/>
      <c r="AJ113" s="200" t="str">
        <f>IF(ISERROR(IF(OR(AG113="nee",AG113=""),"",+AF113*AH113)),"",IF(OR(AG113="nee",AG113=""),"",+AF113*AH113))</f>
        <v/>
      </c>
      <c r="AK113" s="201" t="str">
        <f>IF(ISERROR((AJ113*24*365)/1000),"",(AJ113*24*365)/1000)</f>
        <v/>
      </c>
      <c r="AL113" s="197">
        <f>IF(ISERROR(+AK113*tariefKwh*7),0,+AK113*tariefKwh*7)</f>
        <v>0</v>
      </c>
    </row>
    <row r="114" spans="1:38" s="11" customFormat="1" ht="15" customHeight="1" x14ac:dyDescent="0.15">
      <c r="A114" s="59"/>
      <c r="B114" s="135"/>
      <c r="C114" s="165"/>
      <c r="D114" s="63"/>
      <c r="E114" s="63"/>
      <c r="F114" s="210"/>
      <c r="G114" s="227"/>
      <c r="H114" s="64"/>
      <c r="I114" s="196">
        <f>G114*(1-H114)</f>
        <v>0</v>
      </c>
      <c r="J114" s="197">
        <f>IF(ISERROR(+I114*F114),"",+I114*F114)</f>
        <v>0</v>
      </c>
      <c r="K114" s="269"/>
      <c r="L114" s="14"/>
      <c r="M114" s="198" t="str">
        <f t="shared" si="27"/>
        <v/>
      </c>
      <c r="N114" s="198" t="str">
        <f t="shared" si="28"/>
        <v/>
      </c>
      <c r="O114" s="199" t="str">
        <f>IF(ISBLANK(+F114),"",+F114)</f>
        <v/>
      </c>
      <c r="P114" s="108"/>
      <c r="Q114" s="227"/>
      <c r="R114" s="211"/>
      <c r="S114" s="196">
        <f t="shared" si="29"/>
        <v>0</v>
      </c>
      <c r="T114" s="197">
        <f>IF(OR(P114="nee",P114=""),0,IF(ISERROR(+S114*O114*7),0,+S114*O114*7))</f>
        <v>0</v>
      </c>
      <c r="U114" s="269"/>
      <c r="V114" s="267"/>
      <c r="W114" s="629"/>
      <c r="X114" s="627"/>
      <c r="Y114" s="628"/>
      <c r="Z114" s="528"/>
      <c r="AA114" s="196" t="str">
        <f>IF(Z114="","",Y114*(1-Z114))</f>
        <v/>
      </c>
      <c r="AB114" s="269"/>
      <c r="AC114" s="14"/>
      <c r="AD114" s="198" t="str">
        <f t="shared" si="30"/>
        <v/>
      </c>
      <c r="AE114" s="198" t="str">
        <f t="shared" si="31"/>
        <v/>
      </c>
      <c r="AF114" s="199" t="str">
        <f>IF(ISBLANK(+F114),"",+F114)</f>
        <v/>
      </c>
      <c r="AG114" s="108"/>
      <c r="AH114" s="106"/>
      <c r="AI114" s="211"/>
      <c r="AJ114" s="200" t="str">
        <f>IF(ISERROR(IF(OR(AG114="nee",AG114=""),"",+AF114*AH114)),"",IF(OR(AG114="nee",AG114=""),"",+AF114*AH114))</f>
        <v/>
      </c>
      <c r="AK114" s="201" t="str">
        <f>IF(ISERROR((AJ114*24*365)/1000),"",(AJ114*24*365)/1000)</f>
        <v/>
      </c>
      <c r="AL114" s="197">
        <f>IF(ISERROR(+AK114*tariefKwh*7),0,+AK114*tariefKwh*7)</f>
        <v>0</v>
      </c>
    </row>
    <row r="115" spans="1:38" s="11" customFormat="1" ht="15" customHeight="1" x14ac:dyDescent="0.15">
      <c r="A115" s="59"/>
      <c r="B115" s="135"/>
      <c r="C115" s="165"/>
      <c r="D115" s="63"/>
      <c r="E115" s="63"/>
      <c r="F115" s="210"/>
      <c r="G115" s="227"/>
      <c r="H115" s="64"/>
      <c r="I115" s="196">
        <f>G115*(1-H115)</f>
        <v>0</v>
      </c>
      <c r="J115" s="197">
        <f>IF(ISERROR(+I115*F115),"",+I115*F115)</f>
        <v>0</v>
      </c>
      <c r="K115" s="269"/>
      <c r="L115" s="14"/>
      <c r="M115" s="198" t="str">
        <f t="shared" si="27"/>
        <v/>
      </c>
      <c r="N115" s="198" t="str">
        <f t="shared" si="28"/>
        <v/>
      </c>
      <c r="O115" s="199" t="str">
        <f>IF(ISBLANK(+F115),"",+F115)</f>
        <v/>
      </c>
      <c r="P115" s="108"/>
      <c r="Q115" s="227"/>
      <c r="R115" s="211"/>
      <c r="S115" s="196">
        <f t="shared" si="29"/>
        <v>0</v>
      </c>
      <c r="T115" s="197">
        <f>IF(OR(P115="nee",P115=""),0,IF(ISERROR(+S115*O115*7),0,+S115*O115*7))</f>
        <v>0</v>
      </c>
      <c r="U115" s="269"/>
      <c r="V115" s="267"/>
      <c r="W115" s="629"/>
      <c r="X115" s="627"/>
      <c r="Y115" s="628"/>
      <c r="Z115" s="528"/>
      <c r="AA115" s="196" t="str">
        <f>IF(Z115="","",Y115*(1-Z115))</f>
        <v/>
      </c>
      <c r="AB115" s="269"/>
      <c r="AC115" s="14"/>
      <c r="AD115" s="198" t="str">
        <f t="shared" si="30"/>
        <v/>
      </c>
      <c r="AE115" s="198" t="str">
        <f t="shared" si="31"/>
        <v/>
      </c>
      <c r="AF115" s="199" t="str">
        <f>IF(ISBLANK(+F115),"",+F115)</f>
        <v/>
      </c>
      <c r="AG115" s="108"/>
      <c r="AH115" s="106"/>
      <c r="AI115" s="211"/>
      <c r="AJ115" s="200" t="str">
        <f>IF(ISERROR(IF(OR(AG115="nee",AG115=""),"",+AF115*AH115)),"",IF(OR(AG115="nee",AG115=""),"",+AF115*AH115))</f>
        <v/>
      </c>
      <c r="AK115" s="201" t="str">
        <f>IF(ISERROR((AJ115*24*365)/1000),"",(AJ115*24*365)/1000)</f>
        <v/>
      </c>
      <c r="AL115" s="197">
        <f>IF(ISERROR(+AK115*tariefKwh*7),0,+AK115*tariefKwh*7)</f>
        <v>0</v>
      </c>
    </row>
    <row r="116" spans="1:38" s="11" customFormat="1" ht="15" customHeight="1" x14ac:dyDescent="0.15">
      <c r="A116" s="59"/>
      <c r="B116" s="79"/>
      <c r="C116" s="202" t="s">
        <v>299</v>
      </c>
      <c r="D116" s="203"/>
      <c r="E116" s="203"/>
      <c r="F116" s="204"/>
      <c r="G116" s="205"/>
      <c r="H116" s="206"/>
      <c r="I116" s="205"/>
      <c r="J116" s="207"/>
      <c r="K116" s="207"/>
      <c r="L116" s="208"/>
      <c r="M116" s="209"/>
      <c r="N116" s="152"/>
      <c r="O116" s="14"/>
      <c r="P116" s="14"/>
      <c r="Q116" s="14"/>
      <c r="R116" s="14"/>
      <c r="S116" s="14"/>
      <c r="T116" s="14"/>
      <c r="U116" s="207"/>
      <c r="V116" s="14"/>
      <c r="W116" s="14"/>
      <c r="X116" s="14"/>
      <c r="Y116" s="14"/>
      <c r="Z116" s="207"/>
      <c r="AA116" s="207"/>
      <c r="AB116" s="207"/>
      <c r="AC116" s="14"/>
      <c r="AD116" s="152"/>
      <c r="AE116" s="152"/>
      <c r="AF116" s="14"/>
      <c r="AG116" s="73"/>
      <c r="AH116" s="14"/>
      <c r="AI116" s="14"/>
    </row>
    <row r="117" spans="1:38" s="11" customFormat="1" ht="15" customHeight="1" x14ac:dyDescent="0.15">
      <c r="A117" s="59"/>
      <c r="B117" s="79"/>
      <c r="C117" s="202"/>
      <c r="D117" s="203"/>
      <c r="E117" s="203"/>
      <c r="F117" s="204"/>
      <c r="G117" s="205"/>
      <c r="H117" s="205"/>
      <c r="I117" s="206"/>
      <c r="J117" s="205"/>
      <c r="K117" s="205"/>
      <c r="L117" s="207"/>
      <c r="M117" s="208"/>
      <c r="N117" s="209"/>
      <c r="O117" s="152"/>
      <c r="P117" s="14"/>
      <c r="Q117" s="14"/>
      <c r="R117" s="206"/>
      <c r="S117" s="14"/>
      <c r="T117" s="14"/>
      <c r="U117" s="205"/>
      <c r="V117" s="14"/>
      <c r="W117" s="14"/>
      <c r="X117" s="14"/>
      <c r="Y117" s="14"/>
      <c r="Z117" s="205"/>
      <c r="AA117" s="205"/>
      <c r="AB117" s="205"/>
      <c r="AC117" s="14"/>
      <c r="AD117" s="14"/>
      <c r="AE117" s="152"/>
      <c r="AF117" s="152"/>
      <c r="AG117" s="14"/>
      <c r="AH117" s="73"/>
      <c r="AI117" s="14"/>
      <c r="AJ117" s="14"/>
    </row>
    <row r="118" spans="1:38" s="11" customFormat="1" ht="60.75" x14ac:dyDescent="0.3">
      <c r="A118" s="59"/>
      <c r="B118" s="81" t="s">
        <v>53</v>
      </c>
      <c r="C118" s="633" t="str">
        <f t="shared" ref="C118:E118" si="32">VLOOKUP(B118,$B$10:$D$32,2,FALSE)</f>
        <v>Variant 5: Licentie(s) Decentrale Distributie</v>
      </c>
      <c r="D118" s="634" t="e">
        <f t="shared" si="32"/>
        <v>#N/A</v>
      </c>
      <c r="E118" s="634" t="e">
        <f t="shared" si="32"/>
        <v>#N/A</v>
      </c>
      <c r="F118" s="67"/>
      <c r="G118" s="67"/>
      <c r="H118" s="67"/>
      <c r="I118" s="67"/>
      <c r="J118" s="191" t="s">
        <v>41</v>
      </c>
      <c r="K118" s="270"/>
      <c r="L118" s="14"/>
      <c r="M118" s="633" t="str">
        <f>IF(E119="Subscription","Subscription","Onderhoud &amp; Support")</f>
        <v>Onderhoud &amp; Support</v>
      </c>
      <c r="N118" s="634"/>
      <c r="O118" s="634"/>
      <c r="P118" s="634"/>
      <c r="Q118" s="58"/>
      <c r="R118" s="58"/>
      <c r="S118" s="58"/>
      <c r="T118" s="191" t="str">
        <f>"Totaalprijs "&amp;M118&amp;" 
Licentie"</f>
        <v>Totaalprijs Onderhoud &amp; Support 
Licentie</v>
      </c>
      <c r="U118" s="270"/>
      <c r="V118" s="14"/>
      <c r="W118" s="270"/>
      <c r="X118" s="270"/>
      <c r="Y118" s="270"/>
      <c r="Z118" s="270"/>
      <c r="AA118" s="270"/>
      <c r="AB118" s="270"/>
      <c r="AC118" s="14"/>
      <c r="AD118" s="150"/>
      <c r="AE118" s="150"/>
      <c r="AF118" s="18"/>
      <c r="AG118" s="18"/>
      <c r="AH118" s="18"/>
      <c r="AI118" s="18"/>
      <c r="AJ118" s="18"/>
      <c r="AK118" s="18"/>
      <c r="AL118" s="18"/>
    </row>
    <row r="119" spans="1:38" s="11" customFormat="1" ht="20.25" thickBot="1" x14ac:dyDescent="0.25">
      <c r="A119" s="59"/>
      <c r="B119" s="82"/>
      <c r="C119" s="83" t="s">
        <v>39</v>
      </c>
      <c r="D119" s="166"/>
      <c r="E119" s="134"/>
      <c r="F119" s="294" t="s">
        <v>40</v>
      </c>
      <c r="G119" s="99"/>
      <c r="H119" s="68"/>
      <c r="I119" s="68"/>
      <c r="J119" s="69">
        <f>SUM(J121:J123)</f>
        <v>0</v>
      </c>
      <c r="K119" s="271"/>
      <c r="L119" s="14"/>
      <c r="M119" s="154"/>
      <c r="N119" s="153"/>
      <c r="O119" s="70"/>
      <c r="P119" s="70"/>
      <c r="Q119" s="70"/>
      <c r="R119" s="70"/>
      <c r="S119" s="70"/>
      <c r="T119" s="71">
        <f>SUM(T121:T123)</f>
        <v>0</v>
      </c>
      <c r="U119" s="271"/>
      <c r="V119" s="14"/>
      <c r="W119" s="271"/>
      <c r="X119" s="271"/>
      <c r="Y119" s="271"/>
      <c r="Z119" s="271"/>
      <c r="AA119" s="271"/>
      <c r="AB119" s="271"/>
      <c r="AC119" s="14"/>
      <c r="AD119" s="150"/>
      <c r="AE119" s="150"/>
      <c r="AF119" s="18"/>
      <c r="AG119" s="18"/>
      <c r="AH119" s="18"/>
      <c r="AI119" s="18"/>
      <c r="AJ119" s="18"/>
      <c r="AK119" s="18"/>
      <c r="AL119" s="18"/>
    </row>
    <row r="120" spans="1:38" s="11" customFormat="1" ht="75.75" thickTop="1" x14ac:dyDescent="0.25">
      <c r="A120" s="59"/>
      <c r="B120" s="135"/>
      <c r="C120" s="192" t="s">
        <v>5</v>
      </c>
      <c r="D120" s="192" t="s">
        <v>11</v>
      </c>
      <c r="E120" s="192" t="s">
        <v>14</v>
      </c>
      <c r="F120" s="193" t="s">
        <v>16</v>
      </c>
      <c r="G120" s="193" t="s">
        <v>36</v>
      </c>
      <c r="H120" s="193" t="s">
        <v>181</v>
      </c>
      <c r="I120" s="193" t="s">
        <v>12</v>
      </c>
      <c r="J120" s="193" t="s">
        <v>13</v>
      </c>
      <c r="K120" s="268" t="s">
        <v>210</v>
      </c>
      <c r="L120" s="14"/>
      <c r="M120" s="192" t="s">
        <v>5</v>
      </c>
      <c r="N120" s="192" t="s">
        <v>11</v>
      </c>
      <c r="O120" s="193" t="s">
        <v>16</v>
      </c>
      <c r="P120" s="194" t="s">
        <v>19</v>
      </c>
      <c r="Q120" s="193" t="s">
        <v>318</v>
      </c>
      <c r="R120" s="193" t="s">
        <v>181</v>
      </c>
      <c r="S120" s="193" t="s">
        <v>319</v>
      </c>
      <c r="T120" s="193" t="s">
        <v>224</v>
      </c>
      <c r="U120" s="268" t="s">
        <v>210</v>
      </c>
      <c r="V120" s="14"/>
      <c r="W120" s="271"/>
      <c r="X120" s="271"/>
      <c r="Y120" s="271"/>
      <c r="Z120" s="271"/>
      <c r="AA120" s="271"/>
      <c r="AB120" s="271"/>
      <c r="AC120" s="14"/>
      <c r="AD120" s="85"/>
      <c r="AE120" s="150"/>
      <c r="AF120" s="150"/>
      <c r="AG120" s="18"/>
      <c r="AH120" s="18"/>
      <c r="AI120" s="18"/>
      <c r="AJ120" s="18"/>
      <c r="AK120" s="18"/>
      <c r="AL120" s="18"/>
    </row>
    <row r="121" spans="1:38" s="11" customFormat="1" ht="15" customHeight="1" x14ac:dyDescent="0.2">
      <c r="A121" s="59"/>
      <c r="B121" s="135"/>
      <c r="C121" s="165"/>
      <c r="D121" s="63"/>
      <c r="E121" s="63"/>
      <c r="F121" s="210"/>
      <c r="G121" s="227"/>
      <c r="H121" s="64"/>
      <c r="I121" s="196">
        <f>G121*(1-H121)</f>
        <v>0</v>
      </c>
      <c r="J121" s="197">
        <f>IF(ISERROR(+I121*F121),"",+I121*F121)</f>
        <v>0</v>
      </c>
      <c r="K121" s="269"/>
      <c r="L121" s="14"/>
      <c r="M121" s="198" t="str">
        <f t="shared" ref="M121:M123" si="33">IF(ISBLANK(+C121),"",+C121)</f>
        <v/>
      </c>
      <c r="N121" s="198" t="str">
        <f t="shared" ref="N121:N123" si="34">IF(ISBLANK(+D121),"",+D121)</f>
        <v/>
      </c>
      <c r="O121" s="199" t="str">
        <f>IF(ISBLANK(+F121),"",+F121)</f>
        <v/>
      </c>
      <c r="P121" s="108"/>
      <c r="Q121" s="227"/>
      <c r="R121" s="211"/>
      <c r="S121" s="196">
        <f t="shared" ref="S121:S123" si="35">IF(ISERROR(+Q121*(1-(R121))),"",+Q121*(1-(R121)))</f>
        <v>0</v>
      </c>
      <c r="T121" s="197">
        <f>IF(OR(P121="nee",P121=""),0,IF(ISERROR(+S121*O121*7),0,+S121*O121*7))</f>
        <v>0</v>
      </c>
      <c r="U121" s="269"/>
      <c r="V121" s="14"/>
      <c r="W121" s="271"/>
      <c r="X121" s="271"/>
      <c r="Y121" s="271"/>
      <c r="Z121" s="271"/>
      <c r="AA121" s="271"/>
      <c r="AB121" s="271"/>
      <c r="AC121" s="14"/>
      <c r="AD121" s="150"/>
      <c r="AE121" s="150"/>
      <c r="AF121" s="18"/>
      <c r="AG121" s="18"/>
      <c r="AH121" s="18"/>
      <c r="AI121" s="18"/>
      <c r="AJ121" s="18"/>
      <c r="AK121" s="18"/>
      <c r="AL121" s="18"/>
    </row>
    <row r="122" spans="1:38" s="11" customFormat="1" ht="15" customHeight="1" x14ac:dyDescent="0.2">
      <c r="A122" s="59"/>
      <c r="B122" s="135"/>
      <c r="C122" s="165"/>
      <c r="D122" s="63"/>
      <c r="E122" s="63"/>
      <c r="F122" s="210"/>
      <c r="G122" s="227"/>
      <c r="H122" s="64"/>
      <c r="I122" s="196">
        <f>G122*(1-H122)</f>
        <v>0</v>
      </c>
      <c r="J122" s="197">
        <f>IF(ISERROR(+I122*F122),"",+I122*F122)</f>
        <v>0</v>
      </c>
      <c r="K122" s="269"/>
      <c r="L122" s="14"/>
      <c r="M122" s="198" t="str">
        <f t="shared" si="33"/>
        <v/>
      </c>
      <c r="N122" s="198" t="str">
        <f t="shared" si="34"/>
        <v/>
      </c>
      <c r="O122" s="199" t="str">
        <f>IF(ISBLANK(+F122),"",+F122)</f>
        <v/>
      </c>
      <c r="P122" s="108"/>
      <c r="Q122" s="227"/>
      <c r="R122" s="211"/>
      <c r="S122" s="196">
        <f t="shared" si="35"/>
        <v>0</v>
      </c>
      <c r="T122" s="197">
        <f>IF(OR(P122="nee",P122=""),0,IF(ISERROR(+S122*O122*7),0,+S122*O122*7))</f>
        <v>0</v>
      </c>
      <c r="U122" s="269"/>
      <c r="V122" s="14"/>
      <c r="W122" s="271"/>
      <c r="X122" s="271"/>
      <c r="Y122" s="271"/>
      <c r="Z122" s="271"/>
      <c r="AA122" s="271"/>
      <c r="AB122" s="271"/>
      <c r="AC122" s="14"/>
      <c r="AD122" s="150"/>
      <c r="AE122" s="150"/>
      <c r="AF122" s="18"/>
      <c r="AG122" s="18"/>
      <c r="AH122" s="18"/>
      <c r="AI122" s="18"/>
      <c r="AJ122" s="18"/>
      <c r="AK122" s="18"/>
      <c r="AL122" s="18"/>
    </row>
    <row r="123" spans="1:38" s="11" customFormat="1" ht="15" customHeight="1" x14ac:dyDescent="0.2">
      <c r="A123" s="59"/>
      <c r="B123" s="135"/>
      <c r="C123" s="165"/>
      <c r="D123" s="63"/>
      <c r="E123" s="63"/>
      <c r="F123" s="210"/>
      <c r="G123" s="227"/>
      <c r="H123" s="64"/>
      <c r="I123" s="196">
        <f>G123*(1-H123)</f>
        <v>0</v>
      </c>
      <c r="J123" s="197">
        <f>IF(ISERROR(+I123*F123),"",+I123*F123)</f>
        <v>0</v>
      </c>
      <c r="K123" s="269"/>
      <c r="L123" s="14"/>
      <c r="M123" s="198" t="str">
        <f t="shared" si="33"/>
        <v/>
      </c>
      <c r="N123" s="198" t="str">
        <f t="shared" si="34"/>
        <v/>
      </c>
      <c r="O123" s="199" t="str">
        <f>IF(ISBLANK(+F123),"",+F123)</f>
        <v/>
      </c>
      <c r="P123" s="108"/>
      <c r="Q123" s="227"/>
      <c r="R123" s="211"/>
      <c r="S123" s="196">
        <f t="shared" si="35"/>
        <v>0</v>
      </c>
      <c r="T123" s="197">
        <f>IF(OR(P123="nee",P123=""),0,IF(ISERROR(+S123*O123*7),0,+S123*O123*7))</f>
        <v>0</v>
      </c>
      <c r="U123" s="269"/>
      <c r="V123" s="14"/>
      <c r="W123" s="271"/>
      <c r="X123" s="271"/>
      <c r="Y123" s="271"/>
      <c r="Z123" s="271"/>
      <c r="AA123" s="271"/>
      <c r="AB123" s="271"/>
      <c r="AC123" s="14"/>
      <c r="AD123" s="150"/>
      <c r="AE123" s="150"/>
      <c r="AF123" s="18"/>
      <c r="AG123" s="18"/>
      <c r="AH123" s="18"/>
      <c r="AI123" s="18"/>
      <c r="AJ123" s="18"/>
      <c r="AK123" s="18"/>
      <c r="AL123" s="18"/>
    </row>
    <row r="124" spans="1:38" s="11" customFormat="1" ht="15" customHeight="1" thickBot="1" x14ac:dyDescent="0.25">
      <c r="A124" s="59"/>
      <c r="B124" s="158"/>
      <c r="C124" s="158"/>
      <c r="D124" s="158"/>
      <c r="E124" s="24"/>
      <c r="F124" s="20"/>
      <c r="G124" s="20"/>
      <c r="H124" s="20"/>
      <c r="I124" s="20"/>
      <c r="J124" s="20"/>
      <c r="K124" s="20"/>
      <c r="L124" s="20"/>
      <c r="M124" s="149"/>
      <c r="N124" s="149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149"/>
      <c r="AE124" s="149"/>
      <c r="AF124" s="20"/>
      <c r="AG124" s="20"/>
      <c r="AH124" s="20"/>
      <c r="AI124" s="20"/>
      <c r="AJ124" s="20"/>
      <c r="AK124" s="20"/>
      <c r="AL124" s="20"/>
    </row>
    <row r="125" spans="1:38" s="11" customFormat="1" ht="15" customHeight="1" x14ac:dyDescent="0.2">
      <c r="A125" s="59"/>
      <c r="B125" s="15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50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50"/>
      <c r="AF125" s="150"/>
      <c r="AG125" s="18"/>
      <c r="AH125" s="18"/>
      <c r="AI125" s="18"/>
      <c r="AJ125" s="18"/>
      <c r="AK125" s="18"/>
      <c r="AL125" s="18"/>
    </row>
    <row r="126" spans="1:38" s="11" customFormat="1" ht="19.5" x14ac:dyDescent="0.15">
      <c r="A126" s="59"/>
      <c r="B126" s="87" t="s">
        <v>51</v>
      </c>
      <c r="C126" s="633" t="str">
        <f t="shared" ref="C126:E126" si="36">VLOOKUP(B126,$B$10:$D$32,2,FALSE)</f>
        <v>Variant 6: Decentrale Distributie</v>
      </c>
      <c r="D126" s="634" t="e">
        <f t="shared" si="36"/>
        <v>#N/A</v>
      </c>
      <c r="E126" s="634" t="e">
        <f t="shared" si="36"/>
        <v>#N/A</v>
      </c>
      <c r="F126" s="128"/>
      <c r="G126" s="131" t="s">
        <v>35</v>
      </c>
      <c r="H126" s="131"/>
      <c r="I126" s="128"/>
      <c r="J126" s="127"/>
      <c r="K126" s="266"/>
      <c r="L126" s="85"/>
      <c r="M126" s="248" t="s">
        <v>317</v>
      </c>
      <c r="N126" s="249"/>
      <c r="O126" s="250"/>
      <c r="P126" s="250"/>
      <c r="Q126" s="250"/>
      <c r="R126" s="250"/>
      <c r="S126" s="128"/>
      <c r="T126" s="127"/>
      <c r="U126" s="266"/>
      <c r="V126" s="266"/>
      <c r="W126" s="248" t="s">
        <v>317</v>
      </c>
      <c r="X126" s="249"/>
      <c r="Y126" s="250"/>
      <c r="Z126" s="250"/>
      <c r="AA126" s="624"/>
      <c r="AB126" s="266"/>
      <c r="AC126" s="85"/>
      <c r="AD126" s="248" t="s">
        <v>17</v>
      </c>
      <c r="AE126" s="249"/>
      <c r="AF126" s="250"/>
      <c r="AG126" s="250"/>
      <c r="AH126" s="250"/>
      <c r="AI126" s="250"/>
      <c r="AJ126" s="250"/>
      <c r="AK126" s="128"/>
      <c r="AL126" s="127"/>
    </row>
    <row r="127" spans="1:38" s="11" customFormat="1" ht="20.25" thickBot="1" x14ac:dyDescent="0.2">
      <c r="A127" s="59"/>
      <c r="B127" s="59"/>
      <c r="C127" s="83" t="s">
        <v>20</v>
      </c>
      <c r="D127" s="164"/>
      <c r="E127" s="643" t="str">
        <f>"Distributie " &amp; LEFT(B126,1) &amp; " : "</f>
        <v xml:space="preserve">Distributie 6 : </v>
      </c>
      <c r="F127" s="644"/>
      <c r="G127" s="645"/>
      <c r="H127" s="646"/>
      <c r="I127" s="88" t="s">
        <v>21</v>
      </c>
      <c r="J127" s="84">
        <f>SUM(J129:J133)</f>
        <v>0</v>
      </c>
      <c r="K127" s="267"/>
      <c r="L127" s="59"/>
      <c r="M127" s="246"/>
      <c r="N127" s="247"/>
      <c r="O127" s="129"/>
      <c r="P127" s="129"/>
      <c r="Q127" s="129"/>
      <c r="R127" s="129"/>
      <c r="S127" s="132" t="s">
        <v>21</v>
      </c>
      <c r="T127" s="133">
        <f>SUM(T129:T133)</f>
        <v>0</v>
      </c>
      <c r="U127" s="267"/>
      <c r="V127" s="267"/>
      <c r="W127" s="246" t="s">
        <v>472</v>
      </c>
      <c r="X127" s="247"/>
      <c r="Y127" s="129"/>
      <c r="Z127" s="129"/>
      <c r="AA127" s="625"/>
      <c r="AB127" s="267"/>
      <c r="AC127" s="59"/>
      <c r="AD127" s="246"/>
      <c r="AE127" s="247"/>
      <c r="AF127" s="129"/>
      <c r="AG127" s="129"/>
      <c r="AH127" s="129"/>
      <c r="AI127" s="129"/>
      <c r="AJ127" s="129"/>
      <c r="AK127" s="132" t="s">
        <v>21</v>
      </c>
      <c r="AL127" s="133">
        <f>SUM(AL129:AL133)</f>
        <v>0</v>
      </c>
    </row>
    <row r="128" spans="1:38" s="11" customFormat="1" ht="90.75" thickTop="1" x14ac:dyDescent="0.25">
      <c r="A128" s="59"/>
      <c r="B128" s="135"/>
      <c r="C128" s="192" t="s">
        <v>5</v>
      </c>
      <c r="D128" s="192" t="s">
        <v>11</v>
      </c>
      <c r="E128" s="192" t="s">
        <v>14</v>
      </c>
      <c r="F128" s="193" t="s">
        <v>16</v>
      </c>
      <c r="G128" s="193" t="s">
        <v>36</v>
      </c>
      <c r="H128" s="193" t="s">
        <v>181</v>
      </c>
      <c r="I128" s="193" t="s">
        <v>12</v>
      </c>
      <c r="J128" s="193" t="s">
        <v>13</v>
      </c>
      <c r="K128" s="268" t="s">
        <v>210</v>
      </c>
      <c r="L128" s="14"/>
      <c r="M128" s="192" t="s">
        <v>5</v>
      </c>
      <c r="N128" s="192" t="s">
        <v>11</v>
      </c>
      <c r="O128" s="193" t="s">
        <v>16</v>
      </c>
      <c r="P128" s="194" t="s">
        <v>19</v>
      </c>
      <c r="Q128" s="193" t="s">
        <v>318</v>
      </c>
      <c r="R128" s="193" t="s">
        <v>474</v>
      </c>
      <c r="S128" s="193" t="s">
        <v>319</v>
      </c>
      <c r="T128" s="193" t="s">
        <v>224</v>
      </c>
      <c r="U128" s="268" t="s">
        <v>210</v>
      </c>
      <c r="V128" s="267"/>
      <c r="W128" s="623" t="s">
        <v>5</v>
      </c>
      <c r="X128" s="626" t="s">
        <v>470</v>
      </c>
      <c r="Y128" s="193" t="s">
        <v>318</v>
      </c>
      <c r="Z128" s="527" t="s">
        <v>473</v>
      </c>
      <c r="AA128" s="193" t="s">
        <v>319</v>
      </c>
      <c r="AB128" s="268" t="s">
        <v>210</v>
      </c>
      <c r="AC128" s="14"/>
      <c r="AD128" s="192" t="s">
        <v>5</v>
      </c>
      <c r="AE128" s="192" t="s">
        <v>11</v>
      </c>
      <c r="AF128" s="193" t="s">
        <v>16</v>
      </c>
      <c r="AG128" s="194" t="s">
        <v>19</v>
      </c>
      <c r="AH128" s="193" t="s">
        <v>302</v>
      </c>
      <c r="AI128" s="195" t="s">
        <v>15</v>
      </c>
      <c r="AJ128" s="193" t="s">
        <v>302</v>
      </c>
      <c r="AK128" s="193" t="s">
        <v>18</v>
      </c>
      <c r="AL128" s="193" t="s">
        <v>226</v>
      </c>
    </row>
    <row r="129" spans="1:38" s="11" customFormat="1" ht="15" customHeight="1" x14ac:dyDescent="0.15">
      <c r="A129" s="59"/>
      <c r="B129" s="135"/>
      <c r="C129" s="165"/>
      <c r="D129" s="63"/>
      <c r="E129" s="63"/>
      <c r="F129" s="210"/>
      <c r="G129" s="227"/>
      <c r="H129" s="64"/>
      <c r="I129" s="196">
        <f>G129*(1-H129)</f>
        <v>0</v>
      </c>
      <c r="J129" s="197">
        <f>IF(ISERROR(+I129*F129),"",+I129*F129)</f>
        <v>0</v>
      </c>
      <c r="K129" s="269"/>
      <c r="L129" s="14"/>
      <c r="M129" s="198" t="str">
        <f t="shared" ref="M129:M133" si="37">IF(ISBLANK(+C129),"",+C129)</f>
        <v/>
      </c>
      <c r="N129" s="198" t="str">
        <f t="shared" ref="N129:N133" si="38">IF(ISBLANK(+D129),"",+D129)</f>
        <v/>
      </c>
      <c r="O129" s="199" t="str">
        <f>IF(ISBLANK(+F129),"",+F129)</f>
        <v/>
      </c>
      <c r="P129" s="108"/>
      <c r="Q129" s="227"/>
      <c r="R129" s="211"/>
      <c r="S129" s="196">
        <f t="shared" ref="S129:S133" si="39">IF(ISERROR(+Q129*(1-(R129))),"",+Q129*(1-(R129)))</f>
        <v>0</v>
      </c>
      <c r="T129" s="197">
        <f>IF(OR(P129="nee",P129=""),0,IF(ISERROR(+S129*O129*7),0,+S129*O129*7))</f>
        <v>0</v>
      </c>
      <c r="U129" s="269"/>
      <c r="V129" s="267"/>
      <c r="W129" s="629"/>
      <c r="X129" s="627"/>
      <c r="Y129" s="628"/>
      <c r="Z129" s="528"/>
      <c r="AA129" s="196" t="str">
        <f>IF(Z129="","",Y129*(1-Z129))</f>
        <v/>
      </c>
      <c r="AB129" s="269"/>
      <c r="AC129" s="14"/>
      <c r="AD129" s="198" t="str">
        <f t="shared" ref="AD129:AD133" si="40">IF(ISBLANK(+M129),"",+M129)</f>
        <v/>
      </c>
      <c r="AE129" s="198" t="str">
        <f t="shared" ref="AE129:AE133" si="41">IF(ISBLANK(+N129),"",+N129)</f>
        <v/>
      </c>
      <c r="AF129" s="199" t="str">
        <f>IF(ISBLANK(+F129),"",+F129)</f>
        <v/>
      </c>
      <c r="AG129" s="108"/>
      <c r="AH129" s="106"/>
      <c r="AI129" s="211"/>
      <c r="AJ129" s="200" t="str">
        <f>IF(ISERROR(IF(OR(AG129="nee",AG129=""),"",+AF129*AH129)),"",IF(OR(AG129="nee",AG129=""),"",+AF129*AH129))</f>
        <v/>
      </c>
      <c r="AK129" s="201" t="str">
        <f>IF(ISERROR((AJ129*24*365)/1000),"",(AJ129*24*365)/1000)</f>
        <v/>
      </c>
      <c r="AL129" s="197">
        <f>IF(ISERROR(+AK129*tariefKwh*7),0,+AK129*tariefKwh*7)</f>
        <v>0</v>
      </c>
    </row>
    <row r="130" spans="1:38" s="11" customFormat="1" ht="15" customHeight="1" x14ac:dyDescent="0.15">
      <c r="A130" s="59"/>
      <c r="B130" s="135"/>
      <c r="C130" s="165"/>
      <c r="D130" s="63"/>
      <c r="E130" s="63"/>
      <c r="F130" s="210"/>
      <c r="G130" s="227"/>
      <c r="H130" s="64"/>
      <c r="I130" s="196">
        <f>G130*(1-H130)</f>
        <v>0</v>
      </c>
      <c r="J130" s="197">
        <f>IF(ISERROR(+I130*F130),"",+I130*F130)</f>
        <v>0</v>
      </c>
      <c r="K130" s="269"/>
      <c r="L130" s="14"/>
      <c r="M130" s="198" t="str">
        <f t="shared" si="37"/>
        <v/>
      </c>
      <c r="N130" s="198" t="str">
        <f t="shared" si="38"/>
        <v/>
      </c>
      <c r="O130" s="199" t="str">
        <f>IF(ISBLANK(+F130),"",+F130)</f>
        <v/>
      </c>
      <c r="P130" s="108"/>
      <c r="Q130" s="227"/>
      <c r="R130" s="211"/>
      <c r="S130" s="196">
        <f t="shared" si="39"/>
        <v>0</v>
      </c>
      <c r="T130" s="197">
        <f>IF(OR(P130="nee",P130=""),0,IF(ISERROR(+S130*O130*7),0,+S130*O130*7))</f>
        <v>0</v>
      </c>
      <c r="U130" s="269"/>
      <c r="V130" s="267"/>
      <c r="W130" s="629"/>
      <c r="X130" s="627"/>
      <c r="Y130" s="628"/>
      <c r="Z130" s="528"/>
      <c r="AA130" s="196" t="str">
        <f>IF(Z130="","",Y130*(1-Z130))</f>
        <v/>
      </c>
      <c r="AB130" s="269"/>
      <c r="AC130" s="14"/>
      <c r="AD130" s="198" t="str">
        <f t="shared" si="40"/>
        <v/>
      </c>
      <c r="AE130" s="198" t="str">
        <f t="shared" si="41"/>
        <v/>
      </c>
      <c r="AF130" s="199" t="str">
        <f>IF(ISBLANK(+F130),"",+F130)</f>
        <v/>
      </c>
      <c r="AG130" s="108"/>
      <c r="AH130" s="106"/>
      <c r="AI130" s="211"/>
      <c r="AJ130" s="200" t="str">
        <f>IF(ISERROR(IF(OR(AG130="nee",AG130=""),"",+AF130*AH130)),"",IF(OR(AG130="nee",AG130=""),"",+AF130*AH130))</f>
        <v/>
      </c>
      <c r="AK130" s="201" t="str">
        <f>IF(ISERROR((AJ130*24*365)/1000),"",(AJ130*24*365)/1000)</f>
        <v/>
      </c>
      <c r="AL130" s="197">
        <f>IF(ISERROR(+AK130*tariefKwh*7),0,+AK130*tariefKwh*7)</f>
        <v>0</v>
      </c>
    </row>
    <row r="131" spans="1:38" s="11" customFormat="1" ht="15" customHeight="1" x14ac:dyDescent="0.15">
      <c r="A131" s="59"/>
      <c r="B131" s="135"/>
      <c r="C131" s="165"/>
      <c r="D131" s="63"/>
      <c r="E131" s="63"/>
      <c r="F131" s="210"/>
      <c r="G131" s="227"/>
      <c r="H131" s="64"/>
      <c r="I131" s="196">
        <f>G131*(1-H131)</f>
        <v>0</v>
      </c>
      <c r="J131" s="197">
        <f>IF(ISERROR(+I131*F131),"",+I131*F131)</f>
        <v>0</v>
      </c>
      <c r="K131" s="269"/>
      <c r="L131" s="14"/>
      <c r="M131" s="198" t="str">
        <f t="shared" si="37"/>
        <v/>
      </c>
      <c r="N131" s="198" t="str">
        <f t="shared" si="38"/>
        <v/>
      </c>
      <c r="O131" s="199" t="str">
        <f>IF(ISBLANK(+F131),"",+F131)</f>
        <v/>
      </c>
      <c r="P131" s="108"/>
      <c r="Q131" s="227"/>
      <c r="R131" s="211"/>
      <c r="S131" s="196">
        <f t="shared" si="39"/>
        <v>0</v>
      </c>
      <c r="T131" s="197">
        <f>IF(OR(P131="nee",P131=""),0,IF(ISERROR(+S131*O131*7),0,+S131*O131*7))</f>
        <v>0</v>
      </c>
      <c r="U131" s="269"/>
      <c r="V131" s="267"/>
      <c r="W131" s="629"/>
      <c r="X131" s="627"/>
      <c r="Y131" s="628"/>
      <c r="Z131" s="528"/>
      <c r="AA131" s="196" t="str">
        <f>IF(Z131="","",Y131*(1-Z131))</f>
        <v/>
      </c>
      <c r="AB131" s="269"/>
      <c r="AC131" s="14"/>
      <c r="AD131" s="198" t="str">
        <f t="shared" si="40"/>
        <v/>
      </c>
      <c r="AE131" s="198" t="str">
        <f t="shared" si="41"/>
        <v/>
      </c>
      <c r="AF131" s="199" t="str">
        <f>IF(ISBLANK(+F131),"",+F131)</f>
        <v/>
      </c>
      <c r="AG131" s="108"/>
      <c r="AH131" s="106"/>
      <c r="AI131" s="211"/>
      <c r="AJ131" s="200" t="str">
        <f>IF(ISERROR(IF(OR(AG131="nee",AG131=""),"",+AF131*AH131)),"",IF(OR(AG131="nee",AG131=""),"",+AF131*AH131))</f>
        <v/>
      </c>
      <c r="AK131" s="201" t="str">
        <f>IF(ISERROR((AJ131*24*365)/1000),"",(AJ131*24*365)/1000)</f>
        <v/>
      </c>
      <c r="AL131" s="197">
        <f>IF(ISERROR(+AK131*tariefKwh*7),0,+AK131*tariefKwh*7)</f>
        <v>0</v>
      </c>
    </row>
    <row r="132" spans="1:38" s="11" customFormat="1" ht="15" customHeight="1" x14ac:dyDescent="0.15">
      <c r="A132" s="59"/>
      <c r="B132" s="135"/>
      <c r="C132" s="165"/>
      <c r="D132" s="63"/>
      <c r="E132" s="63"/>
      <c r="F132" s="210"/>
      <c r="G132" s="227"/>
      <c r="H132" s="64"/>
      <c r="I132" s="196">
        <f>G132*(1-H132)</f>
        <v>0</v>
      </c>
      <c r="J132" s="197">
        <f>IF(ISERROR(+I132*F132),"",+I132*F132)</f>
        <v>0</v>
      </c>
      <c r="K132" s="269"/>
      <c r="L132" s="14"/>
      <c r="M132" s="198" t="str">
        <f t="shared" si="37"/>
        <v/>
      </c>
      <c r="N132" s="198" t="str">
        <f t="shared" si="38"/>
        <v/>
      </c>
      <c r="O132" s="199" t="str">
        <f>IF(ISBLANK(+F132),"",+F132)</f>
        <v/>
      </c>
      <c r="P132" s="108"/>
      <c r="Q132" s="227"/>
      <c r="R132" s="211"/>
      <c r="S132" s="196">
        <f t="shared" si="39"/>
        <v>0</v>
      </c>
      <c r="T132" s="197">
        <f>IF(OR(P132="nee",P132=""),0,IF(ISERROR(+S132*O132*7),0,+S132*O132*7))</f>
        <v>0</v>
      </c>
      <c r="U132" s="269"/>
      <c r="V132" s="267"/>
      <c r="W132" s="629"/>
      <c r="X132" s="627"/>
      <c r="Y132" s="628"/>
      <c r="Z132" s="528"/>
      <c r="AA132" s="196" t="str">
        <f>IF(Z132="","",Y132*(1-Z132))</f>
        <v/>
      </c>
      <c r="AB132" s="269"/>
      <c r="AC132" s="14"/>
      <c r="AD132" s="198" t="str">
        <f t="shared" si="40"/>
        <v/>
      </c>
      <c r="AE132" s="198" t="str">
        <f t="shared" si="41"/>
        <v/>
      </c>
      <c r="AF132" s="199" t="str">
        <f>IF(ISBLANK(+F132),"",+F132)</f>
        <v/>
      </c>
      <c r="AG132" s="108"/>
      <c r="AH132" s="106"/>
      <c r="AI132" s="211"/>
      <c r="AJ132" s="200" t="str">
        <f>IF(ISERROR(IF(OR(AG132="nee",AG132=""),"",+AF132*AH132)),"",IF(OR(AG132="nee",AG132=""),"",+AF132*AH132))</f>
        <v/>
      </c>
      <c r="AK132" s="201" t="str">
        <f>IF(ISERROR((AJ132*24*365)/1000),"",(AJ132*24*365)/1000)</f>
        <v/>
      </c>
      <c r="AL132" s="197">
        <f>IF(ISERROR(+AK132*tariefKwh*7),0,+AK132*tariefKwh*7)</f>
        <v>0</v>
      </c>
    </row>
    <row r="133" spans="1:38" s="11" customFormat="1" ht="15" customHeight="1" x14ac:dyDescent="0.15">
      <c r="A133" s="59"/>
      <c r="B133" s="135"/>
      <c r="C133" s="165"/>
      <c r="D133" s="63"/>
      <c r="E133" s="63"/>
      <c r="F133" s="210"/>
      <c r="G133" s="227"/>
      <c r="H133" s="64"/>
      <c r="I133" s="196">
        <f>G133*(1-H133)</f>
        <v>0</v>
      </c>
      <c r="J133" s="197">
        <f>IF(ISERROR(+I133*F133),"",+I133*F133)</f>
        <v>0</v>
      </c>
      <c r="K133" s="269"/>
      <c r="L133" s="14"/>
      <c r="M133" s="198" t="str">
        <f t="shared" si="37"/>
        <v/>
      </c>
      <c r="N133" s="198" t="str">
        <f t="shared" si="38"/>
        <v/>
      </c>
      <c r="O133" s="199" t="str">
        <f>IF(ISBLANK(+F133),"",+F133)</f>
        <v/>
      </c>
      <c r="P133" s="108"/>
      <c r="Q133" s="227"/>
      <c r="R133" s="211"/>
      <c r="S133" s="196">
        <f t="shared" si="39"/>
        <v>0</v>
      </c>
      <c r="T133" s="197">
        <f>IF(OR(P133="nee",P133=""),0,IF(ISERROR(+S133*O133*7),0,+S133*O133*7))</f>
        <v>0</v>
      </c>
      <c r="U133" s="269"/>
      <c r="V133" s="267"/>
      <c r="W133" s="629"/>
      <c r="X133" s="627"/>
      <c r="Y133" s="628"/>
      <c r="Z133" s="528"/>
      <c r="AA133" s="196" t="str">
        <f>IF(Z133="","",Y133*(1-Z133))</f>
        <v/>
      </c>
      <c r="AB133" s="269"/>
      <c r="AC133" s="14"/>
      <c r="AD133" s="198" t="str">
        <f t="shared" si="40"/>
        <v/>
      </c>
      <c r="AE133" s="198" t="str">
        <f t="shared" si="41"/>
        <v/>
      </c>
      <c r="AF133" s="199" t="str">
        <f>IF(ISBLANK(+F133),"",+F133)</f>
        <v/>
      </c>
      <c r="AG133" s="108"/>
      <c r="AH133" s="106"/>
      <c r="AI133" s="211"/>
      <c r="AJ133" s="200" t="str">
        <f>IF(ISERROR(IF(OR(AG133="nee",AG133=""),"",+AF133*AH133)),"",IF(OR(AG133="nee",AG133=""),"",+AF133*AH133))</f>
        <v/>
      </c>
      <c r="AK133" s="201" t="str">
        <f>IF(ISERROR((AJ133*24*365)/1000),"",(AJ133*24*365)/1000)</f>
        <v/>
      </c>
      <c r="AL133" s="197">
        <f>IF(ISERROR(+AK133*tariefKwh*7),0,+AK133*tariefKwh*7)</f>
        <v>0</v>
      </c>
    </row>
    <row r="134" spans="1:38" s="11" customFormat="1" ht="15" customHeight="1" x14ac:dyDescent="0.15">
      <c r="A134" s="59"/>
      <c r="B134" s="79"/>
      <c r="C134" s="202" t="s">
        <v>299</v>
      </c>
      <c r="D134" s="203"/>
      <c r="E134" s="203"/>
      <c r="F134" s="204"/>
      <c r="G134" s="205"/>
      <c r="H134" s="206"/>
      <c r="I134" s="205"/>
      <c r="J134" s="207"/>
      <c r="K134" s="207"/>
      <c r="L134" s="208"/>
      <c r="M134" s="209"/>
      <c r="N134" s="152"/>
      <c r="O134" s="14"/>
      <c r="P134" s="14"/>
      <c r="Q134" s="14"/>
      <c r="R134" s="14"/>
      <c r="S134" s="14"/>
      <c r="T134" s="14"/>
      <c r="U134" s="207"/>
      <c r="V134" s="14"/>
      <c r="W134" s="14"/>
      <c r="X134" s="14"/>
      <c r="Y134" s="14"/>
      <c r="Z134" s="207"/>
      <c r="AA134" s="207"/>
      <c r="AB134" s="207"/>
      <c r="AC134" s="14"/>
      <c r="AD134" s="152"/>
      <c r="AE134" s="152"/>
      <c r="AF134" s="14"/>
      <c r="AG134" s="73"/>
      <c r="AH134" s="14"/>
      <c r="AI134" s="14"/>
    </row>
    <row r="135" spans="1:38" s="11" customFormat="1" ht="15" customHeight="1" x14ac:dyDescent="0.15">
      <c r="A135" s="59"/>
      <c r="B135" s="79"/>
      <c r="C135" s="202"/>
      <c r="D135" s="203"/>
      <c r="E135" s="203"/>
      <c r="F135" s="204"/>
      <c r="G135" s="205"/>
      <c r="H135" s="206"/>
      <c r="I135" s="205"/>
      <c r="J135" s="207"/>
      <c r="K135" s="205"/>
      <c r="L135" s="208"/>
      <c r="M135" s="209"/>
      <c r="N135" s="152"/>
      <c r="O135" s="14"/>
      <c r="P135" s="14"/>
      <c r="Q135" s="14"/>
      <c r="R135" s="14"/>
      <c r="S135" s="14"/>
      <c r="T135" s="14"/>
      <c r="U135" s="205"/>
      <c r="V135" s="14"/>
      <c r="W135" s="14"/>
      <c r="X135" s="14"/>
      <c r="Y135" s="14"/>
      <c r="Z135" s="205"/>
      <c r="AA135" s="205"/>
      <c r="AB135" s="205"/>
      <c r="AC135" s="14"/>
      <c r="AD135" s="152"/>
      <c r="AE135" s="152"/>
      <c r="AF135" s="14"/>
      <c r="AG135" s="73"/>
      <c r="AH135" s="14"/>
      <c r="AI135" s="14"/>
    </row>
    <row r="136" spans="1:38" s="11" customFormat="1" ht="60.75" x14ac:dyDescent="0.3">
      <c r="A136" s="59"/>
      <c r="B136" s="81" t="s">
        <v>54</v>
      </c>
      <c r="C136" s="633" t="str">
        <f t="shared" ref="C136:E136" si="42">VLOOKUP(B136,$B$10:$D$32,2,FALSE)</f>
        <v>Variant 6: Licentie(s) Decentrale Distributie</v>
      </c>
      <c r="D136" s="634" t="e">
        <f t="shared" si="42"/>
        <v>#N/A</v>
      </c>
      <c r="E136" s="634" t="e">
        <f t="shared" si="42"/>
        <v>#N/A</v>
      </c>
      <c r="F136" s="67"/>
      <c r="G136" s="67"/>
      <c r="H136" s="67"/>
      <c r="I136" s="67"/>
      <c r="J136" s="191" t="s">
        <v>41</v>
      </c>
      <c r="K136" s="270"/>
      <c r="L136" s="14"/>
      <c r="M136" s="633" t="s">
        <v>317</v>
      </c>
      <c r="N136" s="634"/>
      <c r="O136" s="634"/>
      <c r="P136" s="634"/>
      <c r="Q136" s="58"/>
      <c r="R136" s="58"/>
      <c r="S136" s="58"/>
      <c r="T136" s="191" t="str">
        <f>"Totaalprijs "&amp;M136&amp;" 
Licentie"</f>
        <v>Totaalprijs Onderhoud &amp; Support 
Licentie</v>
      </c>
      <c r="U136" s="270"/>
      <c r="V136" s="14"/>
      <c r="W136" s="270"/>
      <c r="X136" s="270"/>
      <c r="Y136" s="270"/>
      <c r="Z136" s="270"/>
      <c r="AA136" s="270"/>
      <c r="AB136" s="270"/>
      <c r="AC136" s="14"/>
      <c r="AD136" s="150"/>
      <c r="AE136" s="150"/>
      <c r="AF136" s="18"/>
      <c r="AG136" s="18"/>
      <c r="AH136" s="18"/>
      <c r="AI136" s="18"/>
      <c r="AJ136" s="18"/>
      <c r="AK136" s="18"/>
      <c r="AL136" s="18"/>
    </row>
    <row r="137" spans="1:38" s="11" customFormat="1" ht="20.25" thickBot="1" x14ac:dyDescent="0.25">
      <c r="A137" s="59"/>
      <c r="B137" s="82"/>
      <c r="C137" s="83" t="s">
        <v>39</v>
      </c>
      <c r="D137" s="166"/>
      <c r="E137" s="134"/>
      <c r="F137" s="294" t="s">
        <v>40</v>
      </c>
      <c r="G137" s="99"/>
      <c r="H137" s="68"/>
      <c r="I137" s="68"/>
      <c r="J137" s="69">
        <f>SUM(J139:J141)</f>
        <v>0</v>
      </c>
      <c r="K137" s="271"/>
      <c r="L137" s="14"/>
      <c r="M137" s="154"/>
      <c r="N137" s="153"/>
      <c r="O137" s="70"/>
      <c r="P137" s="70"/>
      <c r="Q137" s="70"/>
      <c r="R137" s="70"/>
      <c r="S137" s="70"/>
      <c r="T137" s="71">
        <f>SUM(T139:T141)</f>
        <v>0</v>
      </c>
      <c r="U137" s="271"/>
      <c r="V137" s="14"/>
      <c r="W137" s="271"/>
      <c r="X137" s="271"/>
      <c r="Y137" s="271"/>
      <c r="Z137" s="271"/>
      <c r="AA137" s="271"/>
      <c r="AB137" s="271"/>
      <c r="AC137" s="14"/>
      <c r="AD137" s="150"/>
      <c r="AE137" s="150"/>
      <c r="AF137" s="18"/>
      <c r="AG137" s="18"/>
      <c r="AH137" s="18"/>
      <c r="AI137" s="18"/>
      <c r="AJ137" s="18"/>
      <c r="AK137" s="18"/>
      <c r="AL137" s="18"/>
    </row>
    <row r="138" spans="1:38" s="11" customFormat="1" ht="75.75" thickTop="1" x14ac:dyDescent="0.25">
      <c r="A138" s="59"/>
      <c r="B138" s="135"/>
      <c r="C138" s="192" t="s">
        <v>5</v>
      </c>
      <c r="D138" s="192" t="s">
        <v>11</v>
      </c>
      <c r="E138" s="192" t="s">
        <v>14</v>
      </c>
      <c r="F138" s="193" t="s">
        <v>16</v>
      </c>
      <c r="G138" s="193" t="s">
        <v>36</v>
      </c>
      <c r="H138" s="193" t="s">
        <v>181</v>
      </c>
      <c r="I138" s="193" t="s">
        <v>12</v>
      </c>
      <c r="J138" s="193" t="s">
        <v>13</v>
      </c>
      <c r="K138" s="268" t="s">
        <v>210</v>
      </c>
      <c r="L138" s="14"/>
      <c r="M138" s="192" t="s">
        <v>5</v>
      </c>
      <c r="N138" s="192" t="s">
        <v>11</v>
      </c>
      <c r="O138" s="193" t="s">
        <v>16</v>
      </c>
      <c r="P138" s="194" t="s">
        <v>19</v>
      </c>
      <c r="Q138" s="193" t="s">
        <v>318</v>
      </c>
      <c r="R138" s="193" t="s">
        <v>181</v>
      </c>
      <c r="S138" s="193" t="s">
        <v>319</v>
      </c>
      <c r="T138" s="193" t="s">
        <v>224</v>
      </c>
      <c r="U138" s="268" t="s">
        <v>210</v>
      </c>
      <c r="V138" s="14"/>
      <c r="W138" s="271"/>
      <c r="X138" s="271"/>
      <c r="Y138" s="271"/>
      <c r="Z138" s="271"/>
      <c r="AA138" s="271"/>
      <c r="AB138" s="271"/>
      <c r="AC138" s="14"/>
      <c r="AD138" s="150"/>
      <c r="AE138" s="150"/>
      <c r="AF138" s="18"/>
      <c r="AG138" s="18"/>
      <c r="AH138" s="18"/>
      <c r="AI138" s="18"/>
      <c r="AJ138" s="18"/>
      <c r="AK138" s="18"/>
      <c r="AL138" s="18"/>
    </row>
    <row r="139" spans="1:38" s="11" customFormat="1" ht="15" customHeight="1" x14ac:dyDescent="0.2">
      <c r="A139" s="59"/>
      <c r="B139" s="135"/>
      <c r="C139" s="165"/>
      <c r="D139" s="63"/>
      <c r="E139" s="63"/>
      <c r="F139" s="210"/>
      <c r="G139" s="227"/>
      <c r="H139" s="64"/>
      <c r="I139" s="196">
        <f>G139*(1-H139)</f>
        <v>0</v>
      </c>
      <c r="J139" s="197">
        <f>IF(ISERROR(+I139*F139),"",+I139*F139)</f>
        <v>0</v>
      </c>
      <c r="K139" s="269"/>
      <c r="L139" s="14"/>
      <c r="M139" s="198" t="str">
        <f t="shared" ref="M139:M141" si="43">IF(ISBLANK(+C139),"",+C139)</f>
        <v/>
      </c>
      <c r="N139" s="198" t="str">
        <f t="shared" ref="N139:N141" si="44">IF(ISBLANK(+D139),"",+D139)</f>
        <v/>
      </c>
      <c r="O139" s="199" t="str">
        <f>IF(ISBLANK(+F139),"",+F139)</f>
        <v/>
      </c>
      <c r="P139" s="108"/>
      <c r="Q139" s="227"/>
      <c r="R139" s="211"/>
      <c r="S139" s="196">
        <f t="shared" ref="S139:S141" si="45">IF(ISERROR(+Q139*(1-(R139))),"",+Q139*(1-(R139)))</f>
        <v>0</v>
      </c>
      <c r="T139" s="197">
        <f>IF(OR(P139="nee",P139=""),0,IF(ISERROR(+S139*O139*7),0,+S139*O139*7))</f>
        <v>0</v>
      </c>
      <c r="U139" s="269"/>
      <c r="V139" s="14"/>
      <c r="W139" s="271"/>
      <c r="X139" s="271"/>
      <c r="Y139" s="271"/>
      <c r="Z139" s="271"/>
      <c r="AA139" s="271"/>
      <c r="AB139" s="271"/>
      <c r="AC139" s="14"/>
      <c r="AD139" s="150"/>
      <c r="AE139" s="150"/>
      <c r="AF139" s="18"/>
      <c r="AG139" s="18"/>
      <c r="AH139" s="18"/>
      <c r="AI139" s="18"/>
      <c r="AJ139" s="18"/>
      <c r="AK139" s="18"/>
      <c r="AL139" s="18"/>
    </row>
    <row r="140" spans="1:38" s="11" customFormat="1" ht="15" customHeight="1" x14ac:dyDescent="0.2">
      <c r="A140" s="59"/>
      <c r="B140" s="135"/>
      <c r="C140" s="165"/>
      <c r="D140" s="63"/>
      <c r="E140" s="63"/>
      <c r="F140" s="210"/>
      <c r="G140" s="227"/>
      <c r="H140" s="64"/>
      <c r="I140" s="196">
        <f>G140*(1-H140)</f>
        <v>0</v>
      </c>
      <c r="J140" s="197">
        <f>IF(ISERROR(+I140*F140),"",+I140*F140)</f>
        <v>0</v>
      </c>
      <c r="K140" s="269"/>
      <c r="L140" s="14"/>
      <c r="M140" s="198" t="str">
        <f t="shared" si="43"/>
        <v/>
      </c>
      <c r="N140" s="198" t="str">
        <f t="shared" si="44"/>
        <v/>
      </c>
      <c r="O140" s="199" t="str">
        <f>IF(ISBLANK(+F140),"",+F140)</f>
        <v/>
      </c>
      <c r="P140" s="108"/>
      <c r="Q140" s="227"/>
      <c r="R140" s="211"/>
      <c r="S140" s="196">
        <f t="shared" si="45"/>
        <v>0</v>
      </c>
      <c r="T140" s="197">
        <f>IF(OR(P140="nee",P140=""),0,IF(ISERROR(+S140*O140*7),0,+S140*O140*7))</f>
        <v>0</v>
      </c>
      <c r="U140" s="269"/>
      <c r="V140" s="14"/>
      <c r="W140" s="271"/>
      <c r="X140" s="271"/>
      <c r="Y140" s="271"/>
      <c r="Z140" s="271"/>
      <c r="AA140" s="271"/>
      <c r="AB140" s="271"/>
      <c r="AC140" s="14"/>
      <c r="AD140" s="150"/>
      <c r="AE140" s="150"/>
      <c r="AF140" s="18"/>
      <c r="AG140" s="18"/>
      <c r="AH140" s="18"/>
      <c r="AI140" s="18"/>
      <c r="AJ140" s="18"/>
      <c r="AK140" s="18"/>
      <c r="AL140" s="18"/>
    </row>
    <row r="141" spans="1:38" s="11" customFormat="1" ht="15" customHeight="1" x14ac:dyDescent="0.2">
      <c r="A141" s="59"/>
      <c r="B141" s="135"/>
      <c r="C141" s="165"/>
      <c r="D141" s="63"/>
      <c r="E141" s="63"/>
      <c r="F141" s="210"/>
      <c r="G141" s="227"/>
      <c r="H141" s="64"/>
      <c r="I141" s="196">
        <f>G141*(1-H141)</f>
        <v>0</v>
      </c>
      <c r="J141" s="197">
        <f>IF(ISERROR(+I141*F141),"",+I141*F141)</f>
        <v>0</v>
      </c>
      <c r="K141" s="269"/>
      <c r="L141" s="14"/>
      <c r="M141" s="198" t="str">
        <f t="shared" si="43"/>
        <v/>
      </c>
      <c r="N141" s="198" t="str">
        <f t="shared" si="44"/>
        <v/>
      </c>
      <c r="O141" s="199" t="str">
        <f>IF(ISBLANK(+F141),"",+F141)</f>
        <v/>
      </c>
      <c r="P141" s="108"/>
      <c r="Q141" s="227"/>
      <c r="R141" s="211"/>
      <c r="S141" s="196">
        <f t="shared" si="45"/>
        <v>0</v>
      </c>
      <c r="T141" s="197">
        <f>IF(OR(P141="nee",P141=""),0,IF(ISERROR(+S141*O141*7),0,+S141*O141*7))</f>
        <v>0</v>
      </c>
      <c r="U141" s="269"/>
      <c r="V141" s="14"/>
      <c r="W141" s="271"/>
      <c r="X141" s="271"/>
      <c r="Y141" s="271"/>
      <c r="Z141" s="271"/>
      <c r="AA141" s="271"/>
      <c r="AB141" s="271"/>
      <c r="AC141" s="14"/>
      <c r="AD141" s="150"/>
      <c r="AE141" s="150"/>
      <c r="AF141" s="18"/>
      <c r="AG141" s="18"/>
      <c r="AH141" s="18"/>
      <c r="AI141" s="18"/>
      <c r="AJ141" s="18"/>
      <c r="AK141" s="18"/>
      <c r="AL141" s="18"/>
    </row>
    <row r="142" spans="1:38" s="11" customFormat="1" ht="15" customHeight="1" thickBot="1" x14ac:dyDescent="0.25">
      <c r="A142" s="59"/>
      <c r="B142" s="158"/>
      <c r="C142" s="158"/>
      <c r="D142" s="158"/>
      <c r="E142" s="24"/>
      <c r="F142" s="20"/>
      <c r="G142" s="20"/>
      <c r="H142" s="20"/>
      <c r="I142" s="20"/>
      <c r="J142" s="20"/>
      <c r="K142" s="20"/>
      <c r="L142" s="20"/>
      <c r="M142" s="20"/>
      <c r="N142" s="149"/>
      <c r="O142" s="149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149"/>
      <c r="AF142" s="149"/>
      <c r="AG142" s="20"/>
      <c r="AH142" s="20"/>
      <c r="AI142" s="20"/>
      <c r="AJ142" s="20"/>
      <c r="AK142" s="20"/>
      <c r="AL142" s="20"/>
    </row>
    <row r="143" spans="1:38" s="11" customFormat="1" ht="15" customHeight="1" x14ac:dyDescent="0.2">
      <c r="A143" s="59"/>
      <c r="B143" s="15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9.5" x14ac:dyDescent="0.15">
      <c r="A144" s="59"/>
      <c r="B144" s="87" t="s">
        <v>237</v>
      </c>
      <c r="C144" s="633" t="str">
        <f t="shared" ref="C144:E144" si="46">VLOOKUP(B144,$B$10:$D$32,2,FALSE)</f>
        <v>Variant 7: Decentrale Distributie</v>
      </c>
      <c r="D144" s="634" t="e">
        <f t="shared" si="46"/>
        <v>#N/A</v>
      </c>
      <c r="E144" s="634" t="e">
        <f t="shared" si="46"/>
        <v>#N/A</v>
      </c>
      <c r="F144" s="128"/>
      <c r="G144" s="131" t="s">
        <v>35</v>
      </c>
      <c r="H144" s="131"/>
      <c r="I144" s="128"/>
      <c r="J144" s="127"/>
      <c r="K144" s="266"/>
      <c r="L144" s="85"/>
      <c r="M144" s="248" t="s">
        <v>317</v>
      </c>
      <c r="N144" s="249"/>
      <c r="O144" s="250"/>
      <c r="P144" s="250"/>
      <c r="Q144" s="250"/>
      <c r="R144" s="250"/>
      <c r="S144" s="128"/>
      <c r="T144" s="127"/>
      <c r="U144" s="266"/>
      <c r="V144" s="266"/>
      <c r="W144" s="248" t="s">
        <v>317</v>
      </c>
      <c r="X144" s="249"/>
      <c r="Y144" s="250"/>
      <c r="Z144" s="250"/>
      <c r="AA144" s="624"/>
      <c r="AB144" s="266"/>
      <c r="AC144" s="85"/>
      <c r="AD144" s="248" t="s">
        <v>17</v>
      </c>
      <c r="AE144" s="249"/>
      <c r="AF144" s="250"/>
      <c r="AG144" s="250"/>
      <c r="AH144" s="250"/>
      <c r="AI144" s="250"/>
      <c r="AJ144" s="250"/>
      <c r="AK144" s="128"/>
      <c r="AL144" s="127"/>
    </row>
    <row r="145" spans="1:38" s="11" customFormat="1" ht="20.25" thickBot="1" x14ac:dyDescent="0.2">
      <c r="A145" s="59"/>
      <c r="B145" s="59"/>
      <c r="C145" s="83" t="s">
        <v>20</v>
      </c>
      <c r="D145" s="164"/>
      <c r="E145" s="643" t="str">
        <f>"Distributie " &amp; LEFT(B144,1) &amp; " : "</f>
        <v xml:space="preserve">Distributie 7 : </v>
      </c>
      <c r="F145" s="644"/>
      <c r="G145" s="645"/>
      <c r="H145" s="646"/>
      <c r="I145" s="88" t="s">
        <v>21</v>
      </c>
      <c r="J145" s="84">
        <f>SUM(J147:J151)</f>
        <v>0</v>
      </c>
      <c r="K145" s="267"/>
      <c r="L145" s="59"/>
      <c r="M145" s="246"/>
      <c r="N145" s="247"/>
      <c r="O145" s="129"/>
      <c r="P145" s="129"/>
      <c r="Q145" s="129"/>
      <c r="R145" s="129"/>
      <c r="S145" s="132" t="s">
        <v>21</v>
      </c>
      <c r="T145" s="133">
        <f>SUM(T147:T151)</f>
        <v>0</v>
      </c>
      <c r="U145" s="267"/>
      <c r="V145" s="267"/>
      <c r="W145" s="246" t="s">
        <v>472</v>
      </c>
      <c r="X145" s="247"/>
      <c r="Y145" s="129"/>
      <c r="Z145" s="129"/>
      <c r="AA145" s="625"/>
      <c r="AB145" s="267"/>
      <c r="AC145" s="59"/>
      <c r="AD145" s="246"/>
      <c r="AE145" s="247"/>
      <c r="AF145" s="129"/>
      <c r="AG145" s="129"/>
      <c r="AH145" s="129"/>
      <c r="AI145" s="129"/>
      <c r="AJ145" s="129"/>
      <c r="AK145" s="132" t="s">
        <v>21</v>
      </c>
      <c r="AL145" s="133">
        <f>SUM(AL147:AL151)</f>
        <v>0</v>
      </c>
    </row>
    <row r="146" spans="1:38" s="11" customFormat="1" ht="90.75" thickTop="1" x14ac:dyDescent="0.25">
      <c r="A146" s="59"/>
      <c r="B146" s="135"/>
      <c r="C146" s="192" t="s">
        <v>5</v>
      </c>
      <c r="D146" s="192" t="s">
        <v>11</v>
      </c>
      <c r="E146" s="192" t="s">
        <v>14</v>
      </c>
      <c r="F146" s="193" t="s">
        <v>16</v>
      </c>
      <c r="G146" s="193" t="s">
        <v>36</v>
      </c>
      <c r="H146" s="193" t="s">
        <v>181</v>
      </c>
      <c r="I146" s="193" t="s">
        <v>12</v>
      </c>
      <c r="J146" s="193" t="s">
        <v>13</v>
      </c>
      <c r="K146" s="268" t="s">
        <v>210</v>
      </c>
      <c r="L146" s="14"/>
      <c r="M146" s="192" t="s">
        <v>5</v>
      </c>
      <c r="N146" s="192" t="s">
        <v>11</v>
      </c>
      <c r="O146" s="193" t="s">
        <v>16</v>
      </c>
      <c r="P146" s="194" t="s">
        <v>19</v>
      </c>
      <c r="Q146" s="193" t="s">
        <v>318</v>
      </c>
      <c r="R146" s="193" t="s">
        <v>474</v>
      </c>
      <c r="S146" s="193" t="s">
        <v>319</v>
      </c>
      <c r="T146" s="193" t="s">
        <v>224</v>
      </c>
      <c r="U146" s="268" t="s">
        <v>210</v>
      </c>
      <c r="V146" s="267"/>
      <c r="W146" s="623" t="s">
        <v>5</v>
      </c>
      <c r="X146" s="626" t="s">
        <v>470</v>
      </c>
      <c r="Y146" s="193" t="s">
        <v>318</v>
      </c>
      <c r="Z146" s="527" t="s">
        <v>473</v>
      </c>
      <c r="AA146" s="193" t="s">
        <v>319</v>
      </c>
      <c r="AB146" s="268" t="s">
        <v>210</v>
      </c>
      <c r="AC146" s="14"/>
      <c r="AD146" s="192" t="s">
        <v>5</v>
      </c>
      <c r="AE146" s="192" t="s">
        <v>11</v>
      </c>
      <c r="AF146" s="193" t="s">
        <v>16</v>
      </c>
      <c r="AG146" s="194" t="s">
        <v>19</v>
      </c>
      <c r="AH146" s="193" t="s">
        <v>302</v>
      </c>
      <c r="AI146" s="195" t="s">
        <v>15</v>
      </c>
      <c r="AJ146" s="193" t="s">
        <v>302</v>
      </c>
      <c r="AK146" s="193" t="s">
        <v>18</v>
      </c>
      <c r="AL146" s="193" t="s">
        <v>226</v>
      </c>
    </row>
    <row r="147" spans="1:38" s="11" customFormat="1" ht="15" customHeight="1" x14ac:dyDescent="0.15">
      <c r="A147" s="59"/>
      <c r="B147" s="135"/>
      <c r="C147" s="165"/>
      <c r="D147" s="63"/>
      <c r="E147" s="63"/>
      <c r="F147" s="210"/>
      <c r="G147" s="227"/>
      <c r="H147" s="64"/>
      <c r="I147" s="196">
        <f>G147*(1-H147)</f>
        <v>0</v>
      </c>
      <c r="J147" s="197">
        <f>IF(ISERROR(+I147*F147),"",+I147*F147)</f>
        <v>0</v>
      </c>
      <c r="K147" s="269"/>
      <c r="L147" s="14"/>
      <c r="M147" s="198" t="str">
        <f t="shared" ref="M147:M151" si="47">IF(ISBLANK(+C147),"",+C147)</f>
        <v/>
      </c>
      <c r="N147" s="198" t="str">
        <f t="shared" ref="N147:N151" si="48">IF(ISBLANK(+D147),"",+D147)</f>
        <v/>
      </c>
      <c r="O147" s="199" t="str">
        <f>IF(ISBLANK(+F147),"",+F147)</f>
        <v/>
      </c>
      <c r="P147" s="108"/>
      <c r="Q147" s="227"/>
      <c r="R147" s="211"/>
      <c r="S147" s="196">
        <f t="shared" ref="S147:S151" si="49">IF(ISERROR(+Q147*(1-(R147))),"",+Q147*(1-(R147)))</f>
        <v>0</v>
      </c>
      <c r="T147" s="197">
        <f>IF(OR(P147="nee",P147=""),0,IF(ISERROR(+S147*O147*7),0,+S147*O147*7))</f>
        <v>0</v>
      </c>
      <c r="U147" s="269"/>
      <c r="V147" s="267"/>
      <c r="W147" s="629"/>
      <c r="X147" s="627"/>
      <c r="Y147" s="628"/>
      <c r="Z147" s="528"/>
      <c r="AA147" s="196" t="str">
        <f>IF(Z147="","",Y147*(1-Z147))</f>
        <v/>
      </c>
      <c r="AB147" s="269"/>
      <c r="AC147" s="14"/>
      <c r="AD147" s="198" t="str">
        <f t="shared" ref="AD147:AD151" si="50">IF(ISBLANK(+M147),"",+M147)</f>
        <v/>
      </c>
      <c r="AE147" s="198" t="str">
        <f t="shared" ref="AE147:AE151" si="51">IF(ISBLANK(+N147),"",+N147)</f>
        <v/>
      </c>
      <c r="AF147" s="199" t="str">
        <f>IF(ISBLANK(+F147),"",+F147)</f>
        <v/>
      </c>
      <c r="AG147" s="108"/>
      <c r="AH147" s="106"/>
      <c r="AI147" s="211"/>
      <c r="AJ147" s="200" t="str">
        <f>IF(ISERROR(IF(OR(AG147="nee",AG147=""),"",+AF147*AH147)),"",IF(OR(AG147="nee",AG147=""),"",+AF147*AH147))</f>
        <v/>
      </c>
      <c r="AK147" s="201" t="str">
        <f>IF(ISERROR((AJ147*24*365)/1000),"",(AJ147*24*365)/1000)</f>
        <v/>
      </c>
      <c r="AL147" s="197">
        <f>IF(ISERROR(+AK147*tariefKwh*7),0,+AK147*tariefKwh*7)</f>
        <v>0</v>
      </c>
    </row>
    <row r="148" spans="1:38" s="11" customFormat="1" ht="15" customHeight="1" x14ac:dyDescent="0.15">
      <c r="A148" s="59"/>
      <c r="B148" s="135"/>
      <c r="C148" s="165"/>
      <c r="D148" s="63"/>
      <c r="E148" s="63"/>
      <c r="F148" s="210"/>
      <c r="G148" s="227"/>
      <c r="H148" s="64"/>
      <c r="I148" s="196">
        <f>G148*(1-H148)</f>
        <v>0</v>
      </c>
      <c r="J148" s="197">
        <f>IF(ISERROR(+I148*F148),"",+I148*F148)</f>
        <v>0</v>
      </c>
      <c r="K148" s="269"/>
      <c r="L148" s="14"/>
      <c r="M148" s="198" t="str">
        <f t="shared" si="47"/>
        <v/>
      </c>
      <c r="N148" s="198" t="str">
        <f t="shared" si="48"/>
        <v/>
      </c>
      <c r="O148" s="199" t="str">
        <f>IF(ISBLANK(+F148),"",+F148)</f>
        <v/>
      </c>
      <c r="P148" s="108"/>
      <c r="Q148" s="227"/>
      <c r="R148" s="211"/>
      <c r="S148" s="196">
        <f t="shared" si="49"/>
        <v>0</v>
      </c>
      <c r="T148" s="197">
        <f>IF(OR(P148="nee",P148=""),0,IF(ISERROR(+S148*O148*7),0,+S148*O148*7))</f>
        <v>0</v>
      </c>
      <c r="U148" s="269"/>
      <c r="V148" s="267"/>
      <c r="W148" s="629"/>
      <c r="X148" s="627"/>
      <c r="Y148" s="628"/>
      <c r="Z148" s="528"/>
      <c r="AA148" s="196" t="str">
        <f>IF(Z148="","",Y148*(1-Z148))</f>
        <v/>
      </c>
      <c r="AB148" s="269"/>
      <c r="AC148" s="14"/>
      <c r="AD148" s="198" t="str">
        <f t="shared" si="50"/>
        <v/>
      </c>
      <c r="AE148" s="198" t="str">
        <f t="shared" si="51"/>
        <v/>
      </c>
      <c r="AF148" s="199" t="str">
        <f>IF(ISBLANK(+F148),"",+F148)</f>
        <v/>
      </c>
      <c r="AG148" s="108"/>
      <c r="AH148" s="106"/>
      <c r="AI148" s="211"/>
      <c r="AJ148" s="200" t="str">
        <f>IF(ISERROR(IF(OR(AG148="nee",AG148=""),"",+AF148*AH148)),"",IF(OR(AG148="nee",AG148=""),"",+AF148*AH148))</f>
        <v/>
      </c>
      <c r="AK148" s="201" t="str">
        <f>IF(ISERROR((AJ148*24*365)/1000),"",(AJ148*24*365)/1000)</f>
        <v/>
      </c>
      <c r="AL148" s="197">
        <f>IF(ISERROR(+AK148*tariefKwh*7),0,+AK148*tariefKwh*7)</f>
        <v>0</v>
      </c>
    </row>
    <row r="149" spans="1:38" s="11" customFormat="1" ht="15" customHeight="1" x14ac:dyDescent="0.15">
      <c r="A149" s="59"/>
      <c r="B149" s="135"/>
      <c r="C149" s="165"/>
      <c r="D149" s="63"/>
      <c r="E149" s="63"/>
      <c r="F149" s="210"/>
      <c r="G149" s="227"/>
      <c r="H149" s="64"/>
      <c r="I149" s="196">
        <f>G149*(1-H149)</f>
        <v>0</v>
      </c>
      <c r="J149" s="197">
        <f>IF(ISERROR(+I149*F149),"",+I149*F149)</f>
        <v>0</v>
      </c>
      <c r="K149" s="269"/>
      <c r="L149" s="14"/>
      <c r="M149" s="198" t="str">
        <f t="shared" si="47"/>
        <v/>
      </c>
      <c r="N149" s="198" t="str">
        <f t="shared" si="48"/>
        <v/>
      </c>
      <c r="O149" s="199" t="str">
        <f>IF(ISBLANK(+F149),"",+F149)</f>
        <v/>
      </c>
      <c r="P149" s="108"/>
      <c r="Q149" s="227"/>
      <c r="R149" s="211"/>
      <c r="S149" s="196">
        <f t="shared" si="49"/>
        <v>0</v>
      </c>
      <c r="T149" s="197">
        <f>IF(OR(P149="nee",P149=""),0,IF(ISERROR(+S149*O149*7),0,+S149*O149*7))</f>
        <v>0</v>
      </c>
      <c r="U149" s="269"/>
      <c r="V149" s="267"/>
      <c r="W149" s="629"/>
      <c r="X149" s="627"/>
      <c r="Y149" s="628"/>
      <c r="Z149" s="528"/>
      <c r="AA149" s="196" t="str">
        <f>IF(Z149="","",Y149*(1-Z149))</f>
        <v/>
      </c>
      <c r="AB149" s="269"/>
      <c r="AC149" s="14"/>
      <c r="AD149" s="198" t="str">
        <f t="shared" si="50"/>
        <v/>
      </c>
      <c r="AE149" s="198" t="str">
        <f t="shared" si="51"/>
        <v/>
      </c>
      <c r="AF149" s="199" t="str">
        <f>IF(ISBLANK(+F149),"",+F149)</f>
        <v/>
      </c>
      <c r="AG149" s="108"/>
      <c r="AH149" s="106"/>
      <c r="AI149" s="211"/>
      <c r="AJ149" s="200" t="str">
        <f>IF(ISERROR(IF(OR(AG149="nee",AG149=""),"",+AF149*AH149)),"",IF(OR(AG149="nee",AG149=""),"",+AF149*AH149))</f>
        <v/>
      </c>
      <c r="AK149" s="201" t="str">
        <f>IF(ISERROR((AJ149*24*365)/1000),"",(AJ149*24*365)/1000)</f>
        <v/>
      </c>
      <c r="AL149" s="197">
        <f>IF(ISERROR(+AK149*tariefKwh*7),0,+AK149*tariefKwh*7)</f>
        <v>0</v>
      </c>
    </row>
    <row r="150" spans="1:38" s="11" customFormat="1" ht="15" customHeight="1" x14ac:dyDescent="0.15">
      <c r="A150" s="59"/>
      <c r="B150" s="135"/>
      <c r="C150" s="165"/>
      <c r="D150" s="63"/>
      <c r="E150" s="63"/>
      <c r="F150" s="210"/>
      <c r="G150" s="227"/>
      <c r="H150" s="64"/>
      <c r="I150" s="196">
        <f>G150*(1-H150)</f>
        <v>0</v>
      </c>
      <c r="J150" s="197">
        <f>IF(ISERROR(+I150*F150),"",+I150*F150)</f>
        <v>0</v>
      </c>
      <c r="K150" s="269"/>
      <c r="L150" s="14"/>
      <c r="M150" s="198" t="str">
        <f t="shared" si="47"/>
        <v/>
      </c>
      <c r="N150" s="198" t="str">
        <f t="shared" si="48"/>
        <v/>
      </c>
      <c r="O150" s="199" t="str">
        <f>IF(ISBLANK(+F150),"",+F150)</f>
        <v/>
      </c>
      <c r="P150" s="108"/>
      <c r="Q150" s="227"/>
      <c r="R150" s="211"/>
      <c r="S150" s="196">
        <f t="shared" si="49"/>
        <v>0</v>
      </c>
      <c r="T150" s="197">
        <f>IF(OR(P150="nee",P150=""),0,IF(ISERROR(+S150*O150*7),0,+S150*O150*7))</f>
        <v>0</v>
      </c>
      <c r="U150" s="269"/>
      <c r="V150" s="267"/>
      <c r="W150" s="629"/>
      <c r="X150" s="627"/>
      <c r="Y150" s="628"/>
      <c r="Z150" s="528"/>
      <c r="AA150" s="196" t="str">
        <f>IF(Z150="","",Y150*(1-Z150))</f>
        <v/>
      </c>
      <c r="AB150" s="269"/>
      <c r="AC150" s="14"/>
      <c r="AD150" s="198" t="str">
        <f t="shared" si="50"/>
        <v/>
      </c>
      <c r="AE150" s="198" t="str">
        <f t="shared" si="51"/>
        <v/>
      </c>
      <c r="AF150" s="199" t="str">
        <f>IF(ISBLANK(+F150),"",+F150)</f>
        <v/>
      </c>
      <c r="AG150" s="108"/>
      <c r="AH150" s="106"/>
      <c r="AI150" s="211"/>
      <c r="AJ150" s="200" t="str">
        <f>IF(ISERROR(IF(OR(AG150="nee",AG150=""),"",+AF150*AH150)),"",IF(OR(AG150="nee",AG150=""),"",+AF150*AH150))</f>
        <v/>
      </c>
      <c r="AK150" s="201" t="str">
        <f>IF(ISERROR((AJ150*24*365)/1000),"",(AJ150*24*365)/1000)</f>
        <v/>
      </c>
      <c r="AL150" s="197">
        <f>IF(ISERROR(+AK150*tariefKwh*7),0,+AK150*tariefKwh*7)</f>
        <v>0</v>
      </c>
    </row>
    <row r="151" spans="1:38" s="11" customFormat="1" ht="15" customHeight="1" x14ac:dyDescent="0.15">
      <c r="A151" s="59"/>
      <c r="B151" s="135"/>
      <c r="C151" s="165"/>
      <c r="D151" s="63"/>
      <c r="E151" s="63"/>
      <c r="F151" s="210"/>
      <c r="G151" s="227"/>
      <c r="H151" s="64"/>
      <c r="I151" s="196">
        <f>G151*(1-H151)</f>
        <v>0</v>
      </c>
      <c r="J151" s="197">
        <f>IF(ISERROR(+I151*F151),"",+I151*F151)</f>
        <v>0</v>
      </c>
      <c r="K151" s="269"/>
      <c r="L151" s="14"/>
      <c r="M151" s="198" t="str">
        <f t="shared" si="47"/>
        <v/>
      </c>
      <c r="N151" s="198" t="str">
        <f t="shared" si="48"/>
        <v/>
      </c>
      <c r="O151" s="199" t="str">
        <f>IF(ISBLANK(+F151),"",+F151)</f>
        <v/>
      </c>
      <c r="P151" s="108"/>
      <c r="Q151" s="227"/>
      <c r="R151" s="211"/>
      <c r="S151" s="196">
        <f t="shared" si="49"/>
        <v>0</v>
      </c>
      <c r="T151" s="197">
        <f>IF(OR(P151="nee",P151=""),0,IF(ISERROR(+S151*O151*7),0,+S151*O151*7))</f>
        <v>0</v>
      </c>
      <c r="U151" s="269"/>
      <c r="V151" s="267"/>
      <c r="W151" s="629"/>
      <c r="X151" s="627"/>
      <c r="Y151" s="628"/>
      <c r="Z151" s="528"/>
      <c r="AA151" s="196" t="str">
        <f>IF(Z151="","",Y151*(1-Z151))</f>
        <v/>
      </c>
      <c r="AB151" s="269"/>
      <c r="AC151" s="14"/>
      <c r="AD151" s="198" t="str">
        <f t="shared" si="50"/>
        <v/>
      </c>
      <c r="AE151" s="198" t="str">
        <f t="shared" si="51"/>
        <v/>
      </c>
      <c r="AF151" s="199" t="str">
        <f>IF(ISBLANK(+F151),"",+F151)</f>
        <v/>
      </c>
      <c r="AG151" s="108"/>
      <c r="AH151" s="106"/>
      <c r="AI151" s="211"/>
      <c r="AJ151" s="200" t="str">
        <f>IF(ISERROR(IF(OR(AG151="nee",AG151=""),"",+AF151*AH151)),"",IF(OR(AG151="nee",AG151=""),"",+AF151*AH151))</f>
        <v/>
      </c>
      <c r="AK151" s="201" t="str">
        <f>IF(ISERROR((AJ151*24*365)/1000),"",(AJ151*24*365)/1000)</f>
        <v/>
      </c>
      <c r="AL151" s="197">
        <f>IF(ISERROR(+AK151*tariefKwh*7),0,+AK151*tariefKwh*7)</f>
        <v>0</v>
      </c>
    </row>
    <row r="152" spans="1:38" s="11" customFormat="1" ht="15" customHeight="1" x14ac:dyDescent="0.15">
      <c r="A152" s="59"/>
      <c r="B152" s="79"/>
      <c r="C152" s="202" t="s">
        <v>299</v>
      </c>
      <c r="D152" s="203"/>
      <c r="E152" s="203"/>
      <c r="F152" s="204"/>
      <c r="G152" s="205"/>
      <c r="H152" s="206"/>
      <c r="I152" s="205"/>
      <c r="J152" s="207"/>
      <c r="K152" s="207"/>
      <c r="L152" s="208"/>
      <c r="M152" s="209"/>
      <c r="N152" s="152"/>
      <c r="O152" s="14"/>
      <c r="P152" s="14"/>
      <c r="Q152" s="14"/>
      <c r="R152" s="14"/>
      <c r="S152" s="14"/>
      <c r="T152" s="14"/>
      <c r="U152" s="207"/>
      <c r="V152" s="14"/>
      <c r="W152" s="14"/>
      <c r="X152" s="14"/>
      <c r="Y152" s="14"/>
      <c r="Z152" s="207"/>
      <c r="AA152" s="207"/>
      <c r="AB152" s="207"/>
      <c r="AC152" s="14"/>
      <c r="AD152" s="152"/>
      <c r="AE152" s="152"/>
      <c r="AF152" s="14"/>
      <c r="AG152" s="73"/>
      <c r="AH152" s="14"/>
      <c r="AI152" s="14"/>
    </row>
    <row r="153" spans="1:38" s="11" customFormat="1" ht="15" customHeight="1" x14ac:dyDescent="0.15">
      <c r="A153" s="59"/>
      <c r="B153" s="79"/>
      <c r="C153" s="202"/>
      <c r="D153" s="203"/>
      <c r="E153" s="203"/>
      <c r="F153" s="204"/>
      <c r="G153" s="205"/>
      <c r="H153" s="206"/>
      <c r="I153" s="205"/>
      <c r="J153" s="207"/>
      <c r="K153" s="205"/>
      <c r="L153" s="208"/>
      <c r="M153" s="209"/>
      <c r="N153" s="152"/>
      <c r="O153" s="14"/>
      <c r="P153" s="14"/>
      <c r="Q153" s="14"/>
      <c r="R153" s="14"/>
      <c r="S153" s="14"/>
      <c r="T153" s="14"/>
      <c r="U153" s="205"/>
      <c r="V153" s="14"/>
      <c r="W153" s="14"/>
      <c r="X153" s="14"/>
      <c r="Y153" s="14"/>
      <c r="Z153" s="205"/>
      <c r="AA153" s="205"/>
      <c r="AB153" s="205"/>
      <c r="AC153" s="14"/>
      <c r="AD153" s="152"/>
      <c r="AE153" s="152"/>
      <c r="AF153" s="14"/>
      <c r="AG153" s="73"/>
      <c r="AH153" s="14"/>
      <c r="AI153" s="14"/>
    </row>
    <row r="154" spans="1:38" s="11" customFormat="1" ht="60.75" x14ac:dyDescent="0.3">
      <c r="A154" s="59"/>
      <c r="B154" s="81" t="s">
        <v>249</v>
      </c>
      <c r="C154" s="633" t="str">
        <f t="shared" ref="C154:E154" si="52">VLOOKUP(B154,$B$10:$D$32,2,FALSE)</f>
        <v>Variant 7: Licentie(s) Decentrale Distributie</v>
      </c>
      <c r="D154" s="634" t="e">
        <f t="shared" si="52"/>
        <v>#N/A</v>
      </c>
      <c r="E154" s="634" t="e">
        <f t="shared" si="52"/>
        <v>#N/A</v>
      </c>
      <c r="F154" s="67"/>
      <c r="G154" s="67"/>
      <c r="H154" s="67"/>
      <c r="I154" s="67"/>
      <c r="J154" s="191" t="s">
        <v>41</v>
      </c>
      <c r="K154" s="270"/>
      <c r="L154" s="14"/>
      <c r="M154" s="633" t="str">
        <f>IF(E155="Subscription","Subscription","Onderhoud &amp; Support")</f>
        <v>Onderhoud &amp; Support</v>
      </c>
      <c r="N154" s="634"/>
      <c r="O154" s="634"/>
      <c r="P154" s="634"/>
      <c r="Q154" s="58"/>
      <c r="R154" s="58"/>
      <c r="S154" s="58"/>
      <c r="T154" s="191" t="str">
        <f>"Totaalprijs "&amp;M154&amp;" 
Licentie"</f>
        <v>Totaalprijs Onderhoud &amp; Support 
Licentie</v>
      </c>
      <c r="U154" s="270"/>
      <c r="V154" s="14"/>
      <c r="W154" s="270"/>
      <c r="X154" s="270"/>
      <c r="Y154" s="270"/>
      <c r="Z154" s="270"/>
      <c r="AA154" s="270"/>
      <c r="AB154" s="270"/>
      <c r="AC154" s="14"/>
      <c r="AD154" s="150"/>
      <c r="AE154" s="150"/>
      <c r="AF154" s="18"/>
      <c r="AG154" s="18"/>
      <c r="AH154" s="18"/>
      <c r="AI154" s="18"/>
      <c r="AJ154" s="18"/>
      <c r="AK154" s="18"/>
      <c r="AL154" s="18"/>
    </row>
    <row r="155" spans="1:38" s="11" customFormat="1" ht="20.25" thickBot="1" x14ac:dyDescent="0.25">
      <c r="A155" s="59"/>
      <c r="B155" s="82"/>
      <c r="C155" s="83" t="s">
        <v>39</v>
      </c>
      <c r="D155" s="166"/>
      <c r="E155" s="134"/>
      <c r="F155" s="294" t="s">
        <v>40</v>
      </c>
      <c r="G155" s="99"/>
      <c r="H155" s="68"/>
      <c r="I155" s="68"/>
      <c r="J155" s="69">
        <f>SUM(J157:J159)</f>
        <v>0</v>
      </c>
      <c r="K155" s="271"/>
      <c r="L155" s="14"/>
      <c r="M155" s="154"/>
      <c r="N155" s="153"/>
      <c r="O155" s="70"/>
      <c r="P155" s="70"/>
      <c r="Q155" s="70"/>
      <c r="R155" s="70"/>
      <c r="S155" s="70"/>
      <c r="T155" s="71">
        <f>SUM(T157:T159)</f>
        <v>0</v>
      </c>
      <c r="U155" s="271"/>
      <c r="V155" s="14"/>
      <c r="W155" s="271"/>
      <c r="X155" s="271"/>
      <c r="Y155" s="271"/>
      <c r="Z155" s="271"/>
      <c r="AA155" s="271"/>
      <c r="AB155" s="271"/>
      <c r="AC155" s="14"/>
      <c r="AD155" s="150"/>
      <c r="AE155" s="150"/>
      <c r="AF155" s="18"/>
      <c r="AG155" s="18"/>
      <c r="AH155" s="18"/>
      <c r="AI155" s="18"/>
      <c r="AJ155" s="18"/>
      <c r="AK155" s="18"/>
      <c r="AL155" s="18"/>
    </row>
    <row r="156" spans="1:38" s="11" customFormat="1" ht="75.75" thickTop="1" x14ac:dyDescent="0.25">
      <c r="A156" s="59"/>
      <c r="B156" s="135"/>
      <c r="C156" s="192" t="s">
        <v>5</v>
      </c>
      <c r="D156" s="192" t="s">
        <v>11</v>
      </c>
      <c r="E156" s="192" t="s">
        <v>14</v>
      </c>
      <c r="F156" s="193" t="s">
        <v>16</v>
      </c>
      <c r="G156" s="193" t="s">
        <v>36</v>
      </c>
      <c r="H156" s="193" t="s">
        <v>181</v>
      </c>
      <c r="I156" s="193" t="s">
        <v>12</v>
      </c>
      <c r="J156" s="193" t="s">
        <v>13</v>
      </c>
      <c r="K156" s="268" t="s">
        <v>210</v>
      </c>
      <c r="L156" s="14"/>
      <c r="M156" s="192" t="s">
        <v>5</v>
      </c>
      <c r="N156" s="192" t="s">
        <v>11</v>
      </c>
      <c r="O156" s="193" t="s">
        <v>16</v>
      </c>
      <c r="P156" s="194" t="s">
        <v>19</v>
      </c>
      <c r="Q156" s="193" t="s">
        <v>318</v>
      </c>
      <c r="R156" s="193" t="s">
        <v>181</v>
      </c>
      <c r="S156" s="193" t="s">
        <v>319</v>
      </c>
      <c r="T156" s="193" t="s">
        <v>224</v>
      </c>
      <c r="U156" s="268" t="s">
        <v>210</v>
      </c>
      <c r="V156" s="14"/>
      <c r="W156" s="271"/>
      <c r="X156" s="271"/>
      <c r="Y156" s="271"/>
      <c r="Z156" s="271"/>
      <c r="AA156" s="271"/>
      <c r="AB156" s="271"/>
      <c r="AC156" s="14"/>
      <c r="AD156" s="150"/>
      <c r="AE156" s="150"/>
      <c r="AF156" s="18"/>
      <c r="AG156" s="18"/>
      <c r="AH156" s="18"/>
      <c r="AI156" s="18"/>
      <c r="AJ156" s="18"/>
      <c r="AK156" s="18"/>
      <c r="AL156" s="18"/>
    </row>
    <row r="157" spans="1:38" s="11" customFormat="1" ht="15" customHeight="1" x14ac:dyDescent="0.2">
      <c r="A157" s="59"/>
      <c r="B157" s="135"/>
      <c r="C157" s="165"/>
      <c r="D157" s="63"/>
      <c r="E157" s="63"/>
      <c r="F157" s="210"/>
      <c r="G157" s="227"/>
      <c r="H157" s="64"/>
      <c r="I157" s="196">
        <f>G157*(1-H157)</f>
        <v>0</v>
      </c>
      <c r="J157" s="197">
        <f>IF(ISERROR(+I157*F157),"",+I157*F157)</f>
        <v>0</v>
      </c>
      <c r="K157" s="269"/>
      <c r="L157" s="14"/>
      <c r="M157" s="198" t="str">
        <f t="shared" ref="M157:M159" si="53">IF(ISBLANK(+C157),"",+C157)</f>
        <v/>
      </c>
      <c r="N157" s="198" t="str">
        <f t="shared" ref="N157:N159" si="54">IF(ISBLANK(+D157),"",+D157)</f>
        <v/>
      </c>
      <c r="O157" s="199" t="str">
        <f>IF(ISBLANK(+F157),"",+F157)</f>
        <v/>
      </c>
      <c r="P157" s="108"/>
      <c r="Q157" s="227"/>
      <c r="R157" s="211"/>
      <c r="S157" s="196">
        <f t="shared" ref="S157:S159" si="55">IF(ISERROR(+Q157*(1-(R157))),"",+Q157*(1-(R157)))</f>
        <v>0</v>
      </c>
      <c r="T157" s="197">
        <f>IF(OR(P157="nee",P157=""),0,IF(ISERROR(+S157*O157*7),0,+S157*O157*7))</f>
        <v>0</v>
      </c>
      <c r="U157" s="269"/>
      <c r="V157" s="14"/>
      <c r="W157" s="271"/>
      <c r="X157" s="271"/>
      <c r="Y157" s="271"/>
      <c r="Z157" s="271"/>
      <c r="AA157" s="271"/>
      <c r="AB157" s="271"/>
      <c r="AC157" s="14"/>
      <c r="AD157" s="150"/>
      <c r="AE157" s="150"/>
      <c r="AF157" s="18"/>
      <c r="AG157" s="18"/>
      <c r="AH157" s="18"/>
      <c r="AI157" s="18"/>
      <c r="AJ157" s="18"/>
      <c r="AK157" s="18"/>
      <c r="AL157" s="18"/>
    </row>
    <row r="158" spans="1:38" s="11" customFormat="1" ht="15" customHeight="1" x14ac:dyDescent="0.2">
      <c r="A158" s="59"/>
      <c r="B158" s="135"/>
      <c r="C158" s="165"/>
      <c r="D158" s="63"/>
      <c r="E158" s="63"/>
      <c r="F158" s="210"/>
      <c r="G158" s="227"/>
      <c r="H158" s="64"/>
      <c r="I158" s="196">
        <f>G158*(1-H158)</f>
        <v>0</v>
      </c>
      <c r="J158" s="197">
        <f>IF(ISERROR(+I158*F158),"",+I158*F158)</f>
        <v>0</v>
      </c>
      <c r="K158" s="269"/>
      <c r="L158" s="14"/>
      <c r="M158" s="198" t="str">
        <f t="shared" si="53"/>
        <v/>
      </c>
      <c r="N158" s="198" t="str">
        <f t="shared" si="54"/>
        <v/>
      </c>
      <c r="O158" s="199" t="str">
        <f>IF(ISBLANK(+F158),"",+F158)</f>
        <v/>
      </c>
      <c r="P158" s="108"/>
      <c r="Q158" s="227"/>
      <c r="R158" s="211"/>
      <c r="S158" s="196">
        <f t="shared" si="55"/>
        <v>0</v>
      </c>
      <c r="T158" s="197">
        <f>IF(OR(P158="nee",P158=""),0,IF(ISERROR(+S158*O158*7),0,+S158*O158*7))</f>
        <v>0</v>
      </c>
      <c r="U158" s="269"/>
      <c r="V158" s="14"/>
      <c r="W158" s="271"/>
      <c r="X158" s="271"/>
      <c r="Y158" s="271"/>
      <c r="Z158" s="271"/>
      <c r="AA158" s="271"/>
      <c r="AB158" s="271"/>
      <c r="AC158" s="14"/>
      <c r="AD158" s="150"/>
      <c r="AE158" s="150"/>
      <c r="AF158" s="18"/>
      <c r="AG158" s="18"/>
      <c r="AH158" s="18"/>
      <c r="AI158" s="18"/>
      <c r="AJ158" s="18"/>
      <c r="AK158" s="18"/>
      <c r="AL158" s="18"/>
    </row>
    <row r="159" spans="1:38" s="11" customFormat="1" ht="15" customHeight="1" x14ac:dyDescent="0.2">
      <c r="A159" s="59"/>
      <c r="B159" s="135"/>
      <c r="C159" s="165"/>
      <c r="D159" s="63"/>
      <c r="E159" s="63"/>
      <c r="F159" s="210"/>
      <c r="G159" s="227"/>
      <c r="H159" s="64"/>
      <c r="I159" s="196">
        <f>G159*(1-H159)</f>
        <v>0</v>
      </c>
      <c r="J159" s="197">
        <f>IF(ISERROR(+I159*F159),"",+I159*F159)</f>
        <v>0</v>
      </c>
      <c r="K159" s="269"/>
      <c r="L159" s="14"/>
      <c r="M159" s="198" t="str">
        <f t="shared" si="53"/>
        <v/>
      </c>
      <c r="N159" s="198" t="str">
        <f t="shared" si="54"/>
        <v/>
      </c>
      <c r="O159" s="199" t="str">
        <f>IF(ISBLANK(+F159),"",+F159)</f>
        <v/>
      </c>
      <c r="P159" s="108"/>
      <c r="Q159" s="227"/>
      <c r="R159" s="211"/>
      <c r="S159" s="196">
        <f t="shared" si="55"/>
        <v>0</v>
      </c>
      <c r="T159" s="197">
        <f>IF(OR(P159="nee",P159=""),0,IF(ISERROR(+S159*O159*7),0,+S159*O159*7))</f>
        <v>0</v>
      </c>
      <c r="U159" s="269"/>
      <c r="V159" s="14"/>
      <c r="W159" s="271"/>
      <c r="X159" s="271"/>
      <c r="Y159" s="271"/>
      <c r="Z159" s="271"/>
      <c r="AA159" s="271"/>
      <c r="AB159" s="271"/>
      <c r="AC159" s="14"/>
      <c r="AD159" s="150"/>
      <c r="AE159" s="150"/>
      <c r="AF159" s="18"/>
      <c r="AG159" s="18"/>
      <c r="AH159" s="18"/>
      <c r="AI159" s="18"/>
      <c r="AJ159" s="18"/>
      <c r="AK159" s="18"/>
      <c r="AL159" s="18"/>
    </row>
    <row r="160" spans="1:38" s="11" customFormat="1" ht="15" customHeight="1" thickBot="1" x14ac:dyDescent="0.25">
      <c r="A160" s="59"/>
      <c r="B160" s="158"/>
      <c r="C160" s="158"/>
      <c r="D160" s="158"/>
      <c r="E160" s="24"/>
      <c r="F160" s="20"/>
      <c r="G160" s="20"/>
      <c r="H160" s="20"/>
      <c r="I160" s="20"/>
      <c r="J160" s="20"/>
      <c r="K160" s="20"/>
      <c r="L160" s="20"/>
      <c r="M160" s="149"/>
      <c r="N160" s="149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149"/>
      <c r="AE160" s="149"/>
      <c r="AF160" s="20"/>
      <c r="AG160" s="20"/>
      <c r="AH160" s="20"/>
      <c r="AI160" s="20"/>
      <c r="AJ160" s="20"/>
      <c r="AK160" s="20"/>
      <c r="AL160" s="20"/>
    </row>
    <row r="161" spans="1:38" s="11" customFormat="1" ht="15" customHeight="1" x14ac:dyDescent="0.2">
      <c r="A161" s="59"/>
      <c r="B161" s="15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50"/>
      <c r="N161" s="150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50"/>
      <c r="AE161" s="150"/>
      <c r="AF161" s="18"/>
      <c r="AG161" s="18"/>
      <c r="AH161" s="18"/>
      <c r="AI161" s="18"/>
      <c r="AJ161" s="18"/>
      <c r="AK161" s="18"/>
      <c r="AL161" s="18"/>
    </row>
    <row r="162" spans="1:38" s="11" customFormat="1" ht="19.5" x14ac:dyDescent="0.15">
      <c r="A162" s="59"/>
      <c r="B162" s="87" t="s">
        <v>238</v>
      </c>
      <c r="C162" s="633" t="str">
        <f t="shared" ref="C162:E162" si="56">VLOOKUP(B162,$B$10:$D$32,2,FALSE)</f>
        <v>Variant 8: Decentrale Distributie</v>
      </c>
      <c r="D162" s="634" t="e">
        <f t="shared" si="56"/>
        <v>#N/A</v>
      </c>
      <c r="E162" s="634" t="e">
        <f t="shared" si="56"/>
        <v>#N/A</v>
      </c>
      <c r="F162" s="128"/>
      <c r="G162" s="131" t="s">
        <v>35</v>
      </c>
      <c r="H162" s="131"/>
      <c r="I162" s="128"/>
      <c r="J162" s="127"/>
      <c r="K162" s="266"/>
      <c r="L162" s="85"/>
      <c r="M162" s="248" t="s">
        <v>317</v>
      </c>
      <c r="N162" s="249"/>
      <c r="O162" s="250"/>
      <c r="P162" s="250"/>
      <c r="Q162" s="250"/>
      <c r="R162" s="250"/>
      <c r="S162" s="128"/>
      <c r="T162" s="127"/>
      <c r="U162" s="266"/>
      <c r="V162" s="266"/>
      <c r="W162" s="248" t="s">
        <v>317</v>
      </c>
      <c r="X162" s="249"/>
      <c r="Y162" s="250"/>
      <c r="Z162" s="250"/>
      <c r="AA162" s="624"/>
      <c r="AB162" s="266"/>
      <c r="AC162" s="85"/>
      <c r="AD162" s="248" t="s">
        <v>17</v>
      </c>
      <c r="AE162" s="249"/>
      <c r="AF162" s="250"/>
      <c r="AG162" s="250"/>
      <c r="AH162" s="250"/>
      <c r="AI162" s="250"/>
      <c r="AJ162" s="250"/>
      <c r="AK162" s="128"/>
      <c r="AL162" s="127"/>
    </row>
    <row r="163" spans="1:38" s="11" customFormat="1" ht="20.25" thickBot="1" x14ac:dyDescent="0.2">
      <c r="A163" s="59"/>
      <c r="B163" s="59"/>
      <c r="C163" s="83" t="s">
        <v>20</v>
      </c>
      <c r="D163" s="164"/>
      <c r="E163" s="643" t="str">
        <f>"Distributie " &amp; LEFT(B162,1) &amp; " : "</f>
        <v xml:space="preserve">Distributie 8 : </v>
      </c>
      <c r="F163" s="644"/>
      <c r="G163" s="645"/>
      <c r="H163" s="646"/>
      <c r="I163" s="88" t="s">
        <v>21</v>
      </c>
      <c r="J163" s="84">
        <f>SUM(J165:J169)</f>
        <v>0</v>
      </c>
      <c r="K163" s="267"/>
      <c r="L163" s="59"/>
      <c r="M163" s="246"/>
      <c r="N163" s="247"/>
      <c r="O163" s="129"/>
      <c r="P163" s="129"/>
      <c r="Q163" s="129"/>
      <c r="R163" s="129"/>
      <c r="S163" s="132" t="s">
        <v>21</v>
      </c>
      <c r="T163" s="133">
        <f>SUM(T165:T169)</f>
        <v>0</v>
      </c>
      <c r="U163" s="267"/>
      <c r="V163" s="267"/>
      <c r="W163" s="246" t="s">
        <v>472</v>
      </c>
      <c r="X163" s="247"/>
      <c r="Y163" s="129"/>
      <c r="Z163" s="129"/>
      <c r="AA163" s="625"/>
      <c r="AB163" s="267"/>
      <c r="AC163" s="59"/>
      <c r="AD163" s="246"/>
      <c r="AE163" s="247"/>
      <c r="AF163" s="129"/>
      <c r="AG163" s="129"/>
      <c r="AH163" s="129"/>
      <c r="AI163" s="129"/>
      <c r="AJ163" s="129"/>
      <c r="AK163" s="132" t="s">
        <v>21</v>
      </c>
      <c r="AL163" s="133">
        <f>SUM(AL165:AL169)</f>
        <v>0</v>
      </c>
    </row>
    <row r="164" spans="1:38" s="11" customFormat="1" ht="90.75" thickTop="1" x14ac:dyDescent="0.25">
      <c r="A164" s="59"/>
      <c r="B164" s="135"/>
      <c r="C164" s="192" t="s">
        <v>5</v>
      </c>
      <c r="D164" s="192" t="s">
        <v>11</v>
      </c>
      <c r="E164" s="192" t="s">
        <v>14</v>
      </c>
      <c r="F164" s="193" t="s">
        <v>16</v>
      </c>
      <c r="G164" s="193" t="s">
        <v>36</v>
      </c>
      <c r="H164" s="193" t="s">
        <v>181</v>
      </c>
      <c r="I164" s="193" t="s">
        <v>12</v>
      </c>
      <c r="J164" s="193" t="s">
        <v>13</v>
      </c>
      <c r="K164" s="268" t="s">
        <v>210</v>
      </c>
      <c r="L164" s="14"/>
      <c r="M164" s="192" t="s">
        <v>5</v>
      </c>
      <c r="N164" s="192" t="s">
        <v>11</v>
      </c>
      <c r="O164" s="193" t="s">
        <v>16</v>
      </c>
      <c r="P164" s="194" t="s">
        <v>19</v>
      </c>
      <c r="Q164" s="193" t="s">
        <v>318</v>
      </c>
      <c r="R164" s="193" t="s">
        <v>474</v>
      </c>
      <c r="S164" s="193" t="s">
        <v>319</v>
      </c>
      <c r="T164" s="193" t="s">
        <v>224</v>
      </c>
      <c r="U164" s="268" t="s">
        <v>210</v>
      </c>
      <c r="V164" s="267"/>
      <c r="W164" s="623" t="s">
        <v>5</v>
      </c>
      <c r="X164" s="626" t="s">
        <v>470</v>
      </c>
      <c r="Y164" s="193" t="s">
        <v>318</v>
      </c>
      <c r="Z164" s="527" t="s">
        <v>473</v>
      </c>
      <c r="AA164" s="193" t="s">
        <v>319</v>
      </c>
      <c r="AB164" s="268" t="s">
        <v>210</v>
      </c>
      <c r="AC164" s="14"/>
      <c r="AD164" s="192" t="s">
        <v>5</v>
      </c>
      <c r="AE164" s="192" t="s">
        <v>11</v>
      </c>
      <c r="AF164" s="193" t="s">
        <v>16</v>
      </c>
      <c r="AG164" s="194" t="s">
        <v>19</v>
      </c>
      <c r="AH164" s="193" t="s">
        <v>302</v>
      </c>
      <c r="AI164" s="195" t="s">
        <v>15</v>
      </c>
      <c r="AJ164" s="193" t="s">
        <v>302</v>
      </c>
      <c r="AK164" s="193" t="s">
        <v>18</v>
      </c>
      <c r="AL164" s="193" t="s">
        <v>226</v>
      </c>
    </row>
    <row r="165" spans="1:38" s="11" customFormat="1" ht="15" customHeight="1" x14ac:dyDescent="0.15">
      <c r="A165" s="59"/>
      <c r="B165" s="135"/>
      <c r="C165" s="165"/>
      <c r="D165" s="63"/>
      <c r="E165" s="63"/>
      <c r="F165" s="210"/>
      <c r="G165" s="227"/>
      <c r="H165" s="64"/>
      <c r="I165" s="196">
        <f>G165*(1-H165)</f>
        <v>0</v>
      </c>
      <c r="J165" s="197">
        <f>IF(ISERROR(+I165*F165),"",+I165*F165)</f>
        <v>0</v>
      </c>
      <c r="K165" s="269"/>
      <c r="L165" s="14"/>
      <c r="M165" s="198" t="str">
        <f t="shared" ref="M165:M169" si="57">IF(ISBLANK(+C165),"",+C165)</f>
        <v/>
      </c>
      <c r="N165" s="198" t="str">
        <f t="shared" ref="N165:N169" si="58">IF(ISBLANK(+D165),"",+D165)</f>
        <v/>
      </c>
      <c r="O165" s="199" t="str">
        <f>IF(ISBLANK(+F165),"",+F165)</f>
        <v/>
      </c>
      <c r="P165" s="108"/>
      <c r="Q165" s="227"/>
      <c r="R165" s="211"/>
      <c r="S165" s="196">
        <f t="shared" ref="S165:S169" si="59">IF(ISERROR(+Q165*(1-(R165))),"",+Q165*(1-(R165)))</f>
        <v>0</v>
      </c>
      <c r="T165" s="197">
        <f>IF(OR(P165="nee",P165=""),0,IF(ISERROR(+S165*O165*7),0,+S165*O165*7))</f>
        <v>0</v>
      </c>
      <c r="U165" s="269"/>
      <c r="V165" s="267"/>
      <c r="W165" s="629"/>
      <c r="X165" s="627"/>
      <c r="Y165" s="628"/>
      <c r="Z165" s="528"/>
      <c r="AA165" s="196" t="str">
        <f>IF(Z165="","",Y165*(1-Z165))</f>
        <v/>
      </c>
      <c r="AB165" s="269"/>
      <c r="AC165" s="14"/>
      <c r="AD165" s="198" t="str">
        <f t="shared" ref="AD165:AD169" si="60">IF(ISBLANK(+M165),"",+M165)</f>
        <v/>
      </c>
      <c r="AE165" s="198" t="str">
        <f t="shared" ref="AE165:AE169" si="61">IF(ISBLANK(+N165),"",+N165)</f>
        <v/>
      </c>
      <c r="AF165" s="199" t="str">
        <f>IF(ISBLANK(+F165),"",+F165)</f>
        <v/>
      </c>
      <c r="AG165" s="108"/>
      <c r="AH165" s="106"/>
      <c r="AI165" s="211"/>
      <c r="AJ165" s="200" t="str">
        <f>IF(ISERROR(IF(OR(AG165="nee",AG165=""),"",+AF165*AH165)),"",IF(OR(AG165="nee",AG165=""),"",+AF165*AH165))</f>
        <v/>
      </c>
      <c r="AK165" s="201" t="str">
        <f>IF(ISERROR((AJ165*24*365)/1000),"",(AJ165*24*365)/1000)</f>
        <v/>
      </c>
      <c r="AL165" s="197">
        <f>IF(ISERROR(+AK165*tariefKwh*7),0,+AK165*tariefKwh*7)</f>
        <v>0</v>
      </c>
    </row>
    <row r="166" spans="1:38" s="11" customFormat="1" ht="15" customHeight="1" x14ac:dyDescent="0.15">
      <c r="A166" s="59"/>
      <c r="B166" s="135"/>
      <c r="C166" s="165"/>
      <c r="D166" s="63"/>
      <c r="E166" s="63"/>
      <c r="F166" s="210"/>
      <c r="G166" s="227"/>
      <c r="H166" s="64"/>
      <c r="I166" s="196">
        <f>G166*(1-H166)</f>
        <v>0</v>
      </c>
      <c r="J166" s="197">
        <f>IF(ISERROR(+I166*F166),"",+I166*F166)</f>
        <v>0</v>
      </c>
      <c r="K166" s="269"/>
      <c r="L166" s="14"/>
      <c r="M166" s="198" t="str">
        <f t="shared" si="57"/>
        <v/>
      </c>
      <c r="N166" s="198" t="str">
        <f t="shared" si="58"/>
        <v/>
      </c>
      <c r="O166" s="199" t="str">
        <f>IF(ISBLANK(+F166),"",+F166)</f>
        <v/>
      </c>
      <c r="P166" s="108"/>
      <c r="Q166" s="227"/>
      <c r="R166" s="211"/>
      <c r="S166" s="196">
        <f t="shared" si="59"/>
        <v>0</v>
      </c>
      <c r="T166" s="197">
        <f>IF(OR(P166="nee",P166=""),0,IF(ISERROR(+S166*O166*7),0,+S166*O166*7))</f>
        <v>0</v>
      </c>
      <c r="U166" s="269"/>
      <c r="V166" s="267"/>
      <c r="W166" s="629"/>
      <c r="X166" s="627"/>
      <c r="Y166" s="628"/>
      <c r="Z166" s="528"/>
      <c r="AA166" s="196" t="str">
        <f>IF(Z166="","",Y166*(1-Z166))</f>
        <v/>
      </c>
      <c r="AB166" s="269"/>
      <c r="AC166" s="14"/>
      <c r="AD166" s="198" t="str">
        <f t="shared" si="60"/>
        <v/>
      </c>
      <c r="AE166" s="198" t="str">
        <f t="shared" si="61"/>
        <v/>
      </c>
      <c r="AF166" s="199" t="str">
        <f>IF(ISBLANK(+F166),"",+F166)</f>
        <v/>
      </c>
      <c r="AG166" s="108"/>
      <c r="AH166" s="106"/>
      <c r="AI166" s="211"/>
      <c r="AJ166" s="200" t="str">
        <f>IF(ISERROR(IF(OR(AG166="nee",AG166=""),"",+AF166*AH166)),"",IF(OR(AG166="nee",AG166=""),"",+AF166*AH166))</f>
        <v/>
      </c>
      <c r="AK166" s="201" t="str">
        <f>IF(ISERROR((AJ166*24*365)/1000),"",(AJ166*24*365)/1000)</f>
        <v/>
      </c>
      <c r="AL166" s="197">
        <f>IF(ISERROR(+AK166*tariefKwh*7),0,+AK166*tariefKwh*7)</f>
        <v>0</v>
      </c>
    </row>
    <row r="167" spans="1:38" s="11" customFormat="1" ht="15" customHeight="1" x14ac:dyDescent="0.15">
      <c r="A167" s="59"/>
      <c r="B167" s="135"/>
      <c r="C167" s="165"/>
      <c r="D167" s="63"/>
      <c r="E167" s="63"/>
      <c r="F167" s="210"/>
      <c r="G167" s="227"/>
      <c r="H167" s="64"/>
      <c r="I167" s="196">
        <f>G167*(1-H167)</f>
        <v>0</v>
      </c>
      <c r="J167" s="197">
        <f>IF(ISERROR(+I167*F167),"",+I167*F167)</f>
        <v>0</v>
      </c>
      <c r="K167" s="269"/>
      <c r="L167" s="14"/>
      <c r="M167" s="198" t="str">
        <f t="shared" si="57"/>
        <v/>
      </c>
      <c r="N167" s="198" t="str">
        <f t="shared" si="58"/>
        <v/>
      </c>
      <c r="O167" s="199" t="str">
        <f>IF(ISBLANK(+F167),"",+F167)</f>
        <v/>
      </c>
      <c r="P167" s="108"/>
      <c r="Q167" s="227"/>
      <c r="R167" s="211"/>
      <c r="S167" s="196">
        <f t="shared" si="59"/>
        <v>0</v>
      </c>
      <c r="T167" s="197">
        <f>IF(OR(P167="nee",P167=""),0,IF(ISERROR(+S167*O167*7),0,+S167*O167*7))</f>
        <v>0</v>
      </c>
      <c r="U167" s="269"/>
      <c r="V167" s="267"/>
      <c r="W167" s="629"/>
      <c r="X167" s="627"/>
      <c r="Y167" s="628"/>
      <c r="Z167" s="528"/>
      <c r="AA167" s="196" t="str">
        <f>IF(Z167="","",Y167*(1-Z167))</f>
        <v/>
      </c>
      <c r="AB167" s="269"/>
      <c r="AC167" s="14"/>
      <c r="AD167" s="198" t="str">
        <f t="shared" si="60"/>
        <v/>
      </c>
      <c r="AE167" s="198" t="str">
        <f t="shared" si="61"/>
        <v/>
      </c>
      <c r="AF167" s="199" t="str">
        <f>IF(ISBLANK(+F167),"",+F167)</f>
        <v/>
      </c>
      <c r="AG167" s="108"/>
      <c r="AH167" s="106"/>
      <c r="AI167" s="211"/>
      <c r="AJ167" s="200" t="str">
        <f>IF(ISERROR(IF(OR(AG167="nee",AG167=""),"",+AF167*AH167)),"",IF(OR(AG167="nee",AG167=""),"",+AF167*AH167))</f>
        <v/>
      </c>
      <c r="AK167" s="201" t="str">
        <f>IF(ISERROR((AJ167*24*365)/1000),"",(AJ167*24*365)/1000)</f>
        <v/>
      </c>
      <c r="AL167" s="197">
        <f>IF(ISERROR(+AK167*tariefKwh*7),0,+AK167*tariefKwh*7)</f>
        <v>0</v>
      </c>
    </row>
    <row r="168" spans="1:38" s="11" customFormat="1" ht="15" customHeight="1" x14ac:dyDescent="0.15">
      <c r="A168" s="59"/>
      <c r="B168" s="135"/>
      <c r="C168" s="165"/>
      <c r="D168" s="63"/>
      <c r="E168" s="63"/>
      <c r="F168" s="210"/>
      <c r="G168" s="227"/>
      <c r="H168" s="64"/>
      <c r="I168" s="196">
        <f>G168*(1-H168)</f>
        <v>0</v>
      </c>
      <c r="J168" s="197">
        <f>IF(ISERROR(+I168*F168),"",+I168*F168)</f>
        <v>0</v>
      </c>
      <c r="K168" s="269"/>
      <c r="L168" s="14"/>
      <c r="M168" s="198" t="str">
        <f t="shared" si="57"/>
        <v/>
      </c>
      <c r="N168" s="198" t="str">
        <f t="shared" si="58"/>
        <v/>
      </c>
      <c r="O168" s="199" t="str">
        <f>IF(ISBLANK(+F168),"",+F168)</f>
        <v/>
      </c>
      <c r="P168" s="108"/>
      <c r="Q168" s="227"/>
      <c r="R168" s="211"/>
      <c r="S168" s="196">
        <f t="shared" si="59"/>
        <v>0</v>
      </c>
      <c r="T168" s="197">
        <f>IF(OR(P168="nee",P168=""),0,IF(ISERROR(+S168*O168*7),0,+S168*O168*7))</f>
        <v>0</v>
      </c>
      <c r="U168" s="269"/>
      <c r="V168" s="267"/>
      <c r="W168" s="629"/>
      <c r="X168" s="627"/>
      <c r="Y168" s="628"/>
      <c r="Z168" s="528"/>
      <c r="AA168" s="196" t="str">
        <f>IF(Z168="","",Y168*(1-Z168))</f>
        <v/>
      </c>
      <c r="AB168" s="269"/>
      <c r="AC168" s="14"/>
      <c r="AD168" s="198" t="str">
        <f t="shared" si="60"/>
        <v/>
      </c>
      <c r="AE168" s="198" t="str">
        <f t="shared" si="61"/>
        <v/>
      </c>
      <c r="AF168" s="199" t="str">
        <f>IF(ISBLANK(+F168),"",+F168)</f>
        <v/>
      </c>
      <c r="AG168" s="108"/>
      <c r="AH168" s="106"/>
      <c r="AI168" s="211"/>
      <c r="AJ168" s="200" t="str">
        <f>IF(ISERROR(IF(OR(AG168="nee",AG168=""),"",+AF168*AH168)),"",IF(OR(AG168="nee",AG168=""),"",+AF168*AH168))</f>
        <v/>
      </c>
      <c r="AK168" s="201" t="str">
        <f>IF(ISERROR((AJ168*24*365)/1000),"",(AJ168*24*365)/1000)</f>
        <v/>
      </c>
      <c r="AL168" s="197">
        <f>IF(ISERROR(+AK168*tariefKwh*7),0,+AK168*tariefKwh*7)</f>
        <v>0</v>
      </c>
    </row>
    <row r="169" spans="1:38" s="11" customFormat="1" ht="15" customHeight="1" x14ac:dyDescent="0.15">
      <c r="A169" s="59"/>
      <c r="B169" s="135"/>
      <c r="C169" s="165"/>
      <c r="D169" s="63"/>
      <c r="E169" s="63"/>
      <c r="F169" s="210"/>
      <c r="G169" s="227"/>
      <c r="H169" s="64"/>
      <c r="I169" s="196">
        <f>G169*(1-H169)</f>
        <v>0</v>
      </c>
      <c r="J169" s="197">
        <f>IF(ISERROR(+I169*F169),"",+I169*F169)</f>
        <v>0</v>
      </c>
      <c r="K169" s="269"/>
      <c r="L169" s="14"/>
      <c r="M169" s="198" t="str">
        <f t="shared" si="57"/>
        <v/>
      </c>
      <c r="N169" s="198" t="str">
        <f t="shared" si="58"/>
        <v/>
      </c>
      <c r="O169" s="199" t="str">
        <f>IF(ISBLANK(+F169),"",+F169)</f>
        <v/>
      </c>
      <c r="P169" s="108"/>
      <c r="Q169" s="227"/>
      <c r="R169" s="211"/>
      <c r="S169" s="196">
        <f t="shared" si="59"/>
        <v>0</v>
      </c>
      <c r="T169" s="197">
        <f>IF(OR(P169="nee",P169=""),0,IF(ISERROR(+S169*O169*7),0,+S169*O169*7))</f>
        <v>0</v>
      </c>
      <c r="U169" s="269"/>
      <c r="V169" s="267"/>
      <c r="W169" s="629"/>
      <c r="X169" s="627"/>
      <c r="Y169" s="628"/>
      <c r="Z169" s="528"/>
      <c r="AA169" s="196" t="str">
        <f>IF(Z169="","",Y169*(1-Z169))</f>
        <v/>
      </c>
      <c r="AB169" s="269"/>
      <c r="AC169" s="14"/>
      <c r="AD169" s="198" t="str">
        <f t="shared" si="60"/>
        <v/>
      </c>
      <c r="AE169" s="198" t="str">
        <f t="shared" si="61"/>
        <v/>
      </c>
      <c r="AF169" s="199" t="str">
        <f>IF(ISBLANK(+F169),"",+F169)</f>
        <v/>
      </c>
      <c r="AG169" s="108"/>
      <c r="AH169" s="106"/>
      <c r="AI169" s="211"/>
      <c r="AJ169" s="200" t="str">
        <f>IF(ISERROR(IF(OR(AG169="nee",AG169=""),"",+AF169*AH169)),"",IF(OR(AG169="nee",AG169=""),"",+AF169*AH169))</f>
        <v/>
      </c>
      <c r="AK169" s="201" t="str">
        <f>IF(ISERROR((AJ169*24*365)/1000),"",(AJ169*24*365)/1000)</f>
        <v/>
      </c>
      <c r="AL169" s="197">
        <f>IF(ISERROR(+AK169*tariefKwh*7),0,+AK169*tariefKwh*7)</f>
        <v>0</v>
      </c>
    </row>
    <row r="170" spans="1:38" s="11" customFormat="1" ht="15" customHeight="1" x14ac:dyDescent="0.15">
      <c r="A170" s="59"/>
      <c r="B170" s="79"/>
      <c r="C170" s="202" t="s">
        <v>299</v>
      </c>
      <c r="D170" s="203"/>
      <c r="E170" s="203"/>
      <c r="F170" s="204"/>
      <c r="G170" s="205"/>
      <c r="H170" s="206"/>
      <c r="I170" s="205"/>
      <c r="J170" s="207"/>
      <c r="K170" s="207"/>
      <c r="L170" s="208"/>
      <c r="M170" s="209"/>
      <c r="N170" s="152"/>
      <c r="O170" s="14"/>
      <c r="P170" s="14"/>
      <c r="Q170" s="14"/>
      <c r="R170" s="14"/>
      <c r="S170" s="14"/>
      <c r="T170" s="14"/>
      <c r="U170" s="207"/>
      <c r="V170" s="14"/>
      <c r="W170" s="14"/>
      <c r="X170" s="14"/>
      <c r="Y170" s="14"/>
      <c r="Z170" s="207"/>
      <c r="AA170" s="207"/>
      <c r="AB170" s="207"/>
      <c r="AC170" s="14"/>
      <c r="AD170" s="152"/>
      <c r="AE170" s="152"/>
      <c r="AF170" s="14"/>
      <c r="AG170" s="73"/>
      <c r="AH170" s="14"/>
      <c r="AI170" s="14"/>
    </row>
    <row r="171" spans="1:38" s="11" customFormat="1" ht="15" customHeight="1" x14ac:dyDescent="0.15">
      <c r="A171" s="59"/>
      <c r="B171" s="79"/>
      <c r="C171" s="202"/>
      <c r="D171" s="203"/>
      <c r="E171" s="203"/>
      <c r="F171" s="204"/>
      <c r="G171" s="205"/>
      <c r="H171" s="206"/>
      <c r="I171" s="205"/>
      <c r="J171" s="207"/>
      <c r="K171" s="205"/>
      <c r="L171" s="208"/>
      <c r="M171" s="209"/>
      <c r="N171" s="152"/>
      <c r="O171" s="14"/>
      <c r="P171" s="14"/>
      <c r="Q171" s="14"/>
      <c r="R171" s="14"/>
      <c r="S171" s="14"/>
      <c r="T171" s="14"/>
      <c r="U171" s="205"/>
      <c r="V171" s="14"/>
      <c r="W171" s="14"/>
      <c r="X171" s="14"/>
      <c r="Y171" s="14"/>
      <c r="Z171" s="205"/>
      <c r="AA171" s="205"/>
      <c r="AB171" s="205"/>
      <c r="AC171" s="14"/>
      <c r="AD171" s="152"/>
      <c r="AE171" s="152"/>
      <c r="AF171" s="14"/>
      <c r="AG171" s="73"/>
      <c r="AH171" s="14"/>
      <c r="AI171" s="14"/>
    </row>
    <row r="172" spans="1:38" s="11" customFormat="1" ht="60.75" x14ac:dyDescent="0.3">
      <c r="A172" s="59"/>
      <c r="B172" s="81" t="s">
        <v>250</v>
      </c>
      <c r="C172" s="633" t="str">
        <f t="shared" ref="C172:E172" si="62">VLOOKUP(B172,$B$10:$D$32,2,FALSE)</f>
        <v>Variant 8: Licentie(s) Decentrale Distributie</v>
      </c>
      <c r="D172" s="634" t="e">
        <f t="shared" si="62"/>
        <v>#N/A</v>
      </c>
      <c r="E172" s="634" t="e">
        <f t="shared" si="62"/>
        <v>#N/A</v>
      </c>
      <c r="F172" s="67"/>
      <c r="G172" s="67"/>
      <c r="H172" s="67"/>
      <c r="I172" s="67"/>
      <c r="J172" s="191" t="s">
        <v>41</v>
      </c>
      <c r="K172" s="270"/>
      <c r="L172" s="14"/>
      <c r="M172" s="633" t="str">
        <f>IF(E173="Subscription","Subscription","Onderhoud &amp; Support")</f>
        <v>Onderhoud &amp; Support</v>
      </c>
      <c r="N172" s="634"/>
      <c r="O172" s="634"/>
      <c r="P172" s="634"/>
      <c r="Q172" s="58"/>
      <c r="R172" s="58"/>
      <c r="S172" s="58"/>
      <c r="T172" s="191" t="str">
        <f>"Totaalprijs "&amp;M172&amp;" 
Licentie"</f>
        <v>Totaalprijs Onderhoud &amp; Support 
Licentie</v>
      </c>
      <c r="U172" s="270"/>
      <c r="V172" s="14"/>
      <c r="W172" s="270"/>
      <c r="X172" s="270"/>
      <c r="Y172" s="270"/>
      <c r="Z172" s="270"/>
      <c r="AA172" s="270"/>
      <c r="AB172" s="270"/>
      <c r="AC172" s="14"/>
      <c r="AD172" s="150"/>
      <c r="AE172" s="150"/>
      <c r="AF172" s="18"/>
      <c r="AG172" s="18"/>
      <c r="AH172" s="18"/>
      <c r="AI172" s="18"/>
      <c r="AJ172" s="18"/>
      <c r="AK172" s="18"/>
      <c r="AL172" s="18"/>
    </row>
    <row r="173" spans="1:38" s="11" customFormat="1" ht="20.25" thickBot="1" x14ac:dyDescent="0.25">
      <c r="A173" s="59"/>
      <c r="B173" s="82"/>
      <c r="C173" s="83" t="s">
        <v>39</v>
      </c>
      <c r="D173" s="166"/>
      <c r="E173" s="134"/>
      <c r="F173" s="294" t="s">
        <v>40</v>
      </c>
      <c r="G173" s="99"/>
      <c r="H173" s="68"/>
      <c r="I173" s="68"/>
      <c r="J173" s="69">
        <f>SUM(J175:J177)</f>
        <v>0</v>
      </c>
      <c r="K173" s="271"/>
      <c r="L173" s="14"/>
      <c r="M173" s="154"/>
      <c r="N173" s="153"/>
      <c r="O173" s="70"/>
      <c r="P173" s="70"/>
      <c r="Q173" s="70"/>
      <c r="R173" s="70"/>
      <c r="S173" s="70"/>
      <c r="T173" s="71">
        <f>SUM(T175:T177)</f>
        <v>0</v>
      </c>
      <c r="U173" s="271"/>
      <c r="V173" s="14"/>
      <c r="W173" s="271"/>
      <c r="X173" s="271"/>
      <c r="Y173" s="271"/>
      <c r="Z173" s="271"/>
      <c r="AA173" s="271"/>
      <c r="AB173" s="271"/>
      <c r="AC173" s="14"/>
      <c r="AD173" s="150"/>
      <c r="AE173" s="150"/>
      <c r="AF173" s="18"/>
      <c r="AG173" s="18"/>
      <c r="AH173" s="18"/>
      <c r="AI173" s="18"/>
      <c r="AJ173" s="18"/>
      <c r="AK173" s="18"/>
      <c r="AL173" s="18"/>
    </row>
    <row r="174" spans="1:38" s="11" customFormat="1" ht="75.75" thickTop="1" x14ac:dyDescent="0.25">
      <c r="A174" s="59"/>
      <c r="B174" s="135"/>
      <c r="C174" s="192" t="s">
        <v>5</v>
      </c>
      <c r="D174" s="192" t="s">
        <v>11</v>
      </c>
      <c r="E174" s="192" t="s">
        <v>14</v>
      </c>
      <c r="F174" s="193" t="s">
        <v>16</v>
      </c>
      <c r="G174" s="193" t="s">
        <v>36</v>
      </c>
      <c r="H174" s="193" t="s">
        <v>181</v>
      </c>
      <c r="I174" s="193" t="s">
        <v>12</v>
      </c>
      <c r="J174" s="193" t="s">
        <v>13</v>
      </c>
      <c r="K174" s="268" t="s">
        <v>210</v>
      </c>
      <c r="L174" s="14"/>
      <c r="M174" s="192" t="s">
        <v>5</v>
      </c>
      <c r="N174" s="192" t="s">
        <v>11</v>
      </c>
      <c r="O174" s="193" t="s">
        <v>16</v>
      </c>
      <c r="P174" s="194" t="s">
        <v>19</v>
      </c>
      <c r="Q174" s="193" t="s">
        <v>318</v>
      </c>
      <c r="R174" s="193" t="s">
        <v>181</v>
      </c>
      <c r="S174" s="193" t="s">
        <v>319</v>
      </c>
      <c r="T174" s="193" t="s">
        <v>224</v>
      </c>
      <c r="U174" s="268" t="s">
        <v>210</v>
      </c>
      <c r="V174" s="14"/>
      <c r="W174" s="271"/>
      <c r="X174" s="271"/>
      <c r="Y174" s="271"/>
      <c r="Z174" s="271"/>
      <c r="AA174" s="271"/>
      <c r="AB174" s="271"/>
      <c r="AC174" s="14"/>
      <c r="AD174" s="150"/>
      <c r="AE174" s="150"/>
      <c r="AF174" s="18"/>
      <c r="AG174" s="18"/>
      <c r="AH174" s="18"/>
      <c r="AI174" s="18"/>
      <c r="AJ174" s="18"/>
      <c r="AK174" s="18"/>
      <c r="AL174" s="18"/>
    </row>
    <row r="175" spans="1:38" s="11" customFormat="1" ht="15" customHeight="1" x14ac:dyDescent="0.2">
      <c r="A175" s="59"/>
      <c r="B175" s="135"/>
      <c r="C175" s="165"/>
      <c r="D175" s="63"/>
      <c r="E175" s="63"/>
      <c r="F175" s="210"/>
      <c r="G175" s="227"/>
      <c r="H175" s="64"/>
      <c r="I175" s="196">
        <f>G175*(1-H175)</f>
        <v>0</v>
      </c>
      <c r="J175" s="197">
        <f>IF(ISERROR(+I175*F175),"",+I175*F175)</f>
        <v>0</v>
      </c>
      <c r="K175" s="269"/>
      <c r="L175" s="14"/>
      <c r="M175" s="198" t="str">
        <f t="shared" ref="M175:M177" si="63">IF(ISBLANK(+C175),"",+C175)</f>
        <v/>
      </c>
      <c r="N175" s="198" t="str">
        <f t="shared" ref="N175:N177" si="64">IF(ISBLANK(+D175),"",+D175)</f>
        <v/>
      </c>
      <c r="O175" s="199" t="str">
        <f>IF(ISBLANK(+F175),"",+F175)</f>
        <v/>
      </c>
      <c r="P175" s="108"/>
      <c r="Q175" s="227"/>
      <c r="R175" s="211"/>
      <c r="S175" s="196">
        <f t="shared" ref="S175:S177" si="65">IF(ISERROR(+Q175*(1-(R175))),"",+Q175*(1-(R175)))</f>
        <v>0</v>
      </c>
      <c r="T175" s="197">
        <f>IF(OR(P175="nee",P175=""),0,IF(ISERROR(+S175*O175*7),0,+S175*O175*7))</f>
        <v>0</v>
      </c>
      <c r="U175" s="269"/>
      <c r="V175" s="14"/>
      <c r="W175" s="271"/>
      <c r="X175" s="271"/>
      <c r="Y175" s="271"/>
      <c r="Z175" s="271"/>
      <c r="AA175" s="271"/>
      <c r="AB175" s="271"/>
      <c r="AC175" s="14"/>
      <c r="AD175" s="150"/>
      <c r="AE175" s="150"/>
      <c r="AF175" s="18"/>
      <c r="AG175" s="18"/>
      <c r="AH175" s="18"/>
      <c r="AI175" s="18"/>
      <c r="AJ175" s="18"/>
      <c r="AK175" s="18"/>
      <c r="AL175" s="18"/>
    </row>
    <row r="176" spans="1:38" s="11" customFormat="1" ht="15" customHeight="1" x14ac:dyDescent="0.2">
      <c r="A176" s="59"/>
      <c r="B176" s="135"/>
      <c r="C176" s="165"/>
      <c r="D176" s="63"/>
      <c r="E176" s="63"/>
      <c r="F176" s="210"/>
      <c r="G176" s="227"/>
      <c r="H176" s="64"/>
      <c r="I176" s="196">
        <f>G176*(1-H176)</f>
        <v>0</v>
      </c>
      <c r="J176" s="197">
        <f>IF(ISERROR(+I176*F176),"",+I176*F176)</f>
        <v>0</v>
      </c>
      <c r="K176" s="269"/>
      <c r="L176" s="14"/>
      <c r="M176" s="198" t="str">
        <f t="shared" si="63"/>
        <v/>
      </c>
      <c r="N176" s="198" t="str">
        <f t="shared" si="64"/>
        <v/>
      </c>
      <c r="O176" s="199" t="str">
        <f>IF(ISBLANK(+F176),"",+F176)</f>
        <v/>
      </c>
      <c r="P176" s="108"/>
      <c r="Q176" s="227"/>
      <c r="R176" s="211"/>
      <c r="S176" s="196">
        <f t="shared" si="65"/>
        <v>0</v>
      </c>
      <c r="T176" s="197">
        <f>IF(OR(P176="nee",P176=""),0,IF(ISERROR(+S176*O176*7),0,+S176*O176*7))</f>
        <v>0</v>
      </c>
      <c r="U176" s="269"/>
      <c r="V176" s="14"/>
      <c r="W176" s="271"/>
      <c r="X176" s="271"/>
      <c r="Y176" s="271"/>
      <c r="Z176" s="271"/>
      <c r="AA176" s="271"/>
      <c r="AB176" s="271"/>
      <c r="AC176" s="14"/>
      <c r="AD176" s="150"/>
      <c r="AE176" s="150"/>
      <c r="AF176" s="18"/>
      <c r="AG176" s="18"/>
      <c r="AH176" s="18"/>
      <c r="AI176" s="18"/>
      <c r="AJ176" s="18"/>
      <c r="AK176" s="18"/>
      <c r="AL176" s="18"/>
    </row>
    <row r="177" spans="1:38" s="11" customFormat="1" ht="15" customHeight="1" x14ac:dyDescent="0.2">
      <c r="A177" s="59"/>
      <c r="B177" s="135"/>
      <c r="C177" s="165"/>
      <c r="D177" s="63"/>
      <c r="E177" s="63"/>
      <c r="F177" s="210"/>
      <c r="G177" s="227"/>
      <c r="H177" s="64"/>
      <c r="I177" s="196">
        <f>G177*(1-H177)</f>
        <v>0</v>
      </c>
      <c r="J177" s="197">
        <f>IF(ISERROR(+I177*F177),"",+I177*F177)</f>
        <v>0</v>
      </c>
      <c r="K177" s="269"/>
      <c r="L177" s="14"/>
      <c r="M177" s="198" t="str">
        <f t="shared" si="63"/>
        <v/>
      </c>
      <c r="N177" s="198" t="str">
        <f t="shared" si="64"/>
        <v/>
      </c>
      <c r="O177" s="199" t="str">
        <f>IF(ISBLANK(+F177),"",+F177)</f>
        <v/>
      </c>
      <c r="P177" s="108"/>
      <c r="Q177" s="227"/>
      <c r="R177" s="211"/>
      <c r="S177" s="196">
        <f t="shared" si="65"/>
        <v>0</v>
      </c>
      <c r="T177" s="197">
        <f>IF(OR(P177="nee",P177=""),0,IF(ISERROR(+S177*O177*7),0,+S177*O177*7))</f>
        <v>0</v>
      </c>
      <c r="U177" s="269"/>
      <c r="V177" s="14"/>
      <c r="W177" s="271"/>
      <c r="X177" s="271"/>
      <c r="Y177" s="271"/>
      <c r="Z177" s="271"/>
      <c r="AA177" s="271"/>
      <c r="AB177" s="271"/>
      <c r="AC177" s="14"/>
      <c r="AD177" s="150"/>
      <c r="AE177" s="150"/>
      <c r="AF177" s="18"/>
      <c r="AG177" s="18"/>
      <c r="AH177" s="18"/>
      <c r="AI177" s="18"/>
      <c r="AJ177" s="18"/>
      <c r="AK177" s="18"/>
      <c r="AL177" s="18"/>
    </row>
    <row r="178" spans="1:38" s="11" customFormat="1" ht="15" customHeight="1" thickBot="1" x14ac:dyDescent="0.25">
      <c r="A178" s="59"/>
      <c r="B178" s="158"/>
      <c r="C178" s="158"/>
      <c r="D178" s="158"/>
      <c r="E178" s="24"/>
      <c r="F178" s="20"/>
      <c r="G178" s="20"/>
      <c r="H178" s="20"/>
      <c r="I178" s="20"/>
      <c r="J178" s="20"/>
      <c r="K178" s="20"/>
      <c r="L178" s="20"/>
      <c r="M178" s="149"/>
      <c r="N178" s="149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149"/>
      <c r="AE178" s="149"/>
      <c r="AF178" s="20"/>
      <c r="AG178" s="20"/>
      <c r="AH178" s="20"/>
      <c r="AI178" s="20"/>
      <c r="AJ178" s="20"/>
      <c r="AK178" s="20"/>
      <c r="AL178" s="20"/>
    </row>
    <row r="179" spans="1:38" s="11" customFormat="1" ht="15" customHeight="1" x14ac:dyDescent="0.2">
      <c r="A179" s="59"/>
      <c r="B179" s="15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50"/>
      <c r="N179" s="150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50"/>
      <c r="AE179" s="150"/>
      <c r="AF179" s="18"/>
      <c r="AG179" s="18"/>
      <c r="AH179" s="18"/>
      <c r="AI179" s="18"/>
      <c r="AJ179" s="18"/>
      <c r="AK179" s="18"/>
      <c r="AL179" s="18"/>
    </row>
    <row r="180" spans="1:38" s="11" customFormat="1" ht="15" customHeight="1" x14ac:dyDescent="0.2">
      <c r="A180" s="59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customHeight="1" x14ac:dyDescent="0.2">
      <c r="A181" s="59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customHeight="1" x14ac:dyDescent="0.2">
      <c r="A182" s="59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customHeight="1" x14ac:dyDescent="0.2">
      <c r="A183" s="59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customHeight="1" x14ac:dyDescent="0.2">
      <c r="A184" s="59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customHeight="1" x14ac:dyDescent="0.2">
      <c r="A185" s="59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customHeight="1" x14ac:dyDescent="0.2">
      <c r="A186" s="59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customHeight="1" x14ac:dyDescent="0.2">
      <c r="A187" s="59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customHeight="1" x14ac:dyDescent="0.2">
      <c r="A188" s="59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customHeight="1" x14ac:dyDescent="0.2">
      <c r="A189" s="59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customHeight="1" x14ac:dyDescent="0.2">
      <c r="A190" s="59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customHeight="1" x14ac:dyDescent="0.2">
      <c r="A191" s="59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customHeight="1" x14ac:dyDescent="0.2">
      <c r="A192" s="59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customHeight="1" x14ac:dyDescent="0.2">
      <c r="A193" s="59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customHeight="1" x14ac:dyDescent="0.2">
      <c r="A194" s="59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customHeight="1" x14ac:dyDescent="0.2">
      <c r="A195" s="59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customHeight="1" x14ac:dyDescent="0.2">
      <c r="A196" s="59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customHeight="1" x14ac:dyDescent="0.2">
      <c r="A197" s="59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customHeight="1" x14ac:dyDescent="0.2">
      <c r="A198" s="59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customHeight="1" x14ac:dyDescent="0.2">
      <c r="A199" s="59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customHeight="1" x14ac:dyDescent="0.2">
      <c r="A200" s="59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customHeight="1" x14ac:dyDescent="0.2">
      <c r="A201" s="59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customHeight="1" x14ac:dyDescent="0.2">
      <c r="A202" s="59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customHeight="1" x14ac:dyDescent="0.2">
      <c r="A203" s="59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customHeight="1" x14ac:dyDescent="0.2">
      <c r="A204" s="59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customHeight="1" x14ac:dyDescent="0.2">
      <c r="A205" s="59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customHeight="1" x14ac:dyDescent="0.2">
      <c r="A206" s="59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customHeight="1" x14ac:dyDescent="0.2">
      <c r="A207" s="59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customHeight="1" x14ac:dyDescent="0.2">
      <c r="A208" s="59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customHeight="1" x14ac:dyDescent="0.2">
      <c r="A209" s="59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customHeight="1" x14ac:dyDescent="0.2">
      <c r="A210" s="59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customHeight="1" x14ac:dyDescent="0.2">
      <c r="A211" s="59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customHeight="1" x14ac:dyDescent="0.2">
      <c r="A212" s="59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customHeight="1" x14ac:dyDescent="0.2">
      <c r="A213" s="59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customHeight="1" x14ac:dyDescent="0.2">
      <c r="A214" s="59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customHeight="1" x14ac:dyDescent="0.2">
      <c r="A215" s="59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customHeight="1" x14ac:dyDescent="0.2">
      <c r="A216" s="59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customHeight="1" x14ac:dyDescent="0.2">
      <c r="A217" s="59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customHeight="1" x14ac:dyDescent="0.2">
      <c r="A218" s="59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customHeight="1" x14ac:dyDescent="0.2">
      <c r="A219" s="59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customHeight="1" x14ac:dyDescent="0.2">
      <c r="A220" s="59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customHeight="1" x14ac:dyDescent="0.2">
      <c r="A221" s="59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customHeight="1" x14ac:dyDescent="0.2">
      <c r="A222" s="59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customHeight="1" x14ac:dyDescent="0.2">
      <c r="A223" s="59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customHeight="1" x14ac:dyDescent="0.2">
      <c r="A224" s="59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customHeight="1" x14ac:dyDescent="0.2">
      <c r="A225" s="59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customHeight="1" x14ac:dyDescent="0.2">
      <c r="A226" s="59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customHeight="1" x14ac:dyDescent="0.2">
      <c r="A227" s="59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customHeight="1" x14ac:dyDescent="0.2">
      <c r="A228" s="59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customHeight="1" x14ac:dyDescent="0.2">
      <c r="A229" s="59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customHeight="1" x14ac:dyDescent="0.2">
      <c r="A230" s="59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customHeight="1" x14ac:dyDescent="0.2">
      <c r="A231" s="59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customHeight="1" x14ac:dyDescent="0.2">
      <c r="A232" s="59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customHeight="1" x14ac:dyDescent="0.2">
      <c r="A233" s="59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customHeight="1" x14ac:dyDescent="0.2">
      <c r="A234" s="59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customHeight="1" x14ac:dyDescent="0.2">
      <c r="A235" s="59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customHeight="1" x14ac:dyDescent="0.2">
      <c r="A236" s="59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customHeight="1" x14ac:dyDescent="0.2">
      <c r="A237" s="59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customHeight="1" x14ac:dyDescent="0.2">
      <c r="A238" s="59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customHeight="1" x14ac:dyDescent="0.2">
      <c r="A239" s="59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customHeight="1" x14ac:dyDescent="0.2">
      <c r="A240" s="59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customHeight="1" x14ac:dyDescent="0.2">
      <c r="A241" s="59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customHeight="1" x14ac:dyDescent="0.2">
      <c r="A242" s="59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customHeight="1" x14ac:dyDescent="0.2">
      <c r="A243" s="59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customHeight="1" x14ac:dyDescent="0.2">
      <c r="A244" s="59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customHeight="1" x14ac:dyDescent="0.2">
      <c r="A245" s="59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customHeight="1" x14ac:dyDescent="0.2">
      <c r="A246" s="59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customHeight="1" x14ac:dyDescent="0.2">
      <c r="A247" s="59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customHeight="1" x14ac:dyDescent="0.2">
      <c r="A248" s="59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customHeight="1" x14ac:dyDescent="0.2">
      <c r="A249" s="59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customHeight="1" x14ac:dyDescent="0.2">
      <c r="A250" s="59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customHeight="1" x14ac:dyDescent="0.2">
      <c r="A251" s="59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customHeight="1" x14ac:dyDescent="0.2">
      <c r="A252" s="59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customHeight="1" x14ac:dyDescent="0.2">
      <c r="A253" s="59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customHeight="1" x14ac:dyDescent="0.2">
      <c r="A254" s="59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customHeight="1" x14ac:dyDescent="0.2">
      <c r="A255" s="59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customHeight="1" x14ac:dyDescent="0.2">
      <c r="A256" s="59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customHeight="1" x14ac:dyDescent="0.2">
      <c r="A257" s="59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customHeight="1" x14ac:dyDescent="0.2">
      <c r="A258" s="59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customHeight="1" x14ac:dyDescent="0.2">
      <c r="A259" s="59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customHeight="1" x14ac:dyDescent="0.2">
      <c r="A260" s="59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customHeight="1" x14ac:dyDescent="0.2">
      <c r="A261" s="59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customHeight="1" x14ac:dyDescent="0.2">
      <c r="A262" s="59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customHeight="1" x14ac:dyDescent="0.2">
      <c r="A263" s="59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customHeight="1" x14ac:dyDescent="0.2">
      <c r="A264" s="59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customHeight="1" x14ac:dyDescent="0.2">
      <c r="A265" s="59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customHeight="1" x14ac:dyDescent="0.2">
      <c r="A266" s="59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customHeight="1" x14ac:dyDescent="0.2">
      <c r="A267" s="59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customHeight="1" x14ac:dyDescent="0.2">
      <c r="A268" s="59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customHeight="1" x14ac:dyDescent="0.2">
      <c r="A269" s="59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customHeight="1" x14ac:dyDescent="0.2">
      <c r="A270" s="59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customHeight="1" x14ac:dyDescent="0.2">
      <c r="A271" s="59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customHeight="1" x14ac:dyDescent="0.2">
      <c r="A272" s="59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customHeight="1" x14ac:dyDescent="0.2">
      <c r="A273" s="59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customHeight="1" x14ac:dyDescent="0.2">
      <c r="A274" s="59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customHeight="1" x14ac:dyDescent="0.2">
      <c r="A275" s="59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customHeight="1" x14ac:dyDescent="0.2">
      <c r="A276" s="59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customHeight="1" x14ac:dyDescent="0.2">
      <c r="A277" s="59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customHeight="1" x14ac:dyDescent="0.2">
      <c r="A278" s="59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customHeight="1" x14ac:dyDescent="0.2">
      <c r="A279" s="59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customHeight="1" x14ac:dyDescent="0.2">
      <c r="A280" s="59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customHeight="1" x14ac:dyDescent="0.2">
      <c r="A281" s="59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customHeight="1" x14ac:dyDescent="0.2">
      <c r="A282" s="59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customHeight="1" x14ac:dyDescent="0.2">
      <c r="A283" s="59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customHeight="1" x14ac:dyDescent="0.2">
      <c r="A284" s="59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customHeight="1" x14ac:dyDescent="0.2">
      <c r="A285" s="59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customHeight="1" x14ac:dyDescent="0.2">
      <c r="A286" s="59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customHeight="1" x14ac:dyDescent="0.2">
      <c r="A287" s="59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customHeight="1" x14ac:dyDescent="0.2">
      <c r="A288" s="59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customHeight="1" x14ac:dyDescent="0.2">
      <c r="A289" s="59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customHeight="1" x14ac:dyDescent="0.2">
      <c r="A290" s="59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customHeight="1" x14ac:dyDescent="0.2">
      <c r="A291" s="59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customHeight="1" x14ac:dyDescent="0.2">
      <c r="A292" s="59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customHeight="1" x14ac:dyDescent="0.2">
      <c r="A293" s="59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customHeight="1" x14ac:dyDescent="0.2">
      <c r="A294" s="59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customHeight="1" x14ac:dyDescent="0.2">
      <c r="A295" s="59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customHeight="1" x14ac:dyDescent="0.2">
      <c r="A296" s="59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customHeight="1" x14ac:dyDescent="0.2">
      <c r="A297" s="59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customHeight="1" x14ac:dyDescent="0.2">
      <c r="A298" s="59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customHeight="1" x14ac:dyDescent="0.2">
      <c r="A299" s="59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customHeight="1" x14ac:dyDescent="0.2">
      <c r="A300" s="59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customHeight="1" x14ac:dyDescent="0.2">
      <c r="A301" s="59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customHeight="1" x14ac:dyDescent="0.2">
      <c r="A302" s="59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customHeight="1" x14ac:dyDescent="0.2">
      <c r="A303" s="59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customHeight="1" x14ac:dyDescent="0.2">
      <c r="A304" s="59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customHeight="1" x14ac:dyDescent="0.2">
      <c r="A305" s="59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customHeight="1" x14ac:dyDescent="0.2">
      <c r="A306" s="59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customHeight="1" x14ac:dyDescent="0.2">
      <c r="A307" s="59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customHeight="1" x14ac:dyDescent="0.2">
      <c r="A308" s="59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customHeight="1" x14ac:dyDescent="0.2">
      <c r="A309" s="59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customHeight="1" x14ac:dyDescent="0.2">
      <c r="A310" s="59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customHeight="1" x14ac:dyDescent="0.2">
      <c r="A311" s="59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customHeight="1" x14ac:dyDescent="0.2">
      <c r="A312" s="59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customHeight="1" x14ac:dyDescent="0.2">
      <c r="A313" s="59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customHeight="1" x14ac:dyDescent="0.2">
      <c r="A314" s="59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customHeight="1" x14ac:dyDescent="0.2">
      <c r="A315" s="59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customHeight="1" x14ac:dyDescent="0.2">
      <c r="A316" s="59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customHeight="1" x14ac:dyDescent="0.2">
      <c r="A317" s="59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customHeight="1" x14ac:dyDescent="0.2">
      <c r="A318" s="59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customHeight="1" x14ac:dyDescent="0.2">
      <c r="A319" s="59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customHeight="1" x14ac:dyDescent="0.2">
      <c r="A320" s="59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customHeight="1" x14ac:dyDescent="0.2">
      <c r="A321" s="59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customHeight="1" x14ac:dyDescent="0.2">
      <c r="A322" s="59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customHeight="1" x14ac:dyDescent="0.2">
      <c r="A323" s="59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customHeight="1" x14ac:dyDescent="0.2">
      <c r="A324" s="59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customHeight="1" x14ac:dyDescent="0.2">
      <c r="A325" s="59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customHeight="1" x14ac:dyDescent="0.2">
      <c r="A326" s="59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customHeight="1" x14ac:dyDescent="0.2">
      <c r="A327" s="59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customHeight="1" x14ac:dyDescent="0.2">
      <c r="A328" s="59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customHeight="1" x14ac:dyDescent="0.2">
      <c r="A329" s="59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customHeight="1" x14ac:dyDescent="0.2">
      <c r="A330" s="59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customHeight="1" x14ac:dyDescent="0.2">
      <c r="A331" s="59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customHeight="1" x14ac:dyDescent="0.2">
      <c r="A332" s="59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customHeight="1" x14ac:dyDescent="0.2">
      <c r="A333" s="59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customHeight="1" x14ac:dyDescent="0.2">
      <c r="A334" s="59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customHeight="1" x14ac:dyDescent="0.2">
      <c r="A335" s="59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customHeight="1" x14ac:dyDescent="0.2">
      <c r="A336" s="59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customHeight="1" x14ac:dyDescent="0.2">
      <c r="A337" s="59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customHeight="1" x14ac:dyDescent="0.2">
      <c r="A338" s="59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customHeight="1" x14ac:dyDescent="0.2">
      <c r="A339" s="59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customHeight="1" x14ac:dyDescent="0.2">
      <c r="A340" s="59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customHeight="1" x14ac:dyDescent="0.2">
      <c r="A341" s="59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customHeight="1" x14ac:dyDescent="0.2">
      <c r="A342" s="59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customHeight="1" x14ac:dyDescent="0.2">
      <c r="A343" s="59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customHeight="1" x14ac:dyDescent="0.2">
      <c r="A344" s="59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customHeight="1" x14ac:dyDescent="0.2">
      <c r="A345" s="59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customHeight="1" x14ac:dyDescent="0.2">
      <c r="A346" s="59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customHeight="1" x14ac:dyDescent="0.2">
      <c r="A347" s="59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customHeight="1" x14ac:dyDescent="0.2">
      <c r="A348" s="59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customHeight="1" x14ac:dyDescent="0.2">
      <c r="A349" s="59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customHeight="1" x14ac:dyDescent="0.2">
      <c r="A350" s="59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customHeight="1" x14ac:dyDescent="0.2">
      <c r="A351" s="59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customHeight="1" x14ac:dyDescent="0.2">
      <c r="A352" s="59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customHeight="1" x14ac:dyDescent="0.2">
      <c r="A353" s="59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customHeight="1" x14ac:dyDescent="0.2">
      <c r="A354" s="59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customHeight="1" x14ac:dyDescent="0.2">
      <c r="A355" s="59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customHeight="1" x14ac:dyDescent="0.2">
      <c r="A356" s="59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customHeight="1" x14ac:dyDescent="0.2">
      <c r="A357" s="59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customHeight="1" x14ac:dyDescent="0.2">
      <c r="A358" s="59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customHeight="1" x14ac:dyDescent="0.2">
      <c r="A359" s="59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customHeight="1" x14ac:dyDescent="0.2">
      <c r="A360" s="59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customHeight="1" x14ac:dyDescent="0.2">
      <c r="A361" s="59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customHeight="1" x14ac:dyDescent="0.2">
      <c r="A362" s="59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customHeight="1" x14ac:dyDescent="0.2">
      <c r="A363" s="59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customHeight="1" x14ac:dyDescent="0.2">
      <c r="A364" s="59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customHeight="1" x14ac:dyDescent="0.2">
      <c r="A365" s="59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customHeight="1" x14ac:dyDescent="0.2">
      <c r="A366" s="59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customHeight="1" x14ac:dyDescent="0.2">
      <c r="A367" s="59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customHeight="1" x14ac:dyDescent="0.2">
      <c r="A368" s="59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customHeight="1" x14ac:dyDescent="0.2">
      <c r="A369" s="59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customHeight="1" x14ac:dyDescent="0.2">
      <c r="A370" s="59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customHeight="1" x14ac:dyDescent="0.2">
      <c r="A371" s="59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customHeight="1" x14ac:dyDescent="0.2">
      <c r="A372" s="59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customHeight="1" x14ac:dyDescent="0.2">
      <c r="A373" s="59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customHeight="1" x14ac:dyDescent="0.2">
      <c r="A374" s="59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customHeight="1" x14ac:dyDescent="0.2">
      <c r="A375" s="59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customHeight="1" x14ac:dyDescent="0.2">
      <c r="A376" s="59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customHeight="1" x14ac:dyDescent="0.2">
      <c r="A377" s="59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customHeight="1" x14ac:dyDescent="0.2">
      <c r="A378" s="59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customHeight="1" x14ac:dyDescent="0.2">
      <c r="A379" s="59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customHeight="1" x14ac:dyDescent="0.2">
      <c r="A380" s="59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customHeight="1" x14ac:dyDescent="0.2">
      <c r="A381" s="59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customHeight="1" x14ac:dyDescent="0.2">
      <c r="A382" s="59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customHeight="1" x14ac:dyDescent="0.2">
      <c r="A383" s="59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customHeight="1" x14ac:dyDescent="0.2">
      <c r="A384" s="59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customHeight="1" x14ac:dyDescent="0.2">
      <c r="A385" s="59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customHeight="1" x14ac:dyDescent="0.2">
      <c r="A386" s="59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customHeight="1" x14ac:dyDescent="0.2">
      <c r="A387" s="59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customHeight="1" x14ac:dyDescent="0.2">
      <c r="A388" s="59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customHeight="1" x14ac:dyDescent="0.2">
      <c r="A389" s="59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customHeight="1" x14ac:dyDescent="0.2">
      <c r="A390" s="59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customHeight="1" x14ac:dyDescent="0.2">
      <c r="A391" s="59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customHeight="1" x14ac:dyDescent="0.2">
      <c r="A392" s="59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customHeight="1" x14ac:dyDescent="0.2">
      <c r="A393" s="59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customHeight="1" x14ac:dyDescent="0.2">
      <c r="A394" s="59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customHeight="1" x14ac:dyDescent="0.2">
      <c r="A395" s="59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customHeight="1" x14ac:dyDescent="0.2">
      <c r="A396" s="59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customHeight="1" x14ac:dyDescent="0.2">
      <c r="A397" s="59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customHeight="1" x14ac:dyDescent="0.2">
      <c r="A398" s="59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customHeight="1" x14ac:dyDescent="0.2">
      <c r="A399" s="59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customHeight="1" x14ac:dyDescent="0.2">
      <c r="A400" s="59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customHeight="1" x14ac:dyDescent="0.2">
      <c r="A401" s="59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customHeight="1" x14ac:dyDescent="0.2">
      <c r="A402" s="59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customHeight="1" x14ac:dyDescent="0.2">
      <c r="A403" s="59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customHeight="1" x14ac:dyDescent="0.2">
      <c r="A404" s="59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customHeight="1" x14ac:dyDescent="0.2">
      <c r="A405" s="59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customHeight="1" x14ac:dyDescent="0.2">
      <c r="A406" s="59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customHeight="1" x14ac:dyDescent="0.2">
      <c r="A407" s="59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customHeight="1" x14ac:dyDescent="0.2">
      <c r="A408" s="59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customHeight="1" x14ac:dyDescent="0.2">
      <c r="A409" s="59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customHeight="1" x14ac:dyDescent="0.2">
      <c r="A410" s="59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customHeight="1" x14ac:dyDescent="0.2">
      <c r="A411" s="59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customHeight="1" x14ac:dyDescent="0.2">
      <c r="A412" s="59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customHeight="1" x14ac:dyDescent="0.2">
      <c r="A413" s="59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customHeight="1" x14ac:dyDescent="0.2">
      <c r="A414" s="59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customHeight="1" x14ac:dyDescent="0.2">
      <c r="A415" s="59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customHeight="1" x14ac:dyDescent="0.2">
      <c r="A416" s="59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customHeight="1" x14ac:dyDescent="0.2">
      <c r="A417" s="59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customHeight="1" x14ac:dyDescent="0.2">
      <c r="A418" s="59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customHeight="1" x14ac:dyDescent="0.2">
      <c r="A419" s="59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customHeight="1" x14ac:dyDescent="0.2">
      <c r="A420" s="59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customHeight="1" x14ac:dyDescent="0.2">
      <c r="A421" s="59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customHeight="1" x14ac:dyDescent="0.2">
      <c r="A422" s="59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customHeight="1" x14ac:dyDescent="0.2">
      <c r="A423" s="59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customHeight="1" x14ac:dyDescent="0.2">
      <c r="A424" s="59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customHeight="1" x14ac:dyDescent="0.2">
      <c r="A425" s="59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customHeight="1" x14ac:dyDescent="0.2">
      <c r="A426" s="59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customHeight="1" x14ac:dyDescent="0.2">
      <c r="A427" s="59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customHeight="1" x14ac:dyDescent="0.2">
      <c r="A428" s="59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customHeight="1" x14ac:dyDescent="0.2">
      <c r="A429" s="59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customHeight="1" x14ac:dyDescent="0.2">
      <c r="A430" s="59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customHeight="1" x14ac:dyDescent="0.2">
      <c r="A431" s="59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customHeight="1" x14ac:dyDescent="0.2">
      <c r="A432" s="59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customHeight="1" x14ac:dyDescent="0.2">
      <c r="A433" s="59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customHeight="1" x14ac:dyDescent="0.2">
      <c r="A434" s="59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customHeight="1" x14ac:dyDescent="0.2">
      <c r="A435" s="59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customHeight="1" x14ac:dyDescent="0.2">
      <c r="A436" s="59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customHeight="1" x14ac:dyDescent="0.2">
      <c r="A437" s="59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customHeight="1" x14ac:dyDescent="0.2">
      <c r="A438" s="59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customHeight="1" x14ac:dyDescent="0.2">
      <c r="A439" s="59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customHeight="1" x14ac:dyDescent="0.2">
      <c r="A440" s="59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customHeight="1" x14ac:dyDescent="0.2">
      <c r="A441" s="59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customHeight="1" x14ac:dyDescent="0.2">
      <c r="A442" s="59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customHeight="1" x14ac:dyDescent="0.2">
      <c r="A443" s="59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customHeight="1" x14ac:dyDescent="0.2">
      <c r="A444" s="59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customHeight="1" x14ac:dyDescent="0.2">
      <c r="A445" s="59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customHeight="1" x14ac:dyDescent="0.2">
      <c r="A446" s="59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customHeight="1" x14ac:dyDescent="0.2">
      <c r="A447" s="59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customHeight="1" x14ac:dyDescent="0.2">
      <c r="A448" s="59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customHeight="1" x14ac:dyDescent="0.2">
      <c r="A449" s="59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customHeight="1" x14ac:dyDescent="0.2">
      <c r="A450" s="59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customHeight="1" x14ac:dyDescent="0.2">
      <c r="A451" s="59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customHeight="1" x14ac:dyDescent="0.2">
      <c r="A452" s="59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customHeight="1" x14ac:dyDescent="0.2">
      <c r="A453" s="59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customHeight="1" x14ac:dyDescent="0.2">
      <c r="A454" s="59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customHeight="1" x14ac:dyDescent="0.2">
      <c r="A455" s="59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customHeight="1" x14ac:dyDescent="0.2">
      <c r="A456" s="59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customHeight="1" x14ac:dyDescent="0.2">
      <c r="A457" s="59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customHeight="1" x14ac:dyDescent="0.2">
      <c r="A458" s="59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customHeight="1" x14ac:dyDescent="0.2">
      <c r="A459" s="59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customHeight="1" x14ac:dyDescent="0.2">
      <c r="A460" s="59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customHeight="1" x14ac:dyDescent="0.2">
      <c r="A461" s="59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customHeight="1" x14ac:dyDescent="0.2">
      <c r="A462" s="59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customHeight="1" x14ac:dyDescent="0.2">
      <c r="A463" s="59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customHeight="1" x14ac:dyDescent="0.2">
      <c r="A464" s="59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customHeight="1" x14ac:dyDescent="0.2">
      <c r="A465" s="59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customHeight="1" x14ac:dyDescent="0.2">
      <c r="A466" s="59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customHeight="1" x14ac:dyDescent="0.2">
      <c r="A467" s="59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customHeight="1" x14ac:dyDescent="0.2">
      <c r="A468" s="59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customHeight="1" x14ac:dyDescent="0.2">
      <c r="A469" s="59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customHeight="1" x14ac:dyDescent="0.2">
      <c r="A470" s="59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customHeight="1" x14ac:dyDescent="0.2">
      <c r="A471" s="59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customHeight="1" x14ac:dyDescent="0.2">
      <c r="A472" s="59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customHeight="1" x14ac:dyDescent="0.2">
      <c r="A473" s="59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customHeight="1" x14ac:dyDescent="0.2">
      <c r="A474" s="59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customHeight="1" x14ac:dyDescent="0.2">
      <c r="A475" s="59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customHeight="1" x14ac:dyDescent="0.2">
      <c r="A476" s="59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customHeight="1" x14ac:dyDescent="0.2">
      <c r="A477" s="59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customHeight="1" x14ac:dyDescent="0.2">
      <c r="A478" s="59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customHeight="1" x14ac:dyDescent="0.2">
      <c r="A479" s="59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customHeight="1" x14ac:dyDescent="0.2">
      <c r="A480" s="59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customHeight="1" x14ac:dyDescent="0.2">
      <c r="A481" s="59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customHeight="1" x14ac:dyDescent="0.2">
      <c r="A482" s="59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customHeight="1" x14ac:dyDescent="0.2">
      <c r="A483" s="59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customHeight="1" x14ac:dyDescent="0.2">
      <c r="A484" s="59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customHeight="1" x14ac:dyDescent="0.2">
      <c r="A485" s="59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customHeight="1" x14ac:dyDescent="0.2">
      <c r="A486" s="59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customHeight="1" x14ac:dyDescent="0.2">
      <c r="A487" s="59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customHeight="1" x14ac:dyDescent="0.2">
      <c r="A488" s="59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customHeight="1" x14ac:dyDescent="0.2">
      <c r="A489" s="59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customHeight="1" x14ac:dyDescent="0.2">
      <c r="A490" s="59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customHeight="1" x14ac:dyDescent="0.2">
      <c r="A491" s="59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customHeight="1" x14ac:dyDescent="0.2">
      <c r="A492" s="59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customHeight="1" x14ac:dyDescent="0.2">
      <c r="A493" s="59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customHeight="1" x14ac:dyDescent="0.2">
      <c r="A494" s="59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customHeight="1" x14ac:dyDescent="0.2">
      <c r="A495" s="59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customHeight="1" x14ac:dyDescent="0.2">
      <c r="A496" s="59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customHeight="1" x14ac:dyDescent="0.2">
      <c r="A497" s="59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customHeight="1" x14ac:dyDescent="0.2">
      <c r="A498" s="59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customHeight="1" x14ac:dyDescent="0.2">
      <c r="A499" s="59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customHeight="1" x14ac:dyDescent="0.2">
      <c r="A500" s="59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customHeight="1" x14ac:dyDescent="0.2">
      <c r="A501" s="59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customHeight="1" x14ac:dyDescent="0.2">
      <c r="A502" s="59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customHeight="1" x14ac:dyDescent="0.2">
      <c r="A503" s="59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customHeight="1" x14ac:dyDescent="0.2">
      <c r="A504" s="59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customHeight="1" x14ac:dyDescent="0.2">
      <c r="A505" s="59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customHeight="1" x14ac:dyDescent="0.2">
      <c r="A506" s="59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customHeight="1" x14ac:dyDescent="0.2">
      <c r="A507" s="59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customHeight="1" x14ac:dyDescent="0.2">
      <c r="A508" s="59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customHeight="1" x14ac:dyDescent="0.2">
      <c r="A509" s="59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customHeight="1" x14ac:dyDescent="0.2">
      <c r="A510" s="59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customHeight="1" x14ac:dyDescent="0.2">
      <c r="A511" s="59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customHeight="1" x14ac:dyDescent="0.2">
      <c r="A512" s="59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customHeight="1" x14ac:dyDescent="0.2">
      <c r="A513" s="59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customHeight="1" x14ac:dyDescent="0.2">
      <c r="A514" s="59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customHeight="1" x14ac:dyDescent="0.2">
      <c r="A515" s="59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customHeight="1" x14ac:dyDescent="0.2">
      <c r="A516" s="59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customHeight="1" x14ac:dyDescent="0.2">
      <c r="A517" s="59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customHeight="1" x14ac:dyDescent="0.2">
      <c r="A518" s="59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customHeight="1" x14ac:dyDescent="0.2">
      <c r="A519" s="59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customHeight="1" x14ac:dyDescent="0.2">
      <c r="A520" s="59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customHeight="1" x14ac:dyDescent="0.2">
      <c r="A521" s="59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customHeight="1" x14ac:dyDescent="0.2">
      <c r="A522" s="59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customHeight="1" x14ac:dyDescent="0.2">
      <c r="A523" s="59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customHeight="1" x14ac:dyDescent="0.2">
      <c r="A524" s="59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customHeight="1" x14ac:dyDescent="0.2">
      <c r="A525" s="59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customHeight="1" x14ac:dyDescent="0.2">
      <c r="A526" s="59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customHeight="1" x14ac:dyDescent="0.2">
      <c r="A527" s="59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customHeight="1" x14ac:dyDescent="0.2">
      <c r="A528" s="59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customHeight="1" x14ac:dyDescent="0.2">
      <c r="A529" s="59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customHeight="1" x14ac:dyDescent="0.2">
      <c r="A530" s="59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customHeight="1" x14ac:dyDescent="0.2">
      <c r="A531" s="59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customHeight="1" x14ac:dyDescent="0.2">
      <c r="A532" s="59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customHeight="1" x14ac:dyDescent="0.2">
      <c r="A533" s="59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customHeight="1" x14ac:dyDescent="0.2">
      <c r="A534" s="59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customHeight="1" x14ac:dyDescent="0.2">
      <c r="A535" s="59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customHeight="1" x14ac:dyDescent="0.2">
      <c r="A536" s="59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customHeight="1" x14ac:dyDescent="0.2">
      <c r="A537" s="59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customHeight="1" x14ac:dyDescent="0.2">
      <c r="A538" s="59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customHeight="1" x14ac:dyDescent="0.2">
      <c r="A539" s="59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50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50"/>
      <c r="AF539" s="150"/>
      <c r="AG539" s="18"/>
      <c r="AH539" s="18"/>
      <c r="AI539" s="18"/>
      <c r="AJ539" s="18"/>
      <c r="AK539" s="18"/>
      <c r="AL539" s="18"/>
    </row>
    <row r="540" spans="1:38" s="11" customFormat="1" ht="15" customHeight="1" x14ac:dyDescent="0.2">
      <c r="A540" s="59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50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50"/>
      <c r="AF540" s="150"/>
      <c r="AG540" s="18"/>
      <c r="AH540" s="18"/>
      <c r="AI540" s="18"/>
      <c r="AJ540" s="18"/>
      <c r="AK540" s="18"/>
      <c r="AL540" s="18"/>
    </row>
    <row r="541" spans="1:38" s="11" customFormat="1" ht="15" customHeight="1" x14ac:dyDescent="0.2">
      <c r="A541" s="59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50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50"/>
      <c r="AF541" s="150"/>
      <c r="AG541" s="18"/>
      <c r="AH541" s="18"/>
      <c r="AI541" s="18"/>
      <c r="AJ541" s="18"/>
      <c r="AK541" s="18"/>
      <c r="AL541" s="18"/>
    </row>
    <row r="542" spans="1:38" s="11" customFormat="1" ht="15" customHeight="1" x14ac:dyDescent="0.2">
      <c r="A542" s="59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50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50"/>
      <c r="AF542" s="150"/>
      <c r="AG542" s="18"/>
      <c r="AH542" s="18"/>
      <c r="AI542" s="18"/>
      <c r="AJ542" s="18"/>
      <c r="AK542" s="18"/>
      <c r="AL542" s="18"/>
    </row>
    <row r="543" spans="1:38" s="11" customFormat="1" ht="15" customHeight="1" x14ac:dyDescent="0.2">
      <c r="A543" s="59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50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50"/>
      <c r="AF543" s="150"/>
      <c r="AG543" s="18"/>
      <c r="AH543" s="18"/>
      <c r="AI543" s="18"/>
      <c r="AJ543" s="18"/>
      <c r="AK543" s="18"/>
      <c r="AL543" s="18"/>
    </row>
    <row r="544" spans="1:38" s="11" customFormat="1" ht="15" customHeight="1" x14ac:dyDescent="0.2">
      <c r="A544" s="59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50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50"/>
      <c r="AF544" s="150"/>
      <c r="AG544" s="18"/>
      <c r="AH544" s="18"/>
      <c r="AI544" s="18"/>
      <c r="AJ544" s="18"/>
      <c r="AK544" s="18"/>
      <c r="AL544" s="18"/>
    </row>
    <row r="545" spans="1:38" s="11" customFormat="1" ht="15" customHeight="1" x14ac:dyDescent="0.2">
      <c r="A545" s="59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50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50"/>
      <c r="AF545" s="150"/>
      <c r="AG545" s="18"/>
      <c r="AH545" s="18"/>
      <c r="AI545" s="18"/>
      <c r="AJ545" s="18"/>
      <c r="AK545" s="18"/>
      <c r="AL545" s="18"/>
    </row>
    <row r="546" spans="1:38" s="11" customFormat="1" ht="15" customHeight="1" x14ac:dyDescent="0.2">
      <c r="A546" s="59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50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50"/>
      <c r="AF546" s="150"/>
      <c r="AG546" s="18"/>
      <c r="AH546" s="18"/>
      <c r="AI546" s="18"/>
      <c r="AJ546" s="18"/>
      <c r="AK546" s="18"/>
      <c r="AL546" s="18"/>
    </row>
    <row r="547" spans="1:38" s="11" customFormat="1" ht="15" customHeight="1" x14ac:dyDescent="0.2">
      <c r="A547" s="59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50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50"/>
      <c r="AF547" s="150"/>
      <c r="AG547" s="18"/>
      <c r="AH547" s="18"/>
      <c r="AI547" s="18"/>
      <c r="AJ547" s="18"/>
      <c r="AK547" s="18"/>
      <c r="AL547" s="18"/>
    </row>
    <row r="548" spans="1:38" s="11" customFormat="1" ht="15" customHeight="1" x14ac:dyDescent="0.2">
      <c r="A548" s="59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50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50"/>
      <c r="AF548" s="150"/>
      <c r="AG548" s="18"/>
      <c r="AH548" s="18"/>
      <c r="AI548" s="18"/>
      <c r="AJ548" s="18"/>
      <c r="AK548" s="18"/>
      <c r="AL548" s="18"/>
    </row>
    <row r="549" spans="1:38" s="11" customFormat="1" ht="15" customHeight="1" x14ac:dyDescent="0.2">
      <c r="A549" s="59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50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50"/>
      <c r="AF549" s="150"/>
      <c r="AG549" s="18"/>
      <c r="AH549" s="18"/>
      <c r="AI549" s="18"/>
      <c r="AJ549" s="18"/>
      <c r="AK549" s="18"/>
      <c r="AL549" s="18"/>
    </row>
    <row r="550" spans="1:38" s="11" customFormat="1" ht="15" customHeight="1" x14ac:dyDescent="0.2">
      <c r="A550" s="59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50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50"/>
      <c r="AF550" s="150"/>
      <c r="AG550" s="18"/>
      <c r="AH550" s="18"/>
      <c r="AI550" s="18"/>
      <c r="AJ550" s="18"/>
      <c r="AK550" s="18"/>
      <c r="AL550" s="18"/>
    </row>
    <row r="551" spans="1:38" s="11" customFormat="1" ht="15" customHeight="1" x14ac:dyDescent="0.2">
      <c r="A551" s="59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50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50"/>
      <c r="AF551" s="150"/>
      <c r="AG551" s="18"/>
      <c r="AH551" s="18"/>
      <c r="AI551" s="18"/>
      <c r="AJ551" s="18"/>
      <c r="AK551" s="18"/>
      <c r="AL551" s="18"/>
    </row>
    <row r="552" spans="1:38" s="11" customFormat="1" ht="15" customHeight="1" x14ac:dyDescent="0.2">
      <c r="A552" s="59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50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50"/>
      <c r="AF552" s="150"/>
      <c r="AG552" s="18"/>
      <c r="AH552" s="18"/>
      <c r="AI552" s="18"/>
      <c r="AJ552" s="18"/>
      <c r="AK552" s="18"/>
      <c r="AL552" s="18"/>
    </row>
    <row r="553" spans="1:38" s="11" customFormat="1" ht="15" customHeight="1" x14ac:dyDescent="0.2">
      <c r="A553" s="59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50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50"/>
      <c r="AF553" s="150"/>
      <c r="AG553" s="18"/>
      <c r="AH553" s="18"/>
      <c r="AI553" s="18"/>
      <c r="AJ553" s="18"/>
      <c r="AK553" s="18"/>
      <c r="AL553" s="18"/>
    </row>
    <row r="554" spans="1:38" s="11" customFormat="1" ht="15" customHeight="1" x14ac:dyDescent="0.2">
      <c r="A554" s="59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50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50"/>
      <c r="AF554" s="150"/>
      <c r="AG554" s="18"/>
      <c r="AH554" s="18"/>
      <c r="AI554" s="18"/>
      <c r="AJ554" s="18"/>
      <c r="AK554" s="18"/>
      <c r="AL554" s="18"/>
    </row>
    <row r="555" spans="1:38" s="11" customFormat="1" ht="15" customHeight="1" x14ac:dyDescent="0.2">
      <c r="A555" s="59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50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50"/>
      <c r="AF555" s="150"/>
      <c r="AG555" s="18"/>
      <c r="AH555" s="18"/>
      <c r="AI555" s="18"/>
      <c r="AJ555" s="18"/>
      <c r="AK555" s="18"/>
      <c r="AL555" s="18"/>
    </row>
    <row r="556" spans="1:38" s="11" customFormat="1" ht="15" customHeight="1" x14ac:dyDescent="0.2">
      <c r="A556" s="59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50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50"/>
      <c r="AF556" s="150"/>
      <c r="AG556" s="18"/>
      <c r="AH556" s="18"/>
      <c r="AI556" s="18"/>
      <c r="AJ556" s="18"/>
      <c r="AK556" s="18"/>
      <c r="AL556" s="18"/>
    </row>
    <row r="557" spans="1:38" s="11" customFormat="1" ht="15" customHeight="1" x14ac:dyDescent="0.2">
      <c r="A557" s="59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50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50"/>
      <c r="AF557" s="150"/>
      <c r="AG557" s="18"/>
      <c r="AH557" s="18"/>
      <c r="AI557" s="18"/>
      <c r="AJ557" s="18"/>
      <c r="AK557" s="18"/>
      <c r="AL557" s="18"/>
    </row>
    <row r="558" spans="1:38" s="11" customFormat="1" ht="15" customHeight="1" x14ac:dyDescent="0.2">
      <c r="A558" s="59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50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50"/>
      <c r="AF558" s="150"/>
      <c r="AG558" s="18"/>
      <c r="AH558" s="18"/>
      <c r="AI558" s="18"/>
      <c r="AJ558" s="18"/>
      <c r="AK558" s="18"/>
      <c r="AL558" s="18"/>
    </row>
    <row r="559" spans="1:38" s="11" customFormat="1" ht="15" customHeight="1" x14ac:dyDescent="0.2">
      <c r="A559" s="59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50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50"/>
      <c r="AF559" s="150"/>
      <c r="AG559" s="18"/>
      <c r="AH559" s="18"/>
      <c r="AI559" s="18"/>
      <c r="AJ559" s="18"/>
      <c r="AK559" s="18"/>
      <c r="AL559" s="18"/>
    </row>
    <row r="560" spans="1:38" s="11" customFormat="1" ht="15" customHeight="1" x14ac:dyDescent="0.2">
      <c r="A560" s="59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50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50"/>
      <c r="AF560" s="150"/>
      <c r="AG560" s="18"/>
      <c r="AH560" s="18"/>
      <c r="AI560" s="18"/>
      <c r="AJ560" s="18"/>
      <c r="AK560" s="18"/>
      <c r="AL560" s="18"/>
    </row>
    <row r="561" spans="1:38" s="11" customFormat="1" ht="15" customHeight="1" x14ac:dyDescent="0.2">
      <c r="A561" s="59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50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50"/>
      <c r="AF561" s="150"/>
      <c r="AG561" s="18"/>
      <c r="AH561" s="18"/>
      <c r="AI561" s="18"/>
      <c r="AJ561" s="18"/>
      <c r="AK561" s="18"/>
      <c r="AL561" s="18"/>
    </row>
    <row r="562" spans="1:38" s="11" customFormat="1" ht="15" customHeight="1" x14ac:dyDescent="0.2">
      <c r="A562" s="59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50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50"/>
      <c r="AF562" s="150"/>
      <c r="AG562" s="18"/>
      <c r="AH562" s="18"/>
      <c r="AI562" s="18"/>
      <c r="AJ562" s="18"/>
      <c r="AK562" s="18"/>
      <c r="AL562" s="18"/>
    </row>
    <row r="563" spans="1:38" s="11" customFormat="1" ht="15" customHeight="1" x14ac:dyDescent="0.2">
      <c r="A563" s="59"/>
      <c r="B563" s="79"/>
      <c r="C563" s="159"/>
      <c r="D563" s="159"/>
      <c r="E563" s="17"/>
      <c r="F563" s="18"/>
      <c r="G563" s="18"/>
      <c r="H563" s="18"/>
      <c r="I563" s="18"/>
      <c r="J563" s="18"/>
      <c r="K563" s="18"/>
      <c r="L563" s="18"/>
      <c r="M563" s="18"/>
      <c r="N563" s="150"/>
      <c r="O563" s="150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50"/>
      <c r="AF563" s="150"/>
      <c r="AG563" s="18"/>
      <c r="AH563" s="18"/>
      <c r="AI563" s="18"/>
      <c r="AJ563" s="18"/>
      <c r="AK563" s="18"/>
      <c r="AL563" s="18"/>
    </row>
    <row r="564" spans="1:38" s="11" customFormat="1" ht="15" customHeight="1" x14ac:dyDescent="0.2">
      <c r="A564" s="59"/>
      <c r="B564" s="79"/>
      <c r="C564" s="159"/>
      <c r="D564" s="159"/>
      <c r="E564" s="17"/>
      <c r="F564" s="18"/>
      <c r="G564" s="18"/>
      <c r="H564" s="18"/>
      <c r="I564" s="18"/>
      <c r="J564" s="18"/>
      <c r="K564" s="18"/>
      <c r="L564" s="18"/>
      <c r="M564" s="18"/>
      <c r="N564" s="150"/>
      <c r="O564" s="150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50"/>
      <c r="AF564" s="150"/>
      <c r="AG564" s="18"/>
      <c r="AH564" s="18"/>
      <c r="AI564" s="18"/>
      <c r="AJ564" s="18"/>
      <c r="AK564" s="18"/>
      <c r="AL564" s="18"/>
    </row>
    <row r="565" spans="1:38" s="11" customFormat="1" ht="15" customHeight="1" x14ac:dyDescent="0.2">
      <c r="A565" s="59"/>
      <c r="B565" s="79"/>
      <c r="C565" s="159"/>
      <c r="D565" s="159"/>
      <c r="E565" s="17"/>
      <c r="F565" s="18"/>
      <c r="G565" s="18"/>
      <c r="H565" s="18"/>
      <c r="I565" s="18"/>
      <c r="J565" s="18"/>
      <c r="K565" s="18"/>
      <c r="L565" s="18"/>
      <c r="M565" s="18"/>
      <c r="N565" s="150"/>
      <c r="O565" s="150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50"/>
      <c r="AF565" s="150"/>
      <c r="AG565" s="18"/>
      <c r="AH565" s="18"/>
      <c r="AI565" s="18"/>
      <c r="AJ565" s="18"/>
      <c r="AK565" s="18"/>
      <c r="AL565" s="18"/>
    </row>
    <row r="566" spans="1:38" s="11" customFormat="1" ht="15" customHeight="1" x14ac:dyDescent="0.2">
      <c r="A566" s="59"/>
      <c r="B566" s="79"/>
      <c r="C566" s="159"/>
      <c r="D566" s="159"/>
      <c r="E566" s="17"/>
      <c r="F566" s="18"/>
      <c r="G566" s="18"/>
      <c r="H566" s="18"/>
      <c r="I566" s="18"/>
      <c r="J566" s="18"/>
      <c r="K566" s="18"/>
      <c r="L566" s="18"/>
      <c r="M566" s="18"/>
      <c r="N566" s="150"/>
      <c r="O566" s="150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50"/>
      <c r="AF566" s="150"/>
      <c r="AG566" s="18"/>
      <c r="AH566" s="18"/>
      <c r="AI566" s="18"/>
      <c r="AJ566" s="18"/>
      <c r="AK566" s="18"/>
      <c r="AL566" s="18"/>
    </row>
    <row r="567" spans="1:38" s="11" customFormat="1" ht="15" customHeight="1" x14ac:dyDescent="0.2">
      <c r="A567" s="59"/>
      <c r="B567" s="79"/>
      <c r="C567" s="159"/>
      <c r="D567" s="159"/>
      <c r="E567" s="17"/>
      <c r="F567" s="18"/>
      <c r="G567" s="18"/>
      <c r="H567" s="18"/>
      <c r="I567" s="18"/>
      <c r="J567" s="18"/>
      <c r="K567" s="18"/>
      <c r="L567" s="18"/>
      <c r="M567" s="18"/>
      <c r="N567" s="150"/>
      <c r="O567" s="150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50"/>
      <c r="AF567" s="150"/>
      <c r="AG567" s="18"/>
      <c r="AH567" s="18"/>
      <c r="AI567" s="18"/>
      <c r="AJ567" s="18"/>
      <c r="AK567" s="18"/>
      <c r="AL567" s="18"/>
    </row>
    <row r="568" spans="1:38" s="11" customFormat="1" ht="15" customHeight="1" x14ac:dyDescent="0.2">
      <c r="A568" s="59"/>
      <c r="B568" s="79"/>
      <c r="C568" s="159"/>
      <c r="D568" s="159"/>
      <c r="E568" s="17"/>
      <c r="F568" s="18"/>
      <c r="G568" s="18"/>
      <c r="H568" s="18"/>
      <c r="I568" s="18"/>
      <c r="J568" s="18"/>
      <c r="K568" s="18"/>
      <c r="L568" s="18"/>
      <c r="M568" s="18"/>
      <c r="N568" s="150"/>
      <c r="O568" s="150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50"/>
      <c r="AF568" s="150"/>
      <c r="AG568" s="18"/>
      <c r="AH568" s="18"/>
      <c r="AI568" s="18"/>
      <c r="AJ568" s="18"/>
      <c r="AK568" s="18"/>
      <c r="AL568" s="18"/>
    </row>
    <row r="569" spans="1:38" s="11" customFormat="1" ht="15" customHeight="1" x14ac:dyDescent="0.2">
      <c r="A569" s="59"/>
      <c r="B569" s="79"/>
      <c r="C569" s="159"/>
      <c r="D569" s="159"/>
      <c r="E569" s="17"/>
      <c r="F569" s="18"/>
      <c r="G569" s="18"/>
      <c r="H569" s="18"/>
      <c r="I569" s="18"/>
      <c r="J569" s="18"/>
      <c r="K569" s="18"/>
      <c r="L569" s="18"/>
      <c r="M569" s="18"/>
      <c r="N569" s="150"/>
      <c r="O569" s="150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50"/>
      <c r="AF569" s="150"/>
      <c r="AG569" s="18"/>
      <c r="AH569" s="18"/>
      <c r="AI569" s="18"/>
      <c r="AJ569" s="18"/>
      <c r="AK569" s="18"/>
      <c r="AL569" s="18"/>
    </row>
    <row r="570" spans="1:38" s="11" customFormat="1" ht="15" customHeight="1" x14ac:dyDescent="0.2">
      <c r="A570" s="59"/>
      <c r="B570" s="79"/>
      <c r="C570" s="159"/>
      <c r="D570" s="159"/>
      <c r="E570" s="17"/>
      <c r="F570" s="18"/>
      <c r="G570" s="18"/>
      <c r="H570" s="18"/>
      <c r="I570" s="18"/>
      <c r="J570" s="18"/>
      <c r="K570" s="18"/>
      <c r="L570" s="18"/>
      <c r="M570" s="18"/>
      <c r="N570" s="150"/>
      <c r="O570" s="150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50"/>
      <c r="AF570" s="150"/>
      <c r="AG570" s="18"/>
      <c r="AH570" s="18"/>
      <c r="AI570" s="18"/>
      <c r="AJ570" s="18"/>
      <c r="AK570" s="18"/>
      <c r="AL570" s="18"/>
    </row>
    <row r="571" spans="1:38" s="11" customFormat="1" ht="15" customHeight="1" x14ac:dyDescent="0.2">
      <c r="A571" s="59"/>
      <c r="B571" s="79"/>
      <c r="C571" s="159"/>
      <c r="D571" s="159"/>
      <c r="E571" s="17"/>
      <c r="F571" s="18"/>
      <c r="G571" s="18"/>
      <c r="H571" s="18"/>
      <c r="I571" s="18"/>
      <c r="J571" s="18"/>
      <c r="K571" s="18"/>
      <c r="L571" s="18"/>
      <c r="M571" s="18"/>
      <c r="N571" s="150"/>
      <c r="O571" s="150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50"/>
      <c r="AF571" s="150"/>
      <c r="AG571" s="18"/>
      <c r="AH571" s="18"/>
      <c r="AI571" s="18"/>
      <c r="AJ571" s="18"/>
      <c r="AK571" s="18"/>
      <c r="AL571" s="18"/>
    </row>
    <row r="572" spans="1:38" s="11" customFormat="1" ht="15" customHeight="1" x14ac:dyDescent="0.2">
      <c r="A572" s="59"/>
      <c r="B572" s="79"/>
      <c r="C572" s="159"/>
      <c r="D572" s="159"/>
      <c r="E572" s="17"/>
      <c r="F572" s="18"/>
      <c r="G572" s="18"/>
      <c r="H572" s="18"/>
      <c r="I572" s="18"/>
      <c r="J572" s="18"/>
      <c r="K572" s="18"/>
      <c r="L572" s="18"/>
      <c r="M572" s="18"/>
      <c r="N572" s="150"/>
      <c r="O572" s="150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50"/>
      <c r="AF572" s="150"/>
      <c r="AG572" s="18"/>
      <c r="AH572" s="18"/>
      <c r="AI572" s="18"/>
      <c r="AJ572" s="18"/>
      <c r="AK572" s="18"/>
      <c r="AL572" s="18"/>
    </row>
    <row r="573" spans="1:38" s="11" customFormat="1" ht="15" customHeight="1" x14ac:dyDescent="0.2">
      <c r="A573" s="59"/>
      <c r="B573" s="79"/>
      <c r="C573" s="159"/>
      <c r="D573" s="159"/>
      <c r="E573" s="17"/>
      <c r="F573" s="18"/>
      <c r="G573" s="18"/>
      <c r="H573" s="18"/>
      <c r="I573" s="18"/>
      <c r="J573" s="18"/>
      <c r="K573" s="18"/>
      <c r="L573" s="18"/>
      <c r="M573" s="18"/>
      <c r="N573" s="150"/>
      <c r="O573" s="150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50"/>
      <c r="AF573" s="150"/>
      <c r="AG573" s="18"/>
      <c r="AH573" s="18"/>
      <c r="AI573" s="18"/>
      <c r="AJ573" s="18"/>
      <c r="AK573" s="18"/>
      <c r="AL573" s="18"/>
    </row>
    <row r="574" spans="1:38" s="11" customFormat="1" ht="15" customHeight="1" x14ac:dyDescent="0.2">
      <c r="A574" s="59"/>
      <c r="B574" s="79"/>
      <c r="C574" s="159"/>
      <c r="D574" s="159"/>
      <c r="E574" s="17"/>
      <c r="F574" s="18"/>
      <c r="G574" s="18"/>
      <c r="H574" s="18"/>
      <c r="I574" s="18"/>
      <c r="J574" s="18"/>
      <c r="K574" s="18"/>
      <c r="L574" s="18"/>
      <c r="M574" s="18"/>
      <c r="N574" s="150"/>
      <c r="O574" s="150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50"/>
      <c r="AF574" s="150"/>
      <c r="AG574" s="18"/>
      <c r="AH574" s="18"/>
      <c r="AI574" s="18"/>
      <c r="AJ574" s="18"/>
      <c r="AK574" s="18"/>
      <c r="AL574" s="18"/>
    </row>
    <row r="575" spans="1:38" s="11" customFormat="1" ht="15" customHeight="1" x14ac:dyDescent="0.2">
      <c r="A575" s="59"/>
      <c r="B575" s="79"/>
      <c r="C575" s="159"/>
      <c r="D575" s="159"/>
      <c r="E575" s="17"/>
      <c r="F575" s="18"/>
      <c r="G575" s="18"/>
      <c r="H575" s="18"/>
      <c r="I575" s="18"/>
      <c r="J575" s="18"/>
      <c r="K575" s="18"/>
      <c r="L575" s="18"/>
      <c r="M575" s="18"/>
      <c r="N575" s="150"/>
      <c r="O575" s="150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50"/>
      <c r="AF575" s="150"/>
      <c r="AG575" s="18"/>
      <c r="AH575" s="18"/>
      <c r="AI575" s="18"/>
      <c r="AJ575" s="18"/>
      <c r="AK575" s="18"/>
      <c r="AL575" s="18"/>
    </row>
    <row r="576" spans="1:38" s="11" customFormat="1" ht="15" customHeight="1" x14ac:dyDescent="0.2">
      <c r="A576" s="59"/>
      <c r="B576" s="79"/>
      <c r="C576" s="159"/>
      <c r="D576" s="159"/>
      <c r="E576" s="17"/>
      <c r="F576" s="18"/>
      <c r="G576" s="18"/>
      <c r="H576" s="18"/>
      <c r="I576" s="18"/>
      <c r="J576" s="18"/>
      <c r="K576" s="18"/>
      <c r="L576" s="18"/>
      <c r="M576" s="18"/>
      <c r="N576" s="150"/>
      <c r="O576" s="150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50"/>
      <c r="AF576" s="150"/>
      <c r="AG576" s="18"/>
      <c r="AH576" s="18"/>
      <c r="AI576" s="18"/>
      <c r="AJ576" s="18"/>
      <c r="AK576" s="18"/>
      <c r="AL576" s="18"/>
    </row>
    <row r="577" spans="1:38" s="11" customFormat="1" ht="15" customHeight="1" x14ac:dyDescent="0.2">
      <c r="A577" s="59"/>
      <c r="B577" s="79"/>
      <c r="C577" s="159"/>
      <c r="D577" s="159"/>
      <c r="E577" s="17"/>
      <c r="F577" s="18"/>
      <c r="G577" s="18"/>
      <c r="H577" s="18"/>
      <c r="I577" s="18"/>
      <c r="J577" s="18"/>
      <c r="K577" s="18"/>
      <c r="L577" s="18"/>
      <c r="M577" s="18"/>
      <c r="N577" s="150"/>
      <c r="O577" s="150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50"/>
      <c r="AF577" s="150"/>
      <c r="AG577" s="18"/>
      <c r="AH577" s="18"/>
      <c r="AI577" s="18"/>
      <c r="AJ577" s="18"/>
      <c r="AK577" s="18"/>
      <c r="AL577" s="18"/>
    </row>
    <row r="578" spans="1:38" s="11" customFormat="1" ht="15" customHeight="1" x14ac:dyDescent="0.2">
      <c r="A578" s="59"/>
      <c r="B578" s="79"/>
      <c r="C578" s="159"/>
      <c r="D578" s="159"/>
      <c r="E578" s="17"/>
      <c r="F578" s="18"/>
      <c r="G578" s="18"/>
      <c r="H578" s="18"/>
      <c r="I578" s="18"/>
      <c r="J578" s="18"/>
      <c r="K578" s="18"/>
      <c r="L578" s="18"/>
      <c r="M578" s="18"/>
      <c r="N578" s="150"/>
      <c r="O578" s="150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50"/>
      <c r="AF578" s="150"/>
      <c r="AG578" s="18"/>
      <c r="AH578" s="18"/>
      <c r="AI578" s="18"/>
      <c r="AJ578" s="18"/>
      <c r="AK578" s="18"/>
      <c r="AL578" s="18"/>
    </row>
    <row r="579" spans="1:38" s="11" customFormat="1" ht="15" customHeight="1" x14ac:dyDescent="0.2">
      <c r="A579" s="59"/>
      <c r="B579" s="79"/>
      <c r="C579" s="159"/>
      <c r="D579" s="159"/>
      <c r="E579" s="17"/>
      <c r="F579" s="18"/>
      <c r="G579" s="18"/>
      <c r="H579" s="18"/>
      <c r="I579" s="18"/>
      <c r="J579" s="18"/>
      <c r="K579" s="18"/>
      <c r="L579" s="18"/>
      <c r="M579" s="18"/>
      <c r="N579" s="150"/>
      <c r="O579" s="150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50"/>
      <c r="AF579" s="150"/>
      <c r="AG579" s="18"/>
      <c r="AH579" s="18"/>
      <c r="AI579" s="18"/>
      <c r="AJ579" s="18"/>
      <c r="AK579" s="18"/>
      <c r="AL579" s="18"/>
    </row>
    <row r="580" spans="1:38" s="11" customFormat="1" ht="15" customHeight="1" x14ac:dyDescent="0.2">
      <c r="A580" s="59"/>
      <c r="B580" s="79"/>
      <c r="C580" s="159"/>
      <c r="D580" s="159"/>
      <c r="E580" s="17"/>
      <c r="F580" s="18"/>
      <c r="G580" s="18"/>
      <c r="H580" s="18"/>
      <c r="I580" s="18"/>
      <c r="J580" s="18"/>
      <c r="K580" s="18"/>
      <c r="L580" s="18"/>
      <c r="M580" s="18"/>
      <c r="N580" s="150"/>
      <c r="O580" s="150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50"/>
      <c r="AF580" s="150"/>
      <c r="AG580" s="18"/>
      <c r="AH580" s="18"/>
      <c r="AI580" s="18"/>
      <c r="AJ580" s="18"/>
      <c r="AK580" s="18"/>
      <c r="AL580" s="18"/>
    </row>
    <row r="581" spans="1:38" s="11" customFormat="1" ht="15" customHeight="1" x14ac:dyDescent="0.2">
      <c r="A581" s="59"/>
      <c r="B581" s="79"/>
      <c r="C581" s="159"/>
      <c r="D581" s="159"/>
      <c r="E581" s="17"/>
      <c r="F581" s="18"/>
      <c r="G581" s="18"/>
      <c r="H581" s="18"/>
      <c r="I581" s="18"/>
      <c r="J581" s="18"/>
      <c r="K581" s="18"/>
      <c r="L581" s="18"/>
      <c r="M581" s="18"/>
      <c r="N581" s="150"/>
      <c r="O581" s="150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50"/>
      <c r="AF581" s="150"/>
      <c r="AG581" s="18"/>
      <c r="AH581" s="18"/>
      <c r="AI581" s="18"/>
      <c r="AJ581" s="18"/>
      <c r="AK581" s="18"/>
      <c r="AL581" s="18"/>
    </row>
    <row r="582" spans="1:38" s="11" customFormat="1" ht="15" customHeight="1" x14ac:dyDescent="0.2">
      <c r="A582" s="59"/>
      <c r="B582" s="79"/>
      <c r="C582" s="159"/>
      <c r="D582" s="159"/>
      <c r="E582" s="17"/>
      <c r="F582" s="18"/>
      <c r="G582" s="18"/>
      <c r="H582" s="18"/>
      <c r="I582" s="18"/>
      <c r="J582" s="18"/>
      <c r="K582" s="18"/>
      <c r="L582" s="18"/>
      <c r="M582" s="18"/>
      <c r="N582" s="150"/>
      <c r="O582" s="150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50"/>
      <c r="AF582" s="150"/>
      <c r="AG582" s="18"/>
      <c r="AH582" s="18"/>
      <c r="AI582" s="18"/>
      <c r="AJ582" s="18"/>
      <c r="AK582" s="18"/>
      <c r="AL582" s="18"/>
    </row>
    <row r="583" spans="1:38" s="11" customFormat="1" ht="15" customHeight="1" x14ac:dyDescent="0.2">
      <c r="A583" s="59"/>
      <c r="B583" s="79"/>
      <c r="C583" s="159"/>
      <c r="D583" s="159"/>
      <c r="E583" s="17"/>
      <c r="F583" s="18"/>
      <c r="G583" s="18"/>
      <c r="H583" s="18"/>
      <c r="I583" s="18"/>
      <c r="J583" s="18"/>
      <c r="K583" s="18"/>
      <c r="L583" s="18"/>
      <c r="M583" s="18"/>
      <c r="N583" s="150"/>
      <c r="O583" s="150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50"/>
      <c r="AF583" s="150"/>
      <c r="AG583" s="18"/>
      <c r="AH583" s="18"/>
      <c r="AI583" s="18"/>
      <c r="AJ583" s="18"/>
      <c r="AK583" s="18"/>
      <c r="AL583" s="18"/>
    </row>
    <row r="584" spans="1:38" s="11" customFormat="1" ht="15" customHeight="1" x14ac:dyDescent="0.2">
      <c r="A584" s="59"/>
      <c r="B584" s="79"/>
      <c r="C584" s="159"/>
      <c r="D584" s="159"/>
      <c r="E584" s="17"/>
      <c r="F584" s="18"/>
      <c r="G584" s="18"/>
      <c r="H584" s="18"/>
      <c r="I584" s="18"/>
      <c r="J584" s="18"/>
      <c r="K584" s="18"/>
      <c r="L584" s="18"/>
      <c r="M584" s="18"/>
      <c r="N584" s="150"/>
      <c r="O584" s="150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50"/>
      <c r="AF584" s="150"/>
      <c r="AG584" s="18"/>
      <c r="AH584" s="18"/>
      <c r="AI584" s="18"/>
      <c r="AJ584" s="18"/>
      <c r="AK584" s="18"/>
      <c r="AL584" s="18"/>
    </row>
    <row r="585" spans="1:38" s="11" customFormat="1" ht="15" customHeight="1" x14ac:dyDescent="0.2">
      <c r="A585" s="59"/>
      <c r="B585" s="79"/>
      <c r="C585" s="159"/>
      <c r="D585" s="159"/>
      <c r="E585" s="17"/>
      <c r="F585" s="18"/>
      <c r="G585" s="18"/>
      <c r="H585" s="18"/>
      <c r="I585" s="18"/>
      <c r="J585" s="18"/>
      <c r="K585" s="18"/>
      <c r="L585" s="18"/>
      <c r="M585" s="18"/>
      <c r="N585" s="150"/>
      <c r="O585" s="150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50"/>
      <c r="AF585" s="150"/>
      <c r="AG585" s="18"/>
      <c r="AH585" s="18"/>
      <c r="AI585" s="18"/>
      <c r="AJ585" s="18"/>
      <c r="AK585" s="18"/>
      <c r="AL585" s="18"/>
    </row>
    <row r="586" spans="1:38" s="11" customFormat="1" ht="15" customHeight="1" x14ac:dyDescent="0.2">
      <c r="A586" s="59"/>
      <c r="B586" s="79"/>
      <c r="C586" s="159"/>
      <c r="D586" s="159"/>
      <c r="E586" s="17"/>
      <c r="F586" s="18"/>
      <c r="G586" s="18"/>
      <c r="H586" s="18"/>
      <c r="I586" s="18"/>
      <c r="J586" s="18"/>
      <c r="K586" s="18"/>
      <c r="L586" s="18"/>
      <c r="M586" s="18"/>
      <c r="N586" s="150"/>
      <c r="O586" s="150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50"/>
      <c r="AF586" s="150"/>
      <c r="AG586" s="18"/>
      <c r="AH586" s="18"/>
      <c r="AI586" s="18"/>
      <c r="AJ586" s="18"/>
      <c r="AK586" s="18"/>
      <c r="AL586" s="18"/>
    </row>
    <row r="587" spans="1:38" s="11" customFormat="1" ht="15" customHeight="1" x14ac:dyDescent="0.2">
      <c r="A587" s="59"/>
      <c r="B587" s="79"/>
      <c r="C587" s="159"/>
      <c r="D587" s="159"/>
      <c r="E587" s="17"/>
      <c r="F587" s="18"/>
      <c r="G587" s="18"/>
      <c r="H587" s="18"/>
      <c r="I587" s="18"/>
      <c r="J587" s="18"/>
      <c r="K587" s="18"/>
      <c r="L587" s="18"/>
      <c r="M587" s="18"/>
      <c r="N587" s="150"/>
      <c r="O587" s="150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50"/>
      <c r="AF587" s="150"/>
      <c r="AG587" s="18"/>
      <c r="AH587" s="18"/>
      <c r="AI587" s="18"/>
      <c r="AJ587" s="18"/>
      <c r="AK587" s="18"/>
      <c r="AL587" s="18"/>
    </row>
    <row r="588" spans="1:38" s="11" customFormat="1" ht="15" customHeight="1" x14ac:dyDescent="0.2">
      <c r="A588" s="59"/>
      <c r="B588" s="79"/>
      <c r="C588" s="159"/>
      <c r="D588" s="159"/>
      <c r="E588" s="17"/>
      <c r="F588" s="18"/>
      <c r="G588" s="18"/>
      <c r="H588" s="18"/>
      <c r="I588" s="18"/>
      <c r="J588" s="18"/>
      <c r="K588" s="18"/>
      <c r="L588" s="18"/>
      <c r="M588" s="18"/>
      <c r="N588" s="150"/>
      <c r="O588" s="150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50"/>
      <c r="AF588" s="150"/>
      <c r="AG588" s="18"/>
      <c r="AH588" s="18"/>
      <c r="AI588" s="18"/>
      <c r="AJ588" s="18"/>
      <c r="AK588" s="18"/>
      <c r="AL588" s="18"/>
    </row>
    <row r="589" spans="1:38" s="11" customFormat="1" ht="15" customHeight="1" x14ac:dyDescent="0.2">
      <c r="A589" s="59"/>
      <c r="B589" s="79"/>
      <c r="C589" s="159"/>
      <c r="D589" s="159"/>
      <c r="E589" s="17"/>
      <c r="F589" s="18"/>
      <c r="G589" s="18"/>
      <c r="H589" s="18"/>
      <c r="I589" s="18"/>
      <c r="J589" s="18"/>
      <c r="K589" s="18"/>
      <c r="L589" s="18"/>
      <c r="M589" s="18"/>
      <c r="N589" s="150"/>
      <c r="O589" s="150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50"/>
      <c r="AF589" s="150"/>
      <c r="AG589" s="18"/>
      <c r="AH589" s="18"/>
      <c r="AI589" s="18"/>
      <c r="AJ589" s="18"/>
      <c r="AK589" s="18"/>
      <c r="AL589" s="18"/>
    </row>
    <row r="590" spans="1:38" s="11" customFormat="1" ht="15" customHeight="1" x14ac:dyDescent="0.2">
      <c r="A590" s="59"/>
      <c r="B590" s="79"/>
      <c r="C590" s="159"/>
      <c r="D590" s="159"/>
      <c r="E590" s="17"/>
      <c r="F590" s="18"/>
      <c r="G590" s="18"/>
      <c r="H590" s="18"/>
      <c r="I590" s="18"/>
      <c r="J590" s="18"/>
      <c r="K590" s="18"/>
      <c r="L590" s="18"/>
      <c r="M590" s="18"/>
      <c r="N590" s="150"/>
      <c r="O590" s="150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50"/>
      <c r="AF590" s="150"/>
      <c r="AG590" s="18"/>
      <c r="AH590" s="18"/>
      <c r="AI590" s="18"/>
      <c r="AJ590" s="18"/>
      <c r="AK590" s="18"/>
      <c r="AL590" s="18"/>
    </row>
    <row r="591" spans="1:38" s="11" customFormat="1" ht="15" customHeight="1" x14ac:dyDescent="0.2">
      <c r="A591" s="59"/>
      <c r="B591" s="79"/>
      <c r="C591" s="159"/>
      <c r="D591" s="159"/>
      <c r="E591" s="17"/>
      <c r="F591" s="18"/>
      <c r="G591" s="18"/>
      <c r="H591" s="18"/>
      <c r="I591" s="18"/>
      <c r="J591" s="18"/>
      <c r="K591" s="18"/>
      <c r="L591" s="18"/>
      <c r="M591" s="18"/>
      <c r="N591" s="150"/>
      <c r="O591" s="150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50"/>
      <c r="AF591" s="150"/>
      <c r="AG591" s="18"/>
      <c r="AH591" s="18"/>
      <c r="AI591" s="18"/>
      <c r="AJ591" s="18"/>
      <c r="AK591" s="18"/>
      <c r="AL591" s="18"/>
    </row>
    <row r="592" spans="1:38" s="11" customFormat="1" ht="15" customHeight="1" x14ac:dyDescent="0.2">
      <c r="A592" s="59"/>
      <c r="B592" s="79"/>
      <c r="C592" s="159"/>
      <c r="D592" s="159"/>
      <c r="E592" s="17"/>
      <c r="F592" s="18"/>
      <c r="G592" s="18"/>
      <c r="H592" s="18"/>
      <c r="I592" s="18"/>
      <c r="J592" s="18"/>
      <c r="K592" s="18"/>
      <c r="L592" s="18"/>
      <c r="M592" s="18"/>
      <c r="N592" s="150"/>
      <c r="O592" s="150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50"/>
      <c r="AF592" s="150"/>
      <c r="AG592" s="18"/>
      <c r="AH592" s="18"/>
      <c r="AI592" s="18"/>
      <c r="AJ592" s="18"/>
      <c r="AK592" s="18"/>
      <c r="AL592" s="18"/>
    </row>
    <row r="593" spans="1:38" s="11" customFormat="1" ht="15" customHeight="1" x14ac:dyDescent="0.2">
      <c r="A593" s="59"/>
      <c r="B593" s="79"/>
      <c r="C593" s="159"/>
      <c r="D593" s="159"/>
      <c r="E593" s="17"/>
      <c r="F593" s="18"/>
      <c r="G593" s="18"/>
      <c r="H593" s="18"/>
      <c r="I593" s="18"/>
      <c r="J593" s="18"/>
      <c r="K593" s="18"/>
      <c r="L593" s="18"/>
      <c r="M593" s="18"/>
      <c r="N593" s="150"/>
      <c r="O593" s="150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50"/>
      <c r="AF593" s="150"/>
      <c r="AG593" s="18"/>
      <c r="AH593" s="18"/>
      <c r="AI593" s="18"/>
      <c r="AJ593" s="18"/>
      <c r="AK593" s="18"/>
      <c r="AL593" s="18"/>
    </row>
    <row r="594" spans="1:38" s="11" customFormat="1" ht="15" customHeight="1" x14ac:dyDescent="0.2">
      <c r="A594" s="59"/>
      <c r="B594" s="79"/>
      <c r="C594" s="159"/>
      <c r="D594" s="159"/>
      <c r="E594" s="17"/>
      <c r="F594" s="18"/>
      <c r="G594" s="18"/>
      <c r="H594" s="18"/>
      <c r="I594" s="18"/>
      <c r="J594" s="18"/>
      <c r="K594" s="18"/>
      <c r="L594" s="18"/>
      <c r="M594" s="18"/>
      <c r="N594" s="150"/>
      <c r="O594" s="150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50"/>
      <c r="AF594" s="150"/>
      <c r="AG594" s="18"/>
      <c r="AH594" s="18"/>
      <c r="AI594" s="18"/>
      <c r="AJ594" s="18"/>
      <c r="AK594" s="18"/>
      <c r="AL594" s="18"/>
    </row>
    <row r="595" spans="1:38" s="11" customFormat="1" ht="15" customHeight="1" x14ac:dyDescent="0.2">
      <c r="A595" s="59"/>
      <c r="B595" s="79"/>
      <c r="C595" s="159"/>
      <c r="D595" s="159"/>
      <c r="E595" s="17"/>
      <c r="F595" s="18"/>
      <c r="G595" s="18"/>
      <c r="H595" s="18"/>
      <c r="I595" s="18"/>
      <c r="J595" s="18"/>
      <c r="K595" s="18"/>
      <c r="L595" s="18"/>
      <c r="M595" s="18"/>
      <c r="N595" s="150"/>
      <c r="O595" s="150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50"/>
      <c r="AF595" s="150"/>
      <c r="AG595" s="18"/>
      <c r="AH595" s="18"/>
      <c r="AI595" s="18"/>
      <c r="AJ595" s="18"/>
      <c r="AK595" s="18"/>
      <c r="AL595" s="18"/>
    </row>
    <row r="596" spans="1:38" s="11" customFormat="1" ht="15" customHeight="1" x14ac:dyDescent="0.2">
      <c r="A596" s="59"/>
      <c r="B596" s="79"/>
      <c r="C596" s="159"/>
      <c r="D596" s="159"/>
      <c r="E596" s="17"/>
      <c r="F596" s="18"/>
      <c r="G596" s="18"/>
      <c r="H596" s="18"/>
      <c r="I596" s="18"/>
      <c r="J596" s="18"/>
      <c r="K596" s="18"/>
      <c r="L596" s="18"/>
      <c r="M596" s="18"/>
      <c r="N596" s="150"/>
      <c r="O596" s="150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50"/>
      <c r="AF596" s="150"/>
      <c r="AG596" s="18"/>
      <c r="AH596" s="18"/>
      <c r="AI596" s="18"/>
      <c r="AJ596" s="18"/>
      <c r="AK596" s="18"/>
      <c r="AL596" s="18"/>
    </row>
    <row r="597" spans="1:38" s="11" customFormat="1" ht="15" customHeight="1" x14ac:dyDescent="0.2">
      <c r="A597" s="59"/>
      <c r="B597" s="79"/>
      <c r="C597" s="159"/>
      <c r="D597" s="159"/>
      <c r="E597" s="17"/>
      <c r="F597" s="18"/>
      <c r="G597" s="18"/>
      <c r="H597" s="18"/>
      <c r="I597" s="18"/>
      <c r="J597" s="18"/>
      <c r="K597" s="18"/>
      <c r="L597" s="18"/>
      <c r="M597" s="18"/>
      <c r="N597" s="150"/>
      <c r="O597" s="150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50"/>
      <c r="AF597" s="150"/>
      <c r="AG597" s="18"/>
      <c r="AH597" s="18"/>
      <c r="AI597" s="18"/>
      <c r="AJ597" s="18"/>
      <c r="AK597" s="18"/>
      <c r="AL597" s="18"/>
    </row>
    <row r="598" spans="1:38" s="11" customFormat="1" ht="15" customHeight="1" x14ac:dyDescent="0.2">
      <c r="A598" s="59"/>
      <c r="B598" s="79"/>
      <c r="C598" s="159"/>
      <c r="D598" s="159"/>
      <c r="E598" s="17"/>
      <c r="F598" s="18"/>
      <c r="G598" s="18"/>
      <c r="H598" s="18"/>
      <c r="I598" s="18"/>
      <c r="J598" s="18"/>
      <c r="K598" s="18"/>
      <c r="L598" s="18"/>
      <c r="M598" s="18"/>
      <c r="N598" s="150"/>
      <c r="O598" s="150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50"/>
      <c r="AF598" s="150"/>
      <c r="AG598" s="18"/>
      <c r="AH598" s="18"/>
      <c r="AI598" s="18"/>
      <c r="AJ598" s="18"/>
      <c r="AK598" s="18"/>
      <c r="AL598" s="18"/>
    </row>
    <row r="599" spans="1:38" s="11" customFormat="1" ht="15" customHeight="1" x14ac:dyDescent="0.2">
      <c r="A599" s="59"/>
      <c r="B599" s="79"/>
      <c r="C599" s="159"/>
      <c r="D599" s="159"/>
      <c r="E599" s="17"/>
      <c r="F599" s="18"/>
      <c r="G599" s="18"/>
      <c r="H599" s="18"/>
      <c r="I599" s="18"/>
      <c r="J599" s="18"/>
      <c r="K599" s="18"/>
      <c r="L599" s="18"/>
      <c r="M599" s="18"/>
      <c r="N599" s="150"/>
      <c r="O599" s="150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50"/>
      <c r="AF599" s="150"/>
      <c r="AG599" s="18"/>
      <c r="AH599" s="18"/>
      <c r="AI599" s="18"/>
      <c r="AJ599" s="18"/>
      <c r="AK599" s="18"/>
      <c r="AL599" s="18"/>
    </row>
    <row r="600" spans="1:38" s="11" customFormat="1" ht="15" customHeight="1" x14ac:dyDescent="0.2">
      <c r="A600" s="59"/>
      <c r="B600" s="79"/>
      <c r="C600" s="159"/>
      <c r="D600" s="159"/>
      <c r="E600" s="17"/>
      <c r="F600" s="18"/>
      <c r="G600" s="18"/>
      <c r="H600" s="18"/>
      <c r="I600" s="18"/>
      <c r="J600" s="18"/>
      <c r="K600" s="18"/>
      <c r="L600" s="18"/>
      <c r="M600" s="18"/>
      <c r="N600" s="150"/>
      <c r="O600" s="150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50"/>
      <c r="AF600" s="150"/>
      <c r="AG600" s="18"/>
      <c r="AH600" s="18"/>
      <c r="AI600" s="18"/>
      <c r="AJ600" s="18"/>
      <c r="AK600" s="18"/>
      <c r="AL600" s="18"/>
    </row>
    <row r="601" spans="1:38" s="11" customFormat="1" ht="15" customHeight="1" x14ac:dyDescent="0.2">
      <c r="A601" s="59"/>
      <c r="B601" s="79"/>
      <c r="C601" s="159"/>
      <c r="D601" s="159"/>
      <c r="E601" s="17"/>
      <c r="F601" s="18"/>
      <c r="G601" s="18"/>
      <c r="H601" s="18"/>
      <c r="I601" s="18"/>
      <c r="J601" s="18"/>
      <c r="K601" s="18"/>
      <c r="L601" s="18"/>
      <c r="M601" s="18"/>
      <c r="N601" s="150"/>
      <c r="O601" s="150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50"/>
      <c r="AF601" s="150"/>
      <c r="AG601" s="18"/>
      <c r="AH601" s="18"/>
      <c r="AI601" s="18"/>
      <c r="AJ601" s="18"/>
      <c r="AK601" s="18"/>
      <c r="AL601" s="18"/>
    </row>
    <row r="602" spans="1:38" s="11" customFormat="1" ht="15" customHeight="1" x14ac:dyDescent="0.2">
      <c r="A602" s="59"/>
      <c r="B602" s="79"/>
      <c r="C602" s="159"/>
      <c r="D602" s="159"/>
      <c r="E602" s="17"/>
      <c r="F602" s="18"/>
      <c r="G602" s="18"/>
      <c r="H602" s="18"/>
      <c r="I602" s="18"/>
      <c r="J602" s="18"/>
      <c r="K602" s="18"/>
      <c r="L602" s="18"/>
      <c r="M602" s="18"/>
      <c r="N602" s="150"/>
      <c r="O602" s="150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50"/>
      <c r="AF602" s="150"/>
      <c r="AG602" s="18"/>
      <c r="AH602" s="18"/>
      <c r="AI602" s="18"/>
      <c r="AJ602" s="18"/>
      <c r="AK602" s="18"/>
      <c r="AL602" s="18"/>
    </row>
    <row r="603" spans="1:38" s="11" customFormat="1" ht="15" customHeight="1" x14ac:dyDescent="0.2">
      <c r="A603" s="59"/>
      <c r="B603" s="79"/>
      <c r="C603" s="159"/>
      <c r="D603" s="159"/>
      <c r="E603" s="17"/>
      <c r="F603" s="18"/>
      <c r="G603" s="18"/>
      <c r="H603" s="18"/>
      <c r="I603" s="18"/>
      <c r="J603" s="18"/>
      <c r="K603" s="18"/>
      <c r="L603" s="18"/>
      <c r="M603" s="18"/>
      <c r="N603" s="150"/>
      <c r="O603" s="150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50"/>
      <c r="AF603" s="150"/>
      <c r="AG603" s="18"/>
      <c r="AH603" s="18"/>
      <c r="AI603" s="18"/>
      <c r="AJ603" s="18"/>
      <c r="AK603" s="18"/>
      <c r="AL603" s="18"/>
    </row>
    <row r="604" spans="1:38" s="11" customFormat="1" ht="15" customHeight="1" x14ac:dyDescent="0.2">
      <c r="A604" s="59"/>
      <c r="B604" s="79"/>
      <c r="C604" s="159"/>
      <c r="D604" s="159"/>
      <c r="E604" s="17"/>
      <c r="F604" s="18"/>
      <c r="G604" s="18"/>
      <c r="H604" s="18"/>
      <c r="I604" s="18"/>
      <c r="J604" s="18"/>
      <c r="K604" s="18"/>
      <c r="L604" s="18"/>
      <c r="M604" s="18"/>
      <c r="N604" s="150"/>
      <c r="O604" s="150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50"/>
      <c r="AF604" s="150"/>
      <c r="AG604" s="18"/>
      <c r="AH604" s="18"/>
      <c r="AI604" s="18"/>
      <c r="AJ604" s="18"/>
      <c r="AK604" s="18"/>
      <c r="AL604" s="18"/>
    </row>
    <row r="605" spans="1:38" s="11" customFormat="1" ht="15" customHeight="1" x14ac:dyDescent="0.2">
      <c r="A605" s="59"/>
      <c r="B605" s="79"/>
      <c r="C605" s="159"/>
      <c r="D605" s="159"/>
      <c r="E605" s="17"/>
      <c r="F605" s="18"/>
      <c r="G605" s="18"/>
      <c r="H605" s="18"/>
      <c r="I605" s="18"/>
      <c r="J605" s="18"/>
      <c r="K605" s="18"/>
      <c r="L605" s="18"/>
      <c r="M605" s="18"/>
      <c r="N605" s="150"/>
      <c r="O605" s="150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50"/>
      <c r="AF605" s="150"/>
      <c r="AG605" s="18"/>
      <c r="AH605" s="18"/>
      <c r="AI605" s="18"/>
      <c r="AJ605" s="18"/>
      <c r="AK605" s="18"/>
      <c r="AL605" s="18"/>
    </row>
    <row r="606" spans="1:38" s="11" customFormat="1" ht="15" customHeight="1" x14ac:dyDescent="0.2">
      <c r="A606" s="59"/>
      <c r="B606" s="79"/>
      <c r="C606" s="159"/>
      <c r="D606" s="159"/>
      <c r="E606" s="17"/>
      <c r="F606" s="18"/>
      <c r="G606" s="18"/>
      <c r="H606" s="18"/>
      <c r="I606" s="18"/>
      <c r="J606" s="18"/>
      <c r="K606" s="18"/>
      <c r="L606" s="18"/>
      <c r="M606" s="18"/>
      <c r="N606" s="150"/>
      <c r="O606" s="150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50"/>
      <c r="AF606" s="150"/>
      <c r="AG606" s="18"/>
      <c r="AH606" s="18"/>
      <c r="AI606" s="18"/>
      <c r="AJ606" s="18"/>
      <c r="AK606" s="18"/>
      <c r="AL606" s="18"/>
    </row>
    <row r="607" spans="1:38" s="11" customFormat="1" ht="15" customHeight="1" x14ac:dyDescent="0.2">
      <c r="A607" s="59"/>
      <c r="B607" s="79"/>
      <c r="C607" s="159"/>
      <c r="D607" s="159"/>
      <c r="E607" s="17"/>
      <c r="F607" s="18"/>
      <c r="G607" s="18"/>
      <c r="H607" s="18"/>
      <c r="I607" s="18"/>
      <c r="J607" s="18"/>
      <c r="K607" s="18"/>
      <c r="L607" s="18"/>
      <c r="M607" s="18"/>
      <c r="N607" s="150"/>
      <c r="O607" s="150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50"/>
      <c r="AF607" s="150"/>
      <c r="AG607" s="18"/>
      <c r="AH607" s="18"/>
      <c r="AI607" s="18"/>
      <c r="AJ607" s="18"/>
      <c r="AK607" s="18"/>
      <c r="AL607" s="18"/>
    </row>
    <row r="608" spans="1:38" s="11" customFormat="1" ht="15" customHeight="1" x14ac:dyDescent="0.2">
      <c r="A608" s="59"/>
      <c r="B608" s="79"/>
      <c r="C608" s="159"/>
      <c r="D608" s="159"/>
      <c r="E608" s="17"/>
      <c r="F608" s="18"/>
      <c r="G608" s="18"/>
      <c r="H608" s="18"/>
      <c r="I608" s="18"/>
      <c r="J608" s="18"/>
      <c r="K608" s="18"/>
      <c r="L608" s="18"/>
      <c r="M608" s="18"/>
      <c r="N608" s="150"/>
      <c r="O608" s="150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50"/>
      <c r="AF608" s="150"/>
      <c r="AG608" s="18"/>
      <c r="AH608" s="18"/>
      <c r="AI608" s="18"/>
      <c r="AJ608" s="18"/>
      <c r="AK608" s="18"/>
      <c r="AL608" s="18"/>
    </row>
    <row r="609" spans="1:38" s="11" customFormat="1" ht="15" customHeight="1" x14ac:dyDescent="0.2">
      <c r="A609" s="59"/>
      <c r="B609" s="79"/>
      <c r="C609" s="159"/>
      <c r="D609" s="159"/>
      <c r="E609" s="17"/>
      <c r="F609" s="18"/>
      <c r="G609" s="18"/>
      <c r="H609" s="18"/>
      <c r="I609" s="18"/>
      <c r="J609" s="18"/>
      <c r="K609" s="18"/>
      <c r="L609" s="18"/>
      <c r="M609" s="18"/>
      <c r="N609" s="150"/>
      <c r="O609" s="150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50"/>
      <c r="AF609" s="150"/>
      <c r="AG609" s="18"/>
      <c r="AH609" s="18"/>
      <c r="AI609" s="18"/>
      <c r="AJ609" s="18"/>
      <c r="AK609" s="18"/>
      <c r="AL609" s="18"/>
    </row>
    <row r="610" spans="1:38" s="11" customFormat="1" ht="15" customHeight="1" x14ac:dyDescent="0.2">
      <c r="A610" s="59"/>
      <c r="B610" s="79"/>
      <c r="C610" s="159"/>
      <c r="D610" s="159"/>
      <c r="E610" s="17"/>
      <c r="F610" s="18"/>
      <c r="G610" s="18"/>
      <c r="H610" s="18"/>
      <c r="I610" s="18"/>
      <c r="J610" s="18"/>
      <c r="K610" s="18"/>
      <c r="L610" s="18"/>
      <c r="M610" s="18"/>
      <c r="N610" s="150"/>
      <c r="O610" s="150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50"/>
      <c r="AF610" s="150"/>
      <c r="AG610" s="18"/>
      <c r="AH610" s="18"/>
      <c r="AI610" s="18"/>
      <c r="AJ610" s="18"/>
      <c r="AK610" s="18"/>
      <c r="AL610" s="18"/>
    </row>
    <row r="611" spans="1:38" s="11" customFormat="1" ht="15" customHeight="1" x14ac:dyDescent="0.2">
      <c r="A611" s="59"/>
      <c r="B611" s="79"/>
      <c r="C611" s="159"/>
      <c r="D611" s="159"/>
      <c r="E611" s="17"/>
      <c r="F611" s="18"/>
      <c r="G611" s="18"/>
      <c r="H611" s="18"/>
      <c r="I611" s="18"/>
      <c r="J611" s="18"/>
      <c r="K611" s="18"/>
      <c r="L611" s="18"/>
      <c r="M611" s="18"/>
      <c r="N611" s="150"/>
      <c r="O611" s="150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50"/>
      <c r="AF611" s="150"/>
      <c r="AG611" s="18"/>
      <c r="AH611" s="18"/>
      <c r="AI611" s="18"/>
      <c r="AJ611" s="18"/>
      <c r="AK611" s="18"/>
      <c r="AL611" s="18"/>
    </row>
    <row r="612" spans="1:38" s="11" customFormat="1" ht="15" customHeight="1" x14ac:dyDescent="0.2">
      <c r="A612" s="59"/>
      <c r="B612" s="79"/>
      <c r="C612" s="159"/>
      <c r="D612" s="159"/>
      <c r="E612" s="17"/>
      <c r="F612" s="18"/>
      <c r="G612" s="18"/>
      <c r="H612" s="18"/>
      <c r="I612" s="18"/>
      <c r="J612" s="18"/>
      <c r="K612" s="18"/>
      <c r="L612" s="18"/>
      <c r="M612" s="18"/>
      <c r="N612" s="150"/>
      <c r="O612" s="150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50"/>
      <c r="AF612" s="150"/>
      <c r="AG612" s="18"/>
      <c r="AH612" s="18"/>
      <c r="AI612" s="18"/>
      <c r="AJ612" s="18"/>
      <c r="AK612" s="18"/>
      <c r="AL612" s="18"/>
    </row>
    <row r="613" spans="1:38" s="11" customFormat="1" ht="15" customHeight="1" x14ac:dyDescent="0.2">
      <c r="A613" s="59"/>
      <c r="B613" s="79"/>
      <c r="C613" s="159"/>
      <c r="D613" s="159"/>
      <c r="E613" s="17"/>
      <c r="F613" s="18"/>
      <c r="G613" s="18"/>
      <c r="H613" s="18"/>
      <c r="I613" s="18"/>
      <c r="J613" s="18"/>
      <c r="K613" s="18"/>
      <c r="L613" s="18"/>
      <c r="M613" s="18"/>
      <c r="N613" s="150"/>
      <c r="O613" s="150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50"/>
      <c r="AF613" s="150"/>
      <c r="AG613" s="18"/>
      <c r="AH613" s="18"/>
      <c r="AI613" s="18"/>
      <c r="AJ613" s="18"/>
      <c r="AK613" s="18"/>
      <c r="AL613" s="18"/>
    </row>
    <row r="614" spans="1:38" s="11" customFormat="1" ht="15" customHeight="1" x14ac:dyDescent="0.2">
      <c r="A614" s="59"/>
      <c r="B614" s="79"/>
      <c r="C614" s="159"/>
      <c r="D614" s="159"/>
      <c r="E614" s="17"/>
      <c r="F614" s="18"/>
      <c r="G614" s="18"/>
      <c r="H614" s="18"/>
      <c r="I614" s="18"/>
      <c r="J614" s="18"/>
      <c r="K614" s="18"/>
      <c r="L614" s="18"/>
      <c r="M614" s="18"/>
      <c r="N614" s="150"/>
      <c r="O614" s="150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50"/>
      <c r="AF614" s="150"/>
      <c r="AG614" s="18"/>
      <c r="AH614" s="18"/>
      <c r="AI614" s="18"/>
      <c r="AJ614" s="18"/>
      <c r="AK614" s="18"/>
      <c r="AL614" s="18"/>
    </row>
    <row r="615" spans="1:38" s="11" customFormat="1" ht="15" customHeight="1" x14ac:dyDescent="0.2">
      <c r="A615" s="59"/>
      <c r="B615" s="79"/>
      <c r="C615" s="159"/>
      <c r="D615" s="159"/>
      <c r="E615" s="17"/>
      <c r="F615" s="18"/>
      <c r="G615" s="18"/>
      <c r="H615" s="18"/>
      <c r="I615" s="18"/>
      <c r="J615" s="18"/>
      <c r="K615" s="18"/>
      <c r="L615" s="18"/>
      <c r="M615" s="18"/>
      <c r="N615" s="150"/>
      <c r="O615" s="150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50"/>
      <c r="AF615" s="150"/>
      <c r="AG615" s="18"/>
      <c r="AH615" s="18"/>
      <c r="AI615" s="18"/>
      <c r="AJ615" s="18"/>
      <c r="AK615" s="18"/>
      <c r="AL615" s="18"/>
    </row>
    <row r="616" spans="1:38" s="11" customFormat="1" ht="15" customHeight="1" x14ac:dyDescent="0.2">
      <c r="A616" s="59"/>
      <c r="B616" s="79"/>
      <c r="C616" s="159"/>
      <c r="D616" s="159"/>
      <c r="E616" s="17"/>
      <c r="F616" s="18"/>
      <c r="G616" s="18"/>
      <c r="H616" s="18"/>
      <c r="I616" s="18"/>
      <c r="J616" s="18"/>
      <c r="K616" s="18"/>
      <c r="L616" s="18"/>
      <c r="M616" s="18"/>
      <c r="N616" s="150"/>
      <c r="O616" s="150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50"/>
      <c r="AF616" s="150"/>
      <c r="AG616" s="18"/>
      <c r="AH616" s="18"/>
      <c r="AI616" s="18"/>
      <c r="AJ616" s="18"/>
      <c r="AK616" s="18"/>
      <c r="AL616" s="18"/>
    </row>
    <row r="617" spans="1:38" s="11" customFormat="1" ht="15" customHeight="1" x14ac:dyDescent="0.2">
      <c r="A617" s="59"/>
      <c r="B617" s="79"/>
      <c r="C617" s="159"/>
      <c r="D617" s="159"/>
      <c r="E617" s="17"/>
      <c r="F617" s="18"/>
      <c r="G617" s="18"/>
      <c r="H617" s="18"/>
      <c r="I617" s="18"/>
      <c r="J617" s="18"/>
      <c r="K617" s="18"/>
      <c r="L617" s="18"/>
      <c r="M617" s="18"/>
      <c r="N617" s="150"/>
      <c r="O617" s="150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50"/>
      <c r="AF617" s="150"/>
      <c r="AG617" s="18"/>
      <c r="AH617" s="18"/>
      <c r="AI617" s="18"/>
      <c r="AJ617" s="18"/>
      <c r="AK617" s="18"/>
      <c r="AL617" s="18"/>
    </row>
    <row r="618" spans="1:38" s="11" customFormat="1" ht="15" customHeight="1" x14ac:dyDescent="0.2">
      <c r="A618" s="59"/>
      <c r="B618" s="79"/>
      <c r="C618" s="159"/>
      <c r="D618" s="159"/>
      <c r="E618" s="17"/>
      <c r="F618" s="18"/>
      <c r="G618" s="18"/>
      <c r="H618" s="18"/>
      <c r="I618" s="18"/>
      <c r="J618" s="18"/>
      <c r="K618" s="18"/>
      <c r="L618" s="18"/>
      <c r="M618" s="18"/>
      <c r="N618" s="150"/>
      <c r="O618" s="150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50"/>
      <c r="AF618" s="150"/>
      <c r="AG618" s="18"/>
      <c r="AH618" s="18"/>
      <c r="AI618" s="18"/>
      <c r="AJ618" s="18"/>
      <c r="AK618" s="18"/>
      <c r="AL618" s="18"/>
    </row>
    <row r="619" spans="1:38" s="11" customFormat="1" ht="15" hidden="1" customHeight="1" x14ac:dyDescent="0.15">
      <c r="A619" s="59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52"/>
      <c r="P619" s="14"/>
      <c r="Q619" s="14"/>
      <c r="R619" s="14"/>
      <c r="S619" s="14"/>
      <c r="T619" s="14"/>
      <c r="U619" s="205"/>
      <c r="V619" s="205"/>
      <c r="W619" s="205"/>
      <c r="X619" s="205"/>
      <c r="Y619" s="205"/>
      <c r="Z619" s="205"/>
      <c r="AA619" s="205"/>
      <c r="AB619" s="205"/>
      <c r="AC619" s="14"/>
      <c r="AD619" s="14"/>
      <c r="AE619" s="152"/>
      <c r="AF619" s="152"/>
      <c r="AG619" s="14"/>
      <c r="AH619" s="73"/>
      <c r="AI619" s="14"/>
      <c r="AJ619" s="14"/>
    </row>
    <row r="620" spans="1:38" s="11" customFormat="1" ht="15" hidden="1" customHeight="1" x14ac:dyDescent="0.15">
      <c r="A620" s="59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52"/>
      <c r="P620" s="14"/>
      <c r="Q620" s="14"/>
      <c r="R620" s="14"/>
      <c r="S620" s="14"/>
      <c r="T620" s="14"/>
      <c r="U620" s="205"/>
      <c r="V620" s="205"/>
      <c r="W620" s="205"/>
      <c r="X620" s="205"/>
      <c r="Y620" s="205"/>
      <c r="Z620" s="205"/>
      <c r="AA620" s="205"/>
      <c r="AB620" s="205"/>
      <c r="AC620" s="14"/>
      <c r="AD620" s="14"/>
      <c r="AE620" s="152"/>
      <c r="AF620" s="152"/>
      <c r="AG620" s="14"/>
      <c r="AH620" s="73"/>
      <c r="AI620" s="14"/>
      <c r="AJ620" s="14"/>
    </row>
    <row r="621" spans="1:38" s="11" customFormat="1" ht="15" hidden="1" customHeight="1" x14ac:dyDescent="0.15">
      <c r="A621" s="59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52"/>
      <c r="P621" s="14"/>
      <c r="Q621" s="14"/>
      <c r="R621" s="14"/>
      <c r="S621" s="14"/>
      <c r="T621" s="14"/>
      <c r="U621" s="205"/>
      <c r="V621" s="205"/>
      <c r="W621" s="205"/>
      <c r="X621" s="205"/>
      <c r="Y621" s="205"/>
      <c r="Z621" s="205"/>
      <c r="AA621" s="205"/>
      <c r="AB621" s="205"/>
      <c r="AC621" s="14"/>
      <c r="AD621" s="14"/>
      <c r="AE621" s="152"/>
      <c r="AF621" s="152"/>
      <c r="AG621" s="14"/>
      <c r="AH621" s="73"/>
      <c r="AI621" s="14"/>
      <c r="AJ621" s="14"/>
    </row>
    <row r="622" spans="1:38" s="11" customFormat="1" ht="15" hidden="1" customHeight="1" x14ac:dyDescent="0.15">
      <c r="A622" s="59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52"/>
      <c r="P622" s="14"/>
      <c r="Q622" s="14"/>
      <c r="R622" s="14"/>
      <c r="S622" s="14"/>
      <c r="T622" s="14"/>
      <c r="U622" s="205"/>
      <c r="V622" s="205"/>
      <c r="W622" s="205"/>
      <c r="X622" s="205"/>
      <c r="Y622" s="205"/>
      <c r="Z622" s="205"/>
      <c r="AA622" s="205"/>
      <c r="AB622" s="205"/>
      <c r="AC622" s="14"/>
      <c r="AD622" s="14"/>
      <c r="AE622" s="152"/>
      <c r="AF622" s="152"/>
      <c r="AG622" s="14"/>
      <c r="AH622" s="73"/>
      <c r="AI622" s="14"/>
      <c r="AJ622" s="14"/>
    </row>
    <row r="623" spans="1:38" s="11" customFormat="1" ht="15" hidden="1" customHeight="1" x14ac:dyDescent="0.15">
      <c r="A623" s="59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52"/>
      <c r="P623" s="14"/>
      <c r="Q623" s="14"/>
      <c r="R623" s="14"/>
      <c r="S623" s="14"/>
      <c r="T623" s="14"/>
      <c r="U623" s="205"/>
      <c r="V623" s="205"/>
      <c r="W623" s="205"/>
      <c r="X623" s="205"/>
      <c r="Y623" s="205"/>
      <c r="Z623" s="205"/>
      <c r="AA623" s="205"/>
      <c r="AB623" s="205"/>
      <c r="AC623" s="14"/>
      <c r="AD623" s="14"/>
      <c r="AE623" s="152"/>
      <c r="AF623" s="152"/>
      <c r="AG623" s="14"/>
      <c r="AH623" s="73"/>
      <c r="AI623" s="14"/>
      <c r="AJ623" s="14"/>
    </row>
    <row r="624" spans="1:38" s="11" customFormat="1" ht="15" hidden="1" customHeight="1" x14ac:dyDescent="0.15">
      <c r="A624" s="59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52"/>
      <c r="P624" s="14"/>
      <c r="Q624" s="14"/>
      <c r="R624" s="14"/>
      <c r="S624" s="14"/>
      <c r="T624" s="14"/>
      <c r="U624" s="205"/>
      <c r="V624" s="205"/>
      <c r="W624" s="205"/>
      <c r="X624" s="205"/>
      <c r="Y624" s="205"/>
      <c r="Z624" s="205"/>
      <c r="AA624" s="205"/>
      <c r="AB624" s="205"/>
      <c r="AC624" s="14"/>
      <c r="AD624" s="14"/>
      <c r="AE624" s="152"/>
      <c r="AF624" s="152"/>
      <c r="AG624" s="14"/>
      <c r="AH624" s="73"/>
      <c r="AI624" s="14"/>
      <c r="AJ624" s="14"/>
    </row>
    <row r="625" spans="1:36" s="11" customFormat="1" ht="15" hidden="1" customHeight="1" x14ac:dyDescent="0.15">
      <c r="A625" s="59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52"/>
      <c r="P625" s="14"/>
      <c r="Q625" s="14"/>
      <c r="R625" s="14"/>
      <c r="S625" s="14"/>
      <c r="T625" s="14"/>
      <c r="U625" s="205"/>
      <c r="V625" s="205"/>
      <c r="W625" s="205"/>
      <c r="X625" s="205"/>
      <c r="Y625" s="205"/>
      <c r="Z625" s="205"/>
      <c r="AA625" s="205"/>
      <c r="AB625" s="205"/>
      <c r="AC625" s="14"/>
      <c r="AD625" s="14"/>
      <c r="AE625" s="152"/>
      <c r="AF625" s="152"/>
      <c r="AG625" s="14"/>
      <c r="AH625" s="73"/>
      <c r="AI625" s="14"/>
      <c r="AJ625" s="14"/>
    </row>
    <row r="626" spans="1:36" s="11" customFormat="1" ht="15" hidden="1" customHeight="1" x14ac:dyDescent="0.15">
      <c r="A626" s="59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52"/>
      <c r="P626" s="14"/>
      <c r="Q626" s="14"/>
      <c r="R626" s="14"/>
      <c r="S626" s="14"/>
      <c r="T626" s="14"/>
      <c r="U626" s="205"/>
      <c r="V626" s="205"/>
      <c r="W626" s="205"/>
      <c r="X626" s="205"/>
      <c r="Y626" s="205"/>
      <c r="Z626" s="205"/>
      <c r="AA626" s="205"/>
      <c r="AB626" s="205"/>
      <c r="AC626" s="14"/>
      <c r="AD626" s="14"/>
      <c r="AE626" s="152"/>
      <c r="AF626" s="152"/>
      <c r="AG626" s="14"/>
      <c r="AH626" s="73"/>
      <c r="AI626" s="14"/>
      <c r="AJ626" s="14"/>
    </row>
    <row r="627" spans="1:36" s="11" customFormat="1" ht="15" hidden="1" customHeight="1" x14ac:dyDescent="0.15">
      <c r="A627" s="59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52"/>
      <c r="P627" s="14"/>
      <c r="Q627" s="14"/>
      <c r="R627" s="14"/>
      <c r="S627" s="14"/>
      <c r="T627" s="14"/>
      <c r="U627" s="205"/>
      <c r="V627" s="205"/>
      <c r="W627" s="205"/>
      <c r="X627" s="205"/>
      <c r="Y627" s="205"/>
      <c r="Z627" s="205"/>
      <c r="AA627" s="205"/>
      <c r="AB627" s="205"/>
      <c r="AC627" s="14"/>
      <c r="AD627" s="14"/>
      <c r="AE627" s="152"/>
      <c r="AF627" s="152"/>
      <c r="AG627" s="14"/>
      <c r="AH627" s="73"/>
      <c r="AI627" s="14"/>
      <c r="AJ627" s="14"/>
    </row>
    <row r="628" spans="1:36" s="11" customFormat="1" ht="15" hidden="1" customHeight="1" x14ac:dyDescent="0.15">
      <c r="A628" s="59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52"/>
      <c r="P628" s="14"/>
      <c r="Q628" s="14"/>
      <c r="R628" s="14"/>
      <c r="S628" s="14"/>
      <c r="T628" s="14"/>
      <c r="U628" s="205"/>
      <c r="V628" s="205"/>
      <c r="W628" s="205"/>
      <c r="X628" s="205"/>
      <c r="Y628" s="205"/>
      <c r="Z628" s="205"/>
      <c r="AA628" s="205"/>
      <c r="AB628" s="205"/>
      <c r="AC628" s="14"/>
      <c r="AD628" s="14"/>
      <c r="AE628" s="152"/>
      <c r="AF628" s="152"/>
      <c r="AG628" s="14"/>
      <c r="AH628" s="73"/>
      <c r="AI628" s="14"/>
      <c r="AJ628" s="14"/>
    </row>
    <row r="629" spans="1:36" s="11" customFormat="1" ht="15" hidden="1" customHeight="1" x14ac:dyDescent="0.15">
      <c r="A629" s="59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52"/>
      <c r="P629" s="14"/>
      <c r="Q629" s="14"/>
      <c r="R629" s="14"/>
      <c r="S629" s="14"/>
      <c r="T629" s="14"/>
      <c r="U629" s="205"/>
      <c r="V629" s="205"/>
      <c r="W629" s="205"/>
      <c r="X629" s="205"/>
      <c r="Y629" s="205"/>
      <c r="Z629" s="205"/>
      <c r="AA629" s="205"/>
      <c r="AB629" s="205"/>
      <c r="AC629" s="14"/>
      <c r="AD629" s="14"/>
      <c r="AE629" s="152"/>
      <c r="AF629" s="152"/>
      <c r="AG629" s="14"/>
      <c r="AH629" s="73"/>
      <c r="AI629" s="14"/>
      <c r="AJ629" s="14"/>
    </row>
    <row r="630" spans="1:36" s="11" customFormat="1" ht="15" hidden="1" customHeight="1" x14ac:dyDescent="0.15">
      <c r="A630" s="59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52"/>
      <c r="P630" s="14"/>
      <c r="Q630" s="14"/>
      <c r="R630" s="14"/>
      <c r="S630" s="14"/>
      <c r="T630" s="14"/>
      <c r="U630" s="205"/>
      <c r="V630" s="205"/>
      <c r="W630" s="205"/>
      <c r="X630" s="205"/>
      <c r="Y630" s="205"/>
      <c r="Z630" s="205"/>
      <c r="AA630" s="205"/>
      <c r="AB630" s="205"/>
      <c r="AC630" s="14"/>
      <c r="AD630" s="14"/>
      <c r="AE630" s="152"/>
      <c r="AF630" s="152"/>
      <c r="AG630" s="14"/>
      <c r="AH630" s="73"/>
      <c r="AI630" s="14"/>
      <c r="AJ630" s="14"/>
    </row>
    <row r="631" spans="1:36" s="11" customFormat="1" ht="15" hidden="1" customHeight="1" x14ac:dyDescent="0.15">
      <c r="A631" s="59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52"/>
      <c r="P631" s="14"/>
      <c r="Q631" s="14"/>
      <c r="R631" s="14"/>
      <c r="S631" s="14"/>
      <c r="T631" s="14"/>
      <c r="U631" s="205"/>
      <c r="V631" s="205"/>
      <c r="W631" s="205"/>
      <c r="X631" s="205"/>
      <c r="Y631" s="205"/>
      <c r="Z631" s="205"/>
      <c r="AA631" s="205"/>
      <c r="AB631" s="205"/>
      <c r="AC631" s="14"/>
      <c r="AD631" s="14"/>
      <c r="AE631" s="152"/>
      <c r="AF631" s="152"/>
      <c r="AG631" s="14"/>
      <c r="AH631" s="73"/>
      <c r="AI631" s="14"/>
      <c r="AJ631" s="14"/>
    </row>
    <row r="632" spans="1:36" s="11" customFormat="1" ht="15" hidden="1" customHeight="1" x14ac:dyDescent="0.15">
      <c r="A632" s="59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52"/>
      <c r="P632" s="14"/>
      <c r="Q632" s="14"/>
      <c r="R632" s="14"/>
      <c r="S632" s="14"/>
      <c r="T632" s="14"/>
      <c r="U632" s="205"/>
      <c r="V632" s="205"/>
      <c r="W632" s="205"/>
      <c r="X632" s="205"/>
      <c r="Y632" s="205"/>
      <c r="Z632" s="205"/>
      <c r="AA632" s="205"/>
      <c r="AB632" s="205"/>
      <c r="AC632" s="14"/>
      <c r="AD632" s="14"/>
      <c r="AE632" s="152"/>
      <c r="AF632" s="152"/>
      <c r="AG632" s="14"/>
      <c r="AH632" s="73"/>
      <c r="AI632" s="14"/>
      <c r="AJ632" s="14"/>
    </row>
    <row r="633" spans="1:36" s="11" customFormat="1" ht="15" hidden="1" customHeight="1" x14ac:dyDescent="0.15">
      <c r="A633" s="59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52"/>
      <c r="P633" s="14"/>
      <c r="Q633" s="14"/>
      <c r="R633" s="14"/>
      <c r="S633" s="14"/>
      <c r="T633" s="14"/>
      <c r="U633" s="205"/>
      <c r="V633" s="205"/>
      <c r="W633" s="205"/>
      <c r="X633" s="205"/>
      <c r="Y633" s="205"/>
      <c r="Z633" s="205"/>
      <c r="AA633" s="205"/>
      <c r="AB633" s="205"/>
      <c r="AC633" s="14"/>
      <c r="AD633" s="14"/>
      <c r="AE633" s="152"/>
      <c r="AF633" s="152"/>
      <c r="AG633" s="14"/>
      <c r="AH633" s="73"/>
      <c r="AI633" s="14"/>
      <c r="AJ633" s="14"/>
    </row>
    <row r="634" spans="1:36" s="11" customFormat="1" ht="15" hidden="1" customHeight="1" x14ac:dyDescent="0.15">
      <c r="A634" s="59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52"/>
      <c r="P634" s="14"/>
      <c r="Q634" s="14"/>
      <c r="R634" s="14"/>
      <c r="S634" s="14"/>
      <c r="T634" s="14"/>
      <c r="U634" s="205"/>
      <c r="V634" s="205"/>
      <c r="W634" s="205"/>
      <c r="X634" s="205"/>
      <c r="Y634" s="205"/>
      <c r="Z634" s="205"/>
      <c r="AA634" s="205"/>
      <c r="AB634" s="205"/>
      <c r="AC634" s="14"/>
      <c r="AD634" s="14"/>
      <c r="AE634" s="152"/>
      <c r="AF634" s="152"/>
      <c r="AG634" s="14"/>
      <c r="AH634" s="73"/>
      <c r="AI634" s="14"/>
      <c r="AJ634" s="14"/>
    </row>
    <row r="635" spans="1:36" s="11" customFormat="1" ht="15" hidden="1" customHeight="1" x14ac:dyDescent="0.15">
      <c r="A635" s="59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52"/>
      <c r="P635" s="14"/>
      <c r="Q635" s="14"/>
      <c r="R635" s="14"/>
      <c r="S635" s="14"/>
      <c r="T635" s="14"/>
      <c r="U635" s="205"/>
      <c r="V635" s="205"/>
      <c r="W635" s="205"/>
      <c r="X635" s="205"/>
      <c r="Y635" s="205"/>
      <c r="Z635" s="205"/>
      <c r="AA635" s="205"/>
      <c r="AB635" s="205"/>
      <c r="AC635" s="14"/>
      <c r="AD635" s="14"/>
      <c r="AE635" s="152"/>
      <c r="AF635" s="152"/>
      <c r="AG635" s="14"/>
      <c r="AH635" s="73"/>
      <c r="AI635" s="14"/>
      <c r="AJ635" s="14"/>
    </row>
    <row r="636" spans="1:36" s="11" customFormat="1" ht="15" hidden="1" customHeight="1" x14ac:dyDescent="0.15">
      <c r="A636" s="59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52"/>
      <c r="P636" s="14"/>
      <c r="Q636" s="14"/>
      <c r="R636" s="14"/>
      <c r="S636" s="14"/>
      <c r="T636" s="14"/>
      <c r="U636" s="205"/>
      <c r="V636" s="205"/>
      <c r="W636" s="205"/>
      <c r="X636" s="205"/>
      <c r="Y636" s="205"/>
      <c r="Z636" s="205"/>
      <c r="AA636" s="205"/>
      <c r="AB636" s="205"/>
      <c r="AC636" s="14"/>
      <c r="AD636" s="14"/>
      <c r="AE636" s="152"/>
      <c r="AF636" s="152"/>
      <c r="AG636" s="14"/>
      <c r="AH636" s="73"/>
      <c r="AI636" s="14"/>
      <c r="AJ636" s="14"/>
    </row>
    <row r="637" spans="1:36" s="11" customFormat="1" ht="15" hidden="1" customHeight="1" x14ac:dyDescent="0.15">
      <c r="A637" s="59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205"/>
      <c r="V637" s="205"/>
      <c r="W637" s="205"/>
      <c r="X637" s="205"/>
      <c r="Y637" s="205"/>
      <c r="Z637" s="205"/>
      <c r="AA637" s="205"/>
      <c r="AB637" s="205"/>
      <c r="AC637" s="14"/>
      <c r="AD637" s="14"/>
      <c r="AE637" s="152"/>
      <c r="AF637" s="152"/>
      <c r="AG637" s="14"/>
      <c r="AH637" s="73"/>
      <c r="AI637" s="14"/>
      <c r="AJ637" s="14"/>
    </row>
    <row r="638" spans="1:36" s="11" customFormat="1" ht="15" hidden="1" customHeight="1" x14ac:dyDescent="0.15">
      <c r="A638" s="59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205"/>
      <c r="V638" s="205"/>
      <c r="W638" s="205"/>
      <c r="X638" s="205"/>
      <c r="Y638" s="205"/>
      <c r="Z638" s="205"/>
      <c r="AA638" s="205"/>
      <c r="AB638" s="205"/>
      <c r="AC638" s="14"/>
      <c r="AD638" s="14"/>
      <c r="AE638" s="152"/>
      <c r="AF638" s="152"/>
      <c r="AG638" s="14"/>
      <c r="AH638" s="73"/>
      <c r="AI638" s="14"/>
      <c r="AJ638" s="14"/>
    </row>
    <row r="639" spans="1:36" s="11" customFormat="1" ht="15" hidden="1" customHeight="1" x14ac:dyDescent="0.15">
      <c r="A639" s="59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205"/>
      <c r="V639" s="205"/>
      <c r="W639" s="205"/>
      <c r="X639" s="205"/>
      <c r="Y639" s="205"/>
      <c r="Z639" s="205"/>
      <c r="AA639" s="205"/>
      <c r="AB639" s="205"/>
      <c r="AC639" s="14"/>
      <c r="AD639" s="14"/>
      <c r="AE639" s="152"/>
      <c r="AF639" s="152"/>
      <c r="AG639" s="14"/>
      <c r="AH639" s="73"/>
      <c r="AI639" s="14"/>
      <c r="AJ639" s="14"/>
    </row>
    <row r="640" spans="1:36" s="11" customFormat="1" ht="15" hidden="1" customHeight="1" x14ac:dyDescent="0.15">
      <c r="A640" s="59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205"/>
      <c r="V640" s="205"/>
      <c r="W640" s="205"/>
      <c r="X640" s="205"/>
      <c r="Y640" s="205"/>
      <c r="Z640" s="205"/>
      <c r="AA640" s="205"/>
      <c r="AB640" s="205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59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205"/>
      <c r="V641" s="205"/>
      <c r="W641" s="205"/>
      <c r="X641" s="205"/>
      <c r="Y641" s="205"/>
      <c r="Z641" s="205"/>
      <c r="AA641" s="205"/>
      <c r="AB641" s="205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59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205"/>
      <c r="V642" s="205"/>
      <c r="W642" s="205"/>
      <c r="X642" s="205"/>
      <c r="Y642" s="205"/>
      <c r="Z642" s="205"/>
      <c r="AA642" s="205"/>
      <c r="AB642" s="205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59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205"/>
      <c r="V643" s="205"/>
      <c r="W643" s="205"/>
      <c r="X643" s="205"/>
      <c r="Y643" s="205"/>
      <c r="Z643" s="205"/>
      <c r="AA643" s="205"/>
      <c r="AB643" s="205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59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205"/>
      <c r="V644" s="205"/>
      <c r="W644" s="205"/>
      <c r="X644" s="205"/>
      <c r="Y644" s="205"/>
      <c r="Z644" s="205"/>
      <c r="AA644" s="205"/>
      <c r="AB644" s="205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59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205"/>
      <c r="V645" s="205"/>
      <c r="W645" s="205"/>
      <c r="X645" s="205"/>
      <c r="Y645" s="205"/>
      <c r="Z645" s="205"/>
      <c r="AA645" s="205"/>
      <c r="AB645" s="205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59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205"/>
      <c r="V646" s="205"/>
      <c r="W646" s="205"/>
      <c r="X646" s="205"/>
      <c r="Y646" s="205"/>
      <c r="Z646" s="205"/>
      <c r="AA646" s="205"/>
      <c r="AB646" s="205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59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205"/>
      <c r="V647" s="205"/>
      <c r="W647" s="205"/>
      <c r="X647" s="205"/>
      <c r="Y647" s="205"/>
      <c r="Z647" s="205"/>
      <c r="AA647" s="205"/>
      <c r="AB647" s="205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59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205"/>
      <c r="V648" s="205"/>
      <c r="W648" s="205"/>
      <c r="X648" s="205"/>
      <c r="Y648" s="205"/>
      <c r="Z648" s="205"/>
      <c r="AA648" s="205"/>
      <c r="AB648" s="205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59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205"/>
      <c r="V649" s="205"/>
      <c r="W649" s="205"/>
      <c r="X649" s="205"/>
      <c r="Y649" s="205"/>
      <c r="Z649" s="205"/>
      <c r="AA649" s="205"/>
      <c r="AB649" s="205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59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205"/>
      <c r="V650" s="205"/>
      <c r="W650" s="205"/>
      <c r="X650" s="205"/>
      <c r="Y650" s="205"/>
      <c r="Z650" s="205"/>
      <c r="AA650" s="205"/>
      <c r="AB650" s="205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59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205"/>
      <c r="V651" s="205"/>
      <c r="W651" s="205"/>
      <c r="X651" s="205"/>
      <c r="Y651" s="205"/>
      <c r="Z651" s="205"/>
      <c r="AA651" s="205"/>
      <c r="AB651" s="205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59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205"/>
      <c r="V652" s="205"/>
      <c r="W652" s="205"/>
      <c r="X652" s="205"/>
      <c r="Y652" s="205"/>
      <c r="Z652" s="205"/>
      <c r="AA652" s="205"/>
      <c r="AB652" s="205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59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205"/>
      <c r="V653" s="205"/>
      <c r="W653" s="205"/>
      <c r="X653" s="205"/>
      <c r="Y653" s="205"/>
      <c r="Z653" s="205"/>
      <c r="AA653" s="205"/>
      <c r="AB653" s="205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59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205"/>
      <c r="V654" s="205"/>
      <c r="W654" s="205"/>
      <c r="X654" s="205"/>
      <c r="Y654" s="205"/>
      <c r="Z654" s="205"/>
      <c r="AA654" s="205"/>
      <c r="AB654" s="205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59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205"/>
      <c r="V655" s="205"/>
      <c r="W655" s="205"/>
      <c r="X655" s="205"/>
      <c r="Y655" s="205"/>
      <c r="Z655" s="205"/>
      <c r="AA655" s="205"/>
      <c r="AB655" s="205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59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205"/>
      <c r="V656" s="205"/>
      <c r="W656" s="205"/>
      <c r="X656" s="205"/>
      <c r="Y656" s="205"/>
      <c r="Z656" s="205"/>
      <c r="AA656" s="205"/>
      <c r="AB656" s="205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59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205"/>
      <c r="V657" s="205"/>
      <c r="W657" s="205"/>
      <c r="X657" s="205"/>
      <c r="Y657" s="205"/>
      <c r="Z657" s="205"/>
      <c r="AA657" s="205"/>
      <c r="AB657" s="205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59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205"/>
      <c r="V658" s="205"/>
      <c r="W658" s="205"/>
      <c r="X658" s="205"/>
      <c r="Y658" s="205"/>
      <c r="Z658" s="205"/>
      <c r="AA658" s="205"/>
      <c r="AB658" s="205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59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205"/>
      <c r="V659" s="205"/>
      <c r="W659" s="205"/>
      <c r="X659" s="205"/>
      <c r="Y659" s="205"/>
      <c r="Z659" s="205"/>
      <c r="AA659" s="205"/>
      <c r="AB659" s="205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59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205"/>
      <c r="V660" s="205"/>
      <c r="W660" s="205"/>
      <c r="X660" s="205"/>
      <c r="Y660" s="205"/>
      <c r="Z660" s="205"/>
      <c r="AA660" s="205"/>
      <c r="AB660" s="205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59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205"/>
      <c r="V661" s="205"/>
      <c r="W661" s="205"/>
      <c r="X661" s="205"/>
      <c r="Y661" s="205"/>
      <c r="Z661" s="205"/>
      <c r="AA661" s="205"/>
      <c r="AB661" s="205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59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205"/>
      <c r="V662" s="205"/>
      <c r="W662" s="205"/>
      <c r="X662" s="205"/>
      <c r="Y662" s="205"/>
      <c r="Z662" s="205"/>
      <c r="AA662" s="205"/>
      <c r="AB662" s="205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59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205"/>
      <c r="V663" s="205"/>
      <c r="W663" s="205"/>
      <c r="X663" s="205"/>
      <c r="Y663" s="205"/>
      <c r="Z663" s="205"/>
      <c r="AA663" s="205"/>
      <c r="AB663" s="205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59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205"/>
      <c r="V664" s="205"/>
      <c r="W664" s="205"/>
      <c r="X664" s="205"/>
      <c r="Y664" s="205"/>
      <c r="Z664" s="205"/>
      <c r="AA664" s="205"/>
      <c r="AB664" s="205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59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205"/>
      <c r="V665" s="205"/>
      <c r="W665" s="205"/>
      <c r="X665" s="205"/>
      <c r="Y665" s="205"/>
      <c r="Z665" s="205"/>
      <c r="AA665" s="205"/>
      <c r="AB665" s="205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59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205"/>
      <c r="V666" s="205"/>
      <c r="W666" s="205"/>
      <c r="X666" s="205"/>
      <c r="Y666" s="205"/>
      <c r="Z666" s="205"/>
      <c r="AA666" s="205"/>
      <c r="AB666" s="205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59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205"/>
      <c r="V667" s="205"/>
      <c r="W667" s="205"/>
      <c r="X667" s="205"/>
      <c r="Y667" s="205"/>
      <c r="Z667" s="205"/>
      <c r="AA667" s="205"/>
      <c r="AB667" s="205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59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205"/>
      <c r="V668" s="205"/>
      <c r="W668" s="205"/>
      <c r="X668" s="205"/>
      <c r="Y668" s="205"/>
      <c r="Z668" s="205"/>
      <c r="AA668" s="205"/>
      <c r="AB668" s="205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59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205"/>
      <c r="V669" s="205"/>
      <c r="W669" s="205"/>
      <c r="X669" s="205"/>
      <c r="Y669" s="205"/>
      <c r="Z669" s="205"/>
      <c r="AA669" s="205"/>
      <c r="AB669" s="205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59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205"/>
      <c r="V670" s="205"/>
      <c r="W670" s="205"/>
      <c r="X670" s="205"/>
      <c r="Y670" s="205"/>
      <c r="Z670" s="205"/>
      <c r="AA670" s="205"/>
      <c r="AB670" s="205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59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205"/>
      <c r="V671" s="205"/>
      <c r="W671" s="205"/>
      <c r="X671" s="205"/>
      <c r="Y671" s="205"/>
      <c r="Z671" s="205"/>
      <c r="AA671" s="205"/>
      <c r="AB671" s="205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59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205"/>
      <c r="V672" s="205"/>
      <c r="W672" s="205"/>
      <c r="X672" s="205"/>
      <c r="Y672" s="205"/>
      <c r="Z672" s="205"/>
      <c r="AA672" s="205"/>
      <c r="AB672" s="205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59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205"/>
      <c r="V673" s="205"/>
      <c r="W673" s="205"/>
      <c r="X673" s="205"/>
      <c r="Y673" s="205"/>
      <c r="Z673" s="205"/>
      <c r="AA673" s="205"/>
      <c r="AB673" s="205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59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205"/>
      <c r="V674" s="205"/>
      <c r="W674" s="205"/>
      <c r="X674" s="205"/>
      <c r="Y674" s="205"/>
      <c r="Z674" s="205"/>
      <c r="AA674" s="205"/>
      <c r="AB674" s="205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59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205"/>
      <c r="V675" s="205"/>
      <c r="W675" s="205"/>
      <c r="X675" s="205"/>
      <c r="Y675" s="205"/>
      <c r="Z675" s="205"/>
      <c r="AA675" s="205"/>
      <c r="AB675" s="205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59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205"/>
      <c r="V676" s="205"/>
      <c r="W676" s="205"/>
      <c r="X676" s="205"/>
      <c r="Y676" s="205"/>
      <c r="Z676" s="205"/>
      <c r="AA676" s="205"/>
      <c r="AB676" s="205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59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205"/>
      <c r="V677" s="205"/>
      <c r="W677" s="205"/>
      <c r="X677" s="205"/>
      <c r="Y677" s="205"/>
      <c r="Z677" s="205"/>
      <c r="AA677" s="205"/>
      <c r="AB677" s="205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59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205"/>
      <c r="V678" s="205"/>
      <c r="W678" s="205"/>
      <c r="X678" s="205"/>
      <c r="Y678" s="205"/>
      <c r="Z678" s="205"/>
      <c r="AA678" s="205"/>
      <c r="AB678" s="205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59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205"/>
      <c r="V679" s="205"/>
      <c r="W679" s="205"/>
      <c r="X679" s="205"/>
      <c r="Y679" s="205"/>
      <c r="Z679" s="205"/>
      <c r="AA679" s="205"/>
      <c r="AB679" s="205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59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205"/>
      <c r="V680" s="205"/>
      <c r="W680" s="205"/>
      <c r="X680" s="205"/>
      <c r="Y680" s="205"/>
      <c r="Z680" s="205"/>
      <c r="AA680" s="205"/>
      <c r="AB680" s="205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59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205"/>
      <c r="V681" s="205"/>
      <c r="W681" s="205"/>
      <c r="X681" s="205"/>
      <c r="Y681" s="205"/>
      <c r="Z681" s="205"/>
      <c r="AA681" s="205"/>
      <c r="AB681" s="205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59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205"/>
      <c r="V682" s="205"/>
      <c r="W682" s="205"/>
      <c r="X682" s="205"/>
      <c r="Y682" s="205"/>
      <c r="Z682" s="205"/>
      <c r="AA682" s="205"/>
      <c r="AB682" s="205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59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205"/>
      <c r="V683" s="205"/>
      <c r="W683" s="205"/>
      <c r="X683" s="205"/>
      <c r="Y683" s="205"/>
      <c r="Z683" s="205"/>
      <c r="AA683" s="205"/>
      <c r="AB683" s="205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59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205"/>
      <c r="V684" s="205"/>
      <c r="W684" s="205"/>
      <c r="X684" s="205"/>
      <c r="Y684" s="205"/>
      <c r="Z684" s="205"/>
      <c r="AA684" s="205"/>
      <c r="AB684" s="205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59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205"/>
      <c r="V685" s="205"/>
      <c r="W685" s="205"/>
      <c r="X685" s="205"/>
      <c r="Y685" s="205"/>
      <c r="Z685" s="205"/>
      <c r="AA685" s="205"/>
      <c r="AB685" s="205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59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205"/>
      <c r="V686" s="205"/>
      <c r="W686" s="205"/>
      <c r="X686" s="205"/>
      <c r="Y686" s="205"/>
      <c r="Z686" s="205"/>
      <c r="AA686" s="205"/>
      <c r="AB686" s="205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59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205"/>
      <c r="V687" s="205"/>
      <c r="W687" s="205"/>
      <c r="X687" s="205"/>
      <c r="Y687" s="205"/>
      <c r="Z687" s="205"/>
      <c r="AA687" s="205"/>
      <c r="AB687" s="205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59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205"/>
      <c r="V688" s="205"/>
      <c r="W688" s="205"/>
      <c r="X688" s="205"/>
      <c r="Y688" s="205"/>
      <c r="Z688" s="205"/>
      <c r="AA688" s="205"/>
      <c r="AB688" s="205"/>
      <c r="AC688" s="14"/>
      <c r="AD688" s="14"/>
      <c r="AE688" s="152"/>
      <c r="AF688" s="152"/>
      <c r="AG688" s="14"/>
      <c r="AH688" s="73"/>
      <c r="AI688" s="14"/>
      <c r="AJ688" s="14"/>
    </row>
    <row r="689" spans="1:36" s="11" customFormat="1" ht="15" hidden="1" customHeight="1" x14ac:dyDescent="0.15">
      <c r="A689" s="59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205"/>
      <c r="V689" s="205"/>
      <c r="W689" s="205"/>
      <c r="X689" s="205"/>
      <c r="Y689" s="205"/>
      <c r="Z689" s="205"/>
      <c r="AA689" s="205"/>
      <c r="AB689" s="205"/>
      <c r="AC689" s="14"/>
      <c r="AD689" s="14"/>
      <c r="AE689" s="152"/>
      <c r="AF689" s="152"/>
      <c r="AG689" s="14"/>
      <c r="AH689" s="73"/>
      <c r="AI689" s="14"/>
      <c r="AJ689" s="14"/>
    </row>
    <row r="690" spans="1:36" s="11" customFormat="1" ht="15" hidden="1" customHeight="1" x14ac:dyDescent="0.15">
      <c r="A690" s="59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205"/>
      <c r="V690" s="205"/>
      <c r="W690" s="205"/>
      <c r="X690" s="205"/>
      <c r="Y690" s="205"/>
      <c r="Z690" s="205"/>
      <c r="AA690" s="205"/>
      <c r="AB690" s="205"/>
      <c r="AC690" s="14"/>
      <c r="AD690" s="14"/>
      <c r="AE690" s="152"/>
      <c r="AF690" s="152"/>
      <c r="AG690" s="14"/>
      <c r="AH690" s="73"/>
      <c r="AI690" s="14"/>
      <c r="AJ690" s="14"/>
    </row>
    <row r="691" spans="1:36" s="11" customFormat="1" ht="15" hidden="1" customHeight="1" x14ac:dyDescent="0.15">
      <c r="A691" s="59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205"/>
      <c r="V691" s="205"/>
      <c r="W691" s="205"/>
      <c r="X691" s="205"/>
      <c r="Y691" s="205"/>
      <c r="Z691" s="205"/>
      <c r="AA691" s="205"/>
      <c r="AB691" s="205"/>
      <c r="AC691" s="14"/>
      <c r="AD691" s="14"/>
      <c r="AE691" s="152"/>
      <c r="AF691" s="152"/>
      <c r="AG691" s="14"/>
      <c r="AH691" s="73"/>
      <c r="AI691" s="14"/>
      <c r="AJ691" s="14"/>
    </row>
    <row r="692" spans="1:36" s="11" customFormat="1" ht="15" hidden="1" customHeight="1" x14ac:dyDescent="0.15">
      <c r="A692" s="59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205"/>
      <c r="V692" s="205"/>
      <c r="W692" s="205"/>
      <c r="X692" s="205"/>
      <c r="Y692" s="205"/>
      <c r="Z692" s="205"/>
      <c r="AA692" s="205"/>
      <c r="AB692" s="205"/>
      <c r="AC692" s="14"/>
      <c r="AD692" s="14"/>
      <c r="AE692" s="152"/>
      <c r="AF692" s="152"/>
      <c r="AG692" s="14"/>
      <c r="AH692" s="73"/>
      <c r="AI692" s="14"/>
      <c r="AJ692" s="14"/>
    </row>
    <row r="693" spans="1:36" s="11" customFormat="1" ht="15" hidden="1" customHeight="1" x14ac:dyDescent="0.15">
      <c r="A693" s="59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205"/>
      <c r="V693" s="205"/>
      <c r="W693" s="205"/>
      <c r="X693" s="205"/>
      <c r="Y693" s="205"/>
      <c r="Z693" s="205"/>
      <c r="AA693" s="205"/>
      <c r="AB693" s="205"/>
      <c r="AC693" s="14"/>
      <c r="AD693" s="14"/>
      <c r="AE693" s="152"/>
      <c r="AF693" s="152"/>
      <c r="AG693" s="14"/>
      <c r="AH693" s="73"/>
      <c r="AI693" s="14"/>
      <c r="AJ693" s="14"/>
    </row>
    <row r="694" spans="1:36" s="11" customFormat="1" ht="15" hidden="1" customHeight="1" x14ac:dyDescent="0.15">
      <c r="A694" s="59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205"/>
      <c r="V694" s="205"/>
      <c r="W694" s="205"/>
      <c r="X694" s="205"/>
      <c r="Y694" s="205"/>
      <c r="Z694" s="205"/>
      <c r="AA694" s="205"/>
      <c r="AB694" s="205"/>
      <c r="AC694" s="14"/>
      <c r="AD694" s="14"/>
      <c r="AE694" s="152"/>
      <c r="AF694" s="152"/>
      <c r="AG694" s="14"/>
      <c r="AH694" s="73"/>
      <c r="AI694" s="14"/>
      <c r="AJ694" s="14"/>
    </row>
    <row r="695" spans="1:36" s="11" customFormat="1" ht="15" hidden="1" customHeight="1" x14ac:dyDescent="0.15">
      <c r="A695" s="59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205"/>
      <c r="V695" s="205"/>
      <c r="W695" s="205"/>
      <c r="X695" s="205"/>
      <c r="Y695" s="205"/>
      <c r="Z695" s="205"/>
      <c r="AA695" s="205"/>
      <c r="AB695" s="205"/>
      <c r="AC695" s="14"/>
      <c r="AD695" s="14"/>
      <c r="AE695" s="152"/>
      <c r="AF695" s="152"/>
      <c r="AG695" s="14"/>
      <c r="AH695" s="73"/>
      <c r="AI695" s="14"/>
      <c r="AJ695" s="14"/>
    </row>
    <row r="696" spans="1:36" s="11" customFormat="1" ht="15" hidden="1" customHeight="1" x14ac:dyDescent="0.15">
      <c r="A696" s="59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205"/>
      <c r="V696" s="205"/>
      <c r="W696" s="205"/>
      <c r="X696" s="205"/>
      <c r="Y696" s="205"/>
      <c r="Z696" s="205"/>
      <c r="AA696" s="205"/>
      <c r="AB696" s="205"/>
      <c r="AC696" s="14"/>
      <c r="AD696" s="14"/>
      <c r="AE696" s="152"/>
      <c r="AF696" s="152"/>
      <c r="AG696" s="14"/>
      <c r="AH696" s="73"/>
      <c r="AI696" s="14"/>
      <c r="AJ696" s="14"/>
    </row>
    <row r="697" spans="1:36" s="11" customFormat="1" ht="15" hidden="1" customHeight="1" x14ac:dyDescent="0.15">
      <c r="A697" s="59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205"/>
      <c r="V697" s="205"/>
      <c r="W697" s="205"/>
      <c r="X697" s="205"/>
      <c r="Y697" s="205"/>
      <c r="Z697" s="205"/>
      <c r="AA697" s="205"/>
      <c r="AB697" s="205"/>
      <c r="AC697" s="14"/>
      <c r="AD697" s="14"/>
      <c r="AE697" s="152"/>
      <c r="AF697" s="152"/>
      <c r="AG697" s="14"/>
      <c r="AH697" s="73"/>
      <c r="AI697" s="14"/>
      <c r="AJ697" s="14"/>
    </row>
    <row r="698" spans="1:36" s="11" customFormat="1" ht="15" hidden="1" customHeight="1" x14ac:dyDescent="0.15">
      <c r="A698" s="59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205"/>
      <c r="V698" s="205"/>
      <c r="W698" s="205"/>
      <c r="X698" s="205"/>
      <c r="Y698" s="205"/>
      <c r="Z698" s="205"/>
      <c r="AA698" s="205"/>
      <c r="AB698" s="205"/>
      <c r="AC698" s="14"/>
      <c r="AD698" s="14"/>
      <c r="AE698" s="152"/>
      <c r="AF698" s="152"/>
      <c r="AG698" s="14"/>
      <c r="AH698" s="73"/>
      <c r="AI698" s="14"/>
      <c r="AJ698" s="14"/>
    </row>
    <row r="699" spans="1:36" s="11" customFormat="1" ht="15" hidden="1" customHeight="1" x14ac:dyDescent="0.15">
      <c r="A699" s="59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205"/>
      <c r="V699" s="205"/>
      <c r="W699" s="205"/>
      <c r="X699" s="205"/>
      <c r="Y699" s="205"/>
      <c r="Z699" s="205"/>
      <c r="AA699" s="205"/>
      <c r="AB699" s="205"/>
      <c r="AC699" s="14"/>
      <c r="AD699" s="14"/>
      <c r="AE699" s="152"/>
      <c r="AF699" s="152"/>
      <c r="AG699" s="14"/>
      <c r="AH699" s="73"/>
      <c r="AI699" s="14"/>
      <c r="AJ699" s="14"/>
    </row>
    <row r="700" spans="1:36" s="11" customFormat="1" ht="15" hidden="1" customHeight="1" x14ac:dyDescent="0.15">
      <c r="A700" s="59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205"/>
      <c r="V700" s="205"/>
      <c r="W700" s="205"/>
      <c r="X700" s="205"/>
      <c r="Y700" s="205"/>
      <c r="Z700" s="205"/>
      <c r="AA700" s="205"/>
      <c r="AB700" s="205"/>
      <c r="AC700" s="14"/>
      <c r="AD700" s="14"/>
      <c r="AE700" s="152"/>
      <c r="AF700" s="152"/>
      <c r="AG700" s="14"/>
      <c r="AH700" s="73"/>
      <c r="AI700" s="14"/>
      <c r="AJ700" s="14"/>
    </row>
    <row r="701" spans="1:36" s="11" customFormat="1" ht="15" hidden="1" customHeight="1" x14ac:dyDescent="0.15">
      <c r="A701" s="59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205"/>
      <c r="V701" s="205"/>
      <c r="W701" s="205"/>
      <c r="X701" s="205"/>
      <c r="Y701" s="205"/>
      <c r="Z701" s="205"/>
      <c r="AA701" s="205"/>
      <c r="AB701" s="205"/>
      <c r="AC701" s="14"/>
      <c r="AD701" s="14"/>
      <c r="AE701" s="152"/>
      <c r="AF701" s="152"/>
      <c r="AG701" s="14"/>
      <c r="AH701" s="73"/>
      <c r="AI701" s="14"/>
      <c r="AJ701" s="14"/>
    </row>
    <row r="702" spans="1:36" s="11" customFormat="1" ht="15" hidden="1" customHeight="1" x14ac:dyDescent="0.15">
      <c r="A702" s="59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205"/>
      <c r="V702" s="205"/>
      <c r="W702" s="205"/>
      <c r="X702" s="205"/>
      <c r="Y702" s="205"/>
      <c r="Z702" s="205"/>
      <c r="AA702" s="205"/>
      <c r="AB702" s="205"/>
      <c r="AC702" s="14"/>
      <c r="AD702" s="14"/>
      <c r="AE702" s="152"/>
      <c r="AF702" s="152"/>
      <c r="AG702" s="14"/>
      <c r="AH702" s="73"/>
      <c r="AI702" s="14"/>
      <c r="AJ702" s="14"/>
    </row>
    <row r="703" spans="1:36" s="11" customFormat="1" ht="15" hidden="1" customHeight="1" x14ac:dyDescent="0.15">
      <c r="A703" s="59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52"/>
      <c r="P703" s="14"/>
      <c r="Q703" s="14"/>
      <c r="R703" s="14"/>
      <c r="S703" s="14"/>
      <c r="T703" s="14"/>
      <c r="U703" s="205"/>
      <c r="V703" s="205"/>
      <c r="W703" s="205"/>
      <c r="X703" s="205"/>
      <c r="Y703" s="205"/>
      <c r="Z703" s="205"/>
      <c r="AA703" s="205"/>
      <c r="AB703" s="205"/>
      <c r="AC703" s="14"/>
      <c r="AD703" s="14"/>
      <c r="AE703" s="152"/>
      <c r="AF703" s="152"/>
      <c r="AG703" s="14"/>
      <c r="AH703" s="73"/>
      <c r="AI703" s="14"/>
      <c r="AJ703" s="14"/>
    </row>
    <row r="704" spans="1:36" s="11" customFormat="1" ht="15" hidden="1" customHeight="1" x14ac:dyDescent="0.15">
      <c r="A704" s="59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52"/>
      <c r="P704" s="14"/>
      <c r="Q704" s="14"/>
      <c r="R704" s="14"/>
      <c r="S704" s="14"/>
      <c r="T704" s="14"/>
      <c r="U704" s="205"/>
      <c r="V704" s="205"/>
      <c r="W704" s="205"/>
      <c r="X704" s="205"/>
      <c r="Y704" s="205"/>
      <c r="Z704" s="205"/>
      <c r="AA704" s="205"/>
      <c r="AB704" s="205"/>
      <c r="AC704" s="14"/>
      <c r="AD704" s="14"/>
      <c r="AE704" s="152"/>
      <c r="AF704" s="152"/>
      <c r="AG704" s="14"/>
      <c r="AH704" s="73"/>
      <c r="AI704" s="14"/>
      <c r="AJ704" s="14"/>
    </row>
    <row r="705" spans="1:36" s="11" customFormat="1" ht="15" hidden="1" customHeight="1" x14ac:dyDescent="0.15">
      <c r="A705" s="59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52"/>
      <c r="P705" s="14"/>
      <c r="Q705" s="14"/>
      <c r="R705" s="14"/>
      <c r="S705" s="14"/>
      <c r="T705" s="14"/>
      <c r="U705" s="205"/>
      <c r="V705" s="205"/>
      <c r="W705" s="205"/>
      <c r="X705" s="205"/>
      <c r="Y705" s="205"/>
      <c r="Z705" s="205"/>
      <c r="AA705" s="205"/>
      <c r="AB705" s="205"/>
      <c r="AC705" s="14"/>
      <c r="AD705" s="14"/>
      <c r="AE705" s="152"/>
      <c r="AF705" s="152"/>
      <c r="AG705" s="14"/>
      <c r="AH705" s="73"/>
      <c r="AI705" s="14"/>
      <c r="AJ705" s="14"/>
    </row>
    <row r="706" spans="1:36" s="11" customFormat="1" ht="15" hidden="1" customHeight="1" x14ac:dyDescent="0.15">
      <c r="A706" s="59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52"/>
      <c r="P706" s="14"/>
      <c r="Q706" s="14"/>
      <c r="R706" s="14"/>
      <c r="S706" s="14"/>
      <c r="T706" s="14"/>
      <c r="U706" s="205"/>
      <c r="V706" s="205"/>
      <c r="W706" s="205"/>
      <c r="X706" s="205"/>
      <c r="Y706" s="205"/>
      <c r="Z706" s="205"/>
      <c r="AA706" s="205"/>
      <c r="AB706" s="205"/>
      <c r="AC706" s="14"/>
      <c r="AD706" s="14"/>
      <c r="AE706" s="152"/>
      <c r="AF706" s="152"/>
      <c r="AG706" s="14"/>
      <c r="AH706" s="73"/>
      <c r="AI706" s="14"/>
      <c r="AJ706" s="14"/>
    </row>
    <row r="707" spans="1:36" s="11" customFormat="1" ht="15" hidden="1" customHeight="1" x14ac:dyDescent="0.15">
      <c r="A707" s="59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52"/>
      <c r="P707" s="14"/>
      <c r="Q707" s="14"/>
      <c r="R707" s="14"/>
      <c r="S707" s="14"/>
      <c r="T707" s="14"/>
      <c r="U707" s="205"/>
      <c r="V707" s="205"/>
      <c r="W707" s="205"/>
      <c r="X707" s="205"/>
      <c r="Y707" s="205"/>
      <c r="Z707" s="205"/>
      <c r="AA707" s="205"/>
      <c r="AB707" s="205"/>
      <c r="AC707" s="14"/>
      <c r="AD707" s="14"/>
      <c r="AE707" s="152"/>
      <c r="AF707" s="152"/>
      <c r="AG707" s="14"/>
      <c r="AH707" s="73"/>
      <c r="AI707" s="14"/>
      <c r="AJ707" s="14"/>
    </row>
    <row r="708" spans="1:36" s="11" customFormat="1" ht="15" hidden="1" customHeight="1" x14ac:dyDescent="0.15">
      <c r="A708" s="59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52"/>
      <c r="P708" s="14"/>
      <c r="Q708" s="14"/>
      <c r="R708" s="14"/>
      <c r="S708" s="14"/>
      <c r="T708" s="14"/>
      <c r="U708" s="205"/>
      <c r="V708" s="205"/>
      <c r="W708" s="205"/>
      <c r="X708" s="205"/>
      <c r="Y708" s="205"/>
      <c r="Z708" s="205"/>
      <c r="AA708" s="205"/>
      <c r="AB708" s="205"/>
      <c r="AC708" s="14"/>
      <c r="AD708" s="14"/>
      <c r="AE708" s="152"/>
      <c r="AF708" s="152"/>
      <c r="AG708" s="14"/>
      <c r="AH708" s="73"/>
      <c r="AI708" s="14"/>
      <c r="AJ708" s="14"/>
    </row>
    <row r="709" spans="1:36" s="11" customFormat="1" ht="15" hidden="1" customHeight="1" x14ac:dyDescent="0.15">
      <c r="A709" s="59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52"/>
      <c r="P709" s="14"/>
      <c r="Q709" s="14"/>
      <c r="R709" s="14"/>
      <c r="S709" s="14"/>
      <c r="T709" s="14"/>
      <c r="U709" s="205"/>
      <c r="V709" s="205"/>
      <c r="W709" s="205"/>
      <c r="X709" s="205"/>
      <c r="Y709" s="205"/>
      <c r="Z709" s="205"/>
      <c r="AA709" s="205"/>
      <c r="AB709" s="205"/>
      <c r="AC709" s="14"/>
      <c r="AD709" s="14"/>
      <c r="AE709" s="152"/>
      <c r="AF709" s="152"/>
      <c r="AG709" s="14"/>
      <c r="AH709" s="73"/>
      <c r="AI709" s="14"/>
      <c r="AJ709" s="14"/>
    </row>
    <row r="710" spans="1:36" s="11" customFormat="1" ht="15" hidden="1" customHeight="1" x14ac:dyDescent="0.15">
      <c r="A710" s="59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52"/>
      <c r="P710" s="14"/>
      <c r="Q710" s="14"/>
      <c r="R710" s="14"/>
      <c r="S710" s="14"/>
      <c r="T710" s="14"/>
      <c r="U710" s="205"/>
      <c r="V710" s="205"/>
      <c r="W710" s="205"/>
      <c r="X710" s="205"/>
      <c r="Y710" s="205"/>
      <c r="Z710" s="205"/>
      <c r="AA710" s="205"/>
      <c r="AB710" s="205"/>
      <c r="AC710" s="14"/>
      <c r="AD710" s="14"/>
      <c r="AE710" s="152"/>
      <c r="AF710" s="152"/>
      <c r="AG710" s="14"/>
      <c r="AH710" s="73"/>
      <c r="AI710" s="14"/>
      <c r="AJ710" s="14"/>
    </row>
    <row r="711" spans="1:36" s="11" customFormat="1" ht="15" hidden="1" customHeight="1" x14ac:dyDescent="0.15">
      <c r="A711" s="59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52"/>
      <c r="P711" s="14"/>
      <c r="Q711" s="14"/>
      <c r="R711" s="14"/>
      <c r="S711" s="14"/>
      <c r="T711" s="14"/>
      <c r="U711" s="205"/>
      <c r="V711" s="205"/>
      <c r="W711" s="205"/>
      <c r="X711" s="205"/>
      <c r="Y711" s="205"/>
      <c r="Z711" s="205"/>
      <c r="AA711" s="205"/>
      <c r="AB711" s="205"/>
      <c r="AC711" s="14"/>
      <c r="AD711" s="14"/>
      <c r="AE711" s="152"/>
      <c r="AF711" s="152"/>
      <c r="AG711" s="14"/>
      <c r="AH711" s="73"/>
      <c r="AI711" s="14"/>
      <c r="AJ711" s="14"/>
    </row>
    <row r="712" spans="1:36" s="11" customFormat="1" ht="15" hidden="1" customHeight="1" x14ac:dyDescent="0.15">
      <c r="A712" s="59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52"/>
      <c r="P712" s="14"/>
      <c r="Q712" s="14"/>
      <c r="R712" s="14"/>
      <c r="S712" s="14"/>
      <c r="T712" s="14"/>
      <c r="U712" s="205"/>
      <c r="V712" s="205"/>
      <c r="W712" s="205"/>
      <c r="X712" s="205"/>
      <c r="Y712" s="205"/>
      <c r="Z712" s="205"/>
      <c r="AA712" s="205"/>
      <c r="AB712" s="205"/>
      <c r="AC712" s="14"/>
      <c r="AD712" s="14"/>
      <c r="AE712" s="152"/>
      <c r="AF712" s="152"/>
      <c r="AG712" s="14"/>
      <c r="AH712" s="73"/>
      <c r="AI712" s="14"/>
      <c r="AJ712" s="14"/>
    </row>
    <row r="713" spans="1:36" s="11" customFormat="1" ht="15" hidden="1" customHeight="1" x14ac:dyDescent="0.15">
      <c r="A713" s="59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52"/>
      <c r="P713" s="14"/>
      <c r="Q713" s="14"/>
      <c r="R713" s="14"/>
      <c r="S713" s="14"/>
      <c r="T713" s="14"/>
      <c r="U713" s="205"/>
      <c r="V713" s="205"/>
      <c r="W713" s="205"/>
      <c r="X713" s="205"/>
      <c r="Y713" s="205"/>
      <c r="Z713" s="205"/>
      <c r="AA713" s="205"/>
      <c r="AB713" s="205"/>
      <c r="AC713" s="14"/>
      <c r="AD713" s="14"/>
      <c r="AE713" s="152"/>
      <c r="AF713" s="152"/>
      <c r="AG713" s="14"/>
      <c r="AH713" s="73"/>
      <c r="AI713" s="14"/>
      <c r="AJ713" s="14"/>
    </row>
    <row r="714" spans="1:36" s="11" customFormat="1" ht="15" hidden="1" customHeight="1" x14ac:dyDescent="0.15">
      <c r="A714" s="59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52"/>
      <c r="P714" s="14"/>
      <c r="Q714" s="14"/>
      <c r="R714" s="14"/>
      <c r="S714" s="14"/>
      <c r="T714" s="14"/>
      <c r="U714" s="205"/>
      <c r="V714" s="205"/>
      <c r="W714" s="205"/>
      <c r="X714" s="205"/>
      <c r="Y714" s="205"/>
      <c r="Z714" s="205"/>
      <c r="AA714" s="205"/>
      <c r="AB714" s="205"/>
      <c r="AC714" s="14"/>
      <c r="AD714" s="14"/>
      <c r="AE714" s="152"/>
      <c r="AF714" s="152"/>
      <c r="AG714" s="14"/>
      <c r="AH714" s="73"/>
      <c r="AI714" s="14"/>
      <c r="AJ714" s="14"/>
    </row>
    <row r="715" spans="1:36" s="11" customFormat="1" ht="15" hidden="1" customHeight="1" x14ac:dyDescent="0.15">
      <c r="A715" s="59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52"/>
      <c r="P715" s="14"/>
      <c r="Q715" s="14"/>
      <c r="R715" s="14"/>
      <c r="S715" s="14"/>
      <c r="T715" s="14"/>
      <c r="U715" s="205"/>
      <c r="V715" s="205"/>
      <c r="W715" s="205"/>
      <c r="X715" s="205"/>
      <c r="Y715" s="205"/>
      <c r="Z715" s="205"/>
      <c r="AA715" s="205"/>
      <c r="AB715" s="205"/>
      <c r="AC715" s="14"/>
      <c r="AD715" s="14"/>
      <c r="AE715" s="152"/>
      <c r="AF715" s="152"/>
      <c r="AG715" s="14"/>
      <c r="AH715" s="73"/>
      <c r="AI715" s="14"/>
      <c r="AJ715" s="14"/>
    </row>
    <row r="716" spans="1:36" s="11" customFormat="1" ht="15" hidden="1" customHeight="1" x14ac:dyDescent="0.15">
      <c r="A716" s="59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52"/>
      <c r="P716" s="14"/>
      <c r="Q716" s="14"/>
      <c r="R716" s="14"/>
      <c r="S716" s="14"/>
      <c r="T716" s="14"/>
      <c r="U716" s="205"/>
      <c r="V716" s="205"/>
      <c r="W716" s="205"/>
      <c r="X716" s="205"/>
      <c r="Y716" s="205"/>
      <c r="Z716" s="205"/>
      <c r="AA716" s="205"/>
      <c r="AB716" s="205"/>
      <c r="AC716" s="14"/>
      <c r="AD716" s="14"/>
      <c r="AE716" s="152"/>
      <c r="AF716" s="152"/>
      <c r="AG716" s="14"/>
      <c r="AH716" s="73"/>
      <c r="AI716" s="14"/>
      <c r="AJ716" s="14"/>
    </row>
    <row r="717" spans="1:36" s="11" customFormat="1" ht="15" hidden="1" customHeight="1" x14ac:dyDescent="0.15">
      <c r="A717" s="59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52"/>
      <c r="P717" s="14"/>
      <c r="Q717" s="14"/>
      <c r="R717" s="14"/>
      <c r="S717" s="14"/>
      <c r="T717" s="14"/>
      <c r="U717" s="205"/>
      <c r="V717" s="205"/>
      <c r="W717" s="205"/>
      <c r="X717" s="205"/>
      <c r="Y717" s="205"/>
      <c r="Z717" s="205"/>
      <c r="AA717" s="205"/>
      <c r="AB717" s="205"/>
      <c r="AC717" s="14"/>
      <c r="AD717" s="14"/>
      <c r="AE717" s="152"/>
      <c r="AF717" s="152"/>
      <c r="AG717" s="14"/>
      <c r="AH717" s="73"/>
      <c r="AI717" s="14"/>
      <c r="AJ717" s="14"/>
    </row>
    <row r="718" spans="1:36" s="11" customFormat="1" ht="15" hidden="1" customHeight="1" x14ac:dyDescent="0.15">
      <c r="A718" s="59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52"/>
      <c r="P718" s="14"/>
      <c r="Q718" s="14"/>
      <c r="R718" s="14"/>
      <c r="S718" s="14"/>
      <c r="T718" s="14"/>
      <c r="U718" s="205"/>
      <c r="V718" s="205"/>
      <c r="W718" s="205"/>
      <c r="X718" s="205"/>
      <c r="Y718" s="205"/>
      <c r="Z718" s="205"/>
      <c r="AA718" s="205"/>
      <c r="AB718" s="205"/>
      <c r="AC718" s="14"/>
      <c r="AD718" s="14"/>
      <c r="AE718" s="152"/>
      <c r="AF718" s="152"/>
      <c r="AG718" s="14"/>
      <c r="AH718" s="73"/>
      <c r="AI718" s="14"/>
      <c r="AJ718" s="14"/>
    </row>
    <row r="719" spans="1:36" s="11" customFormat="1" ht="15" hidden="1" customHeight="1" x14ac:dyDescent="0.15">
      <c r="A719" s="59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52"/>
      <c r="P719" s="14"/>
      <c r="Q719" s="14"/>
      <c r="R719" s="14"/>
      <c r="S719" s="14"/>
      <c r="T719" s="14"/>
      <c r="U719" s="205"/>
      <c r="V719" s="205"/>
      <c r="W719" s="205"/>
      <c r="X719" s="205"/>
      <c r="Y719" s="205"/>
      <c r="Z719" s="205"/>
      <c r="AA719" s="205"/>
      <c r="AB719" s="205"/>
      <c r="AC719" s="14"/>
      <c r="AD719" s="14"/>
      <c r="AE719" s="152"/>
      <c r="AF719" s="152"/>
      <c r="AG719" s="14"/>
      <c r="AH719" s="73"/>
      <c r="AI719" s="14"/>
      <c r="AJ719" s="14"/>
    </row>
    <row r="720" spans="1:36" s="11" customFormat="1" ht="15" hidden="1" customHeight="1" x14ac:dyDescent="0.15">
      <c r="A720" s="59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52"/>
      <c r="P720" s="14"/>
      <c r="Q720" s="14"/>
      <c r="R720" s="14"/>
      <c r="S720" s="14"/>
      <c r="T720" s="14"/>
      <c r="U720" s="205"/>
      <c r="V720" s="205"/>
      <c r="W720" s="205"/>
      <c r="X720" s="205"/>
      <c r="Y720" s="205"/>
      <c r="Z720" s="205"/>
      <c r="AA720" s="205"/>
      <c r="AB720" s="205"/>
      <c r="AC720" s="14"/>
      <c r="AD720" s="14"/>
      <c r="AE720" s="152"/>
      <c r="AF720" s="152"/>
      <c r="AG720" s="14"/>
      <c r="AH720" s="73"/>
      <c r="AI720" s="14"/>
      <c r="AJ720" s="14"/>
    </row>
    <row r="721" spans="1:36" s="11" customFormat="1" ht="15" hidden="1" customHeight="1" x14ac:dyDescent="0.15">
      <c r="A721" s="59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52"/>
      <c r="P721" s="14"/>
      <c r="Q721" s="14"/>
      <c r="R721" s="14"/>
      <c r="S721" s="14"/>
      <c r="T721" s="14"/>
      <c r="U721" s="205"/>
      <c r="V721" s="205"/>
      <c r="W721" s="205"/>
      <c r="X721" s="205"/>
      <c r="Y721" s="205"/>
      <c r="Z721" s="205"/>
      <c r="AA721" s="205"/>
      <c r="AB721" s="205"/>
      <c r="AC721" s="14"/>
      <c r="AD721" s="14"/>
      <c r="AE721" s="152"/>
      <c r="AF721" s="152"/>
      <c r="AG721" s="14"/>
      <c r="AH721" s="73"/>
      <c r="AI721" s="14"/>
      <c r="AJ721" s="14"/>
    </row>
    <row r="722" spans="1:36" s="11" customFormat="1" ht="15" hidden="1" customHeight="1" x14ac:dyDescent="0.15">
      <c r="A722" s="59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52"/>
      <c r="P722" s="14"/>
      <c r="Q722" s="14"/>
      <c r="R722" s="14"/>
      <c r="S722" s="14"/>
      <c r="T722" s="14"/>
      <c r="U722" s="205"/>
      <c r="V722" s="205"/>
      <c r="W722" s="205"/>
      <c r="X722" s="205"/>
      <c r="Y722" s="205"/>
      <c r="Z722" s="205"/>
      <c r="AA722" s="205"/>
      <c r="AB722" s="205"/>
      <c r="AC722" s="14"/>
      <c r="AD722" s="14"/>
      <c r="AE722" s="152"/>
      <c r="AF722" s="152"/>
      <c r="AG722" s="14"/>
      <c r="AH722" s="73"/>
      <c r="AI722" s="14"/>
      <c r="AJ722" s="14"/>
    </row>
    <row r="723" spans="1:36" s="11" customFormat="1" ht="15" hidden="1" customHeight="1" x14ac:dyDescent="0.15">
      <c r="A723" s="59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52"/>
      <c r="P723" s="14"/>
      <c r="Q723" s="14"/>
      <c r="R723" s="14"/>
      <c r="S723" s="14"/>
      <c r="T723" s="14"/>
      <c r="U723" s="205"/>
      <c r="V723" s="205"/>
      <c r="W723" s="205"/>
      <c r="X723" s="205"/>
      <c r="Y723" s="205"/>
      <c r="Z723" s="205"/>
      <c r="AA723" s="205"/>
      <c r="AB723" s="205"/>
      <c r="AC723" s="14"/>
      <c r="AD723" s="14"/>
      <c r="AE723" s="152"/>
      <c r="AF723" s="152"/>
      <c r="AG723" s="14"/>
      <c r="AH723" s="73"/>
      <c r="AI723" s="14"/>
      <c r="AJ723" s="14"/>
    </row>
    <row r="724" spans="1:36" s="11" customFormat="1" ht="15" hidden="1" customHeight="1" x14ac:dyDescent="0.15">
      <c r="A724" s="59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52"/>
      <c r="P724" s="14"/>
      <c r="Q724" s="14"/>
      <c r="R724" s="14"/>
      <c r="S724" s="14"/>
      <c r="T724" s="14"/>
      <c r="U724" s="205"/>
      <c r="V724" s="205"/>
      <c r="W724" s="205"/>
      <c r="X724" s="205"/>
      <c r="Y724" s="205"/>
      <c r="Z724" s="205"/>
      <c r="AA724" s="205"/>
      <c r="AB724" s="205"/>
      <c r="AC724" s="14"/>
      <c r="AD724" s="14"/>
      <c r="AE724" s="152"/>
      <c r="AF724" s="152"/>
      <c r="AG724" s="14"/>
      <c r="AH724" s="73"/>
      <c r="AI724" s="14"/>
      <c r="AJ724" s="14"/>
    </row>
    <row r="725" spans="1:36" s="11" customFormat="1" ht="15" hidden="1" customHeight="1" x14ac:dyDescent="0.15">
      <c r="A725" s="59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52"/>
      <c r="P725" s="14"/>
      <c r="Q725" s="14"/>
      <c r="R725" s="14"/>
      <c r="S725" s="14"/>
      <c r="T725" s="14"/>
      <c r="U725" s="205"/>
      <c r="V725" s="205"/>
      <c r="W725" s="205"/>
      <c r="X725" s="205"/>
      <c r="Y725" s="205"/>
      <c r="Z725" s="205"/>
      <c r="AA725" s="205"/>
      <c r="AB725" s="205"/>
      <c r="AC725" s="14"/>
      <c r="AD725" s="14"/>
      <c r="AE725" s="152"/>
      <c r="AF725" s="152"/>
      <c r="AG725" s="14"/>
      <c r="AH725" s="73"/>
      <c r="AI725" s="14"/>
      <c r="AJ725" s="14"/>
    </row>
    <row r="726" spans="1:36" s="11" customFormat="1" ht="15" hidden="1" customHeight="1" x14ac:dyDescent="0.15">
      <c r="A726" s="59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52"/>
      <c r="P726" s="14"/>
      <c r="Q726" s="14"/>
      <c r="R726" s="14"/>
      <c r="S726" s="14"/>
      <c r="T726" s="14"/>
      <c r="U726" s="205"/>
      <c r="V726" s="205"/>
      <c r="W726" s="205"/>
      <c r="X726" s="205"/>
      <c r="Y726" s="205"/>
      <c r="Z726" s="205"/>
      <c r="AA726" s="205"/>
      <c r="AB726" s="205"/>
      <c r="AC726" s="14"/>
      <c r="AD726" s="14"/>
      <c r="AE726" s="152"/>
      <c r="AF726" s="152"/>
      <c r="AG726" s="14"/>
      <c r="AH726" s="73"/>
      <c r="AI726" s="14"/>
      <c r="AJ726" s="14"/>
    </row>
    <row r="727" spans="1:36" s="11" customFormat="1" ht="15" hidden="1" customHeight="1" x14ac:dyDescent="0.15">
      <c r="A727" s="59"/>
      <c r="B727" s="79"/>
      <c r="C727" s="202"/>
      <c r="D727" s="203"/>
      <c r="E727" s="203"/>
      <c r="F727" s="204"/>
      <c r="G727" s="205"/>
      <c r="H727" s="205"/>
      <c r="I727" s="206"/>
      <c r="J727" s="205"/>
      <c r="K727" s="205"/>
      <c r="L727" s="207"/>
      <c r="M727" s="208"/>
      <c r="N727" s="209"/>
      <c r="O727" s="152"/>
      <c r="P727" s="14"/>
      <c r="Q727" s="14"/>
      <c r="R727" s="14"/>
      <c r="S727" s="14"/>
      <c r="T727" s="14"/>
      <c r="U727" s="205"/>
      <c r="V727" s="205"/>
      <c r="W727" s="205"/>
      <c r="X727" s="205"/>
      <c r="Y727" s="205"/>
      <c r="Z727" s="205"/>
      <c r="AA727" s="205"/>
      <c r="AB727" s="205"/>
      <c r="AC727" s="14"/>
      <c r="AD727" s="14"/>
      <c r="AE727" s="152"/>
      <c r="AF727" s="152"/>
      <c r="AG727" s="14"/>
      <c r="AH727" s="73"/>
      <c r="AI727" s="14"/>
      <c r="AJ727" s="14"/>
    </row>
    <row r="728" spans="1:36" s="11" customFormat="1" ht="15" hidden="1" customHeight="1" x14ac:dyDescent="0.15">
      <c r="A728" s="59"/>
      <c r="B728" s="79"/>
      <c r="C728" s="202"/>
      <c r="D728" s="203"/>
      <c r="E728" s="203"/>
      <c r="F728" s="204"/>
      <c r="G728" s="205"/>
      <c r="H728" s="205"/>
      <c r="I728" s="206"/>
      <c r="J728" s="205"/>
      <c r="K728" s="205"/>
      <c r="L728" s="207"/>
      <c r="M728" s="208"/>
      <c r="N728" s="209"/>
      <c r="O728" s="152"/>
      <c r="P728" s="14"/>
      <c r="Q728" s="14"/>
      <c r="R728" s="14"/>
      <c r="S728" s="14"/>
      <c r="T728" s="14"/>
      <c r="U728" s="205"/>
      <c r="V728" s="205"/>
      <c r="W728" s="205"/>
      <c r="X728" s="205"/>
      <c r="Y728" s="205"/>
      <c r="Z728" s="205"/>
      <c r="AA728" s="205"/>
      <c r="AB728" s="205"/>
      <c r="AC728" s="14"/>
      <c r="AD728" s="14"/>
      <c r="AE728" s="152"/>
      <c r="AF728" s="152"/>
      <c r="AG728" s="14"/>
      <c r="AH728" s="73"/>
      <c r="AI728" s="14"/>
      <c r="AJ728" s="14"/>
    </row>
    <row r="729" spans="1:36" s="11" customFormat="1" ht="15" hidden="1" customHeight="1" x14ac:dyDescent="0.15">
      <c r="A729" s="59"/>
      <c r="B729" s="79"/>
      <c r="C729" s="202"/>
      <c r="D729" s="203"/>
      <c r="E729" s="203"/>
      <c r="F729" s="204"/>
      <c r="G729" s="205"/>
      <c r="H729" s="205"/>
      <c r="I729" s="206"/>
      <c r="J729" s="205"/>
      <c r="K729" s="205"/>
      <c r="L729" s="207"/>
      <c r="M729" s="208"/>
      <c r="N729" s="209"/>
      <c r="O729" s="152"/>
      <c r="P729" s="14"/>
      <c r="Q729" s="14"/>
      <c r="R729" s="14"/>
      <c r="S729" s="14"/>
      <c r="T729" s="14"/>
      <c r="U729" s="205"/>
      <c r="V729" s="205"/>
      <c r="W729" s="205"/>
      <c r="X729" s="205"/>
      <c r="Y729" s="205"/>
      <c r="Z729" s="205"/>
      <c r="AA729" s="205"/>
      <c r="AB729" s="205"/>
      <c r="AC729" s="14"/>
      <c r="AD729" s="14"/>
      <c r="AE729" s="152"/>
      <c r="AF729" s="152"/>
      <c r="AG729" s="14"/>
      <c r="AH729" s="73"/>
      <c r="AI729" s="14"/>
      <c r="AJ729" s="14"/>
    </row>
    <row r="730" spans="1:36" s="11" customFormat="1" ht="15" hidden="1" customHeight="1" x14ac:dyDescent="0.15">
      <c r="A730" s="59"/>
      <c r="B730" s="79"/>
      <c r="C730" s="202"/>
      <c r="D730" s="203"/>
      <c r="E730" s="203"/>
      <c r="F730" s="204"/>
      <c r="G730" s="205"/>
      <c r="H730" s="205"/>
      <c r="I730" s="206"/>
      <c r="J730" s="205"/>
      <c r="K730" s="205"/>
      <c r="L730" s="207"/>
      <c r="M730" s="208"/>
      <c r="N730" s="209"/>
      <c r="O730" s="152"/>
      <c r="P730" s="14"/>
      <c r="Q730" s="14"/>
      <c r="R730" s="14"/>
      <c r="S730" s="14"/>
      <c r="T730" s="14"/>
      <c r="U730" s="205"/>
      <c r="V730" s="205"/>
      <c r="W730" s="205"/>
      <c r="X730" s="205"/>
      <c r="Y730" s="205"/>
      <c r="Z730" s="205"/>
      <c r="AA730" s="205"/>
      <c r="AB730" s="205"/>
      <c r="AC730" s="14"/>
      <c r="AD730" s="14"/>
      <c r="AE730" s="152"/>
      <c r="AF730" s="152"/>
      <c r="AG730" s="14"/>
      <c r="AH730" s="73"/>
      <c r="AI730" s="14"/>
      <c r="AJ730" s="14"/>
    </row>
    <row r="731" spans="1:36" s="11" customFormat="1" ht="15" hidden="1" customHeight="1" x14ac:dyDescent="0.15">
      <c r="A731" s="59"/>
      <c r="B731" s="79"/>
      <c r="C731" s="202"/>
      <c r="D731" s="203"/>
      <c r="E731" s="203"/>
      <c r="F731" s="204"/>
      <c r="G731" s="205"/>
      <c r="H731" s="205"/>
      <c r="I731" s="206"/>
      <c r="J731" s="205"/>
      <c r="K731" s="205"/>
      <c r="L731" s="207"/>
      <c r="M731" s="208"/>
      <c r="N731" s="209"/>
      <c r="O731" s="152"/>
      <c r="P731" s="14"/>
      <c r="Q731" s="14"/>
      <c r="R731" s="14"/>
      <c r="S731" s="14"/>
      <c r="T731" s="14"/>
      <c r="U731" s="205"/>
      <c r="V731" s="205"/>
      <c r="W731" s="205"/>
      <c r="X731" s="205"/>
      <c r="Y731" s="205"/>
      <c r="Z731" s="205"/>
      <c r="AA731" s="205"/>
      <c r="AB731" s="205"/>
      <c r="AC731" s="14"/>
      <c r="AD731" s="14"/>
      <c r="AE731" s="152"/>
      <c r="AF731" s="152"/>
      <c r="AG731" s="14"/>
      <c r="AH731" s="73"/>
      <c r="AI731" s="14"/>
      <c r="AJ731" s="14"/>
    </row>
    <row r="732" spans="1:36" s="11" customFormat="1" ht="15" hidden="1" customHeight="1" x14ac:dyDescent="0.15">
      <c r="A732" s="59"/>
      <c r="B732" s="79"/>
      <c r="C732" s="202"/>
      <c r="D732" s="203"/>
      <c r="E732" s="203"/>
      <c r="F732" s="204"/>
      <c r="G732" s="205"/>
      <c r="H732" s="205"/>
      <c r="I732" s="206"/>
      <c r="J732" s="205"/>
      <c r="K732" s="205"/>
      <c r="L732" s="207"/>
      <c r="M732" s="208"/>
      <c r="N732" s="209"/>
      <c r="O732" s="152"/>
      <c r="P732" s="14"/>
      <c r="Q732" s="14"/>
      <c r="R732" s="14"/>
      <c r="S732" s="14"/>
      <c r="T732" s="14"/>
      <c r="U732" s="205"/>
      <c r="V732" s="205"/>
      <c r="W732" s="205"/>
      <c r="X732" s="205"/>
      <c r="Y732" s="205"/>
      <c r="Z732" s="205"/>
      <c r="AA732" s="205"/>
      <c r="AB732" s="205"/>
      <c r="AC732" s="14"/>
      <c r="AD732" s="14"/>
      <c r="AE732" s="152"/>
      <c r="AF732" s="152"/>
      <c r="AG732" s="14"/>
      <c r="AH732" s="73"/>
      <c r="AI732" s="14"/>
      <c r="AJ732" s="14"/>
    </row>
    <row r="733" spans="1:36" s="11" customFormat="1" ht="15" hidden="1" customHeight="1" x14ac:dyDescent="0.15">
      <c r="A733" s="59"/>
      <c r="B733" s="79"/>
      <c r="C733" s="202"/>
      <c r="D733" s="203"/>
      <c r="E733" s="203"/>
      <c r="F733" s="204"/>
      <c r="G733" s="205"/>
      <c r="H733" s="205"/>
      <c r="I733" s="206"/>
      <c r="J733" s="205"/>
      <c r="K733" s="205"/>
      <c r="L733" s="207"/>
      <c r="M733" s="208"/>
      <c r="N733" s="209"/>
      <c r="O733" s="152"/>
      <c r="P733" s="14"/>
      <c r="Q733" s="14"/>
      <c r="R733" s="14"/>
      <c r="S733" s="14"/>
      <c r="T733" s="14"/>
      <c r="U733" s="205"/>
      <c r="V733" s="205"/>
      <c r="W733" s="205"/>
      <c r="X733" s="205"/>
      <c r="Y733" s="205"/>
      <c r="Z733" s="205"/>
      <c r="AA733" s="205"/>
      <c r="AB733" s="205"/>
      <c r="AC733" s="14"/>
      <c r="AD733" s="14"/>
      <c r="AE733" s="152"/>
      <c r="AF733" s="152"/>
      <c r="AG733" s="14"/>
      <c r="AH733" s="73"/>
      <c r="AI733" s="14"/>
      <c r="AJ733" s="14"/>
    </row>
    <row r="734" spans="1:36" s="11" customFormat="1" ht="15" hidden="1" customHeight="1" x14ac:dyDescent="0.15">
      <c r="A734" s="59"/>
      <c r="B734" s="79"/>
      <c r="C734" s="202"/>
      <c r="D734" s="203"/>
      <c r="E734" s="203"/>
      <c r="F734" s="204"/>
      <c r="G734" s="205"/>
      <c r="H734" s="205"/>
      <c r="I734" s="206"/>
      <c r="J734" s="205"/>
      <c r="K734" s="205"/>
      <c r="L734" s="207"/>
      <c r="M734" s="208"/>
      <c r="N734" s="209"/>
      <c r="O734" s="152"/>
      <c r="P734" s="14"/>
      <c r="Q734" s="14"/>
      <c r="R734" s="14"/>
      <c r="S734" s="14"/>
      <c r="T734" s="14"/>
      <c r="U734" s="205"/>
      <c r="V734" s="205"/>
      <c r="W734" s="205"/>
      <c r="X734" s="205"/>
      <c r="Y734" s="205"/>
      <c r="Z734" s="205"/>
      <c r="AA734" s="205"/>
      <c r="AB734" s="205"/>
      <c r="AC734" s="14"/>
      <c r="AD734" s="14"/>
      <c r="AE734" s="152"/>
      <c r="AF734" s="152"/>
      <c r="AG734" s="14"/>
      <c r="AH734" s="73"/>
      <c r="AI734" s="14"/>
      <c r="AJ734" s="14"/>
    </row>
    <row r="735" spans="1:36" s="11" customFormat="1" ht="15" hidden="1" customHeight="1" x14ac:dyDescent="0.15">
      <c r="A735" s="59"/>
      <c r="B735" s="79"/>
      <c r="C735" s="202"/>
      <c r="D735" s="203"/>
      <c r="E735" s="203"/>
      <c r="F735" s="204"/>
      <c r="G735" s="205"/>
      <c r="H735" s="205"/>
      <c r="I735" s="206"/>
      <c r="J735" s="205"/>
      <c r="K735" s="205"/>
      <c r="L735" s="207"/>
      <c r="M735" s="208"/>
      <c r="N735" s="209"/>
      <c r="O735" s="152"/>
      <c r="P735" s="14"/>
      <c r="Q735" s="14"/>
      <c r="R735" s="14"/>
      <c r="S735" s="14"/>
      <c r="T735" s="14"/>
      <c r="U735" s="205"/>
      <c r="V735" s="205"/>
      <c r="W735" s="205"/>
      <c r="X735" s="205"/>
      <c r="Y735" s="205"/>
      <c r="Z735" s="205"/>
      <c r="AA735" s="205"/>
      <c r="AB735" s="205"/>
      <c r="AC735" s="14"/>
      <c r="AD735" s="14"/>
      <c r="AE735" s="152"/>
      <c r="AF735" s="152"/>
      <c r="AG735" s="14"/>
      <c r="AH735" s="73"/>
      <c r="AI735" s="14"/>
      <c r="AJ735" s="14"/>
    </row>
    <row r="736" spans="1:36" s="11" customFormat="1" ht="15" hidden="1" customHeight="1" x14ac:dyDescent="0.15">
      <c r="A736" s="59"/>
      <c r="B736" s="79"/>
      <c r="C736" s="202"/>
      <c r="D736" s="203"/>
      <c r="E736" s="203"/>
      <c r="F736" s="204"/>
      <c r="G736" s="205"/>
      <c r="H736" s="205"/>
      <c r="I736" s="206"/>
      <c r="J736" s="205"/>
      <c r="K736" s="205"/>
      <c r="L736" s="207"/>
      <c r="M736" s="208"/>
      <c r="N736" s="209"/>
      <c r="O736" s="152"/>
      <c r="P736" s="14"/>
      <c r="Q736" s="14"/>
      <c r="R736" s="14"/>
      <c r="S736" s="14"/>
      <c r="T736" s="14"/>
      <c r="U736" s="205"/>
      <c r="V736" s="205"/>
      <c r="W736" s="205"/>
      <c r="X736" s="205"/>
      <c r="Y736" s="205"/>
      <c r="Z736" s="205"/>
      <c r="AA736" s="205"/>
      <c r="AB736" s="205"/>
      <c r="AC736" s="14"/>
      <c r="AD736" s="14"/>
      <c r="AE736" s="152"/>
      <c r="AF736" s="152"/>
      <c r="AG736" s="14"/>
      <c r="AH736" s="73"/>
      <c r="AI736" s="14"/>
      <c r="AJ736" s="14"/>
    </row>
    <row r="737" spans="1:36" s="11" customFormat="1" ht="15" hidden="1" customHeight="1" x14ac:dyDescent="0.15">
      <c r="A737" s="59"/>
      <c r="B737" s="79"/>
      <c r="C737" s="202"/>
      <c r="D737" s="203"/>
      <c r="E737" s="203"/>
      <c r="F737" s="204"/>
      <c r="G737" s="205"/>
      <c r="H737" s="205"/>
      <c r="I737" s="206"/>
      <c r="J737" s="205"/>
      <c r="K737" s="205"/>
      <c r="L737" s="207"/>
      <c r="M737" s="208"/>
      <c r="N737" s="209"/>
      <c r="O737" s="152"/>
      <c r="P737" s="14"/>
      <c r="Q737" s="14"/>
      <c r="R737" s="14"/>
      <c r="S737" s="14"/>
      <c r="T737" s="14"/>
      <c r="U737" s="205"/>
      <c r="V737" s="205"/>
      <c r="W737" s="205"/>
      <c r="X737" s="205"/>
      <c r="Y737" s="205"/>
      <c r="Z737" s="205"/>
      <c r="AA737" s="205"/>
      <c r="AB737" s="205"/>
      <c r="AC737" s="14"/>
      <c r="AD737" s="14"/>
      <c r="AE737" s="152"/>
      <c r="AF737" s="152"/>
      <c r="AG737" s="14"/>
      <c r="AH737" s="73"/>
      <c r="AI737" s="14"/>
      <c r="AJ737" s="14"/>
    </row>
    <row r="738" spans="1:36" s="11" customFormat="1" ht="15" hidden="1" customHeight="1" x14ac:dyDescent="0.15">
      <c r="A738" s="59"/>
      <c r="B738" s="79"/>
      <c r="C738" s="202"/>
      <c r="D738" s="203"/>
      <c r="E738" s="203"/>
      <c r="F738" s="204"/>
      <c r="G738" s="205"/>
      <c r="H738" s="205"/>
      <c r="I738" s="206"/>
      <c r="J738" s="205"/>
      <c r="K738" s="205"/>
      <c r="L738" s="207"/>
      <c r="M738" s="208"/>
      <c r="N738" s="209"/>
      <c r="O738" s="152"/>
      <c r="P738" s="14"/>
      <c r="Q738" s="14"/>
      <c r="R738" s="14"/>
      <c r="S738" s="14"/>
      <c r="T738" s="14"/>
      <c r="U738" s="205"/>
      <c r="V738" s="205"/>
      <c r="W738" s="205"/>
      <c r="X738" s="205"/>
      <c r="Y738" s="205"/>
      <c r="Z738" s="205"/>
      <c r="AA738" s="205"/>
      <c r="AB738" s="205"/>
      <c r="AC738" s="14"/>
      <c r="AD738" s="14"/>
      <c r="AE738" s="152"/>
      <c r="AF738" s="152"/>
      <c r="AG738" s="14"/>
      <c r="AH738" s="73"/>
      <c r="AI738" s="14"/>
      <c r="AJ738" s="14"/>
    </row>
    <row r="739" spans="1:36" s="11" customFormat="1" ht="15" hidden="1" customHeight="1" x14ac:dyDescent="0.15">
      <c r="A739" s="59"/>
      <c r="B739" s="79"/>
      <c r="C739" s="202"/>
      <c r="D739" s="203"/>
      <c r="E739" s="203"/>
      <c r="F739" s="204"/>
      <c r="G739" s="205"/>
      <c r="H739" s="205"/>
      <c r="I739" s="206"/>
      <c r="J739" s="205"/>
      <c r="K739" s="205"/>
      <c r="L739" s="207"/>
      <c r="M739" s="208"/>
      <c r="N739" s="209"/>
      <c r="O739" s="152"/>
      <c r="P739" s="14"/>
      <c r="Q739" s="14"/>
      <c r="R739" s="14"/>
      <c r="S739" s="14"/>
      <c r="T739" s="14"/>
      <c r="U739" s="205"/>
      <c r="V739" s="205"/>
      <c r="W739" s="205"/>
      <c r="X739" s="205"/>
      <c r="Y739" s="205"/>
      <c r="Z739" s="205"/>
      <c r="AA739" s="205"/>
      <c r="AB739" s="205"/>
      <c r="AC739" s="14"/>
      <c r="AD739" s="14"/>
      <c r="AE739" s="152"/>
      <c r="AF739" s="152"/>
      <c r="AG739" s="14"/>
      <c r="AH739" s="73"/>
      <c r="AI739" s="14"/>
      <c r="AJ739" s="14"/>
    </row>
    <row r="740" spans="1:36" s="11" customFormat="1" ht="15" hidden="1" customHeight="1" x14ac:dyDescent="0.15">
      <c r="A740" s="59"/>
      <c r="B740" s="79"/>
      <c r="C740" s="202"/>
      <c r="D740" s="203"/>
      <c r="E740" s="203"/>
      <c r="F740" s="204"/>
      <c r="G740" s="205"/>
      <c r="H740" s="205"/>
      <c r="I740" s="206"/>
      <c r="J740" s="205"/>
      <c r="K740" s="205"/>
      <c r="L740" s="207"/>
      <c r="M740" s="208"/>
      <c r="N740" s="209"/>
      <c r="O740" s="152"/>
      <c r="P740" s="14"/>
      <c r="Q740" s="14"/>
      <c r="R740" s="14"/>
      <c r="S740" s="14"/>
      <c r="T740" s="14"/>
      <c r="U740" s="205"/>
      <c r="V740" s="205"/>
      <c r="W740" s="205"/>
      <c r="X740" s="205"/>
      <c r="Y740" s="205"/>
      <c r="Z740" s="205"/>
      <c r="AA740" s="205"/>
      <c r="AB740" s="205"/>
      <c r="AC740" s="14"/>
      <c r="AD740" s="14"/>
      <c r="AE740" s="152"/>
      <c r="AF740" s="152"/>
      <c r="AG740" s="14"/>
      <c r="AH740" s="73"/>
      <c r="AI740" s="14"/>
      <c r="AJ740" s="14"/>
    </row>
    <row r="741" spans="1:36" s="11" customFormat="1" ht="15" hidden="1" customHeight="1" x14ac:dyDescent="0.15">
      <c r="A741" s="59"/>
      <c r="B741" s="79"/>
      <c r="C741" s="202"/>
      <c r="D741" s="203"/>
      <c r="E741" s="203"/>
      <c r="F741" s="204"/>
      <c r="G741" s="205"/>
      <c r="H741" s="205"/>
      <c r="I741" s="206"/>
      <c r="J741" s="205"/>
      <c r="K741" s="205"/>
      <c r="L741" s="207"/>
      <c r="M741" s="208"/>
      <c r="N741" s="209"/>
      <c r="O741" s="152"/>
      <c r="P741" s="14"/>
      <c r="Q741" s="14"/>
      <c r="R741" s="14"/>
      <c r="S741" s="14"/>
      <c r="T741" s="14"/>
      <c r="U741" s="205"/>
      <c r="V741" s="205"/>
      <c r="W741" s="205"/>
      <c r="X741" s="205"/>
      <c r="Y741" s="205"/>
      <c r="Z741" s="205"/>
      <c r="AA741" s="205"/>
      <c r="AB741" s="205"/>
      <c r="AC741" s="14"/>
      <c r="AD741" s="14"/>
      <c r="AE741" s="152"/>
      <c r="AF741" s="152"/>
      <c r="AG741" s="14"/>
      <c r="AH741" s="73"/>
      <c r="AI741" s="14"/>
      <c r="AJ741" s="14"/>
    </row>
    <row r="742" spans="1:36" s="11" customFormat="1" ht="15" hidden="1" customHeight="1" x14ac:dyDescent="0.15">
      <c r="A742" s="59"/>
      <c r="B742" s="79"/>
      <c r="C742" s="202"/>
      <c r="D742" s="203"/>
      <c r="E742" s="203"/>
      <c r="F742" s="204"/>
      <c r="G742" s="205"/>
      <c r="H742" s="205"/>
      <c r="I742" s="206"/>
      <c r="J742" s="205"/>
      <c r="K742" s="205"/>
      <c r="L742" s="207"/>
      <c r="M742" s="208"/>
      <c r="N742" s="209"/>
      <c r="O742" s="152"/>
      <c r="P742" s="14"/>
      <c r="Q742" s="14"/>
      <c r="R742" s="14"/>
      <c r="S742" s="14"/>
      <c r="T742" s="14"/>
      <c r="U742" s="205"/>
      <c r="V742" s="205"/>
      <c r="W742" s="205"/>
      <c r="X742" s="205"/>
      <c r="Y742" s="205"/>
      <c r="Z742" s="205"/>
      <c r="AA742" s="205"/>
      <c r="AB742" s="205"/>
      <c r="AC742" s="14"/>
      <c r="AD742" s="14"/>
      <c r="AE742" s="152"/>
      <c r="AF742" s="152"/>
      <c r="AG742" s="14"/>
      <c r="AH742" s="73"/>
      <c r="AI742" s="14"/>
      <c r="AJ742" s="14"/>
    </row>
    <row r="743" spans="1:36" s="11" customFormat="1" ht="15" hidden="1" customHeight="1" x14ac:dyDescent="0.15">
      <c r="A743" s="59"/>
      <c r="B743" s="79"/>
      <c r="C743" s="202"/>
      <c r="D743" s="203"/>
      <c r="E743" s="203"/>
      <c r="F743" s="204"/>
      <c r="G743" s="205"/>
      <c r="H743" s="205"/>
      <c r="I743" s="206"/>
      <c r="J743" s="205"/>
      <c r="K743" s="205"/>
      <c r="L743" s="207"/>
      <c r="M743" s="208"/>
      <c r="N743" s="209"/>
      <c r="O743" s="152"/>
      <c r="P743" s="14"/>
      <c r="Q743" s="14"/>
      <c r="R743" s="14"/>
      <c r="S743" s="14"/>
      <c r="T743" s="14"/>
      <c r="U743" s="205"/>
      <c r="V743" s="205"/>
      <c r="W743" s="205"/>
      <c r="X743" s="205"/>
      <c r="Y743" s="205"/>
      <c r="Z743" s="205"/>
      <c r="AA743" s="205"/>
      <c r="AB743" s="205"/>
      <c r="AC743" s="14"/>
      <c r="AD743" s="14"/>
      <c r="AE743" s="152"/>
      <c r="AF743" s="152"/>
      <c r="AG743" s="14"/>
      <c r="AH743" s="73"/>
      <c r="AI743" s="14"/>
      <c r="AJ743" s="14"/>
    </row>
    <row r="744" spans="1:36" s="11" customFormat="1" ht="15" hidden="1" customHeight="1" x14ac:dyDescent="0.15">
      <c r="A744" s="59"/>
      <c r="B744" s="79"/>
      <c r="C744" s="202"/>
      <c r="D744" s="203"/>
      <c r="E744" s="203"/>
      <c r="F744" s="204"/>
      <c r="G744" s="205"/>
      <c r="H744" s="205"/>
      <c r="I744" s="206"/>
      <c r="J744" s="205"/>
      <c r="K744" s="205"/>
      <c r="L744" s="207"/>
      <c r="M744" s="208"/>
      <c r="N744" s="209"/>
      <c r="O744" s="152"/>
      <c r="P744" s="14"/>
      <c r="Q744" s="14"/>
      <c r="R744" s="14"/>
      <c r="S744" s="14"/>
      <c r="T744" s="14"/>
      <c r="U744" s="205"/>
      <c r="V744" s="205"/>
      <c r="W744" s="205"/>
      <c r="X744" s="205"/>
      <c r="Y744" s="205"/>
      <c r="Z744" s="205"/>
      <c r="AA744" s="205"/>
      <c r="AB744" s="205"/>
      <c r="AC744" s="14"/>
      <c r="AD744" s="14"/>
      <c r="AE744" s="152"/>
      <c r="AF744" s="152"/>
      <c r="AG744" s="14"/>
      <c r="AH744" s="73"/>
      <c r="AI744" s="14"/>
      <c r="AJ744" s="14"/>
    </row>
    <row r="745" spans="1:36" s="11" customFormat="1" ht="15" hidden="1" customHeight="1" x14ac:dyDescent="0.15">
      <c r="A745" s="59"/>
      <c r="B745" s="79"/>
      <c r="C745" s="202"/>
      <c r="D745" s="203"/>
      <c r="E745" s="203"/>
      <c r="F745" s="204"/>
      <c r="G745" s="205"/>
      <c r="H745" s="205"/>
      <c r="I745" s="206"/>
      <c r="J745" s="205"/>
      <c r="K745" s="205"/>
      <c r="L745" s="207"/>
      <c r="M745" s="208"/>
      <c r="N745" s="209"/>
      <c r="O745" s="152"/>
      <c r="P745" s="14"/>
      <c r="Q745" s="14"/>
      <c r="R745" s="14"/>
      <c r="S745" s="14"/>
      <c r="T745" s="14"/>
      <c r="U745" s="205"/>
      <c r="V745" s="205"/>
      <c r="W745" s="205"/>
      <c r="X745" s="205"/>
      <c r="Y745" s="205"/>
      <c r="Z745" s="205"/>
      <c r="AA745" s="205"/>
      <c r="AB745" s="205"/>
      <c r="AC745" s="14"/>
      <c r="AD745" s="14"/>
      <c r="AE745" s="152"/>
      <c r="AF745" s="152"/>
      <c r="AG745" s="14"/>
      <c r="AH745" s="73"/>
      <c r="AI745" s="14"/>
      <c r="AJ745" s="14"/>
    </row>
    <row r="746" spans="1:36" s="11" customFormat="1" ht="15" hidden="1" customHeight="1" x14ac:dyDescent="0.15">
      <c r="A746" s="59"/>
      <c r="B746" s="79"/>
      <c r="C746" s="202"/>
      <c r="D746" s="203"/>
      <c r="E746" s="203"/>
      <c r="F746" s="204"/>
      <c r="G746" s="205"/>
      <c r="H746" s="205"/>
      <c r="I746" s="206"/>
      <c r="J746" s="205"/>
      <c r="K746" s="205"/>
      <c r="L746" s="207"/>
      <c r="M746" s="208"/>
      <c r="N746" s="209"/>
      <c r="O746" s="152"/>
      <c r="P746" s="14"/>
      <c r="Q746" s="14"/>
      <c r="R746" s="14"/>
      <c r="S746" s="14"/>
      <c r="T746" s="14"/>
      <c r="U746" s="205"/>
      <c r="V746" s="205"/>
      <c r="W746" s="205"/>
      <c r="X746" s="205"/>
      <c r="Y746" s="205"/>
      <c r="Z746" s="205"/>
      <c r="AA746" s="205"/>
      <c r="AB746" s="205"/>
      <c r="AC746" s="14"/>
      <c r="AD746" s="14"/>
      <c r="AE746" s="152"/>
      <c r="AF746" s="152"/>
      <c r="AG746" s="14"/>
      <c r="AH746" s="73"/>
      <c r="AI746" s="14"/>
      <c r="AJ746" s="14"/>
    </row>
    <row r="747" spans="1:36" s="11" customFormat="1" ht="15" hidden="1" customHeight="1" x14ac:dyDescent="0.15">
      <c r="A747" s="59"/>
      <c r="B747" s="79"/>
      <c r="C747" s="202"/>
      <c r="D747" s="203"/>
      <c r="E747" s="203"/>
      <c r="F747" s="204"/>
      <c r="G747" s="205"/>
      <c r="H747" s="205"/>
      <c r="I747" s="206"/>
      <c r="J747" s="205"/>
      <c r="K747" s="205"/>
      <c r="L747" s="207"/>
      <c r="M747" s="208"/>
      <c r="N747" s="209"/>
      <c r="O747" s="152"/>
      <c r="P747" s="14"/>
      <c r="Q747" s="14"/>
      <c r="R747" s="14"/>
      <c r="S747" s="14"/>
      <c r="T747" s="14"/>
      <c r="U747" s="205"/>
      <c r="V747" s="205"/>
      <c r="W747" s="205"/>
      <c r="X747" s="205"/>
      <c r="Y747" s="205"/>
      <c r="Z747" s="205"/>
      <c r="AA747" s="205"/>
      <c r="AB747" s="205"/>
      <c r="AC747" s="14"/>
      <c r="AD747" s="14"/>
      <c r="AE747" s="152"/>
      <c r="AF747" s="152"/>
      <c r="AG747" s="14"/>
      <c r="AH747" s="73"/>
      <c r="AI747" s="14"/>
      <c r="AJ747" s="14"/>
    </row>
    <row r="748" spans="1:36" s="11" customFormat="1" ht="15" hidden="1" customHeight="1" x14ac:dyDescent="0.15">
      <c r="A748" s="59"/>
      <c r="B748" s="79"/>
      <c r="C748" s="202"/>
      <c r="D748" s="203"/>
      <c r="E748" s="203"/>
      <c r="F748" s="204"/>
      <c r="G748" s="205"/>
      <c r="H748" s="205"/>
      <c r="I748" s="206"/>
      <c r="J748" s="205"/>
      <c r="K748" s="205"/>
      <c r="L748" s="207"/>
      <c r="M748" s="208"/>
      <c r="N748" s="209"/>
      <c r="O748" s="152"/>
      <c r="P748" s="14"/>
      <c r="Q748" s="14"/>
      <c r="R748" s="14"/>
      <c r="S748" s="14"/>
      <c r="T748" s="14"/>
      <c r="U748" s="205"/>
      <c r="V748" s="205"/>
      <c r="W748" s="205"/>
      <c r="X748" s="205"/>
      <c r="Y748" s="205"/>
      <c r="Z748" s="205"/>
      <c r="AA748" s="205"/>
      <c r="AB748" s="205"/>
      <c r="AC748" s="14"/>
      <c r="AD748" s="14"/>
      <c r="AE748" s="152"/>
      <c r="AF748" s="152"/>
      <c r="AG748" s="14"/>
      <c r="AH748" s="73"/>
      <c r="AI748" s="14"/>
      <c r="AJ748" s="14"/>
    </row>
    <row r="749" spans="1:36" s="11" customFormat="1" ht="15" hidden="1" customHeight="1" x14ac:dyDescent="0.15">
      <c r="A749" s="59"/>
      <c r="B749" s="79"/>
      <c r="C749" s="202"/>
      <c r="D749" s="203"/>
      <c r="E749" s="203"/>
      <c r="F749" s="204"/>
      <c r="G749" s="205"/>
      <c r="H749" s="205"/>
      <c r="I749" s="206"/>
      <c r="J749" s="205"/>
      <c r="K749" s="205"/>
      <c r="L749" s="207"/>
      <c r="M749" s="208"/>
      <c r="N749" s="209"/>
      <c r="O749" s="152"/>
      <c r="P749" s="14"/>
      <c r="Q749" s="14"/>
      <c r="R749" s="14"/>
      <c r="S749" s="14"/>
      <c r="T749" s="14"/>
      <c r="U749" s="205"/>
      <c r="V749" s="205"/>
      <c r="W749" s="205"/>
      <c r="X749" s="205"/>
      <c r="Y749" s="205"/>
      <c r="Z749" s="205"/>
      <c r="AA749" s="205"/>
      <c r="AB749" s="205"/>
      <c r="AC749" s="14"/>
      <c r="AD749" s="14"/>
      <c r="AE749" s="152"/>
      <c r="AF749" s="152"/>
      <c r="AG749" s="14"/>
      <c r="AH749" s="73"/>
      <c r="AI749" s="14"/>
      <c r="AJ749" s="14"/>
    </row>
    <row r="750" spans="1:36" s="11" customFormat="1" ht="15" hidden="1" customHeight="1" x14ac:dyDescent="0.15">
      <c r="A750" s="59"/>
      <c r="B750" s="79"/>
      <c r="C750" s="202"/>
      <c r="D750" s="203"/>
      <c r="E750" s="203"/>
      <c r="F750" s="204"/>
      <c r="G750" s="205"/>
      <c r="H750" s="205"/>
      <c r="I750" s="206"/>
      <c r="J750" s="205"/>
      <c r="K750" s="205"/>
      <c r="L750" s="207"/>
      <c r="M750" s="208"/>
      <c r="N750" s="209"/>
      <c r="O750" s="152"/>
      <c r="P750" s="14"/>
      <c r="Q750" s="14"/>
      <c r="R750" s="14"/>
      <c r="S750" s="14"/>
      <c r="T750" s="14"/>
      <c r="U750" s="205"/>
      <c r="V750" s="205"/>
      <c r="W750" s="205"/>
      <c r="X750" s="205"/>
      <c r="Y750" s="205"/>
      <c r="Z750" s="205"/>
      <c r="AA750" s="205"/>
      <c r="AB750" s="205"/>
      <c r="AC750" s="14"/>
      <c r="AD750" s="14"/>
      <c r="AE750" s="152"/>
      <c r="AF750" s="152"/>
      <c r="AG750" s="14"/>
      <c r="AH750" s="73"/>
      <c r="AI750" s="14"/>
      <c r="AJ750" s="14"/>
    </row>
    <row r="751" spans="1:36" s="11" customFormat="1" ht="15" hidden="1" customHeight="1" x14ac:dyDescent="0.15">
      <c r="A751" s="59"/>
      <c r="B751" s="79"/>
      <c r="C751" s="202"/>
      <c r="D751" s="203"/>
      <c r="E751" s="203"/>
      <c r="F751" s="204"/>
      <c r="G751" s="205"/>
      <c r="H751" s="205"/>
      <c r="I751" s="206"/>
      <c r="J751" s="205"/>
      <c r="K751" s="205"/>
      <c r="L751" s="207"/>
      <c r="M751" s="208"/>
      <c r="N751" s="209"/>
      <c r="O751" s="152"/>
      <c r="P751" s="14"/>
      <c r="Q751" s="14"/>
      <c r="R751" s="14"/>
      <c r="S751" s="14"/>
      <c r="T751" s="14"/>
      <c r="U751" s="205"/>
      <c r="V751" s="205"/>
      <c r="W751" s="205"/>
      <c r="X751" s="205"/>
      <c r="Y751" s="205"/>
      <c r="Z751" s="205"/>
      <c r="AA751" s="205"/>
      <c r="AB751" s="205"/>
      <c r="AC751" s="14"/>
      <c r="AD751" s="14"/>
      <c r="AE751" s="152"/>
      <c r="AF751" s="152"/>
      <c r="AG751" s="14"/>
      <c r="AH751" s="73"/>
      <c r="AI751" s="14"/>
      <c r="AJ751" s="14"/>
    </row>
    <row r="752" spans="1:36" s="11" customFormat="1" ht="15" hidden="1" customHeight="1" x14ac:dyDescent="0.15">
      <c r="A752" s="59"/>
      <c r="B752" s="79"/>
      <c r="C752" s="202"/>
      <c r="D752" s="203"/>
      <c r="E752" s="203"/>
      <c r="F752" s="204"/>
      <c r="G752" s="205"/>
      <c r="H752" s="205"/>
      <c r="I752" s="206"/>
      <c r="J752" s="205"/>
      <c r="K752" s="205"/>
      <c r="L752" s="207"/>
      <c r="M752" s="208"/>
      <c r="N752" s="209"/>
      <c r="O752" s="152"/>
      <c r="P752" s="14"/>
      <c r="Q752" s="14"/>
      <c r="R752" s="14"/>
      <c r="S752" s="14"/>
      <c r="T752" s="14"/>
      <c r="U752" s="205"/>
      <c r="V752" s="205"/>
      <c r="W752" s="205"/>
      <c r="X752" s="205"/>
      <c r="Y752" s="205"/>
      <c r="Z752" s="205"/>
      <c r="AA752" s="205"/>
      <c r="AB752" s="205"/>
      <c r="AC752" s="14"/>
      <c r="AD752" s="14"/>
      <c r="AE752" s="152"/>
      <c r="AF752" s="152"/>
      <c r="AG752" s="14"/>
      <c r="AH752" s="73"/>
      <c r="AI752" s="14"/>
      <c r="AJ752" s="14"/>
    </row>
    <row r="753" spans="1:36" s="11" customFormat="1" ht="15" hidden="1" customHeight="1" x14ac:dyDescent="0.15">
      <c r="A753" s="59"/>
      <c r="B753" s="79"/>
      <c r="C753" s="202"/>
      <c r="D753" s="203"/>
      <c r="E753" s="203"/>
      <c r="F753" s="204"/>
      <c r="G753" s="205"/>
      <c r="H753" s="205"/>
      <c r="I753" s="206"/>
      <c r="J753" s="205"/>
      <c r="K753" s="205"/>
      <c r="L753" s="207"/>
      <c r="M753" s="208"/>
      <c r="N753" s="209"/>
      <c r="O753" s="152"/>
      <c r="P753" s="14"/>
      <c r="Q753" s="14"/>
      <c r="R753" s="14"/>
      <c r="S753" s="14"/>
      <c r="T753" s="14"/>
      <c r="U753" s="205"/>
      <c r="V753" s="205"/>
      <c r="W753" s="205"/>
      <c r="X753" s="205"/>
      <c r="Y753" s="205"/>
      <c r="Z753" s="205"/>
      <c r="AA753" s="205"/>
      <c r="AB753" s="205"/>
      <c r="AC753" s="14"/>
      <c r="AD753" s="14"/>
      <c r="AE753" s="152"/>
      <c r="AF753" s="152"/>
      <c r="AG753" s="14"/>
      <c r="AH753" s="73"/>
      <c r="AI753" s="14"/>
      <c r="AJ753" s="14"/>
    </row>
    <row r="754" spans="1:36" s="11" customFormat="1" ht="15" hidden="1" customHeight="1" x14ac:dyDescent="0.15">
      <c r="A754" s="59"/>
      <c r="B754" s="79"/>
      <c r="C754" s="202"/>
      <c r="D754" s="203"/>
      <c r="E754" s="203"/>
      <c r="F754" s="204"/>
      <c r="G754" s="205"/>
      <c r="H754" s="205"/>
      <c r="I754" s="206"/>
      <c r="J754" s="205"/>
      <c r="K754" s="205"/>
      <c r="L754" s="207"/>
      <c r="M754" s="208"/>
      <c r="N754" s="209"/>
      <c r="O754" s="152"/>
      <c r="P754" s="14"/>
      <c r="Q754" s="14"/>
      <c r="R754" s="14"/>
      <c r="S754" s="14"/>
      <c r="T754" s="14"/>
      <c r="U754" s="205"/>
      <c r="V754" s="205"/>
      <c r="W754" s="205"/>
      <c r="X754" s="205"/>
      <c r="Y754" s="205"/>
      <c r="Z754" s="205"/>
      <c r="AA754" s="205"/>
      <c r="AB754" s="205"/>
      <c r="AC754" s="14"/>
      <c r="AD754" s="14"/>
      <c r="AE754" s="152"/>
      <c r="AF754" s="152"/>
      <c r="AG754" s="14"/>
      <c r="AH754" s="73"/>
      <c r="AI754" s="14"/>
      <c r="AJ754" s="14"/>
    </row>
    <row r="755" spans="1:36" s="11" customFormat="1" ht="15" hidden="1" customHeight="1" x14ac:dyDescent="0.15">
      <c r="A755" s="59"/>
      <c r="B755" s="79"/>
      <c r="C755" s="202"/>
      <c r="D755" s="203"/>
      <c r="E755" s="203"/>
      <c r="F755" s="204"/>
      <c r="G755" s="205"/>
      <c r="H755" s="205"/>
      <c r="I755" s="206"/>
      <c r="J755" s="205"/>
      <c r="K755" s="205"/>
      <c r="L755" s="207"/>
      <c r="M755" s="208"/>
      <c r="N755" s="209"/>
      <c r="O755" s="152"/>
      <c r="P755" s="14"/>
      <c r="Q755" s="14"/>
      <c r="R755" s="14"/>
      <c r="S755" s="14"/>
      <c r="T755" s="14"/>
      <c r="U755" s="205"/>
      <c r="V755" s="205"/>
      <c r="W755" s="205"/>
      <c r="X755" s="205"/>
      <c r="Y755" s="205"/>
      <c r="Z755" s="205"/>
      <c r="AA755" s="205"/>
      <c r="AB755" s="205"/>
      <c r="AC755" s="14"/>
      <c r="AD755" s="14"/>
      <c r="AE755" s="152"/>
      <c r="AF755" s="152"/>
      <c r="AG755" s="14"/>
      <c r="AH755" s="73"/>
      <c r="AI755" s="14"/>
      <c r="AJ755" s="14"/>
    </row>
    <row r="756" spans="1:36" s="11" customFormat="1" ht="15" hidden="1" customHeight="1" x14ac:dyDescent="0.15">
      <c r="A756" s="59"/>
      <c r="B756" s="79"/>
      <c r="C756" s="202"/>
      <c r="D756" s="203"/>
      <c r="E756" s="203"/>
      <c r="F756" s="204"/>
      <c r="G756" s="205"/>
      <c r="H756" s="205"/>
      <c r="I756" s="206"/>
      <c r="J756" s="205"/>
      <c r="K756" s="205"/>
      <c r="L756" s="207"/>
      <c r="M756" s="208"/>
      <c r="N756" s="209"/>
      <c r="O756" s="152"/>
      <c r="P756" s="14"/>
      <c r="Q756" s="14"/>
      <c r="R756" s="14"/>
      <c r="S756" s="14"/>
      <c r="T756" s="14"/>
      <c r="U756" s="205"/>
      <c r="V756" s="205"/>
      <c r="W756" s="205"/>
      <c r="X756" s="205"/>
      <c r="Y756" s="205"/>
      <c r="Z756" s="205"/>
      <c r="AA756" s="205"/>
      <c r="AB756" s="205"/>
      <c r="AC756" s="14"/>
      <c r="AD756" s="14"/>
      <c r="AE756" s="152"/>
      <c r="AF756" s="152"/>
      <c r="AG756" s="14"/>
      <c r="AH756" s="73"/>
      <c r="AI756" s="14"/>
      <c r="AJ756" s="14"/>
    </row>
    <row r="757" spans="1:36" s="11" customFormat="1" ht="15" hidden="1" customHeight="1" x14ac:dyDescent="0.15">
      <c r="A757" s="59"/>
      <c r="B757" s="79"/>
      <c r="C757" s="202"/>
      <c r="D757" s="203"/>
      <c r="E757" s="203"/>
      <c r="F757" s="204"/>
      <c r="G757" s="205"/>
      <c r="H757" s="205"/>
      <c r="I757" s="206"/>
      <c r="J757" s="205"/>
      <c r="K757" s="205"/>
      <c r="L757" s="207"/>
      <c r="M757" s="208"/>
      <c r="N757" s="209"/>
      <c r="O757" s="152"/>
      <c r="P757" s="14"/>
      <c r="Q757" s="14"/>
      <c r="R757" s="14"/>
      <c r="S757" s="14"/>
      <c r="T757" s="14"/>
      <c r="U757" s="205"/>
      <c r="V757" s="205"/>
      <c r="W757" s="205"/>
      <c r="X757" s="205"/>
      <c r="Y757" s="205"/>
      <c r="Z757" s="205"/>
      <c r="AA757" s="205"/>
      <c r="AB757" s="205"/>
      <c r="AC757" s="14"/>
      <c r="AD757" s="14"/>
      <c r="AE757" s="152"/>
      <c r="AF757" s="152"/>
      <c r="AG757" s="14"/>
      <c r="AH757" s="73"/>
      <c r="AI757" s="14"/>
      <c r="AJ757" s="14"/>
    </row>
    <row r="758" spans="1:36" s="11" customFormat="1" ht="15" hidden="1" customHeight="1" x14ac:dyDescent="0.15">
      <c r="A758" s="59"/>
      <c r="B758" s="79"/>
      <c r="C758" s="202"/>
      <c r="D758" s="203"/>
      <c r="E758" s="203"/>
      <c r="F758" s="204"/>
      <c r="G758" s="205"/>
      <c r="H758" s="205"/>
      <c r="I758" s="206"/>
      <c r="J758" s="205"/>
      <c r="K758" s="205"/>
      <c r="L758" s="207"/>
      <c r="M758" s="208"/>
      <c r="N758" s="209"/>
      <c r="O758" s="152"/>
      <c r="P758" s="14"/>
      <c r="Q758" s="14"/>
      <c r="R758" s="14"/>
      <c r="S758" s="14"/>
      <c r="T758" s="14"/>
      <c r="U758" s="205"/>
      <c r="V758" s="205"/>
      <c r="W758" s="205"/>
      <c r="X758" s="205"/>
      <c r="Y758" s="205"/>
      <c r="Z758" s="205"/>
      <c r="AA758" s="205"/>
      <c r="AB758" s="205"/>
      <c r="AC758" s="14"/>
      <c r="AD758" s="14"/>
      <c r="AE758" s="152"/>
      <c r="AF758" s="152"/>
      <c r="AG758" s="14"/>
      <c r="AH758" s="73"/>
      <c r="AI758" s="14"/>
      <c r="AJ758" s="14"/>
    </row>
    <row r="759" spans="1:36" s="11" customFormat="1" ht="15" hidden="1" customHeight="1" x14ac:dyDescent="0.15">
      <c r="A759" s="59"/>
      <c r="B759" s="79"/>
      <c r="C759" s="202"/>
      <c r="D759" s="203"/>
      <c r="E759" s="203"/>
      <c r="F759" s="204"/>
      <c r="G759" s="205"/>
      <c r="H759" s="205"/>
      <c r="I759" s="206"/>
      <c r="J759" s="205"/>
      <c r="K759" s="205"/>
      <c r="L759" s="207"/>
      <c r="M759" s="208"/>
      <c r="N759" s="209"/>
      <c r="O759" s="152"/>
      <c r="P759" s="14"/>
      <c r="Q759" s="14"/>
      <c r="R759" s="14"/>
      <c r="S759" s="14"/>
      <c r="T759" s="14"/>
      <c r="U759" s="205"/>
      <c r="V759" s="205"/>
      <c r="W759" s="205"/>
      <c r="X759" s="205"/>
      <c r="Y759" s="205"/>
      <c r="Z759" s="205"/>
      <c r="AA759" s="205"/>
      <c r="AB759" s="205"/>
      <c r="AC759" s="14"/>
      <c r="AD759" s="14"/>
      <c r="AE759" s="152"/>
      <c r="AF759" s="152"/>
      <c r="AG759" s="14"/>
      <c r="AH759" s="73"/>
      <c r="AI759" s="14"/>
      <c r="AJ759" s="14"/>
    </row>
    <row r="760" spans="1:36" s="11" customFormat="1" ht="15" hidden="1" customHeight="1" x14ac:dyDescent="0.15">
      <c r="A760" s="59"/>
      <c r="B760" s="79"/>
      <c r="C760" s="202"/>
      <c r="D760" s="203"/>
      <c r="E760" s="203"/>
      <c r="F760" s="204"/>
      <c r="G760" s="205"/>
      <c r="H760" s="205"/>
      <c r="I760" s="206"/>
      <c r="J760" s="205"/>
      <c r="K760" s="205"/>
      <c r="L760" s="207"/>
      <c r="M760" s="208"/>
      <c r="N760" s="209"/>
      <c r="O760" s="152"/>
      <c r="P760" s="14"/>
      <c r="Q760" s="14"/>
      <c r="R760" s="14"/>
      <c r="S760" s="14"/>
      <c r="T760" s="14"/>
      <c r="U760" s="205"/>
      <c r="V760" s="205"/>
      <c r="W760" s="205"/>
      <c r="X760" s="205"/>
      <c r="Y760" s="205"/>
      <c r="Z760" s="205"/>
      <c r="AA760" s="205"/>
      <c r="AB760" s="205"/>
      <c r="AC760" s="14"/>
      <c r="AD760" s="14"/>
      <c r="AE760" s="152"/>
      <c r="AF760" s="152"/>
      <c r="AG760" s="14"/>
      <c r="AH760" s="73"/>
      <c r="AI760" s="14"/>
      <c r="AJ760" s="14"/>
    </row>
    <row r="761" spans="1:36" s="11" customFormat="1" ht="15" hidden="1" customHeight="1" x14ac:dyDescent="0.15">
      <c r="A761" s="59"/>
      <c r="B761" s="79"/>
      <c r="C761" s="202"/>
      <c r="D761" s="203"/>
      <c r="E761" s="203"/>
      <c r="F761" s="204"/>
      <c r="G761" s="205"/>
      <c r="H761" s="205"/>
      <c r="I761" s="206"/>
      <c r="J761" s="205"/>
      <c r="K761" s="205"/>
      <c r="L761" s="207"/>
      <c r="M761" s="208"/>
      <c r="N761" s="209"/>
      <c r="O761" s="152"/>
      <c r="P761" s="14"/>
      <c r="Q761" s="14"/>
      <c r="R761" s="14"/>
      <c r="S761" s="14"/>
      <c r="T761" s="14"/>
      <c r="U761" s="205"/>
      <c r="V761" s="205"/>
      <c r="W761" s="205"/>
      <c r="X761" s="205"/>
      <c r="Y761" s="205"/>
      <c r="Z761" s="205"/>
      <c r="AA761" s="205"/>
      <c r="AB761" s="205"/>
      <c r="AC761" s="14"/>
      <c r="AD761" s="14"/>
      <c r="AE761" s="152"/>
      <c r="AF761" s="152"/>
      <c r="AG761" s="14"/>
      <c r="AH761" s="73"/>
      <c r="AI761" s="14"/>
      <c r="AJ761" s="14"/>
    </row>
    <row r="762" spans="1:36" s="11" customFormat="1" ht="15" hidden="1" customHeight="1" x14ac:dyDescent="0.15">
      <c r="A762" s="59"/>
      <c r="B762" s="79"/>
      <c r="C762" s="202"/>
      <c r="D762" s="203"/>
      <c r="E762" s="203"/>
      <c r="F762" s="204"/>
      <c r="G762" s="205"/>
      <c r="H762" s="205"/>
      <c r="I762" s="206"/>
      <c r="J762" s="205"/>
      <c r="K762" s="205"/>
      <c r="L762" s="207"/>
      <c r="M762" s="208"/>
      <c r="N762" s="209"/>
      <c r="O762" s="152"/>
      <c r="P762" s="14"/>
      <c r="Q762" s="14"/>
      <c r="R762" s="14"/>
      <c r="S762" s="14"/>
      <c r="T762" s="14"/>
      <c r="U762" s="205"/>
      <c r="V762" s="205"/>
      <c r="W762" s="205"/>
      <c r="X762" s="205"/>
      <c r="Y762" s="205"/>
      <c r="Z762" s="205"/>
      <c r="AA762" s="205"/>
      <c r="AB762" s="205"/>
      <c r="AC762" s="14"/>
      <c r="AD762" s="14"/>
      <c r="AE762" s="152"/>
      <c r="AF762" s="152"/>
      <c r="AG762" s="14"/>
      <c r="AH762" s="73"/>
      <c r="AI762" s="14"/>
      <c r="AJ762" s="14"/>
    </row>
    <row r="763" spans="1:36" s="11" customFormat="1" ht="15" hidden="1" customHeight="1" x14ac:dyDescent="0.15">
      <c r="A763" s="59"/>
      <c r="B763" s="79"/>
      <c r="C763" s="202"/>
      <c r="D763" s="203"/>
      <c r="E763" s="203"/>
      <c r="F763" s="204"/>
      <c r="G763" s="205"/>
      <c r="H763" s="205"/>
      <c r="I763" s="206"/>
      <c r="J763" s="205"/>
      <c r="K763" s="205"/>
      <c r="L763" s="207"/>
      <c r="M763" s="208"/>
      <c r="N763" s="209"/>
      <c r="O763" s="152"/>
      <c r="P763" s="14"/>
      <c r="Q763" s="14"/>
      <c r="R763" s="14"/>
      <c r="S763" s="14"/>
      <c r="T763" s="14"/>
      <c r="U763" s="205"/>
      <c r="V763" s="205"/>
      <c r="W763" s="205"/>
      <c r="X763" s="205"/>
      <c r="Y763" s="205"/>
      <c r="Z763" s="205"/>
      <c r="AA763" s="205"/>
      <c r="AB763" s="205"/>
      <c r="AC763" s="14"/>
      <c r="AD763" s="14"/>
      <c r="AE763" s="152"/>
      <c r="AF763" s="152"/>
      <c r="AG763" s="14"/>
      <c r="AH763" s="73"/>
      <c r="AI763" s="14"/>
      <c r="AJ763" s="14"/>
    </row>
    <row r="764" spans="1:36" s="11" customFormat="1" ht="15" hidden="1" customHeight="1" x14ac:dyDescent="0.15">
      <c r="A764" s="59"/>
      <c r="B764" s="79"/>
      <c r="C764" s="202"/>
      <c r="D764" s="203"/>
      <c r="E764" s="203"/>
      <c r="F764" s="204"/>
      <c r="G764" s="205"/>
      <c r="H764" s="205"/>
      <c r="I764" s="206"/>
      <c r="J764" s="205"/>
      <c r="K764" s="205"/>
      <c r="L764" s="207"/>
      <c r="M764" s="208"/>
      <c r="N764" s="209"/>
      <c r="O764" s="152"/>
      <c r="P764" s="14"/>
      <c r="Q764" s="14"/>
      <c r="R764" s="14"/>
      <c r="S764" s="14"/>
      <c r="T764" s="14"/>
      <c r="U764" s="205"/>
      <c r="V764" s="205"/>
      <c r="W764" s="205"/>
      <c r="X764" s="205"/>
      <c r="Y764" s="205"/>
      <c r="Z764" s="205"/>
      <c r="AA764" s="205"/>
      <c r="AB764" s="205"/>
      <c r="AC764" s="14"/>
      <c r="AD764" s="14"/>
      <c r="AE764" s="152"/>
      <c r="AF764" s="152"/>
      <c r="AG764" s="14"/>
      <c r="AH764" s="73"/>
      <c r="AI764" s="14"/>
      <c r="AJ764" s="14"/>
    </row>
    <row r="765" spans="1:36" s="11" customFormat="1" ht="15" hidden="1" customHeight="1" x14ac:dyDescent="0.15">
      <c r="A765" s="59"/>
      <c r="B765" s="79"/>
      <c r="C765" s="202"/>
      <c r="D765" s="203"/>
      <c r="E765" s="203"/>
      <c r="F765" s="204"/>
      <c r="G765" s="205"/>
      <c r="H765" s="205"/>
      <c r="I765" s="206"/>
      <c r="J765" s="205"/>
      <c r="K765" s="205"/>
      <c r="L765" s="207"/>
      <c r="M765" s="208"/>
      <c r="N765" s="209"/>
      <c r="O765" s="152"/>
      <c r="P765" s="14"/>
      <c r="Q765" s="14"/>
      <c r="R765" s="14"/>
      <c r="S765" s="14"/>
      <c r="T765" s="14"/>
      <c r="U765" s="205"/>
      <c r="V765" s="205"/>
      <c r="W765" s="205"/>
      <c r="X765" s="205"/>
      <c r="Y765" s="205"/>
      <c r="Z765" s="205"/>
      <c r="AA765" s="205"/>
      <c r="AB765" s="205"/>
      <c r="AC765" s="14"/>
      <c r="AD765" s="14"/>
      <c r="AE765" s="152"/>
      <c r="AF765" s="152"/>
      <c r="AG765" s="14"/>
      <c r="AH765" s="73"/>
      <c r="AI765" s="14"/>
      <c r="AJ765" s="14"/>
    </row>
    <row r="766" spans="1:36" s="11" customFormat="1" ht="15" hidden="1" customHeight="1" x14ac:dyDescent="0.15">
      <c r="A766" s="59"/>
      <c r="B766" s="79"/>
      <c r="C766" s="202"/>
      <c r="D766" s="203"/>
      <c r="E766" s="203"/>
      <c r="F766" s="204"/>
      <c r="G766" s="205"/>
      <c r="H766" s="205"/>
      <c r="I766" s="206"/>
      <c r="J766" s="205"/>
      <c r="K766" s="205"/>
      <c r="L766" s="207"/>
      <c r="M766" s="208"/>
      <c r="N766" s="209"/>
      <c r="O766" s="152"/>
      <c r="P766" s="14"/>
      <c r="Q766" s="14"/>
      <c r="R766" s="14"/>
      <c r="S766" s="14"/>
      <c r="T766" s="14"/>
      <c r="U766" s="205"/>
      <c r="V766" s="205"/>
      <c r="W766" s="205"/>
      <c r="X766" s="205"/>
      <c r="Y766" s="205"/>
      <c r="Z766" s="205"/>
      <c r="AA766" s="205"/>
      <c r="AB766" s="205"/>
      <c r="AC766" s="14"/>
      <c r="AD766" s="14"/>
      <c r="AE766" s="152"/>
      <c r="AF766" s="152"/>
      <c r="AG766" s="14"/>
      <c r="AH766" s="73"/>
      <c r="AI766" s="14"/>
      <c r="AJ766" s="14"/>
    </row>
    <row r="767" spans="1:36" s="11" customFormat="1" ht="15" hidden="1" customHeight="1" x14ac:dyDescent="0.15">
      <c r="A767" s="59"/>
      <c r="B767" s="79"/>
      <c r="C767" s="202"/>
      <c r="D767" s="203"/>
      <c r="E767" s="203"/>
      <c r="F767" s="204"/>
      <c r="G767" s="205"/>
      <c r="H767" s="205"/>
      <c r="I767" s="206"/>
      <c r="J767" s="205"/>
      <c r="K767" s="205"/>
      <c r="L767" s="207"/>
      <c r="M767" s="208"/>
      <c r="N767" s="209"/>
      <c r="O767" s="152"/>
      <c r="P767" s="14"/>
      <c r="Q767" s="14"/>
      <c r="R767" s="14"/>
      <c r="S767" s="14"/>
      <c r="T767" s="14"/>
      <c r="U767" s="205"/>
      <c r="V767" s="205"/>
      <c r="W767" s="205"/>
      <c r="X767" s="205"/>
      <c r="Y767" s="205"/>
      <c r="Z767" s="205"/>
      <c r="AA767" s="205"/>
      <c r="AB767" s="205"/>
      <c r="AC767" s="14"/>
      <c r="AD767" s="14"/>
      <c r="AE767" s="152"/>
      <c r="AF767" s="152"/>
      <c r="AG767" s="14"/>
      <c r="AH767" s="73"/>
      <c r="AI767" s="14"/>
      <c r="AJ767" s="14"/>
    </row>
    <row r="768" spans="1:36" s="11" customFormat="1" ht="15" hidden="1" customHeight="1" x14ac:dyDescent="0.15">
      <c r="A768" s="59"/>
      <c r="B768" s="79"/>
      <c r="C768" s="202"/>
      <c r="D768" s="203"/>
      <c r="E768" s="203"/>
      <c r="F768" s="204"/>
      <c r="G768" s="205"/>
      <c r="H768" s="205"/>
      <c r="I768" s="206"/>
      <c r="J768" s="205"/>
      <c r="K768" s="205"/>
      <c r="L768" s="207"/>
      <c r="M768" s="208"/>
      <c r="N768" s="209"/>
      <c r="O768" s="152"/>
      <c r="P768" s="14"/>
      <c r="Q768" s="14"/>
      <c r="R768" s="14"/>
      <c r="S768" s="14"/>
      <c r="T768" s="14"/>
      <c r="U768" s="205"/>
      <c r="V768" s="205"/>
      <c r="W768" s="205"/>
      <c r="X768" s="205"/>
      <c r="Y768" s="205"/>
      <c r="Z768" s="205"/>
      <c r="AA768" s="205"/>
      <c r="AB768" s="205"/>
      <c r="AC768" s="14"/>
      <c r="AD768" s="14"/>
      <c r="AE768" s="152"/>
      <c r="AF768" s="152"/>
      <c r="AG768" s="14"/>
      <c r="AH768" s="73"/>
      <c r="AI768" s="14"/>
      <c r="AJ768" s="14"/>
    </row>
    <row r="769" spans="1:38" s="11" customFormat="1" ht="15" hidden="1" customHeight="1" x14ac:dyDescent="0.15">
      <c r="A769" s="59"/>
      <c r="B769" s="79"/>
      <c r="C769" s="202"/>
      <c r="D769" s="203"/>
      <c r="E769" s="203"/>
      <c r="F769" s="204"/>
      <c r="G769" s="205"/>
      <c r="H769" s="205"/>
      <c r="I769" s="206"/>
      <c r="J769" s="205"/>
      <c r="K769" s="205"/>
      <c r="L769" s="207"/>
      <c r="M769" s="208"/>
      <c r="N769" s="209"/>
      <c r="O769" s="152"/>
      <c r="P769" s="14"/>
      <c r="Q769" s="14"/>
      <c r="R769" s="14"/>
      <c r="S769" s="14"/>
      <c r="T769" s="14"/>
      <c r="U769" s="205"/>
      <c r="V769" s="205"/>
      <c r="W769" s="205"/>
      <c r="X769" s="205"/>
      <c r="Y769" s="205"/>
      <c r="Z769" s="205"/>
      <c r="AA769" s="205"/>
      <c r="AB769" s="205"/>
      <c r="AC769" s="14"/>
      <c r="AD769" s="14"/>
      <c r="AE769" s="152"/>
      <c r="AF769" s="152"/>
      <c r="AG769" s="14"/>
      <c r="AH769" s="73"/>
      <c r="AI769" s="14"/>
      <c r="AJ769" s="14"/>
    </row>
    <row r="770" spans="1:38" s="11" customFormat="1" ht="15" hidden="1" customHeight="1" x14ac:dyDescent="0.15">
      <c r="A770" s="59"/>
      <c r="B770" s="79"/>
      <c r="C770" s="202"/>
      <c r="D770" s="203"/>
      <c r="E770" s="203"/>
      <c r="F770" s="204"/>
      <c r="G770" s="205"/>
      <c r="H770" s="205"/>
      <c r="I770" s="206"/>
      <c r="J770" s="205"/>
      <c r="K770" s="205"/>
      <c r="L770" s="207"/>
      <c r="M770" s="208"/>
      <c r="N770" s="209"/>
      <c r="O770" s="152"/>
      <c r="P770" s="14"/>
      <c r="Q770" s="14"/>
      <c r="R770" s="14"/>
      <c r="S770" s="14"/>
      <c r="T770" s="14"/>
      <c r="U770" s="205"/>
      <c r="V770" s="205"/>
      <c r="W770" s="205"/>
      <c r="X770" s="205"/>
      <c r="Y770" s="205"/>
      <c r="Z770" s="205"/>
      <c r="AA770" s="205"/>
      <c r="AB770" s="205"/>
      <c r="AC770" s="14"/>
      <c r="AD770" s="14"/>
      <c r="AE770" s="152"/>
      <c r="AF770" s="152"/>
      <c r="AG770" s="14"/>
      <c r="AH770" s="73"/>
      <c r="AI770" s="14"/>
      <c r="AJ770" s="14"/>
    </row>
    <row r="771" spans="1:38" s="11" customFormat="1" ht="15" hidden="1" customHeight="1" x14ac:dyDescent="0.15">
      <c r="A771" s="59"/>
      <c r="B771" s="79"/>
      <c r="C771" s="202"/>
      <c r="D771" s="203"/>
      <c r="E771" s="203"/>
      <c r="F771" s="204"/>
      <c r="G771" s="205"/>
      <c r="H771" s="205"/>
      <c r="I771" s="206"/>
      <c r="J771" s="205"/>
      <c r="K771" s="205"/>
      <c r="L771" s="207"/>
      <c r="M771" s="208"/>
      <c r="N771" s="209"/>
      <c r="O771" s="152"/>
      <c r="P771" s="14"/>
      <c r="Q771" s="14"/>
      <c r="R771" s="14"/>
      <c r="S771" s="14"/>
      <c r="T771" s="14"/>
      <c r="U771" s="205"/>
      <c r="V771" s="205"/>
      <c r="W771" s="205"/>
      <c r="X771" s="205"/>
      <c r="Y771" s="205"/>
      <c r="Z771" s="205"/>
      <c r="AA771" s="205"/>
      <c r="AB771" s="205"/>
      <c r="AC771" s="14"/>
      <c r="AD771" s="14"/>
      <c r="AE771" s="152"/>
      <c r="AF771" s="152"/>
      <c r="AG771" s="14"/>
      <c r="AH771" s="73"/>
      <c r="AI771" s="14"/>
      <c r="AJ771" s="14"/>
    </row>
    <row r="772" spans="1:38" s="11" customFormat="1" ht="15" hidden="1" customHeight="1" x14ac:dyDescent="0.15">
      <c r="A772" s="59"/>
      <c r="B772" s="79"/>
      <c r="C772" s="202"/>
      <c r="D772" s="203"/>
      <c r="E772" s="203"/>
      <c r="F772" s="204"/>
      <c r="G772" s="205"/>
      <c r="H772" s="205"/>
      <c r="I772" s="206"/>
      <c r="J772" s="205"/>
      <c r="K772" s="205"/>
      <c r="L772" s="207"/>
      <c r="M772" s="208"/>
      <c r="N772" s="209"/>
      <c r="O772" s="152"/>
      <c r="P772" s="14"/>
      <c r="Q772" s="14"/>
      <c r="R772" s="14"/>
      <c r="S772" s="14"/>
      <c r="T772" s="14"/>
      <c r="U772" s="205"/>
      <c r="V772" s="205"/>
      <c r="W772" s="205"/>
      <c r="X772" s="205"/>
      <c r="Y772" s="205"/>
      <c r="Z772" s="205"/>
      <c r="AA772" s="205"/>
      <c r="AB772" s="205"/>
      <c r="AC772" s="14"/>
      <c r="AD772" s="14"/>
      <c r="AE772" s="152"/>
      <c r="AF772" s="152"/>
      <c r="AG772" s="14"/>
      <c r="AH772" s="73"/>
      <c r="AI772" s="14"/>
      <c r="AJ772" s="14"/>
    </row>
    <row r="773" spans="1:38" s="11" customFormat="1" ht="15" hidden="1" customHeight="1" x14ac:dyDescent="0.15">
      <c r="A773" s="59"/>
      <c r="B773" s="79"/>
      <c r="C773" s="202"/>
      <c r="D773" s="203"/>
      <c r="E773" s="203"/>
      <c r="F773" s="204"/>
      <c r="G773" s="205"/>
      <c r="H773" s="205"/>
      <c r="I773" s="206"/>
      <c r="J773" s="205"/>
      <c r="K773" s="205"/>
      <c r="L773" s="207"/>
      <c r="M773" s="208"/>
      <c r="N773" s="209"/>
      <c r="O773" s="152"/>
      <c r="P773" s="14"/>
      <c r="Q773" s="14"/>
      <c r="R773" s="14"/>
      <c r="S773" s="14"/>
      <c r="T773" s="14"/>
      <c r="U773" s="205"/>
      <c r="V773" s="205"/>
      <c r="W773" s="205"/>
      <c r="X773" s="205"/>
      <c r="Y773" s="205"/>
      <c r="Z773" s="205"/>
      <c r="AA773" s="205"/>
      <c r="AB773" s="205"/>
      <c r="AC773" s="14"/>
      <c r="AD773" s="14"/>
      <c r="AE773" s="152"/>
      <c r="AF773" s="152"/>
      <c r="AG773" s="14"/>
      <c r="AH773" s="73"/>
      <c r="AI773" s="14"/>
      <c r="AJ773" s="14"/>
    </row>
    <row r="774" spans="1:38" s="11" customFormat="1" ht="15" hidden="1" customHeight="1" x14ac:dyDescent="0.15">
      <c r="A774" s="59"/>
      <c r="B774" s="79"/>
      <c r="C774" s="202"/>
      <c r="D774" s="203"/>
      <c r="E774" s="203"/>
      <c r="F774" s="204"/>
      <c r="G774" s="205"/>
      <c r="H774" s="205"/>
      <c r="I774" s="206"/>
      <c r="J774" s="205"/>
      <c r="K774" s="205"/>
      <c r="L774" s="207"/>
      <c r="M774" s="208"/>
      <c r="N774" s="209"/>
      <c r="O774" s="152"/>
      <c r="P774" s="14"/>
      <c r="Q774" s="14"/>
      <c r="R774" s="14"/>
      <c r="S774" s="14"/>
      <c r="T774" s="14"/>
      <c r="U774" s="205"/>
      <c r="V774" s="205"/>
      <c r="W774" s="205"/>
      <c r="X774" s="205"/>
      <c r="Y774" s="205"/>
      <c r="Z774" s="205"/>
      <c r="AA774" s="205"/>
      <c r="AB774" s="205"/>
      <c r="AC774" s="14"/>
      <c r="AD774" s="14"/>
      <c r="AE774" s="152"/>
      <c r="AF774" s="152"/>
      <c r="AG774" s="14"/>
      <c r="AH774" s="73"/>
      <c r="AI774" s="14"/>
      <c r="AJ774" s="14"/>
    </row>
    <row r="775" spans="1:38" s="11" customFormat="1" ht="15" hidden="1" customHeight="1" x14ac:dyDescent="0.15">
      <c r="A775" s="59"/>
      <c r="B775" s="79"/>
      <c r="C775" s="202"/>
      <c r="D775" s="203"/>
      <c r="E775" s="203"/>
      <c r="F775" s="204"/>
      <c r="G775" s="205"/>
      <c r="H775" s="205"/>
      <c r="I775" s="206"/>
      <c r="J775" s="205"/>
      <c r="K775" s="205"/>
      <c r="L775" s="207"/>
      <c r="M775" s="208"/>
      <c r="N775" s="209"/>
      <c r="O775" s="152"/>
      <c r="P775" s="14"/>
      <c r="Q775" s="14"/>
      <c r="R775" s="14"/>
      <c r="S775" s="14"/>
      <c r="T775" s="14"/>
      <c r="U775" s="205"/>
      <c r="V775" s="205"/>
      <c r="W775" s="205"/>
      <c r="X775" s="205"/>
      <c r="Y775" s="205"/>
      <c r="Z775" s="205"/>
      <c r="AA775" s="205"/>
      <c r="AB775" s="205"/>
      <c r="AC775" s="14"/>
      <c r="AD775" s="14"/>
      <c r="AE775" s="152"/>
      <c r="AF775" s="152"/>
      <c r="AG775" s="14"/>
      <c r="AH775" s="73"/>
      <c r="AI775" s="14"/>
      <c r="AJ775" s="14"/>
    </row>
    <row r="776" spans="1:38" s="11" customFormat="1" ht="15" hidden="1" customHeight="1" x14ac:dyDescent="0.15">
      <c r="A776" s="59"/>
      <c r="B776" s="79"/>
      <c r="C776" s="202"/>
      <c r="D776" s="203"/>
      <c r="E776" s="203"/>
      <c r="F776" s="204"/>
      <c r="G776" s="205"/>
      <c r="H776" s="205"/>
      <c r="I776" s="206"/>
      <c r="J776" s="205"/>
      <c r="K776" s="205"/>
      <c r="L776" s="207"/>
      <c r="M776" s="208"/>
      <c r="N776" s="209"/>
      <c r="O776" s="152"/>
      <c r="P776" s="14"/>
      <c r="Q776" s="14"/>
      <c r="R776" s="14"/>
      <c r="S776" s="14"/>
      <c r="T776" s="14"/>
      <c r="U776" s="205"/>
      <c r="V776" s="205"/>
      <c r="W776" s="205"/>
      <c r="X776" s="205"/>
      <c r="Y776" s="205"/>
      <c r="Z776" s="205"/>
      <c r="AA776" s="205"/>
      <c r="AB776" s="205"/>
      <c r="AC776" s="14"/>
      <c r="AD776" s="14"/>
      <c r="AE776" s="152"/>
      <c r="AF776" s="152"/>
      <c r="AG776" s="14"/>
      <c r="AH776" s="73"/>
      <c r="AI776" s="14"/>
      <c r="AJ776" s="14"/>
    </row>
    <row r="777" spans="1:38" s="11" customFormat="1" ht="15" hidden="1" customHeight="1" x14ac:dyDescent="0.15">
      <c r="A777" s="59"/>
      <c r="B777" s="79"/>
      <c r="C777" s="202"/>
      <c r="D777" s="203"/>
      <c r="E777" s="203"/>
      <c r="F777" s="204"/>
      <c r="G777" s="205"/>
      <c r="H777" s="205"/>
      <c r="I777" s="206"/>
      <c r="J777" s="205"/>
      <c r="K777" s="205"/>
      <c r="L777" s="207"/>
      <c r="M777" s="208"/>
      <c r="N777" s="209"/>
      <c r="O777" s="152"/>
      <c r="P777" s="14"/>
      <c r="Q777" s="14"/>
      <c r="R777" s="14"/>
      <c r="S777" s="14"/>
      <c r="T777" s="14"/>
      <c r="U777" s="205"/>
      <c r="V777" s="205"/>
      <c r="W777" s="205"/>
      <c r="X777" s="205"/>
      <c r="Y777" s="205"/>
      <c r="Z777" s="205"/>
      <c r="AA777" s="205"/>
      <c r="AB777" s="205"/>
      <c r="AC777" s="14"/>
      <c r="AD777" s="14"/>
      <c r="AE777" s="152"/>
      <c r="AF777" s="152"/>
      <c r="AG777" s="14"/>
      <c r="AH777" s="73"/>
      <c r="AI777" s="14"/>
      <c r="AJ777" s="14"/>
    </row>
    <row r="778" spans="1:38" s="11" customFormat="1" ht="15" hidden="1" customHeight="1" x14ac:dyDescent="0.15">
      <c r="A778" s="59"/>
      <c r="B778" s="79"/>
      <c r="C778" s="202"/>
      <c r="D778" s="203"/>
      <c r="E778" s="203"/>
      <c r="F778" s="204"/>
      <c r="G778" s="205"/>
      <c r="H778" s="205"/>
      <c r="I778" s="206"/>
      <c r="J778" s="205"/>
      <c r="K778" s="205"/>
      <c r="L778" s="207"/>
      <c r="M778" s="208"/>
      <c r="N778" s="209"/>
      <c r="O778" s="152"/>
      <c r="P778" s="14"/>
      <c r="Q778" s="14"/>
      <c r="R778" s="14"/>
      <c r="S778" s="14"/>
      <c r="T778" s="14"/>
      <c r="U778" s="205"/>
      <c r="V778" s="205"/>
      <c r="W778" s="205"/>
      <c r="X778" s="205"/>
      <c r="Y778" s="205"/>
      <c r="Z778" s="205"/>
      <c r="AA778" s="205"/>
      <c r="AB778" s="205"/>
      <c r="AC778" s="14"/>
      <c r="AD778" s="14"/>
      <c r="AE778" s="152"/>
      <c r="AF778" s="152"/>
      <c r="AG778" s="14"/>
      <c r="AH778" s="73"/>
      <c r="AI778" s="14"/>
      <c r="AJ778" s="14"/>
    </row>
    <row r="779" spans="1:38" s="11" customFormat="1" ht="15" hidden="1" customHeight="1" x14ac:dyDescent="0.15">
      <c r="A779" s="59"/>
      <c r="B779" s="79"/>
      <c r="C779" s="202"/>
      <c r="D779" s="203"/>
      <c r="E779" s="203"/>
      <c r="F779" s="204"/>
      <c r="G779" s="205"/>
      <c r="H779" s="205"/>
      <c r="I779" s="206"/>
      <c r="J779" s="205"/>
      <c r="K779" s="205"/>
      <c r="L779" s="207"/>
      <c r="M779" s="208"/>
      <c r="N779" s="209"/>
      <c r="O779" s="152"/>
      <c r="P779" s="14"/>
      <c r="Q779" s="14"/>
      <c r="R779" s="14"/>
      <c r="S779" s="14"/>
      <c r="T779" s="14"/>
      <c r="U779" s="205"/>
      <c r="V779" s="205"/>
      <c r="W779" s="205"/>
      <c r="X779" s="205"/>
      <c r="Y779" s="205"/>
      <c r="Z779" s="205"/>
      <c r="AA779" s="205"/>
      <c r="AB779" s="205"/>
      <c r="AC779" s="14"/>
      <c r="AD779" s="14"/>
      <c r="AE779" s="152"/>
      <c r="AF779" s="152"/>
      <c r="AG779" s="14"/>
      <c r="AH779" s="73"/>
      <c r="AI779" s="14"/>
      <c r="AJ779" s="14"/>
    </row>
    <row r="780" spans="1:38" s="11" customFormat="1" ht="15" hidden="1" customHeight="1" x14ac:dyDescent="0.15">
      <c r="A780" s="59"/>
      <c r="B780" s="79"/>
      <c r="C780" s="202"/>
      <c r="D780" s="203"/>
      <c r="E780" s="203"/>
      <c r="F780" s="204"/>
      <c r="G780" s="205"/>
      <c r="H780" s="205"/>
      <c r="I780" s="206"/>
      <c r="J780" s="205"/>
      <c r="K780" s="205"/>
      <c r="L780" s="207"/>
      <c r="M780" s="208"/>
      <c r="N780" s="209"/>
      <c r="O780" s="152"/>
      <c r="P780" s="14"/>
      <c r="Q780" s="14"/>
      <c r="R780" s="14"/>
      <c r="S780" s="14"/>
      <c r="T780" s="14"/>
      <c r="U780" s="205"/>
      <c r="V780" s="205"/>
      <c r="W780" s="205"/>
      <c r="X780" s="205"/>
      <c r="Y780" s="205"/>
      <c r="Z780" s="205"/>
      <c r="AA780" s="205"/>
      <c r="AB780" s="205"/>
      <c r="AC780" s="14"/>
      <c r="AD780" s="14"/>
      <c r="AE780" s="152"/>
      <c r="AF780" s="152"/>
      <c r="AG780" s="14"/>
      <c r="AH780" s="73"/>
      <c r="AI780" s="14"/>
      <c r="AJ780" s="14"/>
    </row>
    <row r="781" spans="1:38" s="11" customFormat="1" ht="15" hidden="1" customHeight="1" x14ac:dyDescent="0.15">
      <c r="A781" s="59"/>
      <c r="B781" s="79"/>
      <c r="C781" s="202"/>
      <c r="D781" s="203"/>
      <c r="E781" s="203"/>
      <c r="F781" s="204"/>
      <c r="G781" s="205"/>
      <c r="H781" s="205"/>
      <c r="I781" s="206"/>
      <c r="J781" s="205"/>
      <c r="K781" s="205"/>
      <c r="L781" s="207"/>
      <c r="M781" s="208"/>
      <c r="N781" s="209"/>
      <c r="O781" s="152"/>
      <c r="P781" s="14"/>
      <c r="Q781" s="14"/>
      <c r="R781" s="14"/>
      <c r="S781" s="14"/>
      <c r="T781" s="14"/>
      <c r="U781" s="205"/>
      <c r="V781" s="205"/>
      <c r="W781" s="205"/>
      <c r="X781" s="205"/>
      <c r="Y781" s="205"/>
      <c r="Z781" s="205"/>
      <c r="AA781" s="205"/>
      <c r="AB781" s="205"/>
      <c r="AC781" s="14"/>
      <c r="AD781" s="14"/>
      <c r="AE781" s="152"/>
      <c r="AF781" s="152"/>
      <c r="AG781" s="14"/>
      <c r="AH781" s="73"/>
      <c r="AI781" s="14"/>
      <c r="AJ781" s="14"/>
    </row>
    <row r="782" spans="1:38" s="11" customFormat="1" ht="15" hidden="1" customHeight="1" x14ac:dyDescent="0.15">
      <c r="A782" s="59"/>
      <c r="B782" s="79"/>
      <c r="C782" s="202"/>
      <c r="D782" s="203"/>
      <c r="E782" s="203"/>
      <c r="F782" s="204"/>
      <c r="G782" s="205"/>
      <c r="H782" s="205"/>
      <c r="I782" s="206"/>
      <c r="J782" s="205"/>
      <c r="K782" s="205"/>
      <c r="L782" s="207"/>
      <c r="M782" s="208"/>
      <c r="N782" s="209"/>
      <c r="O782" s="152"/>
      <c r="P782" s="14"/>
      <c r="Q782" s="14"/>
      <c r="R782" s="14"/>
      <c r="S782" s="14"/>
      <c r="T782" s="14"/>
      <c r="U782" s="205"/>
      <c r="V782" s="205"/>
      <c r="W782" s="205"/>
      <c r="X782" s="205"/>
      <c r="Y782" s="205"/>
      <c r="Z782" s="205"/>
      <c r="AA782" s="205"/>
      <c r="AB782" s="205"/>
      <c r="AC782" s="14"/>
      <c r="AD782" s="14"/>
      <c r="AE782" s="152"/>
      <c r="AF782" s="152"/>
      <c r="AG782" s="14"/>
      <c r="AH782" s="73"/>
      <c r="AI782" s="14"/>
      <c r="AJ782" s="14"/>
    </row>
    <row r="783" spans="1:38" s="11" customFormat="1" ht="13.5" hidden="1" thickBot="1" x14ac:dyDescent="0.25">
      <c r="A783" s="59"/>
      <c r="B783" s="79"/>
      <c r="C783" s="158"/>
      <c r="D783" s="158"/>
      <c r="E783" s="24"/>
      <c r="F783" s="65"/>
      <c r="G783" s="20"/>
      <c r="H783" s="20"/>
      <c r="I783" s="20"/>
      <c r="J783" s="20"/>
      <c r="K783" s="20"/>
      <c r="L783" s="20"/>
      <c r="M783" s="20"/>
      <c r="N783" s="149"/>
      <c r="O783" s="149"/>
      <c r="P783" s="20"/>
      <c r="Q783" s="20"/>
      <c r="R783" s="14"/>
      <c r="S783" s="14"/>
      <c r="T783" s="14"/>
      <c r="U783" s="20"/>
      <c r="V783" s="18"/>
      <c r="W783" s="18"/>
      <c r="X783" s="18"/>
      <c r="Y783" s="18"/>
      <c r="Z783" s="18"/>
      <c r="AA783" s="18"/>
      <c r="AB783" s="18"/>
      <c r="AC783" s="14"/>
      <c r="AD783" s="14"/>
      <c r="AE783" s="152"/>
      <c r="AF783" s="152"/>
      <c r="AG783" s="14"/>
      <c r="AH783" s="73"/>
      <c r="AI783" s="14"/>
      <c r="AJ783" s="14"/>
      <c r="AK783" s="14"/>
      <c r="AL783" s="14"/>
    </row>
  </sheetData>
  <sheetProtection algorithmName="SHA-512" hashValue="1zbo+/sBzE5A0TMP3aRd8oRj1HfLf/5huWKCwtNBPTWUT2eP/EDGgtEZU8ILsfD58yrva8KkWaVLW9X74Vqy7Q==" saltValue="cNywPHXKDH2+pZh6X9vS8Q==" spinCount="100000" sheet="1" objects="1" scenarios="1"/>
  <mergeCells count="38">
    <mergeCell ref="M118:P118"/>
    <mergeCell ref="C118:E118"/>
    <mergeCell ref="G109:H109"/>
    <mergeCell ref="E109:F109"/>
    <mergeCell ref="M136:P136"/>
    <mergeCell ref="C136:E136"/>
    <mergeCell ref="G127:H127"/>
    <mergeCell ref="E127:F127"/>
    <mergeCell ref="C126:E126"/>
    <mergeCell ref="M154:P154"/>
    <mergeCell ref="C154:E154"/>
    <mergeCell ref="G145:H145"/>
    <mergeCell ref="E145:F145"/>
    <mergeCell ref="C144:E144"/>
    <mergeCell ref="M172:P172"/>
    <mergeCell ref="C172:E172"/>
    <mergeCell ref="G163:H163"/>
    <mergeCell ref="E163:F163"/>
    <mergeCell ref="C162:E162"/>
    <mergeCell ref="G37:H37"/>
    <mergeCell ref="E37:F37"/>
    <mergeCell ref="E55:F55"/>
    <mergeCell ref="G55:H55"/>
    <mergeCell ref="E73:F73"/>
    <mergeCell ref="G73:H73"/>
    <mergeCell ref="C54:E54"/>
    <mergeCell ref="C72:E72"/>
    <mergeCell ref="C100:E100"/>
    <mergeCell ref="M100:P100"/>
    <mergeCell ref="C46:E46"/>
    <mergeCell ref="M46:P46"/>
    <mergeCell ref="C64:E64"/>
    <mergeCell ref="M64:P64"/>
    <mergeCell ref="C82:E82"/>
    <mergeCell ref="M82:P82"/>
    <mergeCell ref="E91:F91"/>
    <mergeCell ref="G91:H91"/>
    <mergeCell ref="C90:E90"/>
  </mergeCells>
  <conditionalFormatting sqref="J68:J69">
    <cfRule type="expression" dxfId="241" priority="159">
      <formula>#REF!="Subscription"</formula>
    </cfRule>
  </conditionalFormatting>
  <conditionalFormatting sqref="J67:J69">
    <cfRule type="expression" dxfId="240" priority="114">
      <formula>#REF!="Subscription"</formula>
    </cfRule>
  </conditionalFormatting>
  <conditionalFormatting sqref="G49:H51 J49:K51">
    <cfRule type="expression" dxfId="239" priority="389">
      <formula>$E$47="Subscription"</formula>
    </cfRule>
  </conditionalFormatting>
  <conditionalFormatting sqref="G85:H87 J85:K87">
    <cfRule type="expression" dxfId="238" priority="392">
      <formula>$E$83="Subscription"</formula>
    </cfRule>
  </conditionalFormatting>
  <conditionalFormatting sqref="G103:H105 J103:K105">
    <cfRule type="expression" dxfId="237" priority="395">
      <formula>$E$101="Subscription"</formula>
    </cfRule>
  </conditionalFormatting>
  <conditionalFormatting sqref="G67:H69 J67:K69">
    <cfRule type="expression" dxfId="236" priority="109">
      <formula>$E$65="Subscription"</formula>
    </cfRule>
  </conditionalFormatting>
  <conditionalFormatting sqref="J140:J141">
    <cfRule type="expression" dxfId="235" priority="87">
      <formula>#REF!="Subscription"</formula>
    </cfRule>
  </conditionalFormatting>
  <conditionalFormatting sqref="J139:J141">
    <cfRule type="expression" dxfId="234" priority="58">
      <formula>#REF!="Subscription"</formula>
    </cfRule>
  </conditionalFormatting>
  <conditionalFormatting sqref="G121:H123 J121:K123">
    <cfRule type="expression" dxfId="233" priority="106">
      <formula>$E$47="Subscription"</formula>
    </cfRule>
  </conditionalFormatting>
  <conditionalFormatting sqref="G157:H159 J157:K159">
    <cfRule type="expression" dxfId="232" priority="107">
      <formula>$E$83="Subscription"</formula>
    </cfRule>
  </conditionalFormatting>
  <conditionalFormatting sqref="G175:H177 J175:K177">
    <cfRule type="expression" dxfId="231" priority="108">
      <formula>$E$101="Subscription"</formula>
    </cfRule>
  </conditionalFormatting>
  <conditionalFormatting sqref="G139:H141 J139:K141">
    <cfRule type="expression" dxfId="230" priority="57">
      <formula>$E$65="Subscription"</formula>
    </cfRule>
  </conditionalFormatting>
  <conditionalFormatting sqref="Q39:Q43">
    <cfRule type="expression" dxfId="229" priority="56">
      <formula>OR(P39="nee",P39="")</formula>
    </cfRule>
  </conditionalFormatting>
  <conditionalFormatting sqref="R39:R43">
    <cfRule type="expression" dxfId="228" priority="55">
      <formula>OR(P39="nee",P39="")</formula>
    </cfRule>
  </conditionalFormatting>
  <conditionalFormatting sqref="Q57:Q61">
    <cfRule type="expression" dxfId="227" priority="54">
      <formula>OR(P57="nee",P57="")</formula>
    </cfRule>
  </conditionalFormatting>
  <conditionalFormatting sqref="R57:R61">
    <cfRule type="expression" dxfId="226" priority="53">
      <formula>OR(P57="nee",P57="")</formula>
    </cfRule>
  </conditionalFormatting>
  <conditionalFormatting sqref="Q75:Q79">
    <cfRule type="expression" dxfId="225" priority="52">
      <formula>OR(P75="nee",P75="")</formula>
    </cfRule>
  </conditionalFormatting>
  <conditionalFormatting sqref="R75:R79">
    <cfRule type="expression" dxfId="224" priority="51">
      <formula>OR(P75="nee",P75="")</formula>
    </cfRule>
  </conditionalFormatting>
  <conditionalFormatting sqref="Q93:Q97">
    <cfRule type="expression" dxfId="223" priority="50">
      <formula>OR(P93="nee",P93="")</formula>
    </cfRule>
  </conditionalFormatting>
  <conditionalFormatting sqref="R93:R97">
    <cfRule type="expression" dxfId="222" priority="49">
      <formula>OR(P93="nee",P93="")</formula>
    </cfRule>
  </conditionalFormatting>
  <conditionalFormatting sqref="Q111:Q115">
    <cfRule type="expression" dxfId="221" priority="48">
      <formula>OR(P111="nee",P111="")</formula>
    </cfRule>
  </conditionalFormatting>
  <conditionalFormatting sqref="R111:R115">
    <cfRule type="expression" dxfId="220" priority="47">
      <formula>OR(P111="nee",P111="")</formula>
    </cfRule>
  </conditionalFormatting>
  <conditionalFormatting sqref="Q129:Q133">
    <cfRule type="expression" dxfId="219" priority="46">
      <formula>OR(P129="nee",P129="")</formula>
    </cfRule>
  </conditionalFormatting>
  <conditionalFormatting sqref="R129:R133">
    <cfRule type="expression" dxfId="218" priority="45">
      <formula>OR(P129="nee",P129="")</formula>
    </cfRule>
  </conditionalFormatting>
  <conditionalFormatting sqref="Q147:Q151">
    <cfRule type="expression" dxfId="217" priority="44">
      <formula>OR(P147="nee",P147="")</formula>
    </cfRule>
  </conditionalFormatting>
  <conditionalFormatting sqref="R147:R151">
    <cfRule type="expression" dxfId="216" priority="43">
      <formula>OR(P147="nee",P147="")</formula>
    </cfRule>
  </conditionalFormatting>
  <conditionalFormatting sqref="Q165:Q169">
    <cfRule type="expression" dxfId="215" priority="42">
      <formula>OR(P165="nee",P165="")</formula>
    </cfRule>
  </conditionalFormatting>
  <conditionalFormatting sqref="R165:R169">
    <cfRule type="expression" dxfId="214" priority="41">
      <formula>OR(P165="nee",P165="")</formula>
    </cfRule>
  </conditionalFormatting>
  <conditionalFormatting sqref="Q49:Q51">
    <cfRule type="expression" dxfId="213" priority="40">
      <formula>OR(P49="nee",P49="")</formula>
    </cfRule>
  </conditionalFormatting>
  <conditionalFormatting sqref="R49:R51">
    <cfRule type="expression" dxfId="212" priority="39">
      <formula>OR(P49="nee",P49="")</formula>
    </cfRule>
  </conditionalFormatting>
  <conditionalFormatting sqref="Q67:Q69">
    <cfRule type="expression" dxfId="211" priority="38">
      <formula>OR(P67="nee",P67="")</formula>
    </cfRule>
  </conditionalFormatting>
  <conditionalFormatting sqref="R67:R69">
    <cfRule type="expression" dxfId="210" priority="37">
      <formula>OR(P67="nee",P67="")</formula>
    </cfRule>
  </conditionalFormatting>
  <conditionalFormatting sqref="Q85:Q87">
    <cfRule type="expression" dxfId="209" priority="36">
      <formula>OR(P85="nee",P85="")</formula>
    </cfRule>
  </conditionalFormatting>
  <conditionalFormatting sqref="R85:R87">
    <cfRule type="expression" dxfId="208" priority="35">
      <formula>OR(P85="nee",P85="")</formula>
    </cfRule>
  </conditionalFormatting>
  <conditionalFormatting sqref="Q103:Q105">
    <cfRule type="expression" dxfId="207" priority="34">
      <formula>OR(P103="nee",P103="")</formula>
    </cfRule>
  </conditionalFormatting>
  <conditionalFormatting sqref="R103:R105">
    <cfRule type="expression" dxfId="206" priority="33">
      <formula>OR(P103="nee",P103="")</formula>
    </cfRule>
  </conditionalFormatting>
  <conditionalFormatting sqref="Q121:Q123">
    <cfRule type="expression" dxfId="205" priority="32">
      <formula>OR(P121="nee",P121="")</formula>
    </cfRule>
  </conditionalFormatting>
  <conditionalFormatting sqref="R121:R123">
    <cfRule type="expression" dxfId="204" priority="31">
      <formula>OR(P121="nee",P121="")</formula>
    </cfRule>
  </conditionalFormatting>
  <conditionalFormatting sqref="Q139:Q141">
    <cfRule type="expression" dxfId="203" priority="30">
      <formula>OR(P139="nee",P139="")</formula>
    </cfRule>
  </conditionalFormatting>
  <conditionalFormatting sqref="R139:R141">
    <cfRule type="expression" dxfId="202" priority="29">
      <formula>OR(P139="nee",P139="")</formula>
    </cfRule>
  </conditionalFormatting>
  <conditionalFormatting sqref="Q157:Q159">
    <cfRule type="expression" dxfId="201" priority="28">
      <formula>OR(P157="nee",P157="")</formula>
    </cfRule>
  </conditionalFormatting>
  <conditionalFormatting sqref="R157:R159">
    <cfRule type="expression" dxfId="200" priority="27">
      <formula>OR(P157="nee",P157="")</formula>
    </cfRule>
  </conditionalFormatting>
  <conditionalFormatting sqref="Q175:Q177">
    <cfRule type="expression" dxfId="199" priority="26">
      <formula>OR(P175="nee",P175="")</formula>
    </cfRule>
  </conditionalFormatting>
  <conditionalFormatting sqref="R175:R177">
    <cfRule type="expression" dxfId="198" priority="25">
      <formula>OR(P175="nee",P175="")</formula>
    </cfRule>
  </conditionalFormatting>
  <conditionalFormatting sqref="AH39:AH43">
    <cfRule type="expression" dxfId="197" priority="24">
      <formula>OR(AG39="nee",AG39="")</formula>
    </cfRule>
  </conditionalFormatting>
  <conditionalFormatting sqref="AI39:AI43">
    <cfRule type="expression" dxfId="196" priority="23">
      <formula>OR(AG39="nee",AG39="")</formula>
    </cfRule>
  </conditionalFormatting>
  <conditionalFormatting sqref="AH57:AH61">
    <cfRule type="expression" dxfId="195" priority="22">
      <formula>OR(AG57="nee",AG57="")</formula>
    </cfRule>
  </conditionalFormatting>
  <conditionalFormatting sqref="AI57:AI61">
    <cfRule type="expression" dxfId="194" priority="21">
      <formula>OR(AG57="nee",AG57="")</formula>
    </cfRule>
  </conditionalFormatting>
  <conditionalFormatting sqref="AH75:AH79">
    <cfRule type="expression" dxfId="193" priority="20">
      <formula>OR(AG75="nee",AG75="")</formula>
    </cfRule>
  </conditionalFormatting>
  <conditionalFormatting sqref="AI75:AI79">
    <cfRule type="expression" dxfId="192" priority="19">
      <formula>OR(AG75="nee",AG75="")</formula>
    </cfRule>
  </conditionalFormatting>
  <conditionalFormatting sqref="AH93:AH97">
    <cfRule type="expression" dxfId="191" priority="18">
      <formula>OR(AG93="nee",AG93="")</formula>
    </cfRule>
  </conditionalFormatting>
  <conditionalFormatting sqref="AI93:AI97">
    <cfRule type="expression" dxfId="190" priority="17">
      <formula>OR(AG93="nee",AG93="")</formula>
    </cfRule>
  </conditionalFormatting>
  <conditionalFormatting sqref="AH111:AH115">
    <cfRule type="expression" dxfId="189" priority="16">
      <formula>OR(AG111="nee",AG111="")</formula>
    </cfRule>
  </conditionalFormatting>
  <conditionalFormatting sqref="AI111:AI115">
    <cfRule type="expression" dxfId="188" priority="15">
      <formula>OR(AG111="nee",AG111="")</formula>
    </cfRule>
  </conditionalFormatting>
  <conditionalFormatting sqref="AH129:AH133">
    <cfRule type="expression" dxfId="187" priority="14">
      <formula>OR(AG129="nee",AG129="")</formula>
    </cfRule>
  </conditionalFormatting>
  <conditionalFormatting sqref="AI129:AI133">
    <cfRule type="expression" dxfId="186" priority="13">
      <formula>OR(AG129="nee",AG129="")</formula>
    </cfRule>
  </conditionalFormatting>
  <conditionalFormatting sqref="AH147:AH151">
    <cfRule type="expression" dxfId="185" priority="12">
      <formula>OR(AG147="nee",AG147="")</formula>
    </cfRule>
  </conditionalFormatting>
  <conditionalFormatting sqref="AI147:AI151">
    <cfRule type="expression" dxfId="184" priority="11">
      <formula>OR(AG147="nee",AG147="")</formula>
    </cfRule>
  </conditionalFormatting>
  <conditionalFormatting sqref="AH165:AH169">
    <cfRule type="expression" dxfId="183" priority="10">
      <formula>OR(AG165="nee",AG165="")</formula>
    </cfRule>
  </conditionalFormatting>
  <conditionalFormatting sqref="AI165:AI169">
    <cfRule type="expression" dxfId="182" priority="9">
      <formula>OR(AG165="nee",AG165="")</formula>
    </cfRule>
  </conditionalFormatting>
  <dataValidations count="2">
    <dataValidation type="list" allowBlank="1" showInputMessage="1" showErrorMessage="1" sqref="E47 E83 E101 E65 E119 E155 E173 E137" xr:uid="{8EAB3FFF-D341-4D3C-ACEA-7F6AEF40AC3B}">
      <formula1>"Aanschaf | Perpetual, Subscription"</formula1>
    </dataValidation>
    <dataValidation type="list" allowBlank="1" showInputMessage="1" showErrorMessage="1" sqref="P85:P87 P165:P169 P111:P115 AG57:AG61 AG75:AG79 P175:P177 P75:P79 P49:P51 P67:P69 P57:P61 AG39:AG43 P39:P43 P157:P159 P103:P105 P93:P97 AG129:AG133 AG147:AG151 AG93:AG97 P147:P151 P121:P123 P139:P141 P129:P133 AG111:AG115 AG165:AG169" xr:uid="{18C3EBA0-E5E1-4DD6-9371-84A26DC22669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/>
  <dimension ref="A1:AQ817"/>
  <sheetViews>
    <sheetView showGridLines="0" zoomScale="80" zoomScaleNormal="80" workbookViewId="0">
      <selection activeCell="G34" sqref="G34:H34"/>
    </sheetView>
  </sheetViews>
  <sheetFormatPr defaultColWidth="0" defaultRowHeight="0" customHeight="1" zeroHeight="1" outlineLevelRow="1" outlineLevelCol="3" x14ac:dyDescent="0.2"/>
  <cols>
    <col min="1" max="1" width="3.7109375" style="5" customWidth="1"/>
    <col min="2" max="2" width="7.42578125" style="72" customWidth="1"/>
    <col min="3" max="3" width="18.85546875" style="147" customWidth="1"/>
    <col min="4" max="4" width="45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35.7109375" style="5" customWidth="1"/>
    <col min="24" max="24" width="20.7109375" style="5" customWidth="1"/>
    <col min="25" max="25" width="15.7109375" style="5" customWidth="1"/>
    <col min="26" max="26" width="20.7109375" style="5" customWidth="1"/>
    <col min="27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30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520" t="str">
        <f>D12</f>
        <v xml:space="preserve">LAN 1 : 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520" t="str">
        <f>D15</f>
        <v xml:space="preserve">LAN 2 : </v>
      </c>
      <c r="B2" s="78"/>
      <c r="C2" s="25" t="str">
        <f>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520" t="str">
        <f>D18</f>
        <v xml:space="preserve">LAN 3 : </v>
      </c>
      <c r="B3" s="79"/>
      <c r="C3" s="12" t="str">
        <f>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520" t="str">
        <f>D21</f>
        <v xml:space="preserve">LAN 4 : </v>
      </c>
      <c r="B4" s="79"/>
      <c r="C4" s="117" t="s">
        <v>324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520" t="str">
        <f>D24</f>
        <v xml:space="preserve">LAN 5 : 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520" t="str">
        <f>D27</f>
        <v xml:space="preserve">LAN 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520" t="str">
        <f>D30</f>
        <v xml:space="preserve">LAN 7 : </v>
      </c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14"/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9.899999999999999" customHeight="1" x14ac:dyDescent="0.25">
      <c r="A9" s="59"/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19.5" outlineLevel="1" x14ac:dyDescent="0.25">
      <c r="A10" s="59"/>
      <c r="B10" s="80" t="s">
        <v>30</v>
      </c>
      <c r="C10" s="168" t="s">
        <v>263</v>
      </c>
      <c r="D10" s="170"/>
      <c r="E10" s="89">
        <f>J34</f>
        <v>0</v>
      </c>
      <c r="F10" s="89">
        <f>T34</f>
        <v>0</v>
      </c>
      <c r="G10" s="89">
        <f>AL34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outlineLevel="1" x14ac:dyDescent="0.25">
      <c r="A11" s="59"/>
      <c r="B11" s="80" t="s">
        <v>31</v>
      </c>
      <c r="C11" s="168" t="s">
        <v>264</v>
      </c>
      <c r="D11" s="170"/>
      <c r="E11" s="89">
        <f>J44</f>
        <v>0</v>
      </c>
      <c r="F11" s="89">
        <f>T44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59"/>
      <c r="B12" s="141"/>
      <c r="C12" s="162" t="s">
        <v>7</v>
      </c>
      <c r="D12" s="251" t="str">
        <f>E34&amp;G34</f>
        <v xml:space="preserve">LAN 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9.5" outlineLevel="1" x14ac:dyDescent="0.25">
      <c r="A13" s="59"/>
      <c r="B13" s="80" t="s">
        <v>9</v>
      </c>
      <c r="C13" s="171" t="s">
        <v>193</v>
      </c>
      <c r="D13" s="172"/>
      <c r="E13" s="143">
        <f>J52</f>
        <v>0</v>
      </c>
      <c r="F13" s="143">
        <f>T52</f>
        <v>0</v>
      </c>
      <c r="G13" s="143">
        <f>AL52</f>
        <v>0</v>
      </c>
      <c r="H13" s="143">
        <f>SUM(E13:G13)</f>
        <v>0</v>
      </c>
      <c r="I13" s="75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19.5" outlineLevel="1" x14ac:dyDescent="0.25">
      <c r="A14" s="59"/>
      <c r="B14" s="80" t="s">
        <v>10</v>
      </c>
      <c r="C14" s="168" t="s">
        <v>186</v>
      </c>
      <c r="D14" s="170"/>
      <c r="E14" s="89">
        <f>J62</f>
        <v>0</v>
      </c>
      <c r="F14" s="89">
        <f>T62</f>
        <v>0</v>
      </c>
      <c r="G14" s="226" t="s">
        <v>24</v>
      </c>
      <c r="H14" s="89">
        <f>SUM(E14:G14)</f>
        <v>0</v>
      </c>
      <c r="I14" s="75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25" thickBot="1" x14ac:dyDescent="0.3">
      <c r="A15" s="59"/>
      <c r="B15" s="141"/>
      <c r="C15" s="162" t="s">
        <v>7</v>
      </c>
      <c r="D15" s="251" t="str">
        <f>E52&amp;G52</f>
        <v xml:space="preserve">LAN 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75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19.5" outlineLevel="1" x14ac:dyDescent="0.25">
      <c r="A16" s="59"/>
      <c r="B16" s="80" t="s">
        <v>43</v>
      </c>
      <c r="C16" s="168" t="s">
        <v>192</v>
      </c>
      <c r="D16" s="170"/>
      <c r="E16" s="89">
        <f>J70</f>
        <v>0</v>
      </c>
      <c r="F16" s="89">
        <f>T70</f>
        <v>0</v>
      </c>
      <c r="G16" s="89">
        <f>AL70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38" s="11" customFormat="1" ht="19.5" outlineLevel="1" x14ac:dyDescent="0.25">
      <c r="A17" s="59"/>
      <c r="B17" s="80" t="s">
        <v>44</v>
      </c>
      <c r="C17" s="168" t="s">
        <v>187</v>
      </c>
      <c r="D17" s="170"/>
      <c r="E17" s="89">
        <f>J80</f>
        <v>0</v>
      </c>
      <c r="F17" s="89">
        <f>T80</f>
        <v>0</v>
      </c>
      <c r="G17" s="226" t="s">
        <v>24</v>
      </c>
      <c r="H17" s="89">
        <f t="shared" ref="H17:H26" si="0">SUM(E17:G17)</f>
        <v>0</v>
      </c>
      <c r="I17" s="75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38" s="11" customFormat="1" ht="20.25" thickBot="1" x14ac:dyDescent="0.3">
      <c r="A18" s="59"/>
      <c r="B18" s="141"/>
      <c r="C18" s="162" t="s">
        <v>7</v>
      </c>
      <c r="D18" s="251" t="str">
        <f>E70&amp;G70</f>
        <v xml:space="preserve">LAN 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75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38" s="11" customFormat="1" ht="19.5" outlineLevel="1" x14ac:dyDescent="0.25">
      <c r="A19" s="59"/>
      <c r="B19" s="80" t="s">
        <v>49</v>
      </c>
      <c r="C19" s="168" t="s">
        <v>191</v>
      </c>
      <c r="D19" s="170"/>
      <c r="E19" s="89">
        <f>J88</f>
        <v>0</v>
      </c>
      <c r="F19" s="89">
        <f>T88</f>
        <v>0</v>
      </c>
      <c r="G19" s="89">
        <f>AL88</f>
        <v>0</v>
      </c>
      <c r="H19" s="89">
        <f t="shared" si="0"/>
        <v>0</v>
      </c>
      <c r="I19" s="75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38" s="11" customFormat="1" ht="19.5" outlineLevel="1" x14ac:dyDescent="0.25">
      <c r="A20" s="59"/>
      <c r="B20" s="80" t="s">
        <v>52</v>
      </c>
      <c r="C20" s="168" t="s">
        <v>188</v>
      </c>
      <c r="D20" s="170"/>
      <c r="E20" s="89">
        <f>J98</f>
        <v>0</v>
      </c>
      <c r="F20" s="89">
        <f>T98</f>
        <v>0</v>
      </c>
      <c r="G20" s="226" t="s">
        <v>24</v>
      </c>
      <c r="H20" s="89">
        <f t="shared" si="0"/>
        <v>0</v>
      </c>
      <c r="I20" s="75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38" s="11" customFormat="1" ht="20.25" thickBot="1" x14ac:dyDescent="0.3">
      <c r="A21" s="59"/>
      <c r="B21" s="141"/>
      <c r="C21" s="162" t="s">
        <v>7</v>
      </c>
      <c r="D21" s="251" t="str">
        <f>E88&amp;G88</f>
        <v xml:space="preserve">LAN 4 : </v>
      </c>
      <c r="E21" s="142">
        <f>SUM(E19:E20)</f>
        <v>0</v>
      </c>
      <c r="F21" s="142">
        <f>SUM(F19:F20)</f>
        <v>0</v>
      </c>
      <c r="G21" s="142">
        <f>SUM(G19:G20)</f>
        <v>0</v>
      </c>
      <c r="H21" s="142">
        <f>SUM(H19:H20)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38" s="11" customFormat="1" ht="19.5" outlineLevel="1" x14ac:dyDescent="0.25">
      <c r="A22" s="59"/>
      <c r="B22" s="80" t="s">
        <v>50</v>
      </c>
      <c r="C22" s="173" t="s">
        <v>22</v>
      </c>
      <c r="D22" s="170"/>
      <c r="E22" s="89">
        <f>J106</f>
        <v>0</v>
      </c>
      <c r="F22" s="89">
        <f>T106</f>
        <v>0</v>
      </c>
      <c r="G22" s="89">
        <f>AL106</f>
        <v>0</v>
      </c>
      <c r="H22" s="89">
        <f t="shared" si="0"/>
        <v>0</v>
      </c>
      <c r="I22" s="75"/>
      <c r="J22" s="75"/>
      <c r="K22" s="75"/>
      <c r="L22" s="75"/>
      <c r="M22" s="75"/>
      <c r="N22" s="151"/>
      <c r="O22" s="151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151"/>
      <c r="AF22" s="151"/>
      <c r="AG22" s="75"/>
      <c r="AH22" s="75"/>
      <c r="AI22" s="75"/>
      <c r="AJ22" s="75"/>
      <c r="AK22" s="75"/>
      <c r="AL22" s="75"/>
    </row>
    <row r="23" spans="1:38" s="11" customFormat="1" ht="19.5" outlineLevel="1" x14ac:dyDescent="0.25">
      <c r="A23" s="59"/>
      <c r="B23" s="80" t="s">
        <v>53</v>
      </c>
      <c r="C23" s="168" t="s">
        <v>55</v>
      </c>
      <c r="D23" s="170"/>
      <c r="E23" s="89">
        <f>J116</f>
        <v>0</v>
      </c>
      <c r="F23" s="89">
        <f>T116</f>
        <v>0</v>
      </c>
      <c r="G23" s="226" t="s">
        <v>24</v>
      </c>
      <c r="H23" s="89">
        <f t="shared" si="0"/>
        <v>0</v>
      </c>
      <c r="I23" s="75"/>
      <c r="J23" s="75"/>
      <c r="K23" s="75"/>
      <c r="L23" s="75"/>
      <c r="M23" s="75"/>
      <c r="N23" s="151"/>
      <c r="O23" s="15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151"/>
      <c r="AF23" s="151"/>
      <c r="AG23" s="75"/>
      <c r="AH23" s="75"/>
      <c r="AI23" s="75"/>
      <c r="AJ23" s="75"/>
      <c r="AK23" s="75"/>
      <c r="AL23" s="75"/>
    </row>
    <row r="24" spans="1:38" s="11" customFormat="1" ht="20.25" thickBot="1" x14ac:dyDescent="0.3">
      <c r="A24" s="59"/>
      <c r="B24" s="141"/>
      <c r="C24" s="162" t="s">
        <v>7</v>
      </c>
      <c r="D24" s="251" t="str">
        <f>E106&amp;G106</f>
        <v xml:space="preserve">LAN 5 : </v>
      </c>
      <c r="E24" s="142">
        <f>SUM(E22:E23)</f>
        <v>0</v>
      </c>
      <c r="F24" s="142">
        <f>SUM(F22:F23)</f>
        <v>0</v>
      </c>
      <c r="G24" s="142">
        <f>SUM(G22:G23)</f>
        <v>0</v>
      </c>
      <c r="H24" s="142">
        <f>SUM(H22:H23)</f>
        <v>0</v>
      </c>
      <c r="I24" s="75"/>
      <c r="J24" s="75"/>
      <c r="K24" s="75"/>
      <c r="L24" s="75"/>
      <c r="M24" s="75"/>
      <c r="N24" s="151"/>
      <c r="O24" s="151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51"/>
      <c r="AF24" s="151"/>
      <c r="AG24" s="75"/>
      <c r="AH24" s="75"/>
      <c r="AI24" s="75"/>
      <c r="AJ24" s="75"/>
      <c r="AK24" s="75"/>
      <c r="AL24" s="75"/>
    </row>
    <row r="25" spans="1:38" s="11" customFormat="1" ht="19.5" outlineLevel="1" x14ac:dyDescent="0.25">
      <c r="A25" s="59"/>
      <c r="B25" s="80" t="s">
        <v>51</v>
      </c>
      <c r="C25" s="168" t="s">
        <v>189</v>
      </c>
      <c r="D25" s="170"/>
      <c r="E25" s="89">
        <f>+J124</f>
        <v>0</v>
      </c>
      <c r="F25" s="89">
        <f>+T124</f>
        <v>0</v>
      </c>
      <c r="G25" s="89">
        <f>+AL124</f>
        <v>0</v>
      </c>
      <c r="H25" s="89">
        <f t="shared" si="0"/>
        <v>0</v>
      </c>
      <c r="I25" s="75"/>
      <c r="J25" s="75"/>
      <c r="K25" s="75"/>
      <c r="L25" s="75"/>
      <c r="M25" s="75"/>
      <c r="N25" s="151"/>
      <c r="O25" s="15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51"/>
      <c r="AF25" s="151"/>
      <c r="AG25" s="75"/>
      <c r="AH25" s="75"/>
      <c r="AI25" s="75"/>
      <c r="AJ25" s="75"/>
      <c r="AK25" s="75"/>
      <c r="AL25" s="75"/>
    </row>
    <row r="26" spans="1:38" s="11" customFormat="1" ht="19.5" outlineLevel="1" x14ac:dyDescent="0.25">
      <c r="A26" s="59"/>
      <c r="B26" s="80" t="s">
        <v>54</v>
      </c>
      <c r="C26" s="168" t="s">
        <v>190</v>
      </c>
      <c r="D26" s="170"/>
      <c r="E26" s="89">
        <f>+J134</f>
        <v>0</v>
      </c>
      <c r="F26" s="89">
        <f>+T134</f>
        <v>0</v>
      </c>
      <c r="G26" s="226" t="s">
        <v>24</v>
      </c>
      <c r="H26" s="89">
        <f t="shared" si="0"/>
        <v>0</v>
      </c>
      <c r="I26" s="75"/>
      <c r="J26" s="75"/>
      <c r="K26" s="75"/>
      <c r="L26" s="75"/>
      <c r="M26" s="75"/>
      <c r="N26" s="151"/>
      <c r="O26" s="151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151"/>
      <c r="AF26" s="151"/>
      <c r="AG26" s="75"/>
      <c r="AH26" s="75"/>
      <c r="AI26" s="75"/>
      <c r="AJ26" s="75"/>
      <c r="AK26" s="75"/>
      <c r="AL26" s="75"/>
    </row>
    <row r="27" spans="1:38" s="11" customFormat="1" ht="20.25" thickBot="1" x14ac:dyDescent="0.3">
      <c r="A27" s="59"/>
      <c r="B27" s="278"/>
      <c r="C27" s="162" t="s">
        <v>7</v>
      </c>
      <c r="D27" s="251" t="str">
        <f>E124&amp;G124</f>
        <v xml:space="preserve">LAN 6 : </v>
      </c>
      <c r="E27" s="142">
        <f>SUM(E25:E26)</f>
        <v>0</v>
      </c>
      <c r="F27" s="142">
        <f>SUM(F25:F26)</f>
        <v>0</v>
      </c>
      <c r="G27" s="142">
        <f>SUM(G25:G26)</f>
        <v>0</v>
      </c>
      <c r="H27" s="142">
        <f>SUM(H25:H26)</f>
        <v>0</v>
      </c>
      <c r="I27" s="75"/>
      <c r="J27" s="75"/>
      <c r="K27" s="75"/>
      <c r="L27" s="75"/>
      <c r="M27" s="75"/>
      <c r="N27" s="151"/>
      <c r="O27" s="15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151"/>
      <c r="AF27" s="151"/>
      <c r="AG27" s="75"/>
      <c r="AH27" s="75"/>
      <c r="AI27" s="75"/>
      <c r="AJ27" s="75"/>
      <c r="AK27" s="75"/>
      <c r="AL27" s="75"/>
    </row>
    <row r="28" spans="1:38" s="11" customFormat="1" ht="19.5" x14ac:dyDescent="0.25">
      <c r="A28" s="59"/>
      <c r="B28" s="80" t="s">
        <v>237</v>
      </c>
      <c r="C28" s="168" t="s">
        <v>189</v>
      </c>
      <c r="D28" s="170"/>
      <c r="E28" s="89">
        <f>+J142</f>
        <v>0</v>
      </c>
      <c r="F28" s="89">
        <f>+T142</f>
        <v>0</v>
      </c>
      <c r="G28" s="89">
        <f>+AL142</f>
        <v>0</v>
      </c>
      <c r="H28" s="89">
        <f t="shared" ref="H28:H29" si="1">SUM(E28:G28)</f>
        <v>0</v>
      </c>
      <c r="I28" s="75"/>
      <c r="J28" s="75"/>
      <c r="K28" s="75"/>
      <c r="L28" s="75"/>
      <c r="M28" s="75"/>
      <c r="N28" s="151"/>
      <c r="O28" s="151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151"/>
      <c r="AF28" s="151"/>
      <c r="AG28" s="75"/>
      <c r="AH28" s="75"/>
      <c r="AI28" s="75"/>
      <c r="AJ28" s="75"/>
      <c r="AK28" s="75"/>
      <c r="AL28" s="75"/>
    </row>
    <row r="29" spans="1:38" s="11" customFormat="1" ht="19.5" x14ac:dyDescent="0.25">
      <c r="A29" s="59"/>
      <c r="B29" s="80" t="s">
        <v>249</v>
      </c>
      <c r="C29" s="168" t="s">
        <v>190</v>
      </c>
      <c r="D29" s="170"/>
      <c r="E29" s="89">
        <f>+J152</f>
        <v>0</v>
      </c>
      <c r="F29" s="89">
        <f>+T152</f>
        <v>0</v>
      </c>
      <c r="G29" s="226" t="s">
        <v>24</v>
      </c>
      <c r="H29" s="89">
        <f t="shared" si="1"/>
        <v>0</v>
      </c>
      <c r="I29" s="75"/>
      <c r="J29" s="75"/>
      <c r="K29" s="75"/>
      <c r="L29" s="75"/>
      <c r="M29" s="75"/>
      <c r="N29" s="151"/>
      <c r="O29" s="151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151"/>
      <c r="AF29" s="151"/>
      <c r="AG29" s="75"/>
      <c r="AH29" s="75"/>
      <c r="AI29" s="75"/>
      <c r="AJ29" s="75"/>
      <c r="AK29" s="75"/>
      <c r="AL29" s="75"/>
    </row>
    <row r="30" spans="1:38" s="11" customFormat="1" ht="20.25" thickBot="1" x14ac:dyDescent="0.3">
      <c r="A30" s="59"/>
      <c r="B30" s="278"/>
      <c r="C30" s="162" t="s">
        <v>7</v>
      </c>
      <c r="D30" s="251" t="str">
        <f>E142&amp;G142</f>
        <v xml:space="preserve">LAN 7 : </v>
      </c>
      <c r="E30" s="142">
        <f>SUM(E28:E29)</f>
        <v>0</v>
      </c>
      <c r="F30" s="142">
        <f>SUM(F28:F29)</f>
        <v>0</v>
      </c>
      <c r="G30" s="142">
        <f>SUM(G28:G29)</f>
        <v>0</v>
      </c>
      <c r="H30" s="142">
        <f>SUM(H28:H29)</f>
        <v>0</v>
      </c>
      <c r="I30" s="75"/>
      <c r="J30" s="75"/>
      <c r="K30" s="75"/>
      <c r="L30" s="75"/>
      <c r="M30" s="75"/>
      <c r="N30" s="151"/>
      <c r="O30" s="151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151"/>
      <c r="AF30" s="151"/>
      <c r="AG30" s="75"/>
      <c r="AH30" s="75"/>
      <c r="AI30" s="75"/>
      <c r="AJ30" s="75"/>
      <c r="AK30" s="75"/>
      <c r="AL30" s="75"/>
    </row>
    <row r="31" spans="1:38" s="11" customFormat="1" ht="13.5" thickBot="1" x14ac:dyDescent="0.25">
      <c r="A31" s="59"/>
      <c r="B31" s="158"/>
      <c r="C31" s="158"/>
      <c r="D31" s="158"/>
      <c r="E31" s="24"/>
      <c r="F31" s="20"/>
      <c r="G31" s="20"/>
      <c r="H31" s="20"/>
      <c r="I31" s="20"/>
      <c r="J31" s="20"/>
      <c r="K31" s="20"/>
      <c r="L31" s="20"/>
      <c r="M31" s="20"/>
      <c r="N31" s="149"/>
      <c r="O31" s="149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149"/>
      <c r="AF31" s="149"/>
      <c r="AG31" s="20"/>
      <c r="AH31" s="20"/>
      <c r="AI31" s="20"/>
      <c r="AJ31" s="20"/>
      <c r="AK31" s="20"/>
      <c r="AL31" s="20"/>
    </row>
    <row r="32" spans="1:38" s="11" customFormat="1" ht="15" customHeight="1" x14ac:dyDescent="0.2">
      <c r="A32" s="59"/>
      <c r="B32" s="159"/>
      <c r="C32" s="159"/>
      <c r="D32" s="159"/>
      <c r="E32" s="17"/>
      <c r="F32" s="18"/>
      <c r="G32" s="18"/>
      <c r="H32" s="18"/>
      <c r="I32" s="18"/>
      <c r="J32" s="18"/>
      <c r="K32" s="18"/>
      <c r="L32" s="18"/>
      <c r="M32" s="18"/>
      <c r="N32" s="150"/>
      <c r="O32" s="150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50"/>
      <c r="AF32" s="150"/>
      <c r="AG32" s="18"/>
      <c r="AH32" s="18"/>
      <c r="AI32" s="18"/>
      <c r="AJ32" s="18"/>
      <c r="AK32" s="18"/>
      <c r="AL32" s="18"/>
    </row>
    <row r="33" spans="1:41" s="11" customFormat="1" ht="19.5" x14ac:dyDescent="0.15">
      <c r="A33" s="59"/>
      <c r="B33" s="87" t="s">
        <v>30</v>
      </c>
      <c r="C33" s="83" t="str">
        <f>VLOOKUP(B33,$B$10:$D$26,2,FALSE)</f>
        <v>Variant 1: LAN access</v>
      </c>
      <c r="D33" s="164"/>
      <c r="E33" s="128"/>
      <c r="F33" s="128"/>
      <c r="G33" s="131" t="s">
        <v>35</v>
      </c>
      <c r="H33" s="128"/>
      <c r="I33" s="128"/>
      <c r="J33" s="127"/>
      <c r="K33" s="266"/>
      <c r="L33" s="85"/>
      <c r="M33" s="248" t="s">
        <v>317</v>
      </c>
      <c r="N33" s="249"/>
      <c r="O33" s="250"/>
      <c r="P33" s="250"/>
      <c r="Q33" s="250"/>
      <c r="R33" s="250"/>
      <c r="S33" s="128"/>
      <c r="T33" s="127"/>
      <c r="U33" s="266"/>
      <c r="V33" s="266"/>
      <c r="W33" s="248" t="s">
        <v>317</v>
      </c>
      <c r="X33" s="249"/>
      <c r="Y33" s="250"/>
      <c r="Z33" s="250"/>
      <c r="AA33" s="624"/>
      <c r="AB33" s="266"/>
      <c r="AC33" s="85"/>
      <c r="AD33" s="248" t="s">
        <v>17</v>
      </c>
      <c r="AE33" s="249"/>
      <c r="AF33" s="250"/>
      <c r="AG33" s="250"/>
      <c r="AH33" s="250"/>
      <c r="AI33" s="250"/>
      <c r="AJ33" s="250"/>
      <c r="AK33" s="128"/>
      <c r="AL33" s="127"/>
      <c r="AM33" s="86"/>
    </row>
    <row r="34" spans="1:41" s="86" customFormat="1" ht="20.25" thickBot="1" x14ac:dyDescent="0.2">
      <c r="A34" s="59"/>
      <c r="B34" s="59"/>
      <c r="C34" s="83" t="s">
        <v>20</v>
      </c>
      <c r="D34" s="164"/>
      <c r="E34" s="649" t="str">
        <f>"LAN "&amp;LEFT(B33,1)&amp;" : "</f>
        <v xml:space="preserve">LAN 1 : </v>
      </c>
      <c r="F34" s="644"/>
      <c r="G34" s="647"/>
      <c r="H34" s="648"/>
      <c r="I34" s="88" t="s">
        <v>21</v>
      </c>
      <c r="J34" s="84">
        <f>SUM(J36:J40)</f>
        <v>0</v>
      </c>
      <c r="K34" s="267"/>
      <c r="L34" s="59"/>
      <c r="M34" s="246"/>
      <c r="N34" s="247"/>
      <c r="O34" s="129"/>
      <c r="P34" s="129"/>
      <c r="Q34" s="129"/>
      <c r="R34" s="524"/>
      <c r="S34" s="132" t="s">
        <v>21</v>
      </c>
      <c r="T34" s="133">
        <f>SUM(T36:T40)</f>
        <v>0</v>
      </c>
      <c r="U34" s="267"/>
      <c r="V34" s="267"/>
      <c r="W34" s="246" t="s">
        <v>472</v>
      </c>
      <c r="X34" s="247"/>
      <c r="Y34" s="129"/>
      <c r="Z34" s="129"/>
      <c r="AA34" s="625"/>
      <c r="AB34" s="267"/>
      <c r="AC34" s="59"/>
      <c r="AD34" s="246"/>
      <c r="AE34" s="247"/>
      <c r="AF34" s="129"/>
      <c r="AG34" s="129"/>
      <c r="AH34" s="129"/>
      <c r="AI34" s="129"/>
      <c r="AJ34" s="129"/>
      <c r="AK34" s="132" t="s">
        <v>21</v>
      </c>
      <c r="AL34" s="133">
        <f>SUM(AL36:AL40)</f>
        <v>0</v>
      </c>
      <c r="AM34" s="11"/>
      <c r="AN34" s="11"/>
      <c r="AO34" s="11"/>
    </row>
    <row r="35" spans="1:41" s="11" customFormat="1" ht="90.75" thickTop="1" x14ac:dyDescent="0.25">
      <c r="A35" s="59"/>
      <c r="B35" s="135"/>
      <c r="C35" s="192" t="s">
        <v>5</v>
      </c>
      <c r="D35" s="192" t="s">
        <v>11</v>
      </c>
      <c r="E35" s="63"/>
      <c r="F35" s="193">
        <v>1</v>
      </c>
      <c r="G35" s="193" t="s">
        <v>36</v>
      </c>
      <c r="H35" s="193" t="s">
        <v>181</v>
      </c>
      <c r="I35" s="193" t="s">
        <v>12</v>
      </c>
      <c r="J35" s="193" t="s">
        <v>13</v>
      </c>
      <c r="K35" s="268" t="s">
        <v>210</v>
      </c>
      <c r="L35" s="14"/>
      <c r="M35" s="192" t="s">
        <v>5</v>
      </c>
      <c r="N35" s="192" t="s">
        <v>11</v>
      </c>
      <c r="O35" s="193" t="s">
        <v>16</v>
      </c>
      <c r="P35" s="194" t="s">
        <v>19</v>
      </c>
      <c r="Q35" s="193" t="s">
        <v>318</v>
      </c>
      <c r="R35" s="193" t="s">
        <v>474</v>
      </c>
      <c r="S35" s="193" t="s">
        <v>319</v>
      </c>
      <c r="T35" s="193" t="s">
        <v>224</v>
      </c>
      <c r="U35" s="268" t="s">
        <v>210</v>
      </c>
      <c r="V35" s="267"/>
      <c r="W35" s="623" t="s">
        <v>5</v>
      </c>
      <c r="X35" s="626" t="s">
        <v>470</v>
      </c>
      <c r="Y35" s="193" t="s">
        <v>318</v>
      </c>
      <c r="Z35" s="527" t="s">
        <v>473</v>
      </c>
      <c r="AA35" s="193" t="s">
        <v>319</v>
      </c>
      <c r="AB35" s="268" t="s">
        <v>210</v>
      </c>
      <c r="AC35" s="14"/>
      <c r="AD35" s="192" t="s">
        <v>5</v>
      </c>
      <c r="AE35" s="192" t="s">
        <v>11</v>
      </c>
      <c r="AF35" s="193" t="s">
        <v>16</v>
      </c>
      <c r="AG35" s="194" t="s">
        <v>19</v>
      </c>
      <c r="AH35" s="193" t="s">
        <v>302</v>
      </c>
      <c r="AI35" s="195" t="s">
        <v>15</v>
      </c>
      <c r="AJ35" s="193" t="s">
        <v>302</v>
      </c>
      <c r="AK35" s="193" t="s">
        <v>18</v>
      </c>
      <c r="AL35" s="193" t="s">
        <v>226</v>
      </c>
    </row>
    <row r="36" spans="1:41" s="11" customFormat="1" ht="15" customHeight="1" x14ac:dyDescent="0.15">
      <c r="A36" s="59"/>
      <c r="B36" s="135"/>
      <c r="C36" s="165"/>
      <c r="D36" s="63"/>
      <c r="E36" s="63"/>
      <c r="F36" s="210"/>
      <c r="G36" s="227"/>
      <c r="H36" s="64"/>
      <c r="I36" s="196">
        <f>G36*(1-H36)</f>
        <v>0</v>
      </c>
      <c r="J36" s="197">
        <f>IF(ISERROR(+I36*F36),"",+I36*F36)</f>
        <v>0</v>
      </c>
      <c r="K36" s="269"/>
      <c r="L36" s="14"/>
      <c r="M36" s="198" t="str">
        <f t="shared" ref="M36:N40" si="2">IF(ISBLANK(+C36),"",+C36)</f>
        <v/>
      </c>
      <c r="N36" s="198" t="str">
        <f t="shared" si="2"/>
        <v/>
      </c>
      <c r="O36" s="199" t="str">
        <f>IF(ISBLANK(+F36),"",+F36)</f>
        <v/>
      </c>
      <c r="P36" s="108"/>
      <c r="Q36" s="227"/>
      <c r="R36" s="211"/>
      <c r="S36" s="196">
        <f t="shared" ref="S36:S40" si="3">IF(ISERROR(+Q36*(1-(R36))),"",+Q36*(1-(R36)))</f>
        <v>0</v>
      </c>
      <c r="T36" s="197">
        <f>IF(OR(P36="nee",P36=""),0,IF(ISERROR(+S36*O36*7),0,+S36*O36*7))</f>
        <v>0</v>
      </c>
      <c r="U36" s="269"/>
      <c r="V36" s="267"/>
      <c r="W36" s="629"/>
      <c r="X36" s="627"/>
      <c r="Y36" s="628"/>
      <c r="Z36" s="528"/>
      <c r="AA36" s="196" t="str">
        <f>IF(Z36="","",Y36*(1-Z36))</f>
        <v/>
      </c>
      <c r="AB36" s="269"/>
      <c r="AC36" s="14"/>
      <c r="AD36" s="198" t="str">
        <f t="shared" ref="AD36:AE40" si="4">IF(ISBLANK(+M36),"",+M36)</f>
        <v/>
      </c>
      <c r="AE36" s="198" t="str">
        <f t="shared" si="4"/>
        <v/>
      </c>
      <c r="AF36" s="199" t="str">
        <f>IF(ISBLANK(+F36),"",+F36)</f>
        <v/>
      </c>
      <c r="AG36" s="108"/>
      <c r="AH36" s="106"/>
      <c r="AI36" s="211"/>
      <c r="AJ36" s="200" t="str">
        <f>IF(ISERROR(IF(OR(AG36="nee",AG36=""),"",+AF36*AH36)),"",IF(OR(AG36="nee",AG36=""),"",+AF36*AH36))</f>
        <v/>
      </c>
      <c r="AK36" s="201" t="str">
        <f>IF(ISERROR((AJ36*24*365)/1000),"",(AJ36*24*365)/1000)</f>
        <v/>
      </c>
      <c r="AL36" s="197">
        <f>IF(ISERROR(+AK36*tariefKwh*7),0,+AK36*tariefKwh*7)</f>
        <v>0</v>
      </c>
    </row>
    <row r="37" spans="1:41" s="11" customFormat="1" ht="15" customHeight="1" x14ac:dyDescent="0.15">
      <c r="A37" s="59"/>
      <c r="B37" s="135"/>
      <c r="C37" s="165"/>
      <c r="D37" s="63"/>
      <c r="E37" s="63"/>
      <c r="F37" s="210"/>
      <c r="G37" s="227"/>
      <c r="H37" s="64"/>
      <c r="I37" s="196">
        <f>G37*(1-H37)</f>
        <v>0</v>
      </c>
      <c r="J37" s="197">
        <f>IF(ISERROR(+I37*F37),"",+I37*F37)</f>
        <v>0</v>
      </c>
      <c r="K37" s="269"/>
      <c r="L37" s="14"/>
      <c r="M37" s="198" t="str">
        <f t="shared" si="2"/>
        <v/>
      </c>
      <c r="N37" s="198" t="str">
        <f t="shared" si="2"/>
        <v/>
      </c>
      <c r="O37" s="199" t="str">
        <f>IF(ISBLANK(+F37),"",+F37)</f>
        <v/>
      </c>
      <c r="P37" s="108"/>
      <c r="Q37" s="227"/>
      <c r="R37" s="211"/>
      <c r="S37" s="196">
        <f t="shared" si="3"/>
        <v>0</v>
      </c>
      <c r="T37" s="197">
        <f>IF(OR(P37="nee",P37=""),0,IF(ISERROR(+S37*O37*7),0,+S37*O37*7))</f>
        <v>0</v>
      </c>
      <c r="U37" s="269"/>
      <c r="V37" s="267"/>
      <c r="W37" s="629"/>
      <c r="X37" s="627"/>
      <c r="Y37" s="628"/>
      <c r="Z37" s="528"/>
      <c r="AA37" s="196" t="str">
        <f>IF(Z37="","",Y37*(1-Z37))</f>
        <v/>
      </c>
      <c r="AB37" s="269"/>
      <c r="AC37" s="14"/>
      <c r="AD37" s="198" t="str">
        <f t="shared" si="4"/>
        <v/>
      </c>
      <c r="AE37" s="198" t="str">
        <f t="shared" si="4"/>
        <v/>
      </c>
      <c r="AF37" s="199" t="str">
        <f>IF(ISBLANK(+F37),"",+F37)</f>
        <v/>
      </c>
      <c r="AG37" s="108"/>
      <c r="AH37" s="106"/>
      <c r="AI37" s="211"/>
      <c r="AJ37" s="200" t="str">
        <f>IF(ISERROR(IF(OR(AG37="nee",AG37=""),"",+AF37*AH37)),"",IF(OR(AG37="nee",AG37=""),"",+AF37*AH37))</f>
        <v/>
      </c>
      <c r="AK37" s="201" t="str">
        <f>IF(ISERROR((AJ37*24*365)/1000),"",(AJ37*24*365)/1000)</f>
        <v/>
      </c>
      <c r="AL37" s="197">
        <f>IF(ISERROR(+AK37*tariefKwh*7),0,+AK37*tariefKwh*7)</f>
        <v>0</v>
      </c>
    </row>
    <row r="38" spans="1:41" s="11" customFormat="1" ht="15" customHeight="1" x14ac:dyDescent="0.15">
      <c r="A38" s="59"/>
      <c r="B38" s="135"/>
      <c r="C38" s="165"/>
      <c r="D38" s="63"/>
      <c r="E38" s="63"/>
      <c r="F38" s="210"/>
      <c r="G38" s="227"/>
      <c r="H38" s="64"/>
      <c r="I38" s="196">
        <f>G38*(1-H38)</f>
        <v>0</v>
      </c>
      <c r="J38" s="197">
        <f>IF(ISERROR(+I38*F38),"",+I38*F38)</f>
        <v>0</v>
      </c>
      <c r="K38" s="269"/>
      <c r="L38" s="14"/>
      <c r="M38" s="198" t="str">
        <f t="shared" si="2"/>
        <v/>
      </c>
      <c r="N38" s="198" t="str">
        <f t="shared" si="2"/>
        <v/>
      </c>
      <c r="O38" s="199" t="str">
        <f>IF(ISBLANK(+F38),"",+F38)</f>
        <v/>
      </c>
      <c r="P38" s="108"/>
      <c r="Q38" s="227"/>
      <c r="R38" s="211"/>
      <c r="S38" s="196">
        <f t="shared" si="3"/>
        <v>0</v>
      </c>
      <c r="T38" s="197">
        <f>IF(OR(P38="nee",P38=""),0,IF(ISERROR(+S38*O38*7),0,+S38*O38*7))</f>
        <v>0</v>
      </c>
      <c r="U38" s="269"/>
      <c r="V38" s="267"/>
      <c r="W38" s="629"/>
      <c r="X38" s="627"/>
      <c r="Y38" s="628"/>
      <c r="Z38" s="528"/>
      <c r="AA38" s="196" t="str">
        <f>IF(Z38="","",Y38*(1-Z38))</f>
        <v/>
      </c>
      <c r="AB38" s="269"/>
      <c r="AC38" s="14"/>
      <c r="AD38" s="198" t="str">
        <f t="shared" si="4"/>
        <v/>
      </c>
      <c r="AE38" s="198" t="str">
        <f t="shared" si="4"/>
        <v/>
      </c>
      <c r="AF38" s="199" t="str">
        <f>IF(ISBLANK(+F38),"",+F38)</f>
        <v/>
      </c>
      <c r="AG38" s="108"/>
      <c r="AH38" s="106"/>
      <c r="AI38" s="211"/>
      <c r="AJ38" s="200" t="str">
        <f>IF(ISERROR(IF(OR(AG38="nee",AG38=""),"",+AF38*AH38)),"",IF(OR(AG38="nee",AG38=""),"",+AF38*AH38))</f>
        <v/>
      </c>
      <c r="AK38" s="201" t="str">
        <f>IF(ISERROR((AJ38*24*365)/1000),"",(AJ38*24*365)/1000)</f>
        <v/>
      </c>
      <c r="AL38" s="197">
        <f>IF(ISERROR(+AK38*tariefKwh*7),0,+AK38*tariefKwh*7)</f>
        <v>0</v>
      </c>
    </row>
    <row r="39" spans="1:41" s="11" customFormat="1" ht="15" customHeight="1" x14ac:dyDescent="0.15">
      <c r="A39" s="59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9"/>
      <c r="L39" s="14"/>
      <c r="M39" s="198" t="str">
        <f t="shared" si="2"/>
        <v/>
      </c>
      <c r="N39" s="198" t="str">
        <f t="shared" si="2"/>
        <v/>
      </c>
      <c r="O39" s="199" t="str">
        <f>IF(ISBLANK(+F39),"",+F39)</f>
        <v/>
      </c>
      <c r="P39" s="108"/>
      <c r="Q39" s="227"/>
      <c r="R39" s="211"/>
      <c r="S39" s="196">
        <f t="shared" si="3"/>
        <v>0</v>
      </c>
      <c r="T39" s="197">
        <f>IF(OR(P39="nee",P39=""),0,IF(ISERROR(+S39*O39*7),0,+S39*O39*7))</f>
        <v>0</v>
      </c>
      <c r="U39" s="269"/>
      <c r="V39" s="267"/>
      <c r="W39" s="629"/>
      <c r="X39" s="627"/>
      <c r="Y39" s="628"/>
      <c r="Z39" s="528"/>
      <c r="AA39" s="196" t="str">
        <f>IF(Z39="","",Y39*(1-Z39))</f>
        <v/>
      </c>
      <c r="AB39" s="269"/>
      <c r="AC39" s="14"/>
      <c r="AD39" s="198" t="str">
        <f t="shared" si="4"/>
        <v/>
      </c>
      <c r="AE39" s="198" t="str">
        <f t="shared" si="4"/>
        <v/>
      </c>
      <c r="AF39" s="199" t="str">
        <f>IF(ISBLANK(+F39),"",+F39)</f>
        <v/>
      </c>
      <c r="AG39" s="108"/>
      <c r="AH39" s="106"/>
      <c r="AI39" s="211"/>
      <c r="AJ39" s="200" t="str">
        <f>IF(ISERROR(IF(OR(AG39="nee",AG39=""),"",+AF39*AH39)),"",IF(OR(AG39="nee",AG39=""),"",+AF39*AH39))</f>
        <v/>
      </c>
      <c r="AK39" s="201" t="str">
        <f>IF(ISERROR((AJ39*24*365)/1000),"",(AJ39*24*365)/1000)</f>
        <v/>
      </c>
      <c r="AL39" s="197">
        <f>IF(ISERROR(+AK39*tariefKwh*7),0,+AK39*tariefKwh*7)</f>
        <v>0</v>
      </c>
    </row>
    <row r="40" spans="1:41" s="11" customFormat="1" ht="15" customHeight="1" x14ac:dyDescent="0.15">
      <c r="A40" s="59"/>
      <c r="B40" s="135"/>
      <c r="C40" s="165"/>
      <c r="D40" s="63"/>
      <c r="E40" s="63"/>
      <c r="F40" s="210"/>
      <c r="G40" s="227"/>
      <c r="H40" s="64"/>
      <c r="I40" s="196">
        <f>G40*(1-H40)</f>
        <v>0</v>
      </c>
      <c r="J40" s="197">
        <f>IF(ISERROR(+I40*F40),"",+I40*F40)</f>
        <v>0</v>
      </c>
      <c r="K40" s="269"/>
      <c r="L40" s="14"/>
      <c r="M40" s="198" t="str">
        <f t="shared" si="2"/>
        <v/>
      </c>
      <c r="N40" s="198" t="str">
        <f t="shared" si="2"/>
        <v/>
      </c>
      <c r="O40" s="199" t="str">
        <f>IF(ISBLANK(+F40),"",+F40)</f>
        <v/>
      </c>
      <c r="P40" s="108"/>
      <c r="Q40" s="227"/>
      <c r="R40" s="211"/>
      <c r="S40" s="196">
        <f t="shared" si="3"/>
        <v>0</v>
      </c>
      <c r="T40" s="197">
        <f>IF(OR(P40="nee",P40=""),0,IF(ISERROR(+S40*O40*7),0,+S40*O40*7))</f>
        <v>0</v>
      </c>
      <c r="U40" s="269"/>
      <c r="V40" s="267"/>
      <c r="W40" s="629"/>
      <c r="X40" s="627"/>
      <c r="Y40" s="628"/>
      <c r="Z40" s="528"/>
      <c r="AA40" s="196" t="str">
        <f>IF(Z40="","",Y40*(1-Z40))</f>
        <v/>
      </c>
      <c r="AB40" s="269"/>
      <c r="AC40" s="14"/>
      <c r="AD40" s="198" t="str">
        <f t="shared" si="4"/>
        <v/>
      </c>
      <c r="AE40" s="198" t="str">
        <f t="shared" si="4"/>
        <v/>
      </c>
      <c r="AF40" s="199" t="str">
        <f>IF(ISBLANK(+F40),"",+F40)</f>
        <v/>
      </c>
      <c r="AG40" s="108"/>
      <c r="AH40" s="106"/>
      <c r="AI40" s="211"/>
      <c r="AJ40" s="200" t="str">
        <f>IF(ISERROR(IF(OR(AG40="nee",AG40=""),"",+AF40*AH40)),"",IF(OR(AG40="nee",AG40=""),"",+AF40*AH40))</f>
        <v/>
      </c>
      <c r="AK40" s="201" t="str">
        <f>IF(ISERROR((AJ40*24*365)/1000),"",(AJ40*24*365)/1000)</f>
        <v/>
      </c>
      <c r="AL40" s="197">
        <f>IF(ISERROR(+AK40*tariefKwh*7),0,+AK40*tariefKwh*7)</f>
        <v>0</v>
      </c>
    </row>
    <row r="41" spans="1:41" s="11" customFormat="1" ht="15" customHeight="1" x14ac:dyDescent="0.15">
      <c r="A41" s="59"/>
      <c r="B41" s="79"/>
      <c r="C41" s="202" t="s">
        <v>299</v>
      </c>
      <c r="D41" s="203"/>
      <c r="E41" s="203"/>
      <c r="F41" s="204"/>
      <c r="G41" s="205"/>
      <c r="H41" s="206"/>
      <c r="I41" s="205"/>
      <c r="J41" s="207"/>
      <c r="K41" s="207"/>
      <c r="L41" s="208"/>
      <c r="M41" s="209"/>
      <c r="N41" s="152"/>
      <c r="O41" s="14"/>
      <c r="P41" s="14"/>
      <c r="Q41" s="14"/>
      <c r="R41" s="14"/>
      <c r="S41" s="14"/>
      <c r="T41" s="14"/>
      <c r="U41" s="207"/>
      <c r="V41" s="14"/>
      <c r="W41" s="14"/>
      <c r="X41" s="14"/>
      <c r="Y41" s="14"/>
      <c r="Z41" s="207"/>
      <c r="AA41" s="207"/>
      <c r="AB41" s="207"/>
      <c r="AC41" s="14"/>
      <c r="AD41" s="152"/>
      <c r="AE41" s="152"/>
      <c r="AF41" s="14"/>
      <c r="AG41" s="73"/>
      <c r="AH41" s="14"/>
      <c r="AI41" s="14"/>
    </row>
    <row r="42" spans="1:41" s="11" customFormat="1" ht="15" customHeight="1" x14ac:dyDescent="0.15">
      <c r="A42" s="59"/>
      <c r="B42" s="79"/>
      <c r="C42" s="202"/>
      <c r="D42" s="203"/>
      <c r="E42" s="203"/>
      <c r="F42" s="204"/>
      <c r="G42" s="205"/>
      <c r="H42" s="205"/>
      <c r="I42" s="206"/>
      <c r="J42" s="205"/>
      <c r="K42" s="205"/>
      <c r="L42" s="207"/>
      <c r="M42" s="208"/>
      <c r="N42" s="209"/>
      <c r="O42" s="152"/>
      <c r="P42" s="14"/>
      <c r="Q42" s="14"/>
      <c r="R42" s="206"/>
      <c r="S42" s="14"/>
      <c r="T42" s="14"/>
      <c r="U42" s="205"/>
      <c r="V42" s="14"/>
      <c r="W42" s="14"/>
      <c r="X42" s="14"/>
      <c r="Y42" s="14"/>
      <c r="Z42" s="205"/>
      <c r="AA42" s="205"/>
      <c r="AB42" s="205"/>
      <c r="AC42" s="14"/>
      <c r="AD42" s="14"/>
      <c r="AE42" s="152"/>
      <c r="AF42" s="152"/>
      <c r="AG42" s="14"/>
      <c r="AH42" s="73"/>
      <c r="AI42" s="14"/>
      <c r="AJ42" s="14"/>
    </row>
    <row r="43" spans="1:41" s="11" customFormat="1" ht="60.75" x14ac:dyDescent="0.3">
      <c r="A43" s="59"/>
      <c r="B43" s="81" t="s">
        <v>31</v>
      </c>
      <c r="C43" s="633" t="str">
        <f>VLOOKUP(B43,$B$10:$D$26,2,FALSE)</f>
        <v>Variant 1: Licentie(s) Basis LAN Access</v>
      </c>
      <c r="D43" s="634" t="e">
        <f>VLOOKUP(C43,$B$10:$D$26,2,FALSE)</f>
        <v>#N/A</v>
      </c>
      <c r="E43" s="634" t="e">
        <f>VLOOKUP(D43,$B$10:$D$26,2,FALSE)</f>
        <v>#N/A</v>
      </c>
      <c r="F43" s="67"/>
      <c r="G43" s="67"/>
      <c r="H43" s="67"/>
      <c r="I43" s="67"/>
      <c r="J43" s="191" t="s">
        <v>41</v>
      </c>
      <c r="K43" s="270"/>
      <c r="L43" s="14"/>
      <c r="M43" s="633" t="str">
        <f>IF(E44="Subscription","Subscription","Onderhoud &amp; Support")</f>
        <v>Onderhoud &amp; Support</v>
      </c>
      <c r="N43" s="634"/>
      <c r="O43" s="634"/>
      <c r="P43" s="634"/>
      <c r="Q43" s="58"/>
      <c r="R43" s="58"/>
      <c r="S43" s="58"/>
      <c r="T43" s="191" t="str">
        <f>"Totaalprijs "&amp;M43&amp;" 
Licentie"</f>
        <v>Totaalprijs Onderhoud &amp; Support 
Licentie</v>
      </c>
      <c r="U43" s="270"/>
      <c r="V43" s="14"/>
      <c r="W43" s="270"/>
      <c r="X43" s="270"/>
      <c r="Y43" s="270"/>
      <c r="Z43" s="270"/>
      <c r="AA43" s="270"/>
      <c r="AB43" s="270"/>
      <c r="AC43" s="14"/>
      <c r="AD43" s="150"/>
      <c r="AE43" s="150"/>
      <c r="AF43" s="18"/>
      <c r="AG43" s="18"/>
      <c r="AH43" s="18"/>
      <c r="AI43" s="18"/>
      <c r="AJ43" s="18"/>
      <c r="AK43" s="18"/>
      <c r="AL43" s="18"/>
    </row>
    <row r="44" spans="1:41" s="11" customFormat="1" ht="20.25" thickBot="1" x14ac:dyDescent="0.25">
      <c r="A44" s="59"/>
      <c r="B44" s="82"/>
      <c r="C44" s="83" t="s">
        <v>39</v>
      </c>
      <c r="D44" s="166"/>
      <c r="E44" s="134"/>
      <c r="F44" s="294" t="s">
        <v>40</v>
      </c>
      <c r="G44" s="99"/>
      <c r="H44" s="68"/>
      <c r="I44" s="68"/>
      <c r="J44" s="69">
        <f>SUM(J46:J48)</f>
        <v>0</v>
      </c>
      <c r="K44" s="271"/>
      <c r="L44" s="14"/>
      <c r="M44" s="154"/>
      <c r="N44" s="153"/>
      <c r="O44" s="70"/>
      <c r="P44" s="70"/>
      <c r="Q44" s="70"/>
      <c r="R44" s="70"/>
      <c r="S44" s="70"/>
      <c r="T44" s="71">
        <f>SUM(T46:T48)</f>
        <v>0</v>
      </c>
      <c r="U44" s="271"/>
      <c r="V44" s="14"/>
      <c r="W44" s="271"/>
      <c r="X44" s="271"/>
      <c r="Y44" s="271"/>
      <c r="Z44" s="271"/>
      <c r="AA44" s="271"/>
      <c r="AB44" s="271"/>
      <c r="AC44" s="14"/>
      <c r="AD44" s="150"/>
      <c r="AE44" s="150"/>
      <c r="AF44" s="18"/>
      <c r="AG44" s="18"/>
      <c r="AH44" s="18"/>
      <c r="AI44" s="18"/>
      <c r="AJ44" s="18"/>
      <c r="AK44" s="18"/>
      <c r="AL44" s="18"/>
    </row>
    <row r="45" spans="1:41" s="11" customFormat="1" ht="75.75" thickTop="1" x14ac:dyDescent="0.25">
      <c r="A45" s="59"/>
      <c r="B45" s="135"/>
      <c r="C45" s="192" t="s">
        <v>5</v>
      </c>
      <c r="D45" s="192" t="s">
        <v>11</v>
      </c>
      <c r="E45" s="192" t="s">
        <v>14</v>
      </c>
      <c r="F45" s="193" t="s">
        <v>16</v>
      </c>
      <c r="G45" s="193" t="s">
        <v>36</v>
      </c>
      <c r="H45" s="193" t="s">
        <v>181</v>
      </c>
      <c r="I45" s="193" t="s">
        <v>12</v>
      </c>
      <c r="J45" s="193" t="s">
        <v>13</v>
      </c>
      <c r="K45" s="268" t="s">
        <v>210</v>
      </c>
      <c r="L45" s="14"/>
      <c r="M45" s="192" t="s">
        <v>5</v>
      </c>
      <c r="N45" s="192" t="s">
        <v>11</v>
      </c>
      <c r="O45" s="193" t="s">
        <v>16</v>
      </c>
      <c r="P45" s="194" t="s">
        <v>19</v>
      </c>
      <c r="Q45" s="193" t="s">
        <v>318</v>
      </c>
      <c r="R45" s="193" t="s">
        <v>181</v>
      </c>
      <c r="S45" s="193" t="s">
        <v>319</v>
      </c>
      <c r="T45" s="193" t="s">
        <v>224</v>
      </c>
      <c r="U45" s="268" t="s">
        <v>210</v>
      </c>
      <c r="V45" s="14"/>
      <c r="W45" s="271"/>
      <c r="X45" s="271"/>
      <c r="Y45" s="271"/>
      <c r="Z45" s="271"/>
      <c r="AA45" s="271"/>
      <c r="AB45" s="271"/>
      <c r="AC45" s="14"/>
      <c r="AD45" s="85"/>
      <c r="AE45" s="150"/>
      <c r="AF45" s="150"/>
      <c r="AG45" s="18"/>
      <c r="AH45" s="18"/>
      <c r="AI45" s="18"/>
      <c r="AJ45" s="18"/>
      <c r="AK45" s="18"/>
      <c r="AL45" s="18"/>
    </row>
    <row r="46" spans="1:41" s="11" customFormat="1" ht="15" customHeight="1" x14ac:dyDescent="0.2">
      <c r="A46" s="59"/>
      <c r="B46" s="135"/>
      <c r="C46" s="165"/>
      <c r="D46" s="63"/>
      <c r="E46" s="63"/>
      <c r="F46" s="210"/>
      <c r="G46" s="227"/>
      <c r="H46" s="64"/>
      <c r="I46" s="196">
        <f>G46*(1-H46)</f>
        <v>0</v>
      </c>
      <c r="J46" s="197">
        <f>IF(ISERROR(+I46*F46),"",+I46*F46)</f>
        <v>0</v>
      </c>
      <c r="K46" s="269"/>
      <c r="L46" s="14"/>
      <c r="M46" s="198" t="str">
        <f t="shared" ref="M46:N48" si="5">IF(ISBLANK(+C46),"",+C46)</f>
        <v/>
      </c>
      <c r="N46" s="198" t="str">
        <f t="shared" si="5"/>
        <v/>
      </c>
      <c r="O46" s="199" t="str">
        <f>IF(ISBLANK(+F46),"",+F46)</f>
        <v/>
      </c>
      <c r="P46" s="108"/>
      <c r="Q46" s="227"/>
      <c r="R46" s="211"/>
      <c r="S46" s="196">
        <f t="shared" ref="S46:S48" si="6">IF(ISERROR(+Q46*(1-(R46))),"",+Q46*(1-(R46)))</f>
        <v>0</v>
      </c>
      <c r="T46" s="197">
        <f>IF(OR(P46="nee",P46=""),0,IF(ISERROR(+S46*O46*7),0,+S46*O46*7))</f>
        <v>0</v>
      </c>
      <c r="U46" s="269"/>
      <c r="V46" s="14"/>
      <c r="W46" s="271"/>
      <c r="X46" s="271"/>
      <c r="Y46" s="271"/>
      <c r="Z46" s="271"/>
      <c r="AA46" s="271"/>
      <c r="AB46" s="271"/>
      <c r="AC46" s="14"/>
      <c r="AD46" s="150"/>
      <c r="AE46" s="150"/>
      <c r="AF46" s="18"/>
      <c r="AG46" s="18"/>
      <c r="AH46" s="18"/>
      <c r="AI46" s="18"/>
      <c r="AJ46" s="18"/>
      <c r="AK46" s="18"/>
      <c r="AL46" s="18"/>
    </row>
    <row r="47" spans="1:41" s="11" customFormat="1" ht="15" customHeight="1" x14ac:dyDescent="0.2">
      <c r="A47" s="59"/>
      <c r="B47" s="135"/>
      <c r="C47" s="165"/>
      <c r="D47" s="63"/>
      <c r="E47" s="63"/>
      <c r="F47" s="210"/>
      <c r="G47" s="227"/>
      <c r="H47" s="64"/>
      <c r="I47" s="196">
        <f>G47*(1-H47)</f>
        <v>0</v>
      </c>
      <c r="J47" s="197">
        <f>IF(ISERROR(+I47*F47),"",+I47*F47)</f>
        <v>0</v>
      </c>
      <c r="K47" s="269"/>
      <c r="L47" s="14"/>
      <c r="M47" s="198" t="str">
        <f t="shared" si="5"/>
        <v/>
      </c>
      <c r="N47" s="198" t="str">
        <f t="shared" si="5"/>
        <v/>
      </c>
      <c r="O47" s="199" t="str">
        <f>IF(ISBLANK(+F47),"",+F47)</f>
        <v/>
      </c>
      <c r="P47" s="108"/>
      <c r="Q47" s="227"/>
      <c r="R47" s="211"/>
      <c r="S47" s="196">
        <f t="shared" si="6"/>
        <v>0</v>
      </c>
      <c r="T47" s="197">
        <f>IF(OR(P47="nee",P47=""),0,IF(ISERROR(+S47*O47*7),0,+S47*O47*7))</f>
        <v>0</v>
      </c>
      <c r="U47" s="269"/>
      <c r="V47" s="14"/>
      <c r="W47" s="271"/>
      <c r="X47" s="271"/>
      <c r="Y47" s="271"/>
      <c r="Z47" s="271"/>
      <c r="AA47" s="271"/>
      <c r="AB47" s="271"/>
      <c r="AC47" s="14"/>
      <c r="AD47" s="150"/>
      <c r="AE47" s="150"/>
      <c r="AF47" s="18"/>
      <c r="AG47" s="18"/>
      <c r="AH47" s="18"/>
      <c r="AI47" s="18"/>
      <c r="AJ47" s="18"/>
      <c r="AK47" s="18"/>
      <c r="AL47" s="18"/>
    </row>
    <row r="48" spans="1:41" s="11" customFormat="1" ht="15" customHeight="1" x14ac:dyDescent="0.2">
      <c r="A48" s="59"/>
      <c r="B48" s="135"/>
      <c r="C48" s="165"/>
      <c r="D48" s="63"/>
      <c r="E48" s="63"/>
      <c r="F48" s="210"/>
      <c r="G48" s="227"/>
      <c r="H48" s="64"/>
      <c r="I48" s="196">
        <f>G48*(1-H48)</f>
        <v>0</v>
      </c>
      <c r="J48" s="197">
        <f>IF(ISERROR(+I48*F48),"",+I48*F48)</f>
        <v>0</v>
      </c>
      <c r="K48" s="269"/>
      <c r="L48" s="14"/>
      <c r="M48" s="198" t="str">
        <f t="shared" si="5"/>
        <v/>
      </c>
      <c r="N48" s="198" t="str">
        <f t="shared" si="5"/>
        <v/>
      </c>
      <c r="O48" s="199" t="str">
        <f>IF(ISBLANK(+F48),"",+F48)</f>
        <v/>
      </c>
      <c r="P48" s="108"/>
      <c r="Q48" s="227"/>
      <c r="R48" s="211"/>
      <c r="S48" s="196">
        <f t="shared" si="6"/>
        <v>0</v>
      </c>
      <c r="T48" s="197">
        <f>IF(OR(P48="nee",P48=""),0,IF(ISERROR(+S48*O48*7),0,+S48*O48*7))</f>
        <v>0</v>
      </c>
      <c r="U48" s="269"/>
      <c r="V48" s="14"/>
      <c r="W48" s="271"/>
      <c r="X48" s="271"/>
      <c r="Y48" s="271"/>
      <c r="Z48" s="271"/>
      <c r="AA48" s="271"/>
      <c r="AB48" s="271"/>
      <c r="AC48" s="14"/>
      <c r="AD48" s="150"/>
      <c r="AE48" s="150"/>
      <c r="AF48" s="18"/>
      <c r="AG48" s="18"/>
      <c r="AH48" s="18"/>
      <c r="AI48" s="18"/>
      <c r="AJ48" s="18"/>
      <c r="AK48" s="18"/>
      <c r="AL48" s="18"/>
    </row>
    <row r="49" spans="1:41" s="11" customFormat="1" ht="15" customHeight="1" thickBot="1" x14ac:dyDescent="0.25">
      <c r="A49" s="59"/>
      <c r="B49" s="158"/>
      <c r="C49" s="158"/>
      <c r="D49" s="158"/>
      <c r="E49" s="24"/>
      <c r="F49" s="20"/>
      <c r="G49" s="20"/>
      <c r="H49" s="20"/>
      <c r="I49" s="20"/>
      <c r="J49" s="20"/>
      <c r="K49" s="20"/>
      <c r="L49" s="20"/>
      <c r="M49" s="149"/>
      <c r="N49" s="149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149"/>
      <c r="AE49" s="149"/>
      <c r="AF49" s="20"/>
      <c r="AG49" s="20"/>
      <c r="AH49" s="20"/>
      <c r="AI49" s="20"/>
      <c r="AJ49" s="20"/>
      <c r="AK49" s="20"/>
      <c r="AL49" s="20"/>
    </row>
    <row r="50" spans="1:41" s="11" customFormat="1" ht="15" customHeight="1" x14ac:dyDescent="0.2">
      <c r="A50" s="59"/>
      <c r="B50" s="159"/>
      <c r="C50" s="159"/>
      <c r="D50" s="159"/>
      <c r="E50" s="17"/>
      <c r="F50" s="18"/>
      <c r="G50" s="18"/>
      <c r="H50" s="18"/>
      <c r="I50" s="18"/>
      <c r="J50" s="18"/>
      <c r="K50" s="18"/>
      <c r="L50" s="18"/>
      <c r="M50" s="18"/>
      <c r="N50" s="150"/>
      <c r="O50" s="150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50"/>
      <c r="AF50" s="150"/>
      <c r="AG50" s="18"/>
      <c r="AH50" s="18"/>
      <c r="AI50" s="18"/>
      <c r="AJ50" s="18"/>
      <c r="AK50" s="18"/>
      <c r="AL50" s="18"/>
    </row>
    <row r="51" spans="1:41" s="11" customFormat="1" ht="21" customHeight="1" x14ac:dyDescent="0.15">
      <c r="A51" s="59"/>
      <c r="B51" s="87" t="s">
        <v>9</v>
      </c>
      <c r="C51" s="83" t="str">
        <f>VLOOKUP(B51,$B$10:$D$26,2,FALSE)</f>
        <v>Variant 2: LAN access</v>
      </c>
      <c r="D51" s="164"/>
      <c r="E51" s="128"/>
      <c r="F51" s="128"/>
      <c r="G51" s="131" t="s">
        <v>35</v>
      </c>
      <c r="H51" s="131"/>
      <c r="I51" s="128"/>
      <c r="J51" s="127"/>
      <c r="K51" s="266"/>
      <c r="L51" s="85"/>
      <c r="M51" s="248" t="s">
        <v>317</v>
      </c>
      <c r="N51" s="249"/>
      <c r="O51" s="250"/>
      <c r="P51" s="250"/>
      <c r="Q51" s="250"/>
      <c r="R51" s="250"/>
      <c r="S51" s="128"/>
      <c r="T51" s="127"/>
      <c r="U51" s="266"/>
      <c r="V51" s="266"/>
      <c r="W51" s="248" t="s">
        <v>317</v>
      </c>
      <c r="X51" s="249"/>
      <c r="Y51" s="250"/>
      <c r="Z51" s="250"/>
      <c r="AA51" s="624"/>
      <c r="AB51" s="266"/>
      <c r="AC51" s="85"/>
      <c r="AD51" s="248" t="s">
        <v>17</v>
      </c>
      <c r="AE51" s="249"/>
      <c r="AF51" s="250"/>
      <c r="AG51" s="250"/>
      <c r="AH51" s="250"/>
      <c r="AI51" s="250"/>
      <c r="AJ51" s="250"/>
      <c r="AK51" s="128"/>
      <c r="AL51" s="127"/>
    </row>
    <row r="52" spans="1:41" s="86" customFormat="1" ht="20.25" thickBot="1" x14ac:dyDescent="0.2">
      <c r="A52" s="59"/>
      <c r="B52" s="59"/>
      <c r="C52" s="83" t="s">
        <v>20</v>
      </c>
      <c r="D52" s="164"/>
      <c r="E52" s="649" t="str">
        <f>"LAN "&amp;LEFT(B51,1)&amp;" : "</f>
        <v xml:space="preserve">LAN 2 : </v>
      </c>
      <c r="F52" s="644"/>
      <c r="G52" s="647"/>
      <c r="H52" s="648"/>
      <c r="I52" s="88" t="s">
        <v>21</v>
      </c>
      <c r="J52" s="84">
        <f>SUM(J54:J58)</f>
        <v>0</v>
      </c>
      <c r="K52" s="267"/>
      <c r="L52" s="59"/>
      <c r="M52" s="246"/>
      <c r="N52" s="247"/>
      <c r="O52" s="129"/>
      <c r="P52" s="129"/>
      <c r="Q52" s="129"/>
      <c r="R52" s="129"/>
      <c r="S52" s="132" t="s">
        <v>21</v>
      </c>
      <c r="T52" s="133">
        <f>SUM(T54:T58)</f>
        <v>0</v>
      </c>
      <c r="U52" s="267"/>
      <c r="V52" s="267"/>
      <c r="W52" s="246" t="s">
        <v>472</v>
      </c>
      <c r="X52" s="247"/>
      <c r="Y52" s="129"/>
      <c r="Z52" s="129"/>
      <c r="AA52" s="625"/>
      <c r="AB52" s="267"/>
      <c r="AC52" s="59"/>
      <c r="AD52" s="246"/>
      <c r="AE52" s="247"/>
      <c r="AF52" s="129"/>
      <c r="AG52" s="129"/>
      <c r="AH52" s="129"/>
      <c r="AI52" s="129"/>
      <c r="AJ52" s="129"/>
      <c r="AK52" s="132" t="s">
        <v>21</v>
      </c>
      <c r="AL52" s="133">
        <f>SUM(AL54:AL58)</f>
        <v>0</v>
      </c>
      <c r="AM52" s="11"/>
      <c r="AN52" s="11"/>
      <c r="AO52" s="11"/>
    </row>
    <row r="53" spans="1:41" s="11" customFormat="1" ht="90.75" thickTop="1" x14ac:dyDescent="0.25">
      <c r="A53" s="59"/>
      <c r="B53" s="135"/>
      <c r="C53" s="192" t="s">
        <v>5</v>
      </c>
      <c r="D53" s="192" t="s">
        <v>11</v>
      </c>
      <c r="E53" s="192" t="s">
        <v>14</v>
      </c>
      <c r="F53" s="193" t="s">
        <v>16</v>
      </c>
      <c r="G53" s="193" t="s">
        <v>36</v>
      </c>
      <c r="H53" s="193" t="s">
        <v>181</v>
      </c>
      <c r="I53" s="193" t="s">
        <v>12</v>
      </c>
      <c r="J53" s="193" t="s">
        <v>13</v>
      </c>
      <c r="K53" s="268" t="s">
        <v>210</v>
      </c>
      <c r="L53" s="14"/>
      <c r="M53" s="192" t="s">
        <v>5</v>
      </c>
      <c r="N53" s="192" t="s">
        <v>11</v>
      </c>
      <c r="O53" s="193" t="s">
        <v>16</v>
      </c>
      <c r="P53" s="194" t="s">
        <v>19</v>
      </c>
      <c r="Q53" s="193" t="s">
        <v>318</v>
      </c>
      <c r="R53" s="193" t="s">
        <v>474</v>
      </c>
      <c r="S53" s="193" t="s">
        <v>319</v>
      </c>
      <c r="T53" s="193" t="s">
        <v>224</v>
      </c>
      <c r="U53" s="268" t="s">
        <v>210</v>
      </c>
      <c r="V53" s="267"/>
      <c r="W53" s="623" t="s">
        <v>5</v>
      </c>
      <c r="X53" s="626" t="s">
        <v>470</v>
      </c>
      <c r="Y53" s="193" t="s">
        <v>318</v>
      </c>
      <c r="Z53" s="527" t="s">
        <v>473</v>
      </c>
      <c r="AA53" s="193" t="s">
        <v>319</v>
      </c>
      <c r="AB53" s="268" t="s">
        <v>210</v>
      </c>
      <c r="AC53" s="14"/>
      <c r="AD53" s="192" t="s">
        <v>5</v>
      </c>
      <c r="AE53" s="192" t="s">
        <v>11</v>
      </c>
      <c r="AF53" s="193" t="s">
        <v>16</v>
      </c>
      <c r="AG53" s="194" t="s">
        <v>19</v>
      </c>
      <c r="AH53" s="193" t="s">
        <v>302</v>
      </c>
      <c r="AI53" s="195" t="s">
        <v>15</v>
      </c>
      <c r="AJ53" s="193" t="s">
        <v>302</v>
      </c>
      <c r="AK53" s="193" t="s">
        <v>18</v>
      </c>
      <c r="AL53" s="193" t="s">
        <v>226</v>
      </c>
    </row>
    <row r="54" spans="1:41" s="11" customFormat="1" ht="15" customHeight="1" x14ac:dyDescent="0.15">
      <c r="A54" s="59"/>
      <c r="B54" s="135"/>
      <c r="C54" s="165"/>
      <c r="D54" s="63"/>
      <c r="E54" s="63"/>
      <c r="F54" s="210"/>
      <c r="G54" s="227"/>
      <c r="H54" s="64"/>
      <c r="I54" s="196">
        <f>G54*(1-H54)</f>
        <v>0</v>
      </c>
      <c r="J54" s="197">
        <f>IF(ISERROR(+I54*F54),"",+I54*F54)</f>
        <v>0</v>
      </c>
      <c r="K54" s="269"/>
      <c r="L54" s="14"/>
      <c r="M54" s="198" t="str">
        <f t="shared" ref="M54:N58" si="7">IF(ISBLANK(+C54),"",+C54)</f>
        <v/>
      </c>
      <c r="N54" s="198" t="str">
        <f t="shared" si="7"/>
        <v/>
      </c>
      <c r="O54" s="199" t="str">
        <f>IF(ISBLANK(+F54),"",+F54)</f>
        <v/>
      </c>
      <c r="P54" s="108"/>
      <c r="Q54" s="227"/>
      <c r="R54" s="211"/>
      <c r="S54" s="196">
        <f t="shared" ref="S54:S58" si="8">IF(ISERROR(+Q54*(1-(R54))),"",+Q54*(1-(R54)))</f>
        <v>0</v>
      </c>
      <c r="T54" s="197">
        <f>IF(OR(P54="nee",P54=""),0,IF(ISERROR(+S54*O54*7),0,+S54*O54*7))</f>
        <v>0</v>
      </c>
      <c r="U54" s="269"/>
      <c r="V54" s="267"/>
      <c r="W54" s="629"/>
      <c r="X54" s="627"/>
      <c r="Y54" s="628"/>
      <c r="Z54" s="528"/>
      <c r="AA54" s="196" t="str">
        <f>IF(Z54="","",Y54*(1-Z54))</f>
        <v/>
      </c>
      <c r="AB54" s="269"/>
      <c r="AC54" s="14"/>
      <c r="AD54" s="198" t="str">
        <f t="shared" ref="AD54:AE58" si="9">IF(ISBLANK(+M54),"",+M54)</f>
        <v/>
      </c>
      <c r="AE54" s="198" t="str">
        <f t="shared" si="9"/>
        <v/>
      </c>
      <c r="AF54" s="199" t="str">
        <f>IF(ISBLANK(+F54),"",+F54)</f>
        <v/>
      </c>
      <c r="AG54" s="108"/>
      <c r="AH54" s="106"/>
      <c r="AI54" s="211"/>
      <c r="AJ54" s="200" t="str">
        <f>IF(ISERROR(IF(OR(AG54="nee",AG54=""),"",+AF54*AH54)),"",IF(OR(AG54="nee",AG54=""),"",+AF54*AH54))</f>
        <v/>
      </c>
      <c r="AK54" s="201" t="str">
        <f>IF(ISERROR((AJ54*24*365)/1000),"",(AJ54*24*365)/1000)</f>
        <v/>
      </c>
      <c r="AL54" s="197">
        <f>IF(ISERROR(+AK54*tariefKwh*7),0,+AK54*tariefKwh*7)</f>
        <v>0</v>
      </c>
    </row>
    <row r="55" spans="1:41" s="11" customFormat="1" ht="15" customHeight="1" x14ac:dyDescent="0.15">
      <c r="A55" s="59"/>
      <c r="B55" s="135"/>
      <c r="C55" s="165"/>
      <c r="D55" s="63"/>
      <c r="E55" s="63"/>
      <c r="F55" s="210"/>
      <c r="G55" s="227"/>
      <c r="H55" s="64"/>
      <c r="I55" s="196">
        <f>G55*(1-H55)</f>
        <v>0</v>
      </c>
      <c r="J55" s="197">
        <f>IF(ISERROR(+I55*F55),"",+I55*F55)</f>
        <v>0</v>
      </c>
      <c r="K55" s="269"/>
      <c r="L55" s="14"/>
      <c r="M55" s="198" t="str">
        <f t="shared" si="7"/>
        <v/>
      </c>
      <c r="N55" s="198" t="str">
        <f t="shared" si="7"/>
        <v/>
      </c>
      <c r="O55" s="199" t="str">
        <f>IF(ISBLANK(+F55),"",+F55)</f>
        <v/>
      </c>
      <c r="P55" s="108"/>
      <c r="Q55" s="227"/>
      <c r="R55" s="211"/>
      <c r="S55" s="196">
        <f t="shared" si="8"/>
        <v>0</v>
      </c>
      <c r="T55" s="197">
        <f>IF(OR(P55="nee",P55=""),0,IF(ISERROR(+S55*O55*7),0,+S55*O55*7))</f>
        <v>0</v>
      </c>
      <c r="U55" s="269"/>
      <c r="V55" s="267"/>
      <c r="W55" s="629"/>
      <c r="X55" s="627"/>
      <c r="Y55" s="628"/>
      <c r="Z55" s="528"/>
      <c r="AA55" s="196" t="str">
        <f>IF(Z55="","",Y55*(1-Z55))</f>
        <v/>
      </c>
      <c r="AB55" s="269"/>
      <c r="AC55" s="14"/>
      <c r="AD55" s="198" t="str">
        <f t="shared" si="9"/>
        <v/>
      </c>
      <c r="AE55" s="198" t="str">
        <f t="shared" si="9"/>
        <v/>
      </c>
      <c r="AF55" s="199" t="str">
        <f>IF(ISBLANK(+F55),"",+F55)</f>
        <v/>
      </c>
      <c r="AG55" s="108"/>
      <c r="AH55" s="106"/>
      <c r="AI55" s="211"/>
      <c r="AJ55" s="200" t="str">
        <f>IF(ISERROR(IF(OR(AG55="nee",AG55=""),"",+AF55*AH55)),"",IF(OR(AG55="nee",AG55=""),"",+AF55*AH55))</f>
        <v/>
      </c>
      <c r="AK55" s="201" t="str">
        <f>IF(ISERROR((AJ55*24*365)/1000),"",(AJ55*24*365)/1000)</f>
        <v/>
      </c>
      <c r="AL55" s="197">
        <f>IF(ISERROR(+AK55*tariefKwh*7),0,+AK55*tariefKwh*7)</f>
        <v>0</v>
      </c>
    </row>
    <row r="56" spans="1:41" s="11" customFormat="1" ht="15" customHeight="1" x14ac:dyDescent="0.15">
      <c r="A56" s="59"/>
      <c r="B56" s="135"/>
      <c r="C56" s="165"/>
      <c r="D56" s="63"/>
      <c r="E56" s="63"/>
      <c r="F56" s="210"/>
      <c r="G56" s="227"/>
      <c r="H56" s="64"/>
      <c r="I56" s="196">
        <f>G56*(1-H56)</f>
        <v>0</v>
      </c>
      <c r="J56" s="197">
        <f>IF(ISERROR(+I56*F56),"",+I56*F56)</f>
        <v>0</v>
      </c>
      <c r="K56" s="269"/>
      <c r="L56" s="14"/>
      <c r="M56" s="198" t="str">
        <f t="shared" si="7"/>
        <v/>
      </c>
      <c r="N56" s="198" t="str">
        <f t="shared" si="7"/>
        <v/>
      </c>
      <c r="O56" s="199" t="str">
        <f>IF(ISBLANK(+F56),"",+F56)</f>
        <v/>
      </c>
      <c r="P56" s="108"/>
      <c r="Q56" s="227"/>
      <c r="R56" s="211"/>
      <c r="S56" s="196">
        <f t="shared" si="8"/>
        <v>0</v>
      </c>
      <c r="T56" s="197">
        <f>IF(OR(P56="nee",P56=""),0,IF(ISERROR(+S56*O56*7),0,+S56*O56*7))</f>
        <v>0</v>
      </c>
      <c r="U56" s="269"/>
      <c r="V56" s="267"/>
      <c r="W56" s="629"/>
      <c r="X56" s="627"/>
      <c r="Y56" s="628"/>
      <c r="Z56" s="528"/>
      <c r="AA56" s="196" t="str">
        <f>IF(Z56="","",Y56*(1-Z56))</f>
        <v/>
      </c>
      <c r="AB56" s="269"/>
      <c r="AC56" s="14"/>
      <c r="AD56" s="198" t="str">
        <f t="shared" si="9"/>
        <v/>
      </c>
      <c r="AE56" s="198" t="str">
        <f t="shared" si="9"/>
        <v/>
      </c>
      <c r="AF56" s="199" t="str">
        <f>IF(ISBLANK(+F56),"",+F56)</f>
        <v/>
      </c>
      <c r="AG56" s="108"/>
      <c r="AH56" s="106"/>
      <c r="AI56" s="211"/>
      <c r="AJ56" s="200" t="str">
        <f>IF(ISERROR(IF(OR(AG56="nee",AG56=""),"",+AF56*AH56)),"",IF(OR(AG56="nee",AG56=""),"",+AF56*AH56))</f>
        <v/>
      </c>
      <c r="AK56" s="201" t="str">
        <f>IF(ISERROR((AJ56*24*365)/1000),"",(AJ56*24*365)/1000)</f>
        <v/>
      </c>
      <c r="AL56" s="197">
        <f>IF(ISERROR(+AK56*tariefKwh*7),0,+AK56*tariefKwh*7)</f>
        <v>0</v>
      </c>
    </row>
    <row r="57" spans="1:41" s="11" customFormat="1" ht="15" customHeight="1" x14ac:dyDescent="0.15">
      <c r="A57" s="59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9"/>
      <c r="L57" s="14"/>
      <c r="M57" s="198" t="str">
        <f t="shared" si="7"/>
        <v/>
      </c>
      <c r="N57" s="198" t="str">
        <f t="shared" si="7"/>
        <v/>
      </c>
      <c r="O57" s="199" t="str">
        <f>IF(ISBLANK(+F57),"",+F57)</f>
        <v/>
      </c>
      <c r="P57" s="108"/>
      <c r="Q57" s="227"/>
      <c r="R57" s="211"/>
      <c r="S57" s="196">
        <f t="shared" si="8"/>
        <v>0</v>
      </c>
      <c r="T57" s="197">
        <f>IF(OR(P57="nee",P57=""),0,IF(ISERROR(+S57*O57*7),0,+S57*O57*7))</f>
        <v>0</v>
      </c>
      <c r="U57" s="269"/>
      <c r="V57" s="267"/>
      <c r="W57" s="629"/>
      <c r="X57" s="627"/>
      <c r="Y57" s="628"/>
      <c r="Z57" s="528"/>
      <c r="AA57" s="196" t="str">
        <f>IF(Z57="","",Y57*(1-Z57))</f>
        <v/>
      </c>
      <c r="AB57" s="269"/>
      <c r="AC57" s="14"/>
      <c r="AD57" s="198" t="str">
        <f t="shared" si="9"/>
        <v/>
      </c>
      <c r="AE57" s="198" t="str">
        <f t="shared" si="9"/>
        <v/>
      </c>
      <c r="AF57" s="199" t="str">
        <f>IF(ISBLANK(+F57),"",+F57)</f>
        <v/>
      </c>
      <c r="AG57" s="108"/>
      <c r="AH57" s="106"/>
      <c r="AI57" s="211"/>
      <c r="AJ57" s="200" t="str">
        <f>IF(ISERROR(IF(OR(AG57="nee",AG57=""),"",+AF57*AH57)),"",IF(OR(AG57="nee",AG57=""),"",+AF57*AH57))</f>
        <v/>
      </c>
      <c r="AK57" s="201" t="str">
        <f>IF(ISERROR((AJ57*24*365)/1000),"",(AJ57*24*365)/1000)</f>
        <v/>
      </c>
      <c r="AL57" s="197">
        <f>IF(ISERROR(+AK57*tariefKwh*7),0,+AK57*tariefKwh*7)</f>
        <v>0</v>
      </c>
    </row>
    <row r="58" spans="1:41" s="11" customFormat="1" ht="15" customHeight="1" x14ac:dyDescent="0.15">
      <c r="A58" s="59"/>
      <c r="B58" s="135"/>
      <c r="C58" s="165"/>
      <c r="D58" s="63"/>
      <c r="E58" s="63"/>
      <c r="F58" s="210"/>
      <c r="G58" s="227"/>
      <c r="H58" s="64"/>
      <c r="I58" s="196">
        <f>G58*(1-H58)</f>
        <v>0</v>
      </c>
      <c r="J58" s="197">
        <f>IF(ISERROR(+I58*F58),"",+I58*F58)</f>
        <v>0</v>
      </c>
      <c r="K58" s="269"/>
      <c r="L58" s="14"/>
      <c r="M58" s="198" t="str">
        <f t="shared" si="7"/>
        <v/>
      </c>
      <c r="N58" s="198" t="str">
        <f t="shared" si="7"/>
        <v/>
      </c>
      <c r="O58" s="199" t="str">
        <f>IF(ISBLANK(+F58),"",+F58)</f>
        <v/>
      </c>
      <c r="P58" s="108"/>
      <c r="Q58" s="227"/>
      <c r="R58" s="211"/>
      <c r="S58" s="196">
        <f t="shared" si="8"/>
        <v>0</v>
      </c>
      <c r="T58" s="197">
        <f>IF(OR(P58="nee",P58=""),0,IF(ISERROR(+S58*O58*7),0,+S58*O58*7))</f>
        <v>0</v>
      </c>
      <c r="U58" s="269"/>
      <c r="V58" s="267"/>
      <c r="W58" s="629"/>
      <c r="X58" s="627"/>
      <c r="Y58" s="628"/>
      <c r="Z58" s="528"/>
      <c r="AA58" s="196" t="str">
        <f>IF(Z58="","",Y58*(1-Z58))</f>
        <v/>
      </c>
      <c r="AB58" s="269"/>
      <c r="AC58" s="14"/>
      <c r="AD58" s="198" t="str">
        <f t="shared" si="9"/>
        <v/>
      </c>
      <c r="AE58" s="198" t="str">
        <f t="shared" si="9"/>
        <v/>
      </c>
      <c r="AF58" s="199" t="str">
        <f>IF(ISBLANK(+F58),"",+F58)</f>
        <v/>
      </c>
      <c r="AG58" s="108"/>
      <c r="AH58" s="106"/>
      <c r="AI58" s="211"/>
      <c r="AJ58" s="200" t="str">
        <f>IF(ISERROR(IF(OR(AG58="nee",AG58=""),"",+AF58*AH58)),"",IF(OR(AG58="nee",AG58=""),"",+AF58*AH58))</f>
        <v/>
      </c>
      <c r="AK58" s="201" t="str">
        <f>IF(ISERROR((AJ58*24*365)/1000),"",(AJ58*24*365)/1000)</f>
        <v/>
      </c>
      <c r="AL58" s="197">
        <f>IF(ISERROR(+AK58*tariefKwh*7),0,+AK58*tariefKwh*7)</f>
        <v>0</v>
      </c>
    </row>
    <row r="59" spans="1:41" s="11" customFormat="1" ht="15" customHeight="1" x14ac:dyDescent="0.15">
      <c r="A59" s="59"/>
      <c r="B59" s="79"/>
      <c r="C59" s="202" t="s">
        <v>299</v>
      </c>
      <c r="D59" s="203"/>
      <c r="E59" s="203"/>
      <c r="F59" s="204"/>
      <c r="G59" s="205"/>
      <c r="H59" s="206"/>
      <c r="I59" s="205"/>
      <c r="J59" s="207"/>
      <c r="K59" s="207"/>
      <c r="L59" s="208"/>
      <c r="M59" s="209"/>
      <c r="N59" s="152"/>
      <c r="O59" s="14"/>
      <c r="P59" s="14"/>
      <c r="Q59" s="14"/>
      <c r="R59" s="14"/>
      <c r="S59" s="14"/>
      <c r="T59" s="14"/>
      <c r="U59" s="207"/>
      <c r="V59" s="14"/>
      <c r="W59" s="14"/>
      <c r="X59" s="14"/>
      <c r="Y59" s="14"/>
      <c r="Z59" s="207"/>
      <c r="AA59" s="207"/>
      <c r="AB59" s="207"/>
      <c r="AC59" s="14"/>
      <c r="AD59" s="152"/>
      <c r="AE59" s="152"/>
      <c r="AF59" s="14"/>
      <c r="AG59" s="73"/>
      <c r="AH59" s="14"/>
      <c r="AI59" s="14"/>
    </row>
    <row r="60" spans="1:41" s="11" customFormat="1" ht="15" customHeight="1" x14ac:dyDescent="0.15">
      <c r="A60" s="59"/>
      <c r="B60" s="79"/>
      <c r="C60" s="202"/>
      <c r="D60" s="203"/>
      <c r="E60" s="203"/>
      <c r="F60" s="204"/>
      <c r="G60" s="205"/>
      <c r="H60" s="206"/>
      <c r="I60" s="205"/>
      <c r="J60" s="207"/>
      <c r="K60" s="205"/>
      <c r="L60" s="208"/>
      <c r="M60" s="209"/>
      <c r="N60" s="152"/>
      <c r="O60" s="14"/>
      <c r="P60" s="14"/>
      <c r="Q60" s="14"/>
      <c r="R60" s="14"/>
      <c r="S60" s="14"/>
      <c r="T60" s="14"/>
      <c r="U60" s="205"/>
      <c r="V60" s="14"/>
      <c r="W60" s="14"/>
      <c r="X60" s="14"/>
      <c r="Y60" s="14"/>
      <c r="Z60" s="205"/>
      <c r="AA60" s="205"/>
      <c r="AB60" s="205"/>
      <c r="AC60" s="14"/>
      <c r="AD60" s="152"/>
      <c r="AE60" s="152"/>
      <c r="AF60" s="14"/>
      <c r="AG60" s="73"/>
      <c r="AH60" s="14"/>
      <c r="AI60" s="14"/>
    </row>
    <row r="61" spans="1:41" s="11" customFormat="1" ht="60.75" x14ac:dyDescent="0.3">
      <c r="A61" s="59"/>
      <c r="B61" s="81" t="s">
        <v>10</v>
      </c>
      <c r="C61" s="633" t="str">
        <f>VLOOKUP(B61,$B$10:$D$26,2,FALSE)</f>
        <v>Variant 2: Licentie(s) Access</v>
      </c>
      <c r="D61" s="634" t="e">
        <f>VLOOKUP(C61,$B$10:$D$26,2,FALSE)</f>
        <v>#N/A</v>
      </c>
      <c r="E61" s="634" t="e">
        <f>VLOOKUP(D61,$B$10:$D$26,2,FALSE)</f>
        <v>#N/A</v>
      </c>
      <c r="F61" s="67"/>
      <c r="G61" s="67"/>
      <c r="H61" s="67"/>
      <c r="I61" s="67"/>
      <c r="J61" s="191" t="s">
        <v>41</v>
      </c>
      <c r="K61" s="270"/>
      <c r="L61" s="14"/>
      <c r="M61" s="633" t="str">
        <f>IF(E62="Subscription","Subscription","Onderhoud &amp; Support")</f>
        <v>Onderhoud &amp; Support</v>
      </c>
      <c r="N61" s="634"/>
      <c r="O61" s="634"/>
      <c r="P61" s="634"/>
      <c r="Q61" s="58"/>
      <c r="R61" s="58"/>
      <c r="S61" s="58"/>
      <c r="T61" s="191" t="str">
        <f>"Totaalprijs "&amp;M61&amp;" 
Licentie"</f>
        <v>Totaalprijs Onderhoud &amp; Support 
Licentie</v>
      </c>
      <c r="U61" s="270"/>
      <c r="V61" s="14"/>
      <c r="W61" s="270"/>
      <c r="X61" s="270"/>
      <c r="Y61" s="270"/>
      <c r="Z61" s="270"/>
      <c r="AA61" s="270"/>
      <c r="AB61" s="270"/>
      <c r="AC61" s="14"/>
      <c r="AD61" s="150"/>
      <c r="AE61" s="150"/>
      <c r="AF61" s="18"/>
      <c r="AG61" s="18"/>
      <c r="AH61" s="18"/>
      <c r="AI61" s="18"/>
      <c r="AJ61" s="18"/>
      <c r="AK61" s="18"/>
      <c r="AL61" s="18"/>
    </row>
    <row r="62" spans="1:41" s="11" customFormat="1" ht="20.25" thickBot="1" x14ac:dyDescent="0.25">
      <c r="A62" s="59"/>
      <c r="B62" s="82"/>
      <c r="C62" s="83" t="s">
        <v>39</v>
      </c>
      <c r="D62" s="166"/>
      <c r="E62" s="134"/>
      <c r="F62" s="294" t="s">
        <v>40</v>
      </c>
      <c r="G62" s="99"/>
      <c r="H62" s="68"/>
      <c r="I62" s="68"/>
      <c r="J62" s="69">
        <f>SUM(J64:J66)</f>
        <v>0</v>
      </c>
      <c r="K62" s="271"/>
      <c r="L62" s="14"/>
      <c r="M62" s="154"/>
      <c r="N62" s="153"/>
      <c r="O62" s="70"/>
      <c r="P62" s="70"/>
      <c r="Q62" s="70"/>
      <c r="R62" s="70"/>
      <c r="S62" s="70"/>
      <c r="T62" s="71">
        <f>SUM(T64:T66)</f>
        <v>0</v>
      </c>
      <c r="U62" s="271"/>
      <c r="V62" s="14"/>
      <c r="W62" s="271"/>
      <c r="X62" s="271"/>
      <c r="Y62" s="271"/>
      <c r="Z62" s="271"/>
      <c r="AA62" s="271"/>
      <c r="AB62" s="271"/>
      <c r="AC62" s="14"/>
      <c r="AD62" s="150"/>
      <c r="AE62" s="150"/>
      <c r="AF62" s="18"/>
      <c r="AG62" s="18"/>
      <c r="AH62" s="18"/>
      <c r="AI62" s="18"/>
      <c r="AJ62" s="18"/>
      <c r="AK62" s="18"/>
      <c r="AL62" s="18"/>
    </row>
    <row r="63" spans="1:41" s="11" customFormat="1" ht="75.75" thickTop="1" x14ac:dyDescent="0.25">
      <c r="A63" s="59"/>
      <c r="B63" s="135"/>
      <c r="C63" s="192" t="s">
        <v>5</v>
      </c>
      <c r="D63" s="192" t="s">
        <v>11</v>
      </c>
      <c r="E63" s="192" t="s">
        <v>14</v>
      </c>
      <c r="F63" s="193" t="s">
        <v>16</v>
      </c>
      <c r="G63" s="193" t="s">
        <v>36</v>
      </c>
      <c r="H63" s="193" t="s">
        <v>181</v>
      </c>
      <c r="I63" s="193" t="s">
        <v>12</v>
      </c>
      <c r="J63" s="193" t="s">
        <v>13</v>
      </c>
      <c r="K63" s="268" t="s">
        <v>210</v>
      </c>
      <c r="L63" s="14"/>
      <c r="M63" s="192" t="s">
        <v>5</v>
      </c>
      <c r="N63" s="192" t="s">
        <v>11</v>
      </c>
      <c r="O63" s="193" t="s">
        <v>16</v>
      </c>
      <c r="P63" s="194" t="s">
        <v>19</v>
      </c>
      <c r="Q63" s="193" t="s">
        <v>318</v>
      </c>
      <c r="R63" s="193" t="s">
        <v>181</v>
      </c>
      <c r="S63" s="193" t="s">
        <v>319</v>
      </c>
      <c r="T63" s="193" t="s">
        <v>224</v>
      </c>
      <c r="U63" s="268" t="s">
        <v>210</v>
      </c>
      <c r="V63" s="14"/>
      <c r="W63" s="271"/>
      <c r="X63" s="271"/>
      <c r="Y63" s="271"/>
      <c r="Z63" s="271"/>
      <c r="AA63" s="271"/>
      <c r="AB63" s="271"/>
      <c r="AC63" s="14"/>
      <c r="AD63" s="150"/>
      <c r="AE63" s="150"/>
      <c r="AF63" s="18"/>
      <c r="AG63" s="18"/>
      <c r="AH63" s="18"/>
      <c r="AI63" s="18"/>
      <c r="AJ63" s="18"/>
      <c r="AK63" s="18"/>
      <c r="AL63" s="18"/>
    </row>
    <row r="64" spans="1:41" s="11" customFormat="1" ht="15" customHeight="1" x14ac:dyDescent="0.2">
      <c r="A64" s="59"/>
      <c r="B64" s="135"/>
      <c r="C64" s="165"/>
      <c r="D64" s="63"/>
      <c r="E64" s="63"/>
      <c r="F64" s="210"/>
      <c r="G64" s="227"/>
      <c r="H64" s="64"/>
      <c r="I64" s="196">
        <f>G64*(1-H64)</f>
        <v>0</v>
      </c>
      <c r="J64" s="197">
        <f>IF(ISERROR(+I64*F64),"",+I64*F64)</f>
        <v>0</v>
      </c>
      <c r="K64" s="269"/>
      <c r="L64" s="14"/>
      <c r="M64" s="198" t="str">
        <f t="shared" ref="M64:N66" si="10">IF(ISBLANK(+C64),"",+C64)</f>
        <v/>
      </c>
      <c r="N64" s="198" t="str">
        <f t="shared" si="10"/>
        <v/>
      </c>
      <c r="O64" s="199" t="str">
        <f>IF(ISBLANK(+F64),"",+F64)</f>
        <v/>
      </c>
      <c r="P64" s="108"/>
      <c r="Q64" s="227"/>
      <c r="R64" s="211"/>
      <c r="S64" s="196">
        <f t="shared" ref="S64:S66" si="11">IF(ISERROR(+Q64*(1-(R64))),"",+Q64*(1-(R64)))</f>
        <v>0</v>
      </c>
      <c r="T64" s="197">
        <f>IF(OR(P64="nee",P64=""),0,IF(ISERROR(+S64*O64*7),0,+S64*O64*7))</f>
        <v>0</v>
      </c>
      <c r="U64" s="269"/>
      <c r="V64" s="14"/>
      <c r="W64" s="271"/>
      <c r="X64" s="271"/>
      <c r="Y64" s="271"/>
      <c r="Z64" s="271"/>
      <c r="AA64" s="271"/>
      <c r="AB64" s="271"/>
      <c r="AC64" s="14"/>
      <c r="AD64" s="150"/>
      <c r="AE64" s="150"/>
      <c r="AF64" s="18"/>
      <c r="AG64" s="18"/>
      <c r="AH64" s="18"/>
      <c r="AI64" s="18"/>
      <c r="AJ64" s="18"/>
      <c r="AK64" s="18"/>
      <c r="AL64" s="18"/>
    </row>
    <row r="65" spans="1:41" s="11" customFormat="1" ht="15" customHeight="1" x14ac:dyDescent="0.2">
      <c r="A65" s="59"/>
      <c r="B65" s="135"/>
      <c r="C65" s="165"/>
      <c r="D65" s="63"/>
      <c r="E65" s="63"/>
      <c r="F65" s="210"/>
      <c r="G65" s="227"/>
      <c r="H65" s="64"/>
      <c r="I65" s="196">
        <f>G65*(1-H65)</f>
        <v>0</v>
      </c>
      <c r="J65" s="197">
        <f>IF(ISERROR(+I65*F65),"",+I65*F65)</f>
        <v>0</v>
      </c>
      <c r="K65" s="269"/>
      <c r="L65" s="14"/>
      <c r="M65" s="198" t="str">
        <f t="shared" si="10"/>
        <v/>
      </c>
      <c r="N65" s="198" t="str">
        <f t="shared" si="10"/>
        <v/>
      </c>
      <c r="O65" s="199" t="str">
        <f>IF(ISBLANK(+F65),"",+F65)</f>
        <v/>
      </c>
      <c r="P65" s="108"/>
      <c r="Q65" s="227"/>
      <c r="R65" s="211"/>
      <c r="S65" s="196">
        <f t="shared" si="11"/>
        <v>0</v>
      </c>
      <c r="T65" s="197">
        <f>IF(OR(P65="nee",P65=""),0,IF(ISERROR(+S65*O65*7),0,+S65*O65*7))</f>
        <v>0</v>
      </c>
      <c r="U65" s="269"/>
      <c r="V65" s="14"/>
      <c r="W65" s="271"/>
      <c r="X65" s="271"/>
      <c r="Y65" s="271"/>
      <c r="Z65" s="271"/>
      <c r="AA65" s="271"/>
      <c r="AB65" s="271"/>
      <c r="AC65" s="14"/>
      <c r="AD65" s="150"/>
      <c r="AE65" s="150"/>
      <c r="AF65" s="18"/>
      <c r="AG65" s="18"/>
      <c r="AH65" s="18"/>
      <c r="AI65" s="18"/>
      <c r="AJ65" s="18"/>
      <c r="AK65" s="18"/>
      <c r="AL65" s="18"/>
    </row>
    <row r="66" spans="1:41" s="11" customFormat="1" ht="15" customHeight="1" x14ac:dyDescent="0.2">
      <c r="A66" s="59"/>
      <c r="B66" s="135"/>
      <c r="C66" s="165"/>
      <c r="D66" s="63"/>
      <c r="E66" s="63"/>
      <c r="F66" s="210"/>
      <c r="G66" s="227"/>
      <c r="H66" s="64"/>
      <c r="I66" s="196">
        <f>G66*(1-H66)</f>
        <v>0</v>
      </c>
      <c r="J66" s="197">
        <f>IF(ISERROR(+I66*F66),"",+I66*F66)</f>
        <v>0</v>
      </c>
      <c r="K66" s="269"/>
      <c r="L66" s="14"/>
      <c r="M66" s="198" t="str">
        <f t="shared" si="10"/>
        <v/>
      </c>
      <c r="N66" s="198" t="str">
        <f t="shared" si="10"/>
        <v/>
      </c>
      <c r="O66" s="199" t="str">
        <f>IF(ISBLANK(+F66),"",+F66)</f>
        <v/>
      </c>
      <c r="P66" s="108"/>
      <c r="Q66" s="227"/>
      <c r="R66" s="211"/>
      <c r="S66" s="196">
        <f t="shared" si="11"/>
        <v>0</v>
      </c>
      <c r="T66" s="197">
        <f>IF(OR(P66="nee",P66=""),0,IF(ISERROR(+S66*O66*7),0,+S66*O66*7))</f>
        <v>0</v>
      </c>
      <c r="U66" s="269"/>
      <c r="V66" s="14"/>
      <c r="W66" s="271"/>
      <c r="X66" s="271"/>
      <c r="Y66" s="271"/>
      <c r="Z66" s="271"/>
      <c r="AA66" s="271"/>
      <c r="AB66" s="271"/>
      <c r="AC66" s="14"/>
      <c r="AD66" s="150"/>
      <c r="AE66" s="150"/>
      <c r="AF66" s="18"/>
      <c r="AG66" s="18"/>
      <c r="AH66" s="18"/>
      <c r="AI66" s="18"/>
      <c r="AJ66" s="18"/>
      <c r="AK66" s="18"/>
      <c r="AL66" s="18"/>
    </row>
    <row r="67" spans="1:41" s="11" customFormat="1" ht="15" customHeight="1" thickBot="1" x14ac:dyDescent="0.25">
      <c r="A67" s="59"/>
      <c r="B67" s="158"/>
      <c r="C67" s="158"/>
      <c r="D67" s="158"/>
      <c r="E67" s="24"/>
      <c r="F67" s="20"/>
      <c r="G67" s="20"/>
      <c r="H67" s="20"/>
      <c r="I67" s="20"/>
      <c r="J67" s="20"/>
      <c r="K67" s="20"/>
      <c r="L67" s="20"/>
      <c r="M67" s="20"/>
      <c r="N67" s="149"/>
      <c r="O67" s="149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149"/>
      <c r="AF67" s="149"/>
      <c r="AG67" s="20"/>
      <c r="AH67" s="20"/>
      <c r="AI67" s="20"/>
      <c r="AJ67" s="20"/>
      <c r="AK67" s="20"/>
      <c r="AL67" s="20"/>
    </row>
    <row r="68" spans="1:41" s="11" customFormat="1" ht="15" customHeight="1" x14ac:dyDescent="0.2">
      <c r="A68" s="59"/>
      <c r="B68" s="159"/>
      <c r="C68" s="159"/>
      <c r="D68" s="159"/>
      <c r="E68" s="17"/>
      <c r="F68" s="18"/>
      <c r="G68" s="18"/>
      <c r="H68" s="18"/>
      <c r="I68" s="18"/>
      <c r="J68" s="18"/>
      <c r="K68" s="18"/>
      <c r="L68" s="18"/>
      <c r="M68" s="18"/>
      <c r="N68" s="150"/>
      <c r="O68" s="150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50"/>
      <c r="AF68" s="150"/>
      <c r="AG68" s="18"/>
      <c r="AH68" s="18"/>
      <c r="AI68" s="18"/>
      <c r="AJ68" s="18"/>
      <c r="AK68" s="18"/>
      <c r="AL68" s="18"/>
    </row>
    <row r="69" spans="1:41" s="11" customFormat="1" ht="21" customHeight="1" x14ac:dyDescent="0.15">
      <c r="A69" s="59"/>
      <c r="B69" s="87" t="s">
        <v>43</v>
      </c>
      <c r="C69" s="83" t="str">
        <f>VLOOKUP(B69,$B$10:$D$26,2,FALSE)</f>
        <v>Variant 3: LAN access</v>
      </c>
      <c r="D69" s="164"/>
      <c r="E69" s="128"/>
      <c r="F69" s="128"/>
      <c r="G69" s="131" t="s">
        <v>35</v>
      </c>
      <c r="H69" s="131"/>
      <c r="I69" s="128"/>
      <c r="J69" s="127"/>
      <c r="K69" s="266"/>
      <c r="L69" s="85"/>
      <c r="M69" s="248" t="s">
        <v>317</v>
      </c>
      <c r="N69" s="249"/>
      <c r="O69" s="250"/>
      <c r="P69" s="250"/>
      <c r="Q69" s="250"/>
      <c r="R69" s="250"/>
      <c r="S69" s="128"/>
      <c r="T69" s="127"/>
      <c r="U69" s="266"/>
      <c r="V69" s="266"/>
      <c r="W69" s="248" t="s">
        <v>317</v>
      </c>
      <c r="X69" s="249"/>
      <c r="Y69" s="250"/>
      <c r="Z69" s="250"/>
      <c r="AA69" s="624"/>
      <c r="AB69" s="266"/>
      <c r="AC69" s="85"/>
      <c r="AD69" s="248" t="s">
        <v>17</v>
      </c>
      <c r="AE69" s="249"/>
      <c r="AF69" s="250"/>
      <c r="AG69" s="250"/>
      <c r="AH69" s="250"/>
      <c r="AI69" s="250"/>
      <c r="AJ69" s="250"/>
      <c r="AK69" s="128"/>
      <c r="AL69" s="127"/>
    </row>
    <row r="70" spans="1:41" s="86" customFormat="1" ht="20.25" thickBot="1" x14ac:dyDescent="0.2">
      <c r="A70" s="59"/>
      <c r="B70" s="59"/>
      <c r="C70" s="83" t="s">
        <v>20</v>
      </c>
      <c r="D70" s="164"/>
      <c r="E70" s="649" t="str">
        <f>"LAN "&amp;LEFT(B69,1)&amp;" : "</f>
        <v xml:space="preserve">LAN 3 : </v>
      </c>
      <c r="F70" s="644"/>
      <c r="G70" s="647"/>
      <c r="H70" s="648"/>
      <c r="I70" s="88" t="s">
        <v>21</v>
      </c>
      <c r="J70" s="84">
        <f>SUM(J72:J76)</f>
        <v>0</v>
      </c>
      <c r="K70" s="267"/>
      <c r="L70" s="59"/>
      <c r="M70" s="246"/>
      <c r="N70" s="247"/>
      <c r="O70" s="129"/>
      <c r="P70" s="129"/>
      <c r="Q70" s="129"/>
      <c r="R70" s="129"/>
      <c r="S70" s="132" t="s">
        <v>21</v>
      </c>
      <c r="T70" s="133">
        <f>SUM(T72:T76)</f>
        <v>0</v>
      </c>
      <c r="U70" s="267"/>
      <c r="V70" s="267"/>
      <c r="W70" s="246" t="s">
        <v>472</v>
      </c>
      <c r="X70" s="247"/>
      <c r="Y70" s="129"/>
      <c r="Z70" s="129"/>
      <c r="AA70" s="625"/>
      <c r="AB70" s="267"/>
      <c r="AC70" s="59"/>
      <c r="AD70" s="246"/>
      <c r="AE70" s="247"/>
      <c r="AF70" s="129"/>
      <c r="AG70" s="129"/>
      <c r="AH70" s="129"/>
      <c r="AI70" s="129"/>
      <c r="AJ70" s="129"/>
      <c r="AK70" s="132" t="s">
        <v>21</v>
      </c>
      <c r="AL70" s="133">
        <f>SUM(AL72:AL76)</f>
        <v>0</v>
      </c>
      <c r="AM70" s="11"/>
      <c r="AN70" s="11"/>
      <c r="AO70" s="11"/>
    </row>
    <row r="71" spans="1:41" s="11" customFormat="1" ht="90.75" thickTop="1" x14ac:dyDescent="0.25">
      <c r="A71" s="59"/>
      <c r="B71" s="135"/>
      <c r="C71" s="192" t="s">
        <v>5</v>
      </c>
      <c r="D71" s="192" t="s">
        <v>11</v>
      </c>
      <c r="E71" s="192" t="s">
        <v>14</v>
      </c>
      <c r="F71" s="193" t="s">
        <v>16</v>
      </c>
      <c r="G71" s="193" t="s">
        <v>36</v>
      </c>
      <c r="H71" s="193" t="s">
        <v>181</v>
      </c>
      <c r="I71" s="193" t="s">
        <v>12</v>
      </c>
      <c r="J71" s="193" t="s">
        <v>13</v>
      </c>
      <c r="K71" s="268" t="s">
        <v>210</v>
      </c>
      <c r="L71" s="14"/>
      <c r="M71" s="192" t="s">
        <v>5</v>
      </c>
      <c r="N71" s="192" t="s">
        <v>11</v>
      </c>
      <c r="O71" s="193" t="s">
        <v>16</v>
      </c>
      <c r="P71" s="194" t="s">
        <v>19</v>
      </c>
      <c r="Q71" s="193" t="s">
        <v>318</v>
      </c>
      <c r="R71" s="193" t="s">
        <v>474</v>
      </c>
      <c r="S71" s="193" t="s">
        <v>319</v>
      </c>
      <c r="T71" s="193" t="s">
        <v>224</v>
      </c>
      <c r="U71" s="268" t="s">
        <v>210</v>
      </c>
      <c r="V71" s="267"/>
      <c r="W71" s="623" t="s">
        <v>5</v>
      </c>
      <c r="X71" s="626" t="s">
        <v>470</v>
      </c>
      <c r="Y71" s="193" t="s">
        <v>318</v>
      </c>
      <c r="Z71" s="527" t="s">
        <v>473</v>
      </c>
      <c r="AA71" s="193" t="s">
        <v>319</v>
      </c>
      <c r="AB71" s="268" t="s">
        <v>210</v>
      </c>
      <c r="AC71" s="14"/>
      <c r="AD71" s="192" t="s">
        <v>5</v>
      </c>
      <c r="AE71" s="192" t="s">
        <v>11</v>
      </c>
      <c r="AF71" s="193" t="s">
        <v>16</v>
      </c>
      <c r="AG71" s="194" t="s">
        <v>19</v>
      </c>
      <c r="AH71" s="193" t="s">
        <v>302</v>
      </c>
      <c r="AI71" s="195" t="s">
        <v>15</v>
      </c>
      <c r="AJ71" s="193" t="s">
        <v>302</v>
      </c>
      <c r="AK71" s="193" t="s">
        <v>18</v>
      </c>
      <c r="AL71" s="193" t="s">
        <v>226</v>
      </c>
    </row>
    <row r="72" spans="1:41" s="11" customFormat="1" ht="15" customHeight="1" x14ac:dyDescent="0.15">
      <c r="A72" s="59"/>
      <c r="B72" s="135"/>
      <c r="C72" s="165"/>
      <c r="D72" s="63"/>
      <c r="E72" s="63"/>
      <c r="F72" s="210"/>
      <c r="G72" s="227"/>
      <c r="H72" s="64"/>
      <c r="I72" s="196">
        <f>G72*(1-H72)</f>
        <v>0</v>
      </c>
      <c r="J72" s="197">
        <f>IF(ISERROR(+I72*F72),"",+I72*F72)</f>
        <v>0</v>
      </c>
      <c r="K72" s="269"/>
      <c r="L72" s="14"/>
      <c r="M72" s="198" t="str">
        <f t="shared" ref="M72:N76" si="12">IF(ISBLANK(+C72),"",+C72)</f>
        <v/>
      </c>
      <c r="N72" s="198" t="str">
        <f t="shared" si="12"/>
        <v/>
      </c>
      <c r="O72" s="199" t="str">
        <f>IF(ISBLANK(+F72),"",+F72)</f>
        <v/>
      </c>
      <c r="P72" s="108"/>
      <c r="Q72" s="227"/>
      <c r="R72" s="211"/>
      <c r="S72" s="196">
        <f t="shared" ref="S72:S76" si="13">IF(ISERROR(+Q72*(1-(R72))),"",+Q72*(1-(R72)))</f>
        <v>0</v>
      </c>
      <c r="T72" s="197">
        <f>IF(OR(P72="nee",P72=""),0,IF(ISERROR(+S72*O72*7),0,+S72*O72*7))</f>
        <v>0</v>
      </c>
      <c r="U72" s="269"/>
      <c r="V72" s="267"/>
      <c r="W72" s="629"/>
      <c r="X72" s="627"/>
      <c r="Y72" s="628"/>
      <c r="Z72" s="528"/>
      <c r="AA72" s="196" t="str">
        <f>IF(Z72="","",Y72*(1-Z72))</f>
        <v/>
      </c>
      <c r="AB72" s="269"/>
      <c r="AC72" s="14"/>
      <c r="AD72" s="198" t="str">
        <f t="shared" ref="AD72:AE76" si="14">IF(ISBLANK(+M72),"",+M72)</f>
        <v/>
      </c>
      <c r="AE72" s="198" t="str">
        <f t="shared" si="14"/>
        <v/>
      </c>
      <c r="AF72" s="199" t="str">
        <f>IF(ISBLANK(+F72),"",+F72)</f>
        <v/>
      </c>
      <c r="AG72" s="108"/>
      <c r="AH72" s="106"/>
      <c r="AI72" s="211"/>
      <c r="AJ72" s="200" t="str">
        <f>IF(ISERROR(IF(OR(AG72="nee",AG72=""),"",+AF72*AH72)),"",IF(OR(AG72="nee",AG72=""),"",+AF72*AH72))</f>
        <v/>
      </c>
      <c r="AK72" s="201" t="str">
        <f>IF(ISERROR((AJ72*24*365)/1000),"",(AJ72*24*365)/1000)</f>
        <v/>
      </c>
      <c r="AL72" s="197">
        <f>IF(ISERROR(+AK72*tariefKwh*7),0,+AK72*tariefKwh*7)</f>
        <v>0</v>
      </c>
    </row>
    <row r="73" spans="1:41" s="11" customFormat="1" ht="15" customHeight="1" x14ac:dyDescent="0.15">
      <c r="A73" s="59"/>
      <c r="B73" s="135"/>
      <c r="C73" s="165"/>
      <c r="D73" s="63"/>
      <c r="E73" s="63"/>
      <c r="F73" s="210"/>
      <c r="G73" s="227"/>
      <c r="H73" s="64"/>
      <c r="I73" s="196">
        <f>G73*(1-H73)</f>
        <v>0</v>
      </c>
      <c r="J73" s="197">
        <f>IF(ISERROR(+I73*F73),"",+I73*F73)</f>
        <v>0</v>
      </c>
      <c r="K73" s="269"/>
      <c r="L73" s="14"/>
      <c r="M73" s="198" t="str">
        <f t="shared" si="12"/>
        <v/>
      </c>
      <c r="N73" s="198" t="str">
        <f t="shared" si="12"/>
        <v/>
      </c>
      <c r="O73" s="199" t="str">
        <f>IF(ISBLANK(+F73),"",+F73)</f>
        <v/>
      </c>
      <c r="P73" s="108"/>
      <c r="Q73" s="227"/>
      <c r="R73" s="211"/>
      <c r="S73" s="196">
        <f t="shared" si="13"/>
        <v>0</v>
      </c>
      <c r="T73" s="197">
        <f>IF(OR(P73="nee",P73=""),0,IF(ISERROR(+S73*O73*7),0,+S73*O73*7))</f>
        <v>0</v>
      </c>
      <c r="U73" s="269"/>
      <c r="V73" s="267"/>
      <c r="W73" s="629"/>
      <c r="X73" s="627"/>
      <c r="Y73" s="628"/>
      <c r="Z73" s="528"/>
      <c r="AA73" s="196" t="str">
        <f>IF(Z73="","",Y73*(1-Z73))</f>
        <v/>
      </c>
      <c r="AB73" s="269"/>
      <c r="AC73" s="14"/>
      <c r="AD73" s="198" t="str">
        <f t="shared" si="14"/>
        <v/>
      </c>
      <c r="AE73" s="198" t="str">
        <f t="shared" si="14"/>
        <v/>
      </c>
      <c r="AF73" s="199" t="str">
        <f>IF(ISBLANK(+F73),"",+F73)</f>
        <v/>
      </c>
      <c r="AG73" s="108"/>
      <c r="AH73" s="106"/>
      <c r="AI73" s="211"/>
      <c r="AJ73" s="200" t="str">
        <f>IF(ISERROR(IF(OR(AG73="nee",AG73=""),"",+AF73*AH73)),"",IF(OR(AG73="nee",AG73=""),"",+AF73*AH73))</f>
        <v/>
      </c>
      <c r="AK73" s="201" t="str">
        <f>IF(ISERROR((AJ73*24*365)/1000),"",(AJ73*24*365)/1000)</f>
        <v/>
      </c>
      <c r="AL73" s="197">
        <f>IF(ISERROR(+AK73*tariefKwh*7),0,+AK73*tariefKwh*7)</f>
        <v>0</v>
      </c>
    </row>
    <row r="74" spans="1:41" s="11" customFormat="1" ht="15" customHeight="1" x14ac:dyDescent="0.15">
      <c r="A74" s="59"/>
      <c r="B74" s="135"/>
      <c r="C74" s="165"/>
      <c r="D74" s="63"/>
      <c r="E74" s="63"/>
      <c r="F74" s="210"/>
      <c r="G74" s="227"/>
      <c r="H74" s="64"/>
      <c r="I74" s="196">
        <f>G74*(1-H74)</f>
        <v>0</v>
      </c>
      <c r="J74" s="197">
        <f>IF(ISERROR(+I74*F74),"",+I74*F74)</f>
        <v>0</v>
      </c>
      <c r="K74" s="269"/>
      <c r="L74" s="14"/>
      <c r="M74" s="198" t="str">
        <f t="shared" si="12"/>
        <v/>
      </c>
      <c r="N74" s="198" t="str">
        <f t="shared" si="12"/>
        <v/>
      </c>
      <c r="O74" s="199" t="str">
        <f>IF(ISBLANK(+F74),"",+F74)</f>
        <v/>
      </c>
      <c r="P74" s="108"/>
      <c r="Q74" s="227"/>
      <c r="R74" s="211"/>
      <c r="S74" s="196">
        <f t="shared" si="13"/>
        <v>0</v>
      </c>
      <c r="T74" s="197">
        <f>IF(OR(P74="nee",P74=""),0,IF(ISERROR(+S74*O74*7),0,+S74*O74*7))</f>
        <v>0</v>
      </c>
      <c r="U74" s="269"/>
      <c r="V74" s="267"/>
      <c r="W74" s="629"/>
      <c r="X74" s="627"/>
      <c r="Y74" s="628"/>
      <c r="Z74" s="528"/>
      <c r="AA74" s="196" t="str">
        <f>IF(Z74="","",Y74*(1-Z74))</f>
        <v/>
      </c>
      <c r="AB74" s="269"/>
      <c r="AC74" s="14"/>
      <c r="AD74" s="198" t="str">
        <f t="shared" si="14"/>
        <v/>
      </c>
      <c r="AE74" s="198" t="str">
        <f t="shared" si="14"/>
        <v/>
      </c>
      <c r="AF74" s="199" t="str">
        <f>IF(ISBLANK(+F74),"",+F74)</f>
        <v/>
      </c>
      <c r="AG74" s="108"/>
      <c r="AH74" s="106"/>
      <c r="AI74" s="211"/>
      <c r="AJ74" s="200" t="str">
        <f>IF(ISERROR(IF(OR(AG74="nee",AG74=""),"",+AF74*AH74)),"",IF(OR(AG74="nee",AG74=""),"",+AF74*AH74))</f>
        <v/>
      </c>
      <c r="AK74" s="201" t="str">
        <f>IF(ISERROR((AJ74*24*365)/1000),"",(AJ74*24*365)/1000)</f>
        <v/>
      </c>
      <c r="AL74" s="197">
        <f>IF(ISERROR(+AK74*tariefKwh*7),0,+AK74*tariefKwh*7)</f>
        <v>0</v>
      </c>
    </row>
    <row r="75" spans="1:41" s="11" customFormat="1" ht="15" customHeight="1" x14ac:dyDescent="0.15">
      <c r="A75" s="59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9"/>
      <c r="L75" s="14"/>
      <c r="M75" s="198" t="str">
        <f t="shared" si="12"/>
        <v/>
      </c>
      <c r="N75" s="198" t="str">
        <f t="shared" si="12"/>
        <v/>
      </c>
      <c r="O75" s="199" t="str">
        <f>IF(ISBLANK(+F75),"",+F75)</f>
        <v/>
      </c>
      <c r="P75" s="108"/>
      <c r="Q75" s="227"/>
      <c r="R75" s="211"/>
      <c r="S75" s="196">
        <f t="shared" si="13"/>
        <v>0</v>
      </c>
      <c r="T75" s="197">
        <f>IF(OR(P75="nee",P75=""),0,IF(ISERROR(+S75*O75*7),0,+S75*O75*7))</f>
        <v>0</v>
      </c>
      <c r="U75" s="269"/>
      <c r="V75" s="267"/>
      <c r="W75" s="629"/>
      <c r="X75" s="627"/>
      <c r="Y75" s="628"/>
      <c r="Z75" s="528"/>
      <c r="AA75" s="196" t="str">
        <f>IF(Z75="","",Y75*(1-Z75))</f>
        <v/>
      </c>
      <c r="AB75" s="269"/>
      <c r="AC75" s="14"/>
      <c r="AD75" s="198" t="str">
        <f t="shared" si="14"/>
        <v/>
      </c>
      <c r="AE75" s="198" t="str">
        <f t="shared" si="14"/>
        <v/>
      </c>
      <c r="AF75" s="199" t="str">
        <f>IF(ISBLANK(+F75),"",+F75)</f>
        <v/>
      </c>
      <c r="AG75" s="108"/>
      <c r="AH75" s="106"/>
      <c r="AI75" s="211"/>
      <c r="AJ75" s="200" t="str">
        <f>IF(ISERROR(IF(OR(AG75="nee",AG75=""),"",+AF75*AH75)),"",IF(OR(AG75="nee",AG75=""),"",+AF75*AH75))</f>
        <v/>
      </c>
      <c r="AK75" s="201" t="str">
        <f>IF(ISERROR((AJ75*24*365)/1000),"",(AJ75*24*365)/1000)</f>
        <v/>
      </c>
      <c r="AL75" s="197">
        <f>IF(ISERROR(+AK75*tariefKwh*7),0,+AK75*tariefKwh*7)</f>
        <v>0</v>
      </c>
    </row>
    <row r="76" spans="1:41" s="11" customFormat="1" ht="15" customHeight="1" x14ac:dyDescent="0.15">
      <c r="A76" s="59"/>
      <c r="B76" s="135"/>
      <c r="C76" s="165"/>
      <c r="D76" s="63"/>
      <c r="E76" s="63"/>
      <c r="F76" s="210"/>
      <c r="G76" s="227"/>
      <c r="H76" s="64"/>
      <c r="I76" s="196">
        <f>G76*(1-H76)</f>
        <v>0</v>
      </c>
      <c r="J76" s="197">
        <f>IF(ISERROR(+I76*F76),"",+I76*F76)</f>
        <v>0</v>
      </c>
      <c r="K76" s="269"/>
      <c r="L76" s="14"/>
      <c r="M76" s="198" t="str">
        <f t="shared" si="12"/>
        <v/>
      </c>
      <c r="N76" s="198" t="str">
        <f t="shared" si="12"/>
        <v/>
      </c>
      <c r="O76" s="199" t="str">
        <f>IF(ISBLANK(+F76),"",+F76)</f>
        <v/>
      </c>
      <c r="P76" s="108"/>
      <c r="Q76" s="227"/>
      <c r="R76" s="211"/>
      <c r="S76" s="196">
        <f t="shared" si="13"/>
        <v>0</v>
      </c>
      <c r="T76" s="197">
        <f>IF(OR(P76="nee",P76=""),0,IF(ISERROR(+S76*O76*7),0,+S76*O76*7))</f>
        <v>0</v>
      </c>
      <c r="U76" s="269"/>
      <c r="V76" s="267"/>
      <c r="W76" s="629"/>
      <c r="X76" s="627"/>
      <c r="Y76" s="628"/>
      <c r="Z76" s="528"/>
      <c r="AA76" s="196" t="str">
        <f>IF(Z76="","",Y76*(1-Z76))</f>
        <v/>
      </c>
      <c r="AB76" s="269"/>
      <c r="AC76" s="14"/>
      <c r="AD76" s="198" t="str">
        <f t="shared" si="14"/>
        <v/>
      </c>
      <c r="AE76" s="198" t="str">
        <f t="shared" si="14"/>
        <v/>
      </c>
      <c r="AF76" s="199" t="str">
        <f>IF(ISBLANK(+F76),"",+F76)</f>
        <v/>
      </c>
      <c r="AG76" s="108"/>
      <c r="AH76" s="106"/>
      <c r="AI76" s="211"/>
      <c r="AJ76" s="200" t="str">
        <f>IF(ISERROR(IF(OR(AG76="nee",AG76=""),"",+AF76*AH76)),"",IF(OR(AG76="nee",AG76=""),"",+AF76*AH76))</f>
        <v/>
      </c>
      <c r="AK76" s="201" t="str">
        <f>IF(ISERROR((AJ76*24*365)/1000),"",(AJ76*24*365)/1000)</f>
        <v/>
      </c>
      <c r="AL76" s="197">
        <f>IF(ISERROR(+AK76*tariefKwh*7),0,+AK76*tariefKwh*7)</f>
        <v>0</v>
      </c>
    </row>
    <row r="77" spans="1:41" s="11" customFormat="1" ht="15" customHeight="1" x14ac:dyDescent="0.15">
      <c r="A77" s="59"/>
      <c r="B77" s="79"/>
      <c r="C77" s="202" t="s">
        <v>299</v>
      </c>
      <c r="D77" s="203"/>
      <c r="E77" s="203"/>
      <c r="F77" s="204"/>
      <c r="G77" s="205"/>
      <c r="H77" s="206"/>
      <c r="I77" s="205"/>
      <c r="J77" s="207"/>
      <c r="K77" s="207"/>
      <c r="L77" s="208"/>
      <c r="M77" s="209"/>
      <c r="N77" s="152"/>
      <c r="O77" s="14"/>
      <c r="P77" s="14"/>
      <c r="Q77" s="14"/>
      <c r="R77" s="14"/>
      <c r="S77" s="14"/>
      <c r="T77" s="14"/>
      <c r="U77" s="207"/>
      <c r="V77" s="14"/>
      <c r="W77" s="14"/>
      <c r="X77" s="14"/>
      <c r="Y77" s="14"/>
      <c r="Z77" s="207"/>
      <c r="AA77" s="207"/>
      <c r="AB77" s="207"/>
      <c r="AC77" s="14"/>
      <c r="AD77" s="152"/>
      <c r="AE77" s="152"/>
      <c r="AF77" s="14"/>
      <c r="AG77" s="73"/>
      <c r="AH77" s="14"/>
      <c r="AI77" s="14"/>
    </row>
    <row r="78" spans="1:41" s="11" customFormat="1" ht="15" customHeight="1" x14ac:dyDescent="0.15">
      <c r="A78" s="59"/>
      <c r="B78" s="79"/>
      <c r="C78" s="202"/>
      <c r="D78" s="203"/>
      <c r="E78" s="203"/>
      <c r="F78" s="204"/>
      <c r="G78" s="205"/>
      <c r="H78" s="206"/>
      <c r="I78" s="205"/>
      <c r="J78" s="207"/>
      <c r="K78" s="205"/>
      <c r="L78" s="208"/>
      <c r="M78" s="209"/>
      <c r="N78" s="152"/>
      <c r="O78" s="14"/>
      <c r="P78" s="14"/>
      <c r="Q78" s="14"/>
      <c r="R78" s="14"/>
      <c r="S78" s="14"/>
      <c r="T78" s="14"/>
      <c r="U78" s="205"/>
      <c r="V78" s="14"/>
      <c r="W78" s="14"/>
      <c r="X78" s="14"/>
      <c r="Y78" s="14"/>
      <c r="Z78" s="205"/>
      <c r="AA78" s="205"/>
      <c r="AB78" s="205"/>
      <c r="AC78" s="14"/>
      <c r="AD78" s="152"/>
      <c r="AE78" s="152"/>
      <c r="AF78" s="14"/>
      <c r="AG78" s="73"/>
      <c r="AH78" s="14"/>
      <c r="AI78" s="14"/>
    </row>
    <row r="79" spans="1:41" s="11" customFormat="1" ht="60.75" x14ac:dyDescent="0.3">
      <c r="A79" s="59"/>
      <c r="B79" s="81" t="s">
        <v>44</v>
      </c>
      <c r="C79" s="633" t="str">
        <f>VLOOKUP(B79,$B$10:$D$26,2,FALSE)</f>
        <v>Variant 3: Licentie(s) LAN Access</v>
      </c>
      <c r="D79" s="634" t="e">
        <f>VLOOKUP(C79,$B$10:$D$26,2,FALSE)</f>
        <v>#N/A</v>
      </c>
      <c r="E79" s="634" t="e">
        <f>VLOOKUP(D79,$B$10:$D$26,2,FALSE)</f>
        <v>#N/A</v>
      </c>
      <c r="F79" s="67"/>
      <c r="G79" s="67"/>
      <c r="H79" s="67"/>
      <c r="I79" s="67"/>
      <c r="J79" s="191" t="s">
        <v>41</v>
      </c>
      <c r="K79" s="270"/>
      <c r="L79" s="14"/>
      <c r="M79" s="633" t="str">
        <f>IF(E80="Subscription","Subscription","Onderhoud &amp; Support")</f>
        <v>Onderhoud &amp; Support</v>
      </c>
      <c r="N79" s="634"/>
      <c r="O79" s="634"/>
      <c r="P79" s="634"/>
      <c r="Q79" s="58"/>
      <c r="R79" s="58"/>
      <c r="S79" s="58"/>
      <c r="T79" s="191" t="str">
        <f>"Totaalprijs "&amp;M79&amp;" 
Licentie"</f>
        <v>Totaalprijs Onderhoud &amp; Support 
Licentie</v>
      </c>
      <c r="U79" s="270"/>
      <c r="V79" s="14"/>
      <c r="W79" s="270"/>
      <c r="X79" s="270"/>
      <c r="Y79" s="270"/>
      <c r="Z79" s="270"/>
      <c r="AA79" s="270"/>
      <c r="AB79" s="270"/>
      <c r="AC79" s="14"/>
      <c r="AD79" s="150"/>
      <c r="AE79" s="150"/>
      <c r="AF79" s="18"/>
      <c r="AG79" s="18"/>
      <c r="AH79" s="18"/>
      <c r="AI79" s="18"/>
      <c r="AJ79" s="18"/>
      <c r="AK79" s="18"/>
      <c r="AL79" s="18"/>
    </row>
    <row r="80" spans="1:41" s="11" customFormat="1" ht="20.25" thickBot="1" x14ac:dyDescent="0.25">
      <c r="A80" s="59"/>
      <c r="B80" s="82"/>
      <c r="C80" s="83" t="s">
        <v>39</v>
      </c>
      <c r="D80" s="166"/>
      <c r="E80" s="134"/>
      <c r="F80" s="294" t="s">
        <v>40</v>
      </c>
      <c r="G80" s="99"/>
      <c r="H80" s="68"/>
      <c r="I80" s="68"/>
      <c r="J80" s="69">
        <f>SUM(J82:J84)</f>
        <v>0</v>
      </c>
      <c r="K80" s="271"/>
      <c r="L80" s="14"/>
      <c r="M80" s="154"/>
      <c r="N80" s="153"/>
      <c r="O80" s="70"/>
      <c r="P80" s="70"/>
      <c r="Q80" s="70"/>
      <c r="R80" s="70"/>
      <c r="S80" s="70"/>
      <c r="T80" s="71">
        <f>SUM(T82:T84)</f>
        <v>0</v>
      </c>
      <c r="U80" s="271"/>
      <c r="V80" s="14"/>
      <c r="W80" s="271"/>
      <c r="X80" s="271"/>
      <c r="Y80" s="271"/>
      <c r="Z80" s="271"/>
      <c r="AA80" s="271"/>
      <c r="AB80" s="271"/>
      <c r="AC80" s="14"/>
      <c r="AD80" s="150"/>
      <c r="AE80" s="150"/>
      <c r="AF80" s="18"/>
      <c r="AG80" s="18"/>
      <c r="AH80" s="18"/>
      <c r="AI80" s="18"/>
      <c r="AJ80" s="18"/>
      <c r="AK80" s="18"/>
      <c r="AL80" s="18"/>
    </row>
    <row r="81" spans="1:41" s="11" customFormat="1" ht="75.75" thickTop="1" x14ac:dyDescent="0.25">
      <c r="A81" s="59"/>
      <c r="B81" s="135"/>
      <c r="C81" s="192" t="s">
        <v>5</v>
      </c>
      <c r="D81" s="192" t="s">
        <v>11</v>
      </c>
      <c r="E81" s="192" t="s">
        <v>14</v>
      </c>
      <c r="F81" s="193" t="s">
        <v>16</v>
      </c>
      <c r="G81" s="193" t="s">
        <v>36</v>
      </c>
      <c r="H81" s="193" t="s">
        <v>181</v>
      </c>
      <c r="I81" s="193" t="s">
        <v>12</v>
      </c>
      <c r="J81" s="193" t="s">
        <v>13</v>
      </c>
      <c r="K81" s="268" t="s">
        <v>210</v>
      </c>
      <c r="L81" s="14"/>
      <c r="M81" s="192" t="s">
        <v>5</v>
      </c>
      <c r="N81" s="192" t="s">
        <v>11</v>
      </c>
      <c r="O81" s="193" t="s">
        <v>16</v>
      </c>
      <c r="P81" s="194" t="s">
        <v>19</v>
      </c>
      <c r="Q81" s="193" t="s">
        <v>318</v>
      </c>
      <c r="R81" s="193" t="s">
        <v>181</v>
      </c>
      <c r="S81" s="193" t="s">
        <v>319</v>
      </c>
      <c r="T81" s="193" t="s">
        <v>224</v>
      </c>
      <c r="U81" s="268" t="s">
        <v>210</v>
      </c>
      <c r="V81" s="14"/>
      <c r="W81" s="271"/>
      <c r="X81" s="271"/>
      <c r="Y81" s="271"/>
      <c r="Z81" s="271"/>
      <c r="AA81" s="271"/>
      <c r="AB81" s="271"/>
      <c r="AC81" s="14"/>
      <c r="AD81" s="150"/>
      <c r="AE81" s="150"/>
      <c r="AF81" s="18"/>
      <c r="AG81" s="18"/>
      <c r="AH81" s="18"/>
      <c r="AI81" s="18"/>
      <c r="AJ81" s="18"/>
      <c r="AK81" s="18"/>
      <c r="AL81" s="18"/>
    </row>
    <row r="82" spans="1:41" s="11" customFormat="1" ht="15" customHeight="1" x14ac:dyDescent="0.2">
      <c r="A82" s="59"/>
      <c r="B82" s="135"/>
      <c r="C82" s="165"/>
      <c r="D82" s="63"/>
      <c r="E82" s="63"/>
      <c r="F82" s="210"/>
      <c r="G82" s="227"/>
      <c r="H82" s="64"/>
      <c r="I82" s="196">
        <f>G82*(1-H82)</f>
        <v>0</v>
      </c>
      <c r="J82" s="197">
        <f>IF(ISERROR(+I82*F82),"",+I82*F82)</f>
        <v>0</v>
      </c>
      <c r="K82" s="269"/>
      <c r="L82" s="14"/>
      <c r="M82" s="198" t="str">
        <f t="shared" ref="M82:N84" si="15">IF(ISBLANK(+C82),"",+C82)</f>
        <v/>
      </c>
      <c r="N82" s="198" t="str">
        <f t="shared" si="15"/>
        <v/>
      </c>
      <c r="O82" s="199" t="str">
        <f>IF(ISBLANK(+F82),"",+F82)</f>
        <v/>
      </c>
      <c r="P82" s="108"/>
      <c r="Q82" s="227"/>
      <c r="R82" s="211"/>
      <c r="S82" s="196">
        <f t="shared" ref="S82:S84" si="16">IF(ISERROR(+Q82*(1-(R82))),"",+Q82*(1-(R82)))</f>
        <v>0</v>
      </c>
      <c r="T82" s="197">
        <f>IF(OR(P82="nee",P82=""),0,IF(ISERROR(+S82*O82*7),0,+S82*O82*7))</f>
        <v>0</v>
      </c>
      <c r="U82" s="269"/>
      <c r="V82" s="14"/>
      <c r="W82" s="271"/>
      <c r="X82" s="271"/>
      <c r="Y82" s="271"/>
      <c r="Z82" s="271"/>
      <c r="AA82" s="271"/>
      <c r="AB82" s="271"/>
      <c r="AC82" s="14"/>
      <c r="AD82" s="150"/>
      <c r="AE82" s="150"/>
      <c r="AF82" s="18"/>
      <c r="AG82" s="18"/>
      <c r="AH82" s="18"/>
      <c r="AI82" s="18"/>
      <c r="AJ82" s="18"/>
      <c r="AK82" s="18"/>
      <c r="AL82" s="18"/>
    </row>
    <row r="83" spans="1:41" s="11" customFormat="1" ht="15" customHeight="1" x14ac:dyDescent="0.2">
      <c r="A83" s="59"/>
      <c r="B83" s="135"/>
      <c r="C83" s="165"/>
      <c r="D83" s="63"/>
      <c r="E83" s="63"/>
      <c r="F83" s="210"/>
      <c r="G83" s="227"/>
      <c r="H83" s="64"/>
      <c r="I83" s="196">
        <f>G83*(1-H83)</f>
        <v>0</v>
      </c>
      <c r="J83" s="197">
        <f>IF(ISERROR(+I83*F83),"",+I83*F83)</f>
        <v>0</v>
      </c>
      <c r="K83" s="269"/>
      <c r="L83" s="14"/>
      <c r="M83" s="198" t="str">
        <f t="shared" si="15"/>
        <v/>
      </c>
      <c r="N83" s="198" t="str">
        <f t="shared" si="15"/>
        <v/>
      </c>
      <c r="O83" s="199" t="str">
        <f>IF(ISBLANK(+F83),"",+F83)</f>
        <v/>
      </c>
      <c r="P83" s="108"/>
      <c r="Q83" s="227"/>
      <c r="R83" s="211"/>
      <c r="S83" s="196">
        <f t="shared" si="16"/>
        <v>0</v>
      </c>
      <c r="T83" s="197">
        <f>IF(OR(P83="nee",P83=""),0,IF(ISERROR(+S83*O83*7),0,+S83*O83*7))</f>
        <v>0</v>
      </c>
      <c r="U83" s="269"/>
      <c r="V83" s="14"/>
      <c r="W83" s="271"/>
      <c r="X83" s="271"/>
      <c r="Y83" s="271"/>
      <c r="Z83" s="271"/>
      <c r="AA83" s="271"/>
      <c r="AB83" s="271"/>
      <c r="AC83" s="14"/>
      <c r="AD83" s="150"/>
      <c r="AE83" s="150"/>
      <c r="AF83" s="18"/>
      <c r="AG83" s="18"/>
      <c r="AH83" s="18"/>
      <c r="AI83" s="18"/>
      <c r="AJ83" s="18"/>
      <c r="AK83" s="18"/>
      <c r="AL83" s="18"/>
    </row>
    <row r="84" spans="1:41" s="11" customFormat="1" ht="15" customHeight="1" x14ac:dyDescent="0.2">
      <c r="A84" s="59"/>
      <c r="B84" s="135"/>
      <c r="C84" s="165"/>
      <c r="D84" s="63"/>
      <c r="E84" s="63"/>
      <c r="F84" s="210"/>
      <c r="G84" s="227"/>
      <c r="H84" s="64"/>
      <c r="I84" s="196">
        <f>G84*(1-H84)</f>
        <v>0</v>
      </c>
      <c r="J84" s="197">
        <f>IF(ISERROR(+I84*F84),"",+I84*F84)</f>
        <v>0</v>
      </c>
      <c r="K84" s="269"/>
      <c r="L84" s="14"/>
      <c r="M84" s="198" t="str">
        <f t="shared" si="15"/>
        <v/>
      </c>
      <c r="N84" s="198" t="str">
        <f t="shared" si="15"/>
        <v/>
      </c>
      <c r="O84" s="199" t="str">
        <f>IF(ISBLANK(+F84),"",+F84)</f>
        <v/>
      </c>
      <c r="P84" s="108"/>
      <c r="Q84" s="227"/>
      <c r="R84" s="211"/>
      <c r="S84" s="196">
        <f t="shared" si="16"/>
        <v>0</v>
      </c>
      <c r="T84" s="197">
        <f>IF(OR(P84="nee",P84=""),0,IF(ISERROR(+S84*O84*7),0,+S84*O84*7))</f>
        <v>0</v>
      </c>
      <c r="U84" s="269"/>
      <c r="V84" s="14"/>
      <c r="W84" s="271"/>
      <c r="X84" s="271"/>
      <c r="Y84" s="271"/>
      <c r="Z84" s="271"/>
      <c r="AA84" s="271"/>
      <c r="AB84" s="271"/>
      <c r="AC84" s="14"/>
      <c r="AD84" s="150"/>
      <c r="AE84" s="150"/>
      <c r="AF84" s="18"/>
      <c r="AG84" s="18"/>
      <c r="AH84" s="18"/>
      <c r="AI84" s="18"/>
      <c r="AJ84" s="18"/>
      <c r="AK84" s="18"/>
      <c r="AL84" s="18"/>
    </row>
    <row r="85" spans="1:41" s="11" customFormat="1" ht="15" customHeight="1" thickBot="1" x14ac:dyDescent="0.25">
      <c r="A85" s="59"/>
      <c r="B85" s="158"/>
      <c r="C85" s="158"/>
      <c r="D85" s="158"/>
      <c r="E85" s="24"/>
      <c r="F85" s="20"/>
      <c r="G85" s="20"/>
      <c r="H85" s="20"/>
      <c r="I85" s="20"/>
      <c r="J85" s="20"/>
      <c r="K85" s="20"/>
      <c r="L85" s="20"/>
      <c r="M85" s="149"/>
      <c r="N85" s="149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149"/>
      <c r="AE85" s="149"/>
      <c r="AF85" s="20"/>
      <c r="AG85" s="20"/>
      <c r="AH85" s="20"/>
      <c r="AI85" s="20"/>
      <c r="AJ85" s="20"/>
      <c r="AK85" s="20"/>
      <c r="AL85" s="20"/>
    </row>
    <row r="86" spans="1:41" s="11" customFormat="1" ht="15" customHeight="1" x14ac:dyDescent="0.2">
      <c r="A86" s="59"/>
      <c r="B86" s="159"/>
      <c r="C86" s="159"/>
      <c r="D86" s="159"/>
      <c r="E86" s="17"/>
      <c r="F86" s="18"/>
      <c r="G86" s="18"/>
      <c r="H86" s="18"/>
      <c r="I86" s="18"/>
      <c r="J86" s="18"/>
      <c r="K86" s="18"/>
      <c r="L86" s="18"/>
      <c r="M86" s="150"/>
      <c r="N86" s="150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50"/>
      <c r="AE86" s="150"/>
      <c r="AF86" s="18"/>
      <c r="AG86" s="18"/>
      <c r="AH86" s="18"/>
      <c r="AI86" s="18"/>
      <c r="AJ86" s="18"/>
      <c r="AK86" s="18"/>
      <c r="AL86" s="18"/>
    </row>
    <row r="87" spans="1:41" s="11" customFormat="1" ht="19.5" x14ac:dyDescent="0.15">
      <c r="A87" s="59"/>
      <c r="B87" s="87" t="s">
        <v>49</v>
      </c>
      <c r="C87" s="83" t="str">
        <f>VLOOKUP(B87,$B$10:$D$26,2,FALSE)</f>
        <v>Variant 4: LAN access</v>
      </c>
      <c r="D87" s="164"/>
      <c r="E87" s="128"/>
      <c r="F87" s="128"/>
      <c r="G87" s="131" t="s">
        <v>35</v>
      </c>
      <c r="H87" s="131"/>
      <c r="I87" s="128"/>
      <c r="J87" s="127"/>
      <c r="K87" s="266"/>
      <c r="L87" s="85"/>
      <c r="M87" s="248" t="s">
        <v>317</v>
      </c>
      <c r="N87" s="249"/>
      <c r="O87" s="250"/>
      <c r="P87" s="250"/>
      <c r="Q87" s="250"/>
      <c r="R87" s="250"/>
      <c r="S87" s="128"/>
      <c r="T87" s="127"/>
      <c r="U87" s="266"/>
      <c r="V87" s="266"/>
      <c r="W87" s="248" t="s">
        <v>317</v>
      </c>
      <c r="X87" s="249"/>
      <c r="Y87" s="250"/>
      <c r="Z87" s="250"/>
      <c r="AA87" s="624"/>
      <c r="AB87" s="266"/>
      <c r="AC87" s="85"/>
      <c r="AD87" s="248" t="s">
        <v>17</v>
      </c>
      <c r="AE87" s="249"/>
      <c r="AF87" s="250"/>
      <c r="AG87" s="250"/>
      <c r="AH87" s="250"/>
      <c r="AI87" s="250"/>
      <c r="AJ87" s="250"/>
      <c r="AK87" s="128"/>
      <c r="AL87" s="127"/>
    </row>
    <row r="88" spans="1:41" s="86" customFormat="1" ht="20.25" thickBot="1" x14ac:dyDescent="0.2">
      <c r="A88" s="59"/>
      <c r="B88" s="59"/>
      <c r="C88" s="83" t="s">
        <v>20</v>
      </c>
      <c r="D88" s="164"/>
      <c r="E88" s="649" t="str">
        <f>"LAN "&amp;LEFT(B87,1)&amp;" : "</f>
        <v xml:space="preserve">LAN 4 : </v>
      </c>
      <c r="F88" s="644"/>
      <c r="G88" s="647"/>
      <c r="H88" s="648"/>
      <c r="I88" s="88" t="s">
        <v>21</v>
      </c>
      <c r="J88" s="84">
        <f>SUM(J90:J94)</f>
        <v>0</v>
      </c>
      <c r="K88" s="267"/>
      <c r="L88" s="59"/>
      <c r="M88" s="246"/>
      <c r="N88" s="247"/>
      <c r="O88" s="129"/>
      <c r="P88" s="129"/>
      <c r="Q88" s="129"/>
      <c r="R88" s="129"/>
      <c r="S88" s="132" t="s">
        <v>21</v>
      </c>
      <c r="T88" s="133">
        <f>SUM(T90:T94)</f>
        <v>0</v>
      </c>
      <c r="U88" s="267"/>
      <c r="V88" s="267"/>
      <c r="W88" s="246" t="s">
        <v>472</v>
      </c>
      <c r="X88" s="247"/>
      <c r="Y88" s="129"/>
      <c r="Z88" s="129"/>
      <c r="AA88" s="625"/>
      <c r="AB88" s="267"/>
      <c r="AC88" s="59"/>
      <c r="AD88" s="246"/>
      <c r="AE88" s="247"/>
      <c r="AF88" s="129"/>
      <c r="AG88" s="129"/>
      <c r="AH88" s="129"/>
      <c r="AI88" s="129"/>
      <c r="AJ88" s="129"/>
      <c r="AK88" s="132" t="s">
        <v>21</v>
      </c>
      <c r="AL88" s="133">
        <f>SUM(AL90:AL94)</f>
        <v>0</v>
      </c>
      <c r="AM88" s="11"/>
      <c r="AN88" s="11"/>
      <c r="AO88" s="11"/>
    </row>
    <row r="89" spans="1:41" s="11" customFormat="1" ht="90.75" thickTop="1" x14ac:dyDescent="0.25">
      <c r="A89" s="59"/>
      <c r="B89" s="135"/>
      <c r="C89" s="192" t="s">
        <v>5</v>
      </c>
      <c r="D89" s="192" t="s">
        <v>11</v>
      </c>
      <c r="E89" s="192" t="s">
        <v>14</v>
      </c>
      <c r="F89" s="193" t="s">
        <v>16</v>
      </c>
      <c r="G89" s="193" t="s">
        <v>36</v>
      </c>
      <c r="H89" s="193" t="s">
        <v>181</v>
      </c>
      <c r="I89" s="193" t="s">
        <v>12</v>
      </c>
      <c r="J89" s="193" t="s">
        <v>13</v>
      </c>
      <c r="K89" s="268" t="s">
        <v>210</v>
      </c>
      <c r="L89" s="14"/>
      <c r="M89" s="192" t="s">
        <v>5</v>
      </c>
      <c r="N89" s="192" t="s">
        <v>11</v>
      </c>
      <c r="O89" s="193" t="s">
        <v>16</v>
      </c>
      <c r="P89" s="194" t="s">
        <v>19</v>
      </c>
      <c r="Q89" s="193" t="s">
        <v>318</v>
      </c>
      <c r="R89" s="193" t="s">
        <v>474</v>
      </c>
      <c r="S89" s="193" t="s">
        <v>319</v>
      </c>
      <c r="T89" s="193" t="s">
        <v>224</v>
      </c>
      <c r="U89" s="268" t="s">
        <v>210</v>
      </c>
      <c r="V89" s="267"/>
      <c r="W89" s="623" t="s">
        <v>5</v>
      </c>
      <c r="X89" s="626" t="s">
        <v>470</v>
      </c>
      <c r="Y89" s="193" t="s">
        <v>318</v>
      </c>
      <c r="Z89" s="527" t="s">
        <v>473</v>
      </c>
      <c r="AA89" s="193" t="s">
        <v>319</v>
      </c>
      <c r="AB89" s="268" t="s">
        <v>210</v>
      </c>
      <c r="AC89" s="14"/>
      <c r="AD89" s="192" t="s">
        <v>5</v>
      </c>
      <c r="AE89" s="192" t="s">
        <v>11</v>
      </c>
      <c r="AF89" s="193" t="s">
        <v>16</v>
      </c>
      <c r="AG89" s="194" t="s">
        <v>19</v>
      </c>
      <c r="AH89" s="193" t="s">
        <v>302</v>
      </c>
      <c r="AI89" s="195" t="s">
        <v>15</v>
      </c>
      <c r="AJ89" s="193" t="s">
        <v>302</v>
      </c>
      <c r="AK89" s="193" t="s">
        <v>18</v>
      </c>
      <c r="AL89" s="193" t="s">
        <v>226</v>
      </c>
    </row>
    <row r="90" spans="1:41" s="11" customFormat="1" ht="15" customHeight="1" x14ac:dyDescent="0.15">
      <c r="A90" s="59"/>
      <c r="B90" s="135"/>
      <c r="C90" s="165"/>
      <c r="D90" s="63"/>
      <c r="E90" s="63"/>
      <c r="F90" s="210"/>
      <c r="G90" s="227"/>
      <c r="H90" s="64"/>
      <c r="I90" s="196">
        <f>G90*(1-H90)</f>
        <v>0</v>
      </c>
      <c r="J90" s="197">
        <f>IF(ISERROR(+I90*F90),"",+I90*F90)</f>
        <v>0</v>
      </c>
      <c r="K90" s="269"/>
      <c r="L90" s="14"/>
      <c r="M90" s="198" t="str">
        <f t="shared" ref="M90:N94" si="17">IF(ISBLANK(+C90),"",+C90)</f>
        <v/>
      </c>
      <c r="N90" s="198" t="str">
        <f t="shared" si="17"/>
        <v/>
      </c>
      <c r="O90" s="199" t="str">
        <f>IF(ISBLANK(+F90),"",+F90)</f>
        <v/>
      </c>
      <c r="P90" s="108"/>
      <c r="Q90" s="227"/>
      <c r="R90" s="211"/>
      <c r="S90" s="196">
        <f t="shared" ref="S90:S94" si="18">IF(ISERROR(+Q90*(1-(R90))),"",+Q90*(1-(R90)))</f>
        <v>0</v>
      </c>
      <c r="T90" s="197">
        <f>IF(OR(P90="nee",P90=""),0,IF(ISERROR(+S90*O90*7),0,+S90*O90*7))</f>
        <v>0</v>
      </c>
      <c r="U90" s="269"/>
      <c r="V90" s="267"/>
      <c r="W90" s="629"/>
      <c r="X90" s="627"/>
      <c r="Y90" s="628"/>
      <c r="Z90" s="528"/>
      <c r="AA90" s="196" t="str">
        <f>IF(Z90="","",Y90*(1-Z90))</f>
        <v/>
      </c>
      <c r="AB90" s="269"/>
      <c r="AC90" s="14"/>
      <c r="AD90" s="198" t="str">
        <f t="shared" ref="AD90:AE94" si="19">IF(ISBLANK(+M90),"",+M90)</f>
        <v/>
      </c>
      <c r="AE90" s="198" t="str">
        <f t="shared" si="19"/>
        <v/>
      </c>
      <c r="AF90" s="199" t="str">
        <f>IF(ISBLANK(+F90),"",+F90)</f>
        <v/>
      </c>
      <c r="AG90" s="108"/>
      <c r="AH90" s="106"/>
      <c r="AI90" s="211"/>
      <c r="AJ90" s="200" t="str">
        <f>IF(ISERROR(IF(OR(AG90="nee",AG90=""),"",+AF90*AH90)),"",IF(OR(AG90="nee",AG90=""),"",+AF90*AH90))</f>
        <v/>
      </c>
      <c r="AK90" s="201" t="str">
        <f>IF(ISERROR((AJ90*24*365)/1000),"",(AJ90*24*365)/1000)</f>
        <v/>
      </c>
      <c r="AL90" s="197">
        <f>IF(ISERROR(+AK90*tariefKwh*7),0,+AK90*tariefKwh*7)</f>
        <v>0</v>
      </c>
    </row>
    <row r="91" spans="1:41" s="11" customFormat="1" ht="15" customHeight="1" x14ac:dyDescent="0.15">
      <c r="A91" s="59"/>
      <c r="B91" s="135"/>
      <c r="C91" s="165"/>
      <c r="D91" s="63"/>
      <c r="E91" s="63"/>
      <c r="F91" s="210"/>
      <c r="G91" s="227"/>
      <c r="H91" s="64"/>
      <c r="I91" s="196">
        <f>G91*(1-H91)</f>
        <v>0</v>
      </c>
      <c r="J91" s="197">
        <f>IF(ISERROR(+I91*F91),"",+I91*F91)</f>
        <v>0</v>
      </c>
      <c r="K91" s="269"/>
      <c r="L91" s="14"/>
      <c r="M91" s="198" t="str">
        <f t="shared" si="17"/>
        <v/>
      </c>
      <c r="N91" s="198" t="str">
        <f t="shared" si="17"/>
        <v/>
      </c>
      <c r="O91" s="199" t="str">
        <f>IF(ISBLANK(+F91),"",+F91)</f>
        <v/>
      </c>
      <c r="P91" s="108"/>
      <c r="Q91" s="227"/>
      <c r="R91" s="211"/>
      <c r="S91" s="196">
        <f t="shared" si="18"/>
        <v>0</v>
      </c>
      <c r="T91" s="197">
        <f>IF(OR(P91="nee",P91=""),0,IF(ISERROR(+S91*O91*7),0,+S91*O91*7))</f>
        <v>0</v>
      </c>
      <c r="U91" s="269"/>
      <c r="V91" s="267"/>
      <c r="W91" s="629"/>
      <c r="X91" s="627"/>
      <c r="Y91" s="628"/>
      <c r="Z91" s="528"/>
      <c r="AA91" s="196" t="str">
        <f>IF(Z91="","",Y91*(1-Z91))</f>
        <v/>
      </c>
      <c r="AB91" s="269"/>
      <c r="AC91" s="14"/>
      <c r="AD91" s="198" t="str">
        <f t="shared" si="19"/>
        <v/>
      </c>
      <c r="AE91" s="198" t="str">
        <f t="shared" si="19"/>
        <v/>
      </c>
      <c r="AF91" s="199" t="str">
        <f>IF(ISBLANK(+F91),"",+F91)</f>
        <v/>
      </c>
      <c r="AG91" s="108"/>
      <c r="AH91" s="106"/>
      <c r="AI91" s="211"/>
      <c r="AJ91" s="200" t="str">
        <f>IF(ISERROR(IF(OR(AG91="nee",AG91=""),"",+AF91*AH91)),"",IF(OR(AG91="nee",AG91=""),"",+AF91*AH91))</f>
        <v/>
      </c>
      <c r="AK91" s="201" t="str">
        <f>IF(ISERROR((AJ91*24*365)/1000),"",(AJ91*24*365)/1000)</f>
        <v/>
      </c>
      <c r="AL91" s="197">
        <f>IF(ISERROR(+AK91*tariefKwh*7),0,+AK91*tariefKwh*7)</f>
        <v>0</v>
      </c>
    </row>
    <row r="92" spans="1:41" s="11" customFormat="1" ht="15" customHeight="1" x14ac:dyDescent="0.15">
      <c r="A92" s="59"/>
      <c r="B92" s="135"/>
      <c r="C92" s="165"/>
      <c r="D92" s="63"/>
      <c r="E92" s="63"/>
      <c r="F92" s="210"/>
      <c r="G92" s="227"/>
      <c r="H92" s="64"/>
      <c r="I92" s="196">
        <f>G92*(1-H92)</f>
        <v>0</v>
      </c>
      <c r="J92" s="197">
        <f>IF(ISERROR(+I92*F92),"",+I92*F92)</f>
        <v>0</v>
      </c>
      <c r="K92" s="269"/>
      <c r="L92" s="14"/>
      <c r="M92" s="198" t="str">
        <f t="shared" si="17"/>
        <v/>
      </c>
      <c r="N92" s="198" t="str">
        <f t="shared" si="17"/>
        <v/>
      </c>
      <c r="O92" s="199" t="str">
        <f>IF(ISBLANK(+F92),"",+F92)</f>
        <v/>
      </c>
      <c r="P92" s="108"/>
      <c r="Q92" s="227"/>
      <c r="R92" s="211"/>
      <c r="S92" s="196">
        <f t="shared" si="18"/>
        <v>0</v>
      </c>
      <c r="T92" s="197">
        <f>IF(OR(P92="nee",P92=""),0,IF(ISERROR(+S92*O92*7),0,+S92*O92*7))</f>
        <v>0</v>
      </c>
      <c r="U92" s="269"/>
      <c r="V92" s="267"/>
      <c r="W92" s="629"/>
      <c r="X92" s="627"/>
      <c r="Y92" s="628"/>
      <c r="Z92" s="528"/>
      <c r="AA92" s="196" t="str">
        <f>IF(Z92="","",Y92*(1-Z92))</f>
        <v/>
      </c>
      <c r="AB92" s="269"/>
      <c r="AC92" s="14"/>
      <c r="AD92" s="198" t="str">
        <f t="shared" si="19"/>
        <v/>
      </c>
      <c r="AE92" s="198" t="str">
        <f t="shared" si="19"/>
        <v/>
      </c>
      <c r="AF92" s="199" t="str">
        <f>IF(ISBLANK(+F92),"",+F92)</f>
        <v/>
      </c>
      <c r="AG92" s="108"/>
      <c r="AH92" s="106"/>
      <c r="AI92" s="211"/>
      <c r="AJ92" s="200" t="str">
        <f>IF(ISERROR(IF(OR(AG92="nee",AG92=""),"",+AF92*AH92)),"",IF(OR(AG92="nee",AG92=""),"",+AF92*AH92))</f>
        <v/>
      </c>
      <c r="AK92" s="201" t="str">
        <f>IF(ISERROR((AJ92*24*365)/1000),"",(AJ92*24*365)/1000)</f>
        <v/>
      </c>
      <c r="AL92" s="197">
        <f>IF(ISERROR(+AK92*tariefKwh*7),0,+AK92*tariefKwh*7)</f>
        <v>0</v>
      </c>
    </row>
    <row r="93" spans="1:41" s="11" customFormat="1" ht="15" customHeight="1" x14ac:dyDescent="0.15">
      <c r="A93" s="59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9"/>
      <c r="L93" s="14"/>
      <c r="M93" s="198" t="str">
        <f t="shared" si="17"/>
        <v/>
      </c>
      <c r="N93" s="198" t="str">
        <f t="shared" si="17"/>
        <v/>
      </c>
      <c r="O93" s="199" t="str">
        <f>IF(ISBLANK(+F93),"",+F93)</f>
        <v/>
      </c>
      <c r="P93" s="108"/>
      <c r="Q93" s="227"/>
      <c r="R93" s="211"/>
      <c r="S93" s="196">
        <f t="shared" si="18"/>
        <v>0</v>
      </c>
      <c r="T93" s="197">
        <f>IF(OR(P93="nee",P93=""),0,IF(ISERROR(+S93*O93*7),0,+S93*O93*7))</f>
        <v>0</v>
      </c>
      <c r="U93" s="269"/>
      <c r="V93" s="267"/>
      <c r="W93" s="629"/>
      <c r="X93" s="627"/>
      <c r="Y93" s="628"/>
      <c r="Z93" s="528"/>
      <c r="AA93" s="196" t="str">
        <f>IF(Z93="","",Y93*(1-Z93))</f>
        <v/>
      </c>
      <c r="AB93" s="269"/>
      <c r="AC93" s="14"/>
      <c r="AD93" s="198" t="str">
        <f t="shared" si="19"/>
        <v/>
      </c>
      <c r="AE93" s="198" t="str">
        <f t="shared" si="19"/>
        <v/>
      </c>
      <c r="AF93" s="199" t="str">
        <f>IF(ISBLANK(+F93),"",+F93)</f>
        <v/>
      </c>
      <c r="AG93" s="108"/>
      <c r="AH93" s="106"/>
      <c r="AI93" s="211"/>
      <c r="AJ93" s="200" t="str">
        <f>IF(ISERROR(IF(OR(AG93="nee",AG93=""),"",+AF93*AH93)),"",IF(OR(AG93="nee",AG93=""),"",+AF93*AH93))</f>
        <v/>
      </c>
      <c r="AK93" s="201" t="str">
        <f>IF(ISERROR((AJ93*24*365)/1000),"",(AJ93*24*365)/1000)</f>
        <v/>
      </c>
      <c r="AL93" s="197">
        <f>IF(ISERROR(+AK93*tariefKwh*7),0,+AK93*tariefKwh*7)</f>
        <v>0</v>
      </c>
    </row>
    <row r="94" spans="1:41" s="11" customFormat="1" ht="15" customHeight="1" x14ac:dyDescent="0.15">
      <c r="A94" s="59"/>
      <c r="B94" s="135"/>
      <c r="C94" s="165"/>
      <c r="D94" s="63"/>
      <c r="E94" s="63"/>
      <c r="F94" s="210"/>
      <c r="G94" s="227"/>
      <c r="H94" s="64"/>
      <c r="I94" s="196">
        <f>G94*(1-H94)</f>
        <v>0</v>
      </c>
      <c r="J94" s="197">
        <f>IF(ISERROR(+I94*F94),"",+I94*F94)</f>
        <v>0</v>
      </c>
      <c r="K94" s="269"/>
      <c r="L94" s="14"/>
      <c r="M94" s="198" t="str">
        <f t="shared" si="17"/>
        <v/>
      </c>
      <c r="N94" s="198" t="str">
        <f t="shared" si="17"/>
        <v/>
      </c>
      <c r="O94" s="199" t="str">
        <f>IF(ISBLANK(+F94),"",+F94)</f>
        <v/>
      </c>
      <c r="P94" s="108"/>
      <c r="Q94" s="227"/>
      <c r="R94" s="211"/>
      <c r="S94" s="196">
        <f t="shared" si="18"/>
        <v>0</v>
      </c>
      <c r="T94" s="197">
        <f>IF(OR(P94="nee",P94=""),0,IF(ISERROR(+S94*O94*7),0,+S94*O94*7))</f>
        <v>0</v>
      </c>
      <c r="U94" s="269"/>
      <c r="V94" s="267"/>
      <c r="W94" s="629"/>
      <c r="X94" s="627"/>
      <c r="Y94" s="628"/>
      <c r="Z94" s="528"/>
      <c r="AA94" s="196" t="str">
        <f>IF(Z94="","",Y94*(1-Z94))</f>
        <v/>
      </c>
      <c r="AB94" s="269"/>
      <c r="AC94" s="14"/>
      <c r="AD94" s="198" t="str">
        <f t="shared" si="19"/>
        <v/>
      </c>
      <c r="AE94" s="198" t="str">
        <f t="shared" si="19"/>
        <v/>
      </c>
      <c r="AF94" s="199" t="str">
        <f>IF(ISBLANK(+F94),"",+F94)</f>
        <v/>
      </c>
      <c r="AG94" s="108"/>
      <c r="AH94" s="106"/>
      <c r="AI94" s="211"/>
      <c r="AJ94" s="200" t="str">
        <f>IF(ISERROR(IF(OR(AG94="nee",AG94=""),"",+AF94*AH94)),"",IF(OR(AG94="nee",AG94=""),"",+AF94*AH94))</f>
        <v/>
      </c>
      <c r="AK94" s="201" t="str">
        <f>IF(ISERROR((AJ94*24*365)/1000),"",(AJ94*24*365)/1000)</f>
        <v/>
      </c>
      <c r="AL94" s="197">
        <f>IF(ISERROR(+AK94*tariefKwh*7),0,+AK94*tariefKwh*7)</f>
        <v>0</v>
      </c>
    </row>
    <row r="95" spans="1:41" s="11" customFormat="1" ht="15" customHeight="1" x14ac:dyDescent="0.15">
      <c r="A95" s="59"/>
      <c r="B95" s="79"/>
      <c r="C95" s="202" t="s">
        <v>299</v>
      </c>
      <c r="D95" s="203"/>
      <c r="E95" s="203"/>
      <c r="F95" s="204"/>
      <c r="G95" s="205"/>
      <c r="H95" s="206"/>
      <c r="I95" s="205"/>
      <c r="J95" s="207"/>
      <c r="K95" s="207"/>
      <c r="L95" s="208"/>
      <c r="M95" s="209"/>
      <c r="N95" s="152"/>
      <c r="O95" s="14"/>
      <c r="P95" s="14"/>
      <c r="Q95" s="14"/>
      <c r="R95" s="14"/>
      <c r="S95" s="14"/>
      <c r="T95" s="14"/>
      <c r="U95" s="207"/>
      <c r="V95" s="14"/>
      <c r="W95" s="14"/>
      <c r="X95" s="14"/>
      <c r="Y95" s="14"/>
      <c r="Z95" s="207"/>
      <c r="AA95" s="207"/>
      <c r="AB95" s="207"/>
      <c r="AC95" s="14"/>
      <c r="AD95" s="152"/>
      <c r="AE95" s="152"/>
      <c r="AF95" s="14"/>
      <c r="AG95" s="73"/>
      <c r="AH95" s="14"/>
      <c r="AI95" s="14"/>
    </row>
    <row r="96" spans="1:41" s="11" customFormat="1" ht="15" customHeight="1" x14ac:dyDescent="0.15">
      <c r="A96" s="59"/>
      <c r="B96" s="79"/>
      <c r="C96" s="202"/>
      <c r="D96" s="203"/>
      <c r="E96" s="203"/>
      <c r="F96" s="204"/>
      <c r="G96" s="205"/>
      <c r="H96" s="206"/>
      <c r="I96" s="205"/>
      <c r="J96" s="207"/>
      <c r="K96" s="205"/>
      <c r="L96" s="208"/>
      <c r="M96" s="209"/>
      <c r="N96" s="152"/>
      <c r="O96" s="14"/>
      <c r="P96" s="14"/>
      <c r="Q96" s="14"/>
      <c r="R96" s="14"/>
      <c r="S96" s="14"/>
      <c r="T96" s="14"/>
      <c r="U96" s="205"/>
      <c r="V96" s="14"/>
      <c r="W96" s="14"/>
      <c r="X96" s="14"/>
      <c r="Y96" s="14"/>
      <c r="Z96" s="205"/>
      <c r="AA96" s="205"/>
      <c r="AB96" s="205"/>
      <c r="AC96" s="14"/>
      <c r="AD96" s="152"/>
      <c r="AE96" s="152"/>
      <c r="AF96" s="14"/>
      <c r="AG96" s="73"/>
      <c r="AH96" s="14"/>
      <c r="AI96" s="14"/>
    </row>
    <row r="97" spans="1:41" s="11" customFormat="1" ht="60.75" x14ac:dyDescent="0.3">
      <c r="A97" s="59"/>
      <c r="B97" s="81" t="s">
        <v>52</v>
      </c>
      <c r="C97" s="633" t="str">
        <f>VLOOKUP(B97,$B$10:$D$26,2,FALSE)</f>
        <v>Variant 4: Licentie(s)LAN Access</v>
      </c>
      <c r="D97" s="634" t="e">
        <f>VLOOKUP(C97,$B$10:$D$26,2,FALSE)</f>
        <v>#N/A</v>
      </c>
      <c r="E97" s="634" t="e">
        <f>VLOOKUP(D97,$B$10:$D$26,2,FALSE)</f>
        <v>#N/A</v>
      </c>
      <c r="F97" s="67"/>
      <c r="G97" s="67"/>
      <c r="H97" s="67"/>
      <c r="I97" s="67"/>
      <c r="J97" s="191" t="s">
        <v>41</v>
      </c>
      <c r="K97" s="270"/>
      <c r="L97" s="14"/>
      <c r="M97" s="633" t="str">
        <f>IF(E98="Subscription","Subscription","Onderhoud &amp; Support")</f>
        <v>Onderhoud &amp; Support</v>
      </c>
      <c r="N97" s="634"/>
      <c r="O97" s="634"/>
      <c r="P97" s="634"/>
      <c r="Q97" s="58"/>
      <c r="R97" s="58"/>
      <c r="S97" s="58"/>
      <c r="T97" s="191" t="str">
        <f>"Totaalprijs "&amp;M97&amp;" 
Licentie"</f>
        <v>Totaalprijs Onderhoud &amp; Support 
Licentie</v>
      </c>
      <c r="U97" s="270"/>
      <c r="V97" s="14"/>
      <c r="W97" s="270"/>
      <c r="X97" s="270"/>
      <c r="Y97" s="270"/>
      <c r="Z97" s="270"/>
      <c r="AA97" s="270"/>
      <c r="AB97" s="270"/>
      <c r="AC97" s="14"/>
      <c r="AD97" s="150"/>
      <c r="AE97" s="150"/>
      <c r="AF97" s="18"/>
      <c r="AG97" s="18"/>
      <c r="AH97" s="18"/>
      <c r="AI97" s="18"/>
      <c r="AJ97" s="18"/>
      <c r="AK97" s="18"/>
      <c r="AL97" s="18"/>
    </row>
    <row r="98" spans="1:41" s="11" customFormat="1" ht="20.25" thickBot="1" x14ac:dyDescent="0.25">
      <c r="A98" s="59"/>
      <c r="B98" s="82"/>
      <c r="C98" s="83" t="s">
        <v>39</v>
      </c>
      <c r="D98" s="166"/>
      <c r="E98" s="134"/>
      <c r="F98" s="294" t="s">
        <v>40</v>
      </c>
      <c r="G98" s="99"/>
      <c r="H98" s="68"/>
      <c r="I98" s="68"/>
      <c r="J98" s="69">
        <f>SUM(J100:J102)</f>
        <v>0</v>
      </c>
      <c r="K98" s="271"/>
      <c r="L98" s="14"/>
      <c r="M98" s="154"/>
      <c r="N98" s="153"/>
      <c r="O98" s="70"/>
      <c r="P98" s="70"/>
      <c r="Q98" s="70"/>
      <c r="R98" s="70"/>
      <c r="S98" s="70"/>
      <c r="T98" s="71">
        <f>SUM(T100:T102)</f>
        <v>0</v>
      </c>
      <c r="U98" s="271"/>
      <c r="V98" s="14"/>
      <c r="W98" s="271"/>
      <c r="X98" s="271"/>
      <c r="Y98" s="271"/>
      <c r="Z98" s="271"/>
      <c r="AA98" s="271"/>
      <c r="AB98" s="271"/>
      <c r="AC98" s="14"/>
      <c r="AD98" s="150"/>
      <c r="AE98" s="150"/>
      <c r="AF98" s="18"/>
      <c r="AG98" s="18"/>
      <c r="AH98" s="18"/>
      <c r="AI98" s="18"/>
      <c r="AJ98" s="18"/>
      <c r="AK98" s="18"/>
      <c r="AL98" s="18"/>
    </row>
    <row r="99" spans="1:41" s="11" customFormat="1" ht="75.75" thickTop="1" x14ac:dyDescent="0.25">
      <c r="A99" s="59"/>
      <c r="B99" s="135"/>
      <c r="C99" s="192" t="s">
        <v>5</v>
      </c>
      <c r="D99" s="192" t="s">
        <v>11</v>
      </c>
      <c r="E99" s="192" t="s">
        <v>14</v>
      </c>
      <c r="F99" s="193" t="s">
        <v>16</v>
      </c>
      <c r="G99" s="193" t="s">
        <v>36</v>
      </c>
      <c r="H99" s="193" t="s">
        <v>181</v>
      </c>
      <c r="I99" s="193" t="s">
        <v>12</v>
      </c>
      <c r="J99" s="193" t="s">
        <v>13</v>
      </c>
      <c r="K99" s="268" t="s">
        <v>210</v>
      </c>
      <c r="L99" s="14"/>
      <c r="M99" s="192" t="s">
        <v>5</v>
      </c>
      <c r="N99" s="192" t="s">
        <v>11</v>
      </c>
      <c r="O99" s="193" t="s">
        <v>16</v>
      </c>
      <c r="P99" s="194" t="s">
        <v>19</v>
      </c>
      <c r="Q99" s="193" t="s">
        <v>318</v>
      </c>
      <c r="R99" s="193" t="s">
        <v>181</v>
      </c>
      <c r="S99" s="193" t="s">
        <v>319</v>
      </c>
      <c r="T99" s="193" t="s">
        <v>224</v>
      </c>
      <c r="U99" s="268" t="s">
        <v>210</v>
      </c>
      <c r="V99" s="14"/>
      <c r="W99" s="271"/>
      <c r="X99" s="271"/>
      <c r="Y99" s="271"/>
      <c r="Z99" s="271"/>
      <c r="AA99" s="271"/>
      <c r="AB99" s="271"/>
      <c r="AC99" s="14"/>
      <c r="AD99" s="150"/>
      <c r="AE99" s="150"/>
      <c r="AF99" s="18"/>
      <c r="AG99" s="18"/>
      <c r="AH99" s="18"/>
      <c r="AI99" s="18"/>
      <c r="AJ99" s="18"/>
      <c r="AK99" s="18"/>
      <c r="AL99" s="18"/>
    </row>
    <row r="100" spans="1:41" s="11" customFormat="1" ht="15" customHeight="1" x14ac:dyDescent="0.2">
      <c r="A100" s="59"/>
      <c r="B100" s="135"/>
      <c r="C100" s="165"/>
      <c r="D100" s="63"/>
      <c r="E100" s="63"/>
      <c r="F100" s="210"/>
      <c r="G100" s="227"/>
      <c r="H100" s="64"/>
      <c r="I100" s="196">
        <f>G100*(1-H100)</f>
        <v>0</v>
      </c>
      <c r="J100" s="197">
        <f>IF(ISERROR(+I100*F100),"",+I100*F100)</f>
        <v>0</v>
      </c>
      <c r="K100" s="269"/>
      <c r="L100" s="14"/>
      <c r="M100" s="198" t="str">
        <f t="shared" ref="M100:N102" si="20">IF(ISBLANK(+C100),"",+C100)</f>
        <v/>
      </c>
      <c r="N100" s="198" t="str">
        <f t="shared" si="20"/>
        <v/>
      </c>
      <c r="O100" s="199" t="str">
        <f>IF(ISBLANK(+F100),"",+F100)</f>
        <v/>
      </c>
      <c r="P100" s="108"/>
      <c r="Q100" s="227"/>
      <c r="R100" s="211"/>
      <c r="S100" s="196">
        <f t="shared" ref="S100:S102" si="21">IF(ISERROR(+Q100*(1-(R100))),"",+Q100*(1-(R100)))</f>
        <v>0</v>
      </c>
      <c r="T100" s="197">
        <f>IF(OR(P100="nee",P100=""),0,IF(ISERROR(+S100*O100*7),0,+S100*O100*7))</f>
        <v>0</v>
      </c>
      <c r="U100" s="269"/>
      <c r="V100" s="14"/>
      <c r="W100" s="271"/>
      <c r="X100" s="271"/>
      <c r="Y100" s="271"/>
      <c r="Z100" s="271"/>
      <c r="AA100" s="271"/>
      <c r="AB100" s="271"/>
      <c r="AC100" s="14"/>
      <c r="AD100" s="150"/>
      <c r="AE100" s="150"/>
      <c r="AF100" s="18"/>
      <c r="AG100" s="18"/>
      <c r="AH100" s="18"/>
      <c r="AI100" s="18"/>
      <c r="AJ100" s="18"/>
      <c r="AK100" s="18"/>
      <c r="AL100" s="18"/>
    </row>
    <row r="101" spans="1:41" s="11" customFormat="1" ht="15" customHeight="1" x14ac:dyDescent="0.2">
      <c r="A101" s="59"/>
      <c r="B101" s="135"/>
      <c r="C101" s="165"/>
      <c r="D101" s="63"/>
      <c r="E101" s="63"/>
      <c r="F101" s="210"/>
      <c r="G101" s="227"/>
      <c r="H101" s="64"/>
      <c r="I101" s="196">
        <f>G101*(1-H101)</f>
        <v>0</v>
      </c>
      <c r="J101" s="197">
        <f>IF(ISERROR(+I101*F101),"",+I101*F101)</f>
        <v>0</v>
      </c>
      <c r="K101" s="269"/>
      <c r="L101" s="14"/>
      <c r="M101" s="198" t="str">
        <f t="shared" si="20"/>
        <v/>
      </c>
      <c r="N101" s="198" t="str">
        <f t="shared" si="20"/>
        <v/>
      </c>
      <c r="O101" s="199" t="str">
        <f>IF(ISBLANK(+F101),"",+F101)</f>
        <v/>
      </c>
      <c r="P101" s="108"/>
      <c r="Q101" s="227"/>
      <c r="R101" s="211"/>
      <c r="S101" s="196">
        <f t="shared" si="21"/>
        <v>0</v>
      </c>
      <c r="T101" s="197">
        <f>IF(OR(P101="nee",P101=""),0,IF(ISERROR(+S101*O101*7),0,+S101*O101*7))</f>
        <v>0</v>
      </c>
      <c r="U101" s="269"/>
      <c r="V101" s="14"/>
      <c r="W101" s="271"/>
      <c r="X101" s="271"/>
      <c r="Y101" s="271"/>
      <c r="Z101" s="271"/>
      <c r="AA101" s="271"/>
      <c r="AB101" s="271"/>
      <c r="AC101" s="14"/>
      <c r="AD101" s="150"/>
      <c r="AE101" s="150"/>
      <c r="AF101" s="18"/>
      <c r="AG101" s="18"/>
      <c r="AH101" s="18"/>
      <c r="AI101" s="18"/>
      <c r="AJ101" s="18"/>
      <c r="AK101" s="18"/>
      <c r="AL101" s="18"/>
    </row>
    <row r="102" spans="1:41" s="11" customFormat="1" ht="15" customHeight="1" x14ac:dyDescent="0.2">
      <c r="A102" s="59"/>
      <c r="B102" s="135"/>
      <c r="C102" s="165"/>
      <c r="D102" s="63"/>
      <c r="E102" s="63"/>
      <c r="F102" s="210"/>
      <c r="G102" s="227"/>
      <c r="H102" s="64"/>
      <c r="I102" s="196">
        <f>G102*(1-H102)</f>
        <v>0</v>
      </c>
      <c r="J102" s="197">
        <f>IF(ISERROR(+I102*F102),"",+I102*F102)</f>
        <v>0</v>
      </c>
      <c r="K102" s="269"/>
      <c r="L102" s="14"/>
      <c r="M102" s="198" t="str">
        <f t="shared" si="20"/>
        <v/>
      </c>
      <c r="N102" s="198" t="str">
        <f t="shared" si="20"/>
        <v/>
      </c>
      <c r="O102" s="199" t="str">
        <f>IF(ISBLANK(+F102),"",+F102)</f>
        <v/>
      </c>
      <c r="P102" s="108"/>
      <c r="Q102" s="227"/>
      <c r="R102" s="211"/>
      <c r="S102" s="196">
        <f t="shared" si="21"/>
        <v>0</v>
      </c>
      <c r="T102" s="197">
        <f>IF(OR(P102="nee",P102=""),0,IF(ISERROR(+S102*O102*7),0,+S102*O102*7))</f>
        <v>0</v>
      </c>
      <c r="U102" s="269"/>
      <c r="V102" s="14"/>
      <c r="W102" s="271"/>
      <c r="X102" s="271"/>
      <c r="Y102" s="271"/>
      <c r="Z102" s="271"/>
      <c r="AA102" s="271"/>
      <c r="AB102" s="271"/>
      <c r="AC102" s="14"/>
      <c r="AD102" s="150"/>
      <c r="AE102" s="150"/>
      <c r="AF102" s="18"/>
      <c r="AG102" s="18"/>
      <c r="AH102" s="18"/>
      <c r="AI102" s="18"/>
      <c r="AJ102" s="18"/>
      <c r="AK102" s="18"/>
      <c r="AL102" s="18"/>
    </row>
    <row r="103" spans="1:41" s="11" customFormat="1" ht="15" customHeight="1" thickBot="1" x14ac:dyDescent="0.25">
      <c r="A103" s="59"/>
      <c r="B103" s="158"/>
      <c r="C103" s="158"/>
      <c r="D103" s="158"/>
      <c r="E103" s="24"/>
      <c r="F103" s="20"/>
      <c r="G103" s="20"/>
      <c r="H103" s="20"/>
      <c r="I103" s="20"/>
      <c r="J103" s="20"/>
      <c r="K103" s="20"/>
      <c r="L103" s="20"/>
      <c r="M103" s="149"/>
      <c r="N103" s="149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149"/>
      <c r="AE103" s="149"/>
      <c r="AF103" s="20"/>
      <c r="AG103" s="20"/>
      <c r="AH103" s="20"/>
      <c r="AI103" s="20"/>
      <c r="AJ103" s="20"/>
      <c r="AK103" s="20"/>
      <c r="AL103" s="20"/>
    </row>
    <row r="104" spans="1:41" s="11" customFormat="1" ht="15" customHeight="1" x14ac:dyDescent="0.2">
      <c r="A104" s="59"/>
      <c r="B104" s="159"/>
      <c r="C104" s="159"/>
      <c r="D104" s="159"/>
      <c r="E104" s="17"/>
      <c r="F104" s="18"/>
      <c r="G104" s="18"/>
      <c r="H104" s="18"/>
      <c r="I104" s="18"/>
      <c r="J104" s="18"/>
      <c r="K104" s="18"/>
      <c r="L104" s="18"/>
      <c r="M104" s="150"/>
      <c r="N104" s="150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50"/>
      <c r="AE104" s="150"/>
      <c r="AF104" s="18"/>
      <c r="AG104" s="18"/>
      <c r="AH104" s="18"/>
      <c r="AI104" s="18"/>
      <c r="AJ104" s="18"/>
      <c r="AK104" s="18"/>
      <c r="AL104" s="18"/>
    </row>
    <row r="105" spans="1:41" s="11" customFormat="1" ht="21" customHeight="1" x14ac:dyDescent="0.15">
      <c r="A105" s="59"/>
      <c r="B105" s="87" t="s">
        <v>50</v>
      </c>
      <c r="C105" s="83" t="str">
        <f>VLOOKUP(B105,$B$10:$D$26,2,FALSE)</f>
        <v>Variant 5 LAN access</v>
      </c>
      <c r="D105" s="164"/>
      <c r="E105" s="128"/>
      <c r="F105" s="128"/>
      <c r="G105" s="131"/>
      <c r="H105" s="128"/>
      <c r="I105" s="128"/>
      <c r="J105" s="127"/>
      <c r="K105" s="266"/>
      <c r="L105" s="85"/>
      <c r="M105" s="248" t="s">
        <v>317</v>
      </c>
      <c r="N105" s="249"/>
      <c r="O105" s="250"/>
      <c r="P105" s="250"/>
      <c r="Q105" s="250"/>
      <c r="R105" s="250"/>
      <c r="S105" s="128"/>
      <c r="T105" s="127"/>
      <c r="U105" s="266"/>
      <c r="V105" s="266"/>
      <c r="W105" s="248" t="s">
        <v>317</v>
      </c>
      <c r="X105" s="249"/>
      <c r="Y105" s="250"/>
      <c r="Z105" s="250"/>
      <c r="AA105" s="624"/>
      <c r="AB105" s="266"/>
      <c r="AC105" s="85"/>
      <c r="AD105" s="248" t="s">
        <v>17</v>
      </c>
      <c r="AE105" s="249"/>
      <c r="AF105" s="250"/>
      <c r="AG105" s="250"/>
      <c r="AH105" s="250"/>
      <c r="AI105" s="250"/>
      <c r="AJ105" s="250"/>
      <c r="AK105" s="128"/>
      <c r="AL105" s="127"/>
    </row>
    <row r="106" spans="1:41" s="86" customFormat="1" ht="20.25" thickBot="1" x14ac:dyDescent="0.2">
      <c r="A106" s="59"/>
      <c r="B106" s="59"/>
      <c r="C106" s="83" t="s">
        <v>20</v>
      </c>
      <c r="D106" s="164"/>
      <c r="E106" s="649" t="str">
        <f>"LAN "&amp;LEFT(B105,1)&amp;" : "</f>
        <v xml:space="preserve">LAN 5 : </v>
      </c>
      <c r="F106" s="644"/>
      <c r="G106" s="647"/>
      <c r="H106" s="648"/>
      <c r="I106" s="88" t="s">
        <v>21</v>
      </c>
      <c r="J106" s="84">
        <f>SUM(J108:J112)</f>
        <v>0</v>
      </c>
      <c r="K106" s="267"/>
      <c r="L106" s="59"/>
      <c r="M106" s="246"/>
      <c r="N106" s="247"/>
      <c r="O106" s="129"/>
      <c r="P106" s="129"/>
      <c r="Q106" s="129"/>
      <c r="R106" s="129"/>
      <c r="S106" s="132" t="s">
        <v>21</v>
      </c>
      <c r="T106" s="133">
        <f>SUM(T108:T112)</f>
        <v>0</v>
      </c>
      <c r="U106" s="267"/>
      <c r="V106" s="267"/>
      <c r="W106" s="246" t="s">
        <v>472</v>
      </c>
      <c r="X106" s="247"/>
      <c r="Y106" s="129"/>
      <c r="Z106" s="129"/>
      <c r="AA106" s="625"/>
      <c r="AB106" s="267"/>
      <c r="AC106" s="59"/>
      <c r="AD106" s="246"/>
      <c r="AE106" s="247"/>
      <c r="AF106" s="129"/>
      <c r="AG106" s="129"/>
      <c r="AH106" s="129"/>
      <c r="AI106" s="129"/>
      <c r="AJ106" s="129"/>
      <c r="AK106" s="132" t="s">
        <v>21</v>
      </c>
      <c r="AL106" s="133">
        <f>SUM(AL108:AL112)</f>
        <v>0</v>
      </c>
      <c r="AM106" s="11"/>
      <c r="AN106" s="11"/>
      <c r="AO106" s="11"/>
    </row>
    <row r="107" spans="1:41" s="11" customFormat="1" ht="90.75" thickTop="1" x14ac:dyDescent="0.25">
      <c r="A107" s="59"/>
      <c r="B107" s="135"/>
      <c r="C107" s="192" t="s">
        <v>5</v>
      </c>
      <c r="D107" s="192" t="s">
        <v>11</v>
      </c>
      <c r="E107" s="192" t="s">
        <v>14</v>
      </c>
      <c r="F107" s="193" t="s">
        <v>16</v>
      </c>
      <c r="G107" s="193" t="s">
        <v>36</v>
      </c>
      <c r="H107" s="193" t="s">
        <v>181</v>
      </c>
      <c r="I107" s="193" t="s">
        <v>12</v>
      </c>
      <c r="J107" s="193" t="s">
        <v>13</v>
      </c>
      <c r="K107" s="268" t="s">
        <v>210</v>
      </c>
      <c r="L107" s="14"/>
      <c r="M107" s="192" t="s">
        <v>5</v>
      </c>
      <c r="N107" s="192" t="s">
        <v>11</v>
      </c>
      <c r="O107" s="193" t="s">
        <v>16</v>
      </c>
      <c r="P107" s="194" t="s">
        <v>19</v>
      </c>
      <c r="Q107" s="193" t="s">
        <v>318</v>
      </c>
      <c r="R107" s="193" t="s">
        <v>474</v>
      </c>
      <c r="S107" s="193" t="s">
        <v>319</v>
      </c>
      <c r="T107" s="193" t="s">
        <v>224</v>
      </c>
      <c r="U107" s="268" t="s">
        <v>210</v>
      </c>
      <c r="V107" s="267"/>
      <c r="W107" s="623" t="s">
        <v>5</v>
      </c>
      <c r="X107" s="626" t="s">
        <v>470</v>
      </c>
      <c r="Y107" s="193" t="s">
        <v>318</v>
      </c>
      <c r="Z107" s="527" t="s">
        <v>473</v>
      </c>
      <c r="AA107" s="193" t="s">
        <v>319</v>
      </c>
      <c r="AB107" s="268" t="s">
        <v>210</v>
      </c>
      <c r="AC107" s="14"/>
      <c r="AD107" s="192" t="s">
        <v>5</v>
      </c>
      <c r="AE107" s="192" t="s">
        <v>11</v>
      </c>
      <c r="AF107" s="193" t="s">
        <v>16</v>
      </c>
      <c r="AG107" s="194" t="s">
        <v>19</v>
      </c>
      <c r="AH107" s="193" t="s">
        <v>302</v>
      </c>
      <c r="AI107" s="195" t="s">
        <v>15</v>
      </c>
      <c r="AJ107" s="193" t="s">
        <v>302</v>
      </c>
      <c r="AK107" s="193" t="s">
        <v>18</v>
      </c>
      <c r="AL107" s="193" t="s">
        <v>226</v>
      </c>
    </row>
    <row r="108" spans="1:41" s="11" customFormat="1" ht="15" customHeight="1" x14ac:dyDescent="0.15">
      <c r="A108" s="59"/>
      <c r="B108" s="135"/>
      <c r="C108" s="165"/>
      <c r="D108" s="63"/>
      <c r="E108" s="63"/>
      <c r="F108" s="210"/>
      <c r="G108" s="227"/>
      <c r="H108" s="64"/>
      <c r="I108" s="196">
        <f>G108*(1-H108)</f>
        <v>0</v>
      </c>
      <c r="J108" s="197">
        <f>IF(ISERROR(+I108*F108),"",+I108*F108)</f>
        <v>0</v>
      </c>
      <c r="K108" s="269"/>
      <c r="L108" s="14"/>
      <c r="M108" s="198" t="str">
        <f t="shared" ref="M108:N112" si="22">IF(ISBLANK(+C108),"",+C108)</f>
        <v/>
      </c>
      <c r="N108" s="198" t="str">
        <f t="shared" si="22"/>
        <v/>
      </c>
      <c r="O108" s="199" t="str">
        <f>IF(ISBLANK(+F108),"",+F108)</f>
        <v/>
      </c>
      <c r="P108" s="108"/>
      <c r="Q108" s="227"/>
      <c r="R108" s="211"/>
      <c r="S108" s="196">
        <f t="shared" ref="S108:S112" si="23">IF(ISERROR(+Q108*(1-(R108))),"",+Q108*(1-(R108)))</f>
        <v>0</v>
      </c>
      <c r="T108" s="197">
        <f>IF(OR(P108="nee",P108=""),0,IF(ISERROR(+S108*O108*7),0,+S108*O108*7))</f>
        <v>0</v>
      </c>
      <c r="U108" s="269"/>
      <c r="V108" s="267"/>
      <c r="W108" s="629"/>
      <c r="X108" s="627"/>
      <c r="Y108" s="628"/>
      <c r="Z108" s="528"/>
      <c r="AA108" s="196" t="str">
        <f>IF(Z108="","",Y108*(1-Z108))</f>
        <v/>
      </c>
      <c r="AB108" s="269"/>
      <c r="AC108" s="14"/>
      <c r="AD108" s="198" t="str">
        <f t="shared" ref="AD108:AE112" si="24">IF(ISBLANK(+M108),"",+M108)</f>
        <v/>
      </c>
      <c r="AE108" s="198" t="str">
        <f t="shared" si="24"/>
        <v/>
      </c>
      <c r="AF108" s="199" t="str">
        <f>IF(ISBLANK(+F108),"",+F108)</f>
        <v/>
      </c>
      <c r="AG108" s="108"/>
      <c r="AH108" s="106"/>
      <c r="AI108" s="211"/>
      <c r="AJ108" s="200" t="str">
        <f>IF(ISERROR(IF(OR(AG108="nee",AG108=""),"",+AF108*AH108)),"",IF(OR(AG108="nee",AG108=""),"",+AF108*AH108))</f>
        <v/>
      </c>
      <c r="AK108" s="201" t="str">
        <f>IF(ISERROR((AJ108*24*365)/1000),"",(AJ108*24*365)/1000)</f>
        <v/>
      </c>
      <c r="AL108" s="197">
        <f>IF(ISERROR(+AK108*tariefKwh*7),0,+AK108*tariefKwh*7)</f>
        <v>0</v>
      </c>
    </row>
    <row r="109" spans="1:41" s="11" customFormat="1" ht="15" customHeight="1" x14ac:dyDescent="0.15">
      <c r="A109" s="59"/>
      <c r="B109" s="135"/>
      <c r="C109" s="165"/>
      <c r="D109" s="63"/>
      <c r="E109" s="63"/>
      <c r="F109" s="210"/>
      <c r="G109" s="227"/>
      <c r="H109" s="64"/>
      <c r="I109" s="196">
        <f>G109*(1-H109)</f>
        <v>0</v>
      </c>
      <c r="J109" s="197">
        <f>IF(ISERROR(+I109*F109),"",+I109*F109)</f>
        <v>0</v>
      </c>
      <c r="K109" s="269"/>
      <c r="L109" s="14"/>
      <c r="M109" s="198" t="str">
        <f t="shared" si="22"/>
        <v/>
      </c>
      <c r="N109" s="198" t="str">
        <f t="shared" si="22"/>
        <v/>
      </c>
      <c r="O109" s="199" t="str">
        <f>IF(ISBLANK(+F109),"",+F109)</f>
        <v/>
      </c>
      <c r="P109" s="108"/>
      <c r="Q109" s="227"/>
      <c r="R109" s="211"/>
      <c r="S109" s="196">
        <f t="shared" si="23"/>
        <v>0</v>
      </c>
      <c r="T109" s="197">
        <f>IF(OR(P109="nee",P109=""),0,IF(ISERROR(+S109*O109*7),0,+S109*O109*7))</f>
        <v>0</v>
      </c>
      <c r="U109" s="269"/>
      <c r="V109" s="267"/>
      <c r="W109" s="629"/>
      <c r="X109" s="627"/>
      <c r="Y109" s="628"/>
      <c r="Z109" s="528"/>
      <c r="AA109" s="196" t="str">
        <f>IF(Z109="","",Y109*(1-Z109))</f>
        <v/>
      </c>
      <c r="AB109" s="269"/>
      <c r="AC109" s="14"/>
      <c r="AD109" s="198" t="str">
        <f t="shared" si="24"/>
        <v/>
      </c>
      <c r="AE109" s="198" t="str">
        <f t="shared" si="24"/>
        <v/>
      </c>
      <c r="AF109" s="199" t="str">
        <f>IF(ISBLANK(+F109),"",+F109)</f>
        <v/>
      </c>
      <c r="AG109" s="108"/>
      <c r="AH109" s="106"/>
      <c r="AI109" s="211"/>
      <c r="AJ109" s="200" t="str">
        <f>IF(ISERROR(IF(OR(AG109="nee",AG109=""),"",+AF109*AH109)),"",IF(OR(AG109="nee",AG109=""),"",+AF109*AH109))</f>
        <v/>
      </c>
      <c r="AK109" s="201" t="str">
        <f>IF(ISERROR((AJ109*24*365)/1000),"",(AJ109*24*365)/1000)</f>
        <v/>
      </c>
      <c r="AL109" s="197">
        <f>IF(ISERROR(+AK109*tariefKwh*7),0,+AK109*tariefKwh*7)</f>
        <v>0</v>
      </c>
    </row>
    <row r="110" spans="1:41" s="11" customFormat="1" ht="15" customHeight="1" x14ac:dyDescent="0.15">
      <c r="A110" s="59"/>
      <c r="B110" s="135"/>
      <c r="C110" s="165"/>
      <c r="D110" s="63"/>
      <c r="E110" s="63"/>
      <c r="F110" s="210"/>
      <c r="G110" s="227"/>
      <c r="H110" s="64"/>
      <c r="I110" s="196">
        <f>G110*(1-H110)</f>
        <v>0</v>
      </c>
      <c r="J110" s="197">
        <f>IF(ISERROR(+I110*F110),"",+I110*F110)</f>
        <v>0</v>
      </c>
      <c r="K110" s="269"/>
      <c r="L110" s="14"/>
      <c r="M110" s="198" t="str">
        <f t="shared" si="22"/>
        <v/>
      </c>
      <c r="N110" s="198" t="str">
        <f t="shared" si="22"/>
        <v/>
      </c>
      <c r="O110" s="199" t="str">
        <f>IF(ISBLANK(+F110),"",+F110)</f>
        <v/>
      </c>
      <c r="P110" s="108"/>
      <c r="Q110" s="227"/>
      <c r="R110" s="211"/>
      <c r="S110" s="196">
        <f t="shared" si="23"/>
        <v>0</v>
      </c>
      <c r="T110" s="197">
        <f>IF(OR(P110="nee",P110=""),0,IF(ISERROR(+S110*O110*7),0,+S110*O110*7))</f>
        <v>0</v>
      </c>
      <c r="U110" s="269"/>
      <c r="V110" s="267"/>
      <c r="W110" s="629"/>
      <c r="X110" s="627"/>
      <c r="Y110" s="628"/>
      <c r="Z110" s="528"/>
      <c r="AA110" s="196" t="str">
        <f>IF(Z110="","",Y110*(1-Z110))</f>
        <v/>
      </c>
      <c r="AB110" s="269"/>
      <c r="AC110" s="14"/>
      <c r="AD110" s="198" t="str">
        <f t="shared" si="24"/>
        <v/>
      </c>
      <c r="AE110" s="198" t="str">
        <f t="shared" si="24"/>
        <v/>
      </c>
      <c r="AF110" s="199" t="str">
        <f>IF(ISBLANK(+F110),"",+F110)</f>
        <v/>
      </c>
      <c r="AG110" s="108"/>
      <c r="AH110" s="106"/>
      <c r="AI110" s="211"/>
      <c r="AJ110" s="200" t="str">
        <f>IF(ISERROR(IF(OR(AG110="nee",AG110=""),"",+AF110*AH110)),"",IF(OR(AG110="nee",AG110=""),"",+AF110*AH110))</f>
        <v/>
      </c>
      <c r="AK110" s="201" t="str">
        <f>IF(ISERROR((AJ110*24*365)/1000),"",(AJ110*24*365)/1000)</f>
        <v/>
      </c>
      <c r="AL110" s="197">
        <f>IF(ISERROR(+AK110*tariefKwh*7),0,+AK110*tariefKwh*7)</f>
        <v>0</v>
      </c>
    </row>
    <row r="111" spans="1:41" s="11" customFormat="1" ht="15" customHeight="1" x14ac:dyDescent="0.15">
      <c r="A111" s="59"/>
      <c r="B111" s="135"/>
      <c r="C111" s="165"/>
      <c r="D111" s="63"/>
      <c r="E111" s="63"/>
      <c r="F111" s="210"/>
      <c r="G111" s="227"/>
      <c r="H111" s="64"/>
      <c r="I111" s="196">
        <f>G111*(1-H111)</f>
        <v>0</v>
      </c>
      <c r="J111" s="197">
        <f>IF(ISERROR(+I111*F111),"",+I111*F111)</f>
        <v>0</v>
      </c>
      <c r="K111" s="269"/>
      <c r="L111" s="14"/>
      <c r="M111" s="198" t="str">
        <f t="shared" si="22"/>
        <v/>
      </c>
      <c r="N111" s="198" t="str">
        <f t="shared" si="22"/>
        <v/>
      </c>
      <c r="O111" s="199" t="str">
        <f>IF(ISBLANK(+F111),"",+F111)</f>
        <v/>
      </c>
      <c r="P111" s="108"/>
      <c r="Q111" s="227"/>
      <c r="R111" s="211"/>
      <c r="S111" s="196">
        <f t="shared" si="23"/>
        <v>0</v>
      </c>
      <c r="T111" s="197">
        <f>IF(OR(P111="nee",P111=""),0,IF(ISERROR(+S111*O111*7),0,+S111*O111*7))</f>
        <v>0</v>
      </c>
      <c r="U111" s="269"/>
      <c r="V111" s="267"/>
      <c r="W111" s="629"/>
      <c r="X111" s="627"/>
      <c r="Y111" s="628"/>
      <c r="Z111" s="528"/>
      <c r="AA111" s="196" t="str">
        <f>IF(Z111="","",Y111*(1-Z111))</f>
        <v/>
      </c>
      <c r="AB111" s="269"/>
      <c r="AC111" s="14"/>
      <c r="AD111" s="198" t="str">
        <f t="shared" si="24"/>
        <v/>
      </c>
      <c r="AE111" s="198" t="str">
        <f t="shared" si="24"/>
        <v/>
      </c>
      <c r="AF111" s="199" t="str">
        <f>IF(ISBLANK(+F111),"",+F111)</f>
        <v/>
      </c>
      <c r="AG111" s="108"/>
      <c r="AH111" s="106"/>
      <c r="AI111" s="211"/>
      <c r="AJ111" s="200" t="str">
        <f>IF(ISERROR(IF(OR(AG111="nee",AG111=""),"",+AF111*AH111)),"",IF(OR(AG111="nee",AG111=""),"",+AF111*AH111))</f>
        <v/>
      </c>
      <c r="AK111" s="201" t="str">
        <f>IF(ISERROR((AJ111*24*365)/1000),"",(AJ111*24*365)/1000)</f>
        <v/>
      </c>
      <c r="AL111" s="197">
        <f>IF(ISERROR(+AK111*tariefKwh*7),0,+AK111*tariefKwh*7)</f>
        <v>0</v>
      </c>
    </row>
    <row r="112" spans="1:41" s="11" customFormat="1" ht="15" customHeight="1" x14ac:dyDescent="0.15">
      <c r="A112" s="59"/>
      <c r="B112" s="135"/>
      <c r="C112" s="165"/>
      <c r="D112" s="63"/>
      <c r="E112" s="63"/>
      <c r="F112" s="210"/>
      <c r="G112" s="227"/>
      <c r="H112" s="64"/>
      <c r="I112" s="196">
        <f>G112*(1-H112)</f>
        <v>0</v>
      </c>
      <c r="J112" s="197">
        <f>IF(ISERROR(+I112*F112),"",+I112*F112)</f>
        <v>0</v>
      </c>
      <c r="K112" s="269"/>
      <c r="L112" s="14"/>
      <c r="M112" s="198" t="str">
        <f t="shared" si="22"/>
        <v/>
      </c>
      <c r="N112" s="198" t="str">
        <f t="shared" si="22"/>
        <v/>
      </c>
      <c r="O112" s="199" t="str">
        <f>IF(ISBLANK(+F112),"",+F112)</f>
        <v/>
      </c>
      <c r="P112" s="108"/>
      <c r="Q112" s="227"/>
      <c r="R112" s="211"/>
      <c r="S112" s="196">
        <f t="shared" si="23"/>
        <v>0</v>
      </c>
      <c r="T112" s="197">
        <f>IF(OR(P112="nee",P112=""),0,IF(ISERROR(+S112*O112*7),0,+S112*O112*7))</f>
        <v>0</v>
      </c>
      <c r="U112" s="269"/>
      <c r="V112" s="267"/>
      <c r="W112" s="629"/>
      <c r="X112" s="627"/>
      <c r="Y112" s="628"/>
      <c r="Z112" s="528"/>
      <c r="AA112" s="196" t="str">
        <f>IF(Z112="","",Y112*(1-Z112))</f>
        <v/>
      </c>
      <c r="AB112" s="269"/>
      <c r="AC112" s="14"/>
      <c r="AD112" s="198" t="str">
        <f t="shared" si="24"/>
        <v/>
      </c>
      <c r="AE112" s="198" t="str">
        <f t="shared" si="24"/>
        <v/>
      </c>
      <c r="AF112" s="199" t="str">
        <f>IF(ISBLANK(+F112),"",+F112)</f>
        <v/>
      </c>
      <c r="AG112" s="108"/>
      <c r="AH112" s="106"/>
      <c r="AI112" s="211"/>
      <c r="AJ112" s="200" t="str">
        <f>IF(ISERROR(IF(OR(AG112="nee",AG112=""),"",+AF112*AH112)),"",IF(OR(AG112="nee",AG112=""),"",+AF112*AH112))</f>
        <v/>
      </c>
      <c r="AK112" s="201" t="str">
        <f>IF(ISERROR((AJ112*24*365)/1000),"",(AJ112*24*365)/1000)</f>
        <v/>
      </c>
      <c r="AL112" s="197">
        <f>IF(ISERROR(+AK112*tariefKwh*7),0,+AK112*tariefKwh*7)</f>
        <v>0</v>
      </c>
    </row>
    <row r="113" spans="1:41" s="11" customFormat="1" ht="15" customHeight="1" x14ac:dyDescent="0.15">
      <c r="A113" s="59"/>
      <c r="B113" s="79"/>
      <c r="C113" s="202" t="s">
        <v>299</v>
      </c>
      <c r="D113" s="203"/>
      <c r="E113" s="203"/>
      <c r="F113" s="204"/>
      <c r="G113" s="205"/>
      <c r="H113" s="206"/>
      <c r="I113" s="205"/>
      <c r="J113" s="207"/>
      <c r="K113" s="207"/>
      <c r="L113" s="208"/>
      <c r="M113" s="209"/>
      <c r="N113" s="152"/>
      <c r="O113" s="14"/>
      <c r="P113" s="14"/>
      <c r="Q113" s="14"/>
      <c r="R113" s="14"/>
      <c r="S113" s="14"/>
      <c r="T113" s="14"/>
      <c r="U113" s="207"/>
      <c r="V113" s="14"/>
      <c r="W113" s="14"/>
      <c r="X113" s="14"/>
      <c r="Y113" s="14"/>
      <c r="Z113" s="207"/>
      <c r="AA113" s="207"/>
      <c r="AB113" s="207"/>
      <c r="AC113" s="14"/>
      <c r="AD113" s="152"/>
      <c r="AE113" s="152"/>
      <c r="AF113" s="14"/>
      <c r="AG113" s="73"/>
      <c r="AH113" s="14"/>
      <c r="AI113" s="14"/>
    </row>
    <row r="114" spans="1:41" s="11" customFormat="1" ht="15" customHeight="1" x14ac:dyDescent="0.15">
      <c r="A114" s="59"/>
      <c r="B114" s="79"/>
      <c r="C114" s="202"/>
      <c r="D114" s="203"/>
      <c r="E114" s="203"/>
      <c r="F114" s="204"/>
      <c r="G114" s="205"/>
      <c r="H114" s="206"/>
      <c r="I114" s="205"/>
      <c r="J114" s="207"/>
      <c r="K114" s="205"/>
      <c r="L114" s="208"/>
      <c r="M114" s="209"/>
      <c r="N114" s="152"/>
      <c r="O114" s="14"/>
      <c r="P114" s="14"/>
      <c r="Q114" s="14"/>
      <c r="R114" s="14"/>
      <c r="S114" s="14"/>
      <c r="T114" s="14"/>
      <c r="U114" s="205"/>
      <c r="V114" s="14"/>
      <c r="W114" s="14"/>
      <c r="X114" s="14"/>
      <c r="Y114" s="14"/>
      <c r="Z114" s="205"/>
      <c r="AA114" s="205"/>
      <c r="AB114" s="205"/>
      <c r="AC114" s="14"/>
      <c r="AD114" s="152"/>
      <c r="AE114" s="152"/>
      <c r="AF114" s="14"/>
      <c r="AG114" s="73"/>
      <c r="AH114" s="14"/>
      <c r="AI114" s="14"/>
    </row>
    <row r="115" spans="1:41" s="11" customFormat="1" ht="60.75" x14ac:dyDescent="0.3">
      <c r="A115" s="59"/>
      <c r="B115" s="81" t="s">
        <v>53</v>
      </c>
      <c r="C115" s="633" t="str">
        <f>VLOOKUP(B115,$B$10:$D$26,2,FALSE)</f>
        <v>Variant 5: Licentie(s) LAN Access</v>
      </c>
      <c r="D115" s="634" t="e">
        <f>VLOOKUP(C115,$B$10:$D$26,2,FALSE)</f>
        <v>#N/A</v>
      </c>
      <c r="E115" s="634" t="e">
        <f>VLOOKUP(D115,$B$10:$D$26,2,FALSE)</f>
        <v>#N/A</v>
      </c>
      <c r="F115" s="67"/>
      <c r="G115" s="67"/>
      <c r="H115" s="67"/>
      <c r="I115" s="67"/>
      <c r="J115" s="191" t="s">
        <v>41</v>
      </c>
      <c r="K115" s="270"/>
      <c r="L115" s="14"/>
      <c r="M115" s="633" t="str">
        <f>IF(E116="Subscription","Subscription","Onderhoud &amp; Support")</f>
        <v>Onderhoud &amp; Support</v>
      </c>
      <c r="N115" s="634"/>
      <c r="O115" s="634"/>
      <c r="P115" s="634"/>
      <c r="Q115" s="58"/>
      <c r="R115" s="58"/>
      <c r="S115" s="58"/>
      <c r="T115" s="191" t="str">
        <f>"Totaalprijs "&amp;M115&amp;" 
Licentie"</f>
        <v>Totaalprijs Onderhoud &amp; Support 
Licentie</v>
      </c>
      <c r="U115" s="270"/>
      <c r="V115" s="14"/>
      <c r="W115" s="270"/>
      <c r="X115" s="270"/>
      <c r="Y115" s="270"/>
      <c r="Z115" s="270"/>
      <c r="AA115" s="270"/>
      <c r="AB115" s="270"/>
      <c r="AC115" s="14"/>
      <c r="AD115" s="150"/>
      <c r="AE115" s="150"/>
      <c r="AF115" s="18"/>
      <c r="AG115" s="18"/>
      <c r="AH115" s="18"/>
      <c r="AI115" s="18"/>
      <c r="AJ115" s="18"/>
      <c r="AK115" s="18"/>
      <c r="AL115" s="18"/>
    </row>
    <row r="116" spans="1:41" s="11" customFormat="1" ht="20.25" thickBot="1" x14ac:dyDescent="0.25">
      <c r="A116" s="59"/>
      <c r="B116" s="82"/>
      <c r="C116" s="83" t="s">
        <v>39</v>
      </c>
      <c r="D116" s="166"/>
      <c r="E116" s="134"/>
      <c r="F116" s="294" t="s">
        <v>40</v>
      </c>
      <c r="G116" s="99"/>
      <c r="H116" s="68"/>
      <c r="I116" s="68"/>
      <c r="J116" s="69">
        <f>SUM(J118:J120)</f>
        <v>0</v>
      </c>
      <c r="K116" s="271"/>
      <c r="L116" s="14"/>
      <c r="M116" s="154"/>
      <c r="N116" s="153"/>
      <c r="O116" s="70"/>
      <c r="P116" s="70"/>
      <c r="Q116" s="70"/>
      <c r="R116" s="70"/>
      <c r="S116" s="70"/>
      <c r="T116" s="71">
        <f>SUM(T118:T120)</f>
        <v>0</v>
      </c>
      <c r="U116" s="271"/>
      <c r="V116" s="14"/>
      <c r="W116" s="271"/>
      <c r="X116" s="271"/>
      <c r="Y116" s="271"/>
      <c r="Z116" s="271"/>
      <c r="AA116" s="271"/>
      <c r="AB116" s="271"/>
      <c r="AC116" s="14"/>
      <c r="AD116" s="150"/>
      <c r="AE116" s="150"/>
      <c r="AF116" s="18"/>
      <c r="AG116" s="18"/>
      <c r="AH116" s="18"/>
      <c r="AI116" s="18"/>
      <c r="AJ116" s="18"/>
      <c r="AK116" s="18"/>
      <c r="AL116" s="18"/>
    </row>
    <row r="117" spans="1:41" s="11" customFormat="1" ht="75.75" thickTop="1" x14ac:dyDescent="0.25">
      <c r="A117" s="59"/>
      <c r="B117" s="135"/>
      <c r="C117" s="192" t="s">
        <v>5</v>
      </c>
      <c r="D117" s="192" t="s">
        <v>11</v>
      </c>
      <c r="E117" s="192" t="s">
        <v>14</v>
      </c>
      <c r="F117" s="193" t="s">
        <v>16</v>
      </c>
      <c r="G117" s="193" t="s">
        <v>36</v>
      </c>
      <c r="H117" s="193" t="s">
        <v>181</v>
      </c>
      <c r="I117" s="193" t="s">
        <v>12</v>
      </c>
      <c r="J117" s="193" t="s">
        <v>13</v>
      </c>
      <c r="K117" s="268" t="s">
        <v>210</v>
      </c>
      <c r="L117" s="14"/>
      <c r="M117" s="192" t="s">
        <v>5</v>
      </c>
      <c r="N117" s="192" t="s">
        <v>11</v>
      </c>
      <c r="O117" s="193" t="s">
        <v>16</v>
      </c>
      <c r="P117" s="194" t="s">
        <v>19</v>
      </c>
      <c r="Q117" s="193" t="s">
        <v>318</v>
      </c>
      <c r="R117" s="193" t="s">
        <v>181</v>
      </c>
      <c r="S117" s="193" t="s">
        <v>319</v>
      </c>
      <c r="T117" s="193" t="s">
        <v>224</v>
      </c>
      <c r="U117" s="268" t="s">
        <v>210</v>
      </c>
      <c r="V117" s="14"/>
      <c r="W117" s="271"/>
      <c r="X117" s="271"/>
      <c r="Y117" s="271"/>
      <c r="Z117" s="271"/>
      <c r="AA117" s="271"/>
      <c r="AB117" s="271"/>
      <c r="AC117" s="14"/>
      <c r="AD117" s="150"/>
      <c r="AE117" s="150"/>
      <c r="AF117" s="18"/>
      <c r="AG117" s="18"/>
      <c r="AH117" s="18"/>
      <c r="AI117" s="18"/>
      <c r="AJ117" s="18"/>
      <c r="AK117" s="18"/>
      <c r="AL117" s="18"/>
    </row>
    <row r="118" spans="1:41" s="11" customFormat="1" ht="15" customHeight="1" x14ac:dyDescent="0.2">
      <c r="A118" s="59"/>
      <c r="B118" s="135"/>
      <c r="C118" s="165"/>
      <c r="D118" s="63"/>
      <c r="E118" s="63"/>
      <c r="F118" s="210"/>
      <c r="G118" s="227"/>
      <c r="H118" s="64"/>
      <c r="I118" s="196">
        <f>G118*(1-H118)</f>
        <v>0</v>
      </c>
      <c r="J118" s="197">
        <f>IF(ISERROR(+I118*F118),"",+I118*F118)</f>
        <v>0</v>
      </c>
      <c r="K118" s="269"/>
      <c r="L118" s="14"/>
      <c r="M118" s="198" t="str">
        <f t="shared" ref="M118:N120" si="25">IF(ISBLANK(+C118),"",+C118)</f>
        <v/>
      </c>
      <c r="N118" s="198" t="str">
        <f t="shared" si="25"/>
        <v/>
      </c>
      <c r="O118" s="199" t="str">
        <f>IF(ISBLANK(+F118),"",+F118)</f>
        <v/>
      </c>
      <c r="P118" s="108"/>
      <c r="Q118" s="227"/>
      <c r="R118" s="211"/>
      <c r="S118" s="196">
        <f t="shared" ref="S118:S120" si="26">IF(ISERROR(+Q118*(1-(R118))),"",+Q118*(1-(R118)))</f>
        <v>0</v>
      </c>
      <c r="T118" s="197">
        <f>IF(OR(P118="nee",P118=""),0,IF(ISERROR(+S118*O118*7),0,+S118*O118*7))</f>
        <v>0</v>
      </c>
      <c r="U118" s="269"/>
      <c r="V118" s="14"/>
      <c r="W118" s="271"/>
      <c r="X118" s="271"/>
      <c r="Y118" s="271"/>
      <c r="Z118" s="271"/>
      <c r="AA118" s="271"/>
      <c r="AB118" s="271"/>
      <c r="AC118" s="14"/>
      <c r="AD118" s="150"/>
      <c r="AE118" s="150"/>
      <c r="AF118" s="18"/>
      <c r="AG118" s="18"/>
      <c r="AH118" s="18"/>
      <c r="AI118" s="18"/>
      <c r="AJ118" s="18"/>
      <c r="AK118" s="18"/>
      <c r="AL118" s="18"/>
    </row>
    <row r="119" spans="1:41" s="11" customFormat="1" ht="15" customHeight="1" x14ac:dyDescent="0.2">
      <c r="A119" s="59"/>
      <c r="B119" s="135"/>
      <c r="C119" s="165"/>
      <c r="D119" s="63"/>
      <c r="E119" s="63"/>
      <c r="F119" s="210"/>
      <c r="G119" s="227"/>
      <c r="H119" s="64"/>
      <c r="I119" s="196">
        <f>G119*(1-H119)</f>
        <v>0</v>
      </c>
      <c r="J119" s="197">
        <f>IF(ISERROR(+I119*F119),"",+I119*F119)</f>
        <v>0</v>
      </c>
      <c r="K119" s="269"/>
      <c r="L119" s="14"/>
      <c r="M119" s="198" t="str">
        <f t="shared" si="25"/>
        <v/>
      </c>
      <c r="N119" s="198" t="str">
        <f t="shared" si="25"/>
        <v/>
      </c>
      <c r="O119" s="199" t="str">
        <f>IF(ISBLANK(+F119),"",+F119)</f>
        <v/>
      </c>
      <c r="P119" s="108"/>
      <c r="Q119" s="227"/>
      <c r="R119" s="211"/>
      <c r="S119" s="196">
        <f t="shared" si="26"/>
        <v>0</v>
      </c>
      <c r="T119" s="197">
        <f>IF(OR(P119="nee",P119=""),0,IF(ISERROR(+S119*O119*7),0,+S119*O119*7))</f>
        <v>0</v>
      </c>
      <c r="U119" s="269"/>
      <c r="V119" s="14"/>
      <c r="W119" s="271"/>
      <c r="X119" s="271"/>
      <c r="Y119" s="271"/>
      <c r="Z119" s="271"/>
      <c r="AA119" s="271"/>
      <c r="AB119" s="271"/>
      <c r="AC119" s="14"/>
      <c r="AD119" s="150"/>
      <c r="AE119" s="150"/>
      <c r="AF119" s="18"/>
      <c r="AG119" s="18"/>
      <c r="AH119" s="18"/>
      <c r="AI119" s="18"/>
      <c r="AJ119" s="18"/>
      <c r="AK119" s="18"/>
      <c r="AL119" s="18"/>
    </row>
    <row r="120" spans="1:41" s="11" customFormat="1" ht="15" customHeight="1" x14ac:dyDescent="0.2">
      <c r="A120" s="59"/>
      <c r="B120" s="135"/>
      <c r="C120" s="165"/>
      <c r="D120" s="63"/>
      <c r="E120" s="63"/>
      <c r="F120" s="210"/>
      <c r="G120" s="227"/>
      <c r="H120" s="64"/>
      <c r="I120" s="196">
        <f>G120*(1-H120)</f>
        <v>0</v>
      </c>
      <c r="J120" s="197">
        <f>IF(ISERROR(+I120*F120),"",+I120*F120)</f>
        <v>0</v>
      </c>
      <c r="K120" s="269"/>
      <c r="L120" s="14"/>
      <c r="M120" s="198" t="str">
        <f t="shared" si="25"/>
        <v/>
      </c>
      <c r="N120" s="198" t="str">
        <f t="shared" si="25"/>
        <v/>
      </c>
      <c r="O120" s="199" t="str">
        <f>IF(ISBLANK(+F120),"",+F120)</f>
        <v/>
      </c>
      <c r="P120" s="108"/>
      <c r="Q120" s="227"/>
      <c r="R120" s="211"/>
      <c r="S120" s="196">
        <f t="shared" si="26"/>
        <v>0</v>
      </c>
      <c r="T120" s="197">
        <f>IF(OR(P120="nee",P120=""),0,IF(ISERROR(+S120*O120*7),0,+S120*O120*7))</f>
        <v>0</v>
      </c>
      <c r="U120" s="269"/>
      <c r="V120" s="14"/>
      <c r="W120" s="271"/>
      <c r="X120" s="271"/>
      <c r="Y120" s="271"/>
      <c r="Z120" s="271"/>
      <c r="AA120" s="271"/>
      <c r="AB120" s="271"/>
      <c r="AC120" s="14"/>
      <c r="AD120" s="150"/>
      <c r="AE120" s="150"/>
      <c r="AF120" s="18"/>
      <c r="AG120" s="18"/>
      <c r="AH120" s="18"/>
      <c r="AI120" s="18"/>
      <c r="AJ120" s="18"/>
      <c r="AK120" s="18"/>
      <c r="AL120" s="18"/>
    </row>
    <row r="121" spans="1:41" s="11" customFormat="1" ht="15" customHeight="1" thickBot="1" x14ac:dyDescent="0.25">
      <c r="A121" s="59"/>
      <c r="B121" s="158"/>
      <c r="C121" s="158"/>
      <c r="D121" s="158"/>
      <c r="E121" s="24"/>
      <c r="F121" s="20"/>
      <c r="G121" s="20"/>
      <c r="H121" s="20"/>
      <c r="I121" s="20"/>
      <c r="J121" s="20"/>
      <c r="K121" s="20"/>
      <c r="L121" s="20"/>
      <c r="M121" s="149"/>
      <c r="N121" s="149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149"/>
      <c r="AE121" s="149"/>
      <c r="AF121" s="20"/>
      <c r="AG121" s="20"/>
      <c r="AH121" s="20"/>
      <c r="AI121" s="20"/>
      <c r="AJ121" s="20"/>
      <c r="AK121" s="20"/>
      <c r="AL121" s="20"/>
    </row>
    <row r="122" spans="1:41" s="11" customFormat="1" ht="15" customHeight="1" x14ac:dyDescent="0.2">
      <c r="A122" s="59"/>
      <c r="B122" s="159"/>
      <c r="C122" s="159"/>
      <c r="D122" s="159"/>
      <c r="E122" s="17"/>
      <c r="F122" s="18"/>
      <c r="G122" s="18"/>
      <c r="H122" s="18"/>
      <c r="I122" s="18"/>
      <c r="J122" s="18"/>
      <c r="K122" s="18"/>
      <c r="L122" s="18"/>
      <c r="M122" s="150"/>
      <c r="N122" s="150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50"/>
      <c r="AE122" s="150"/>
      <c r="AF122" s="18"/>
      <c r="AG122" s="18"/>
      <c r="AH122" s="18"/>
      <c r="AI122" s="18"/>
      <c r="AJ122" s="18"/>
      <c r="AK122" s="18"/>
      <c r="AL122" s="18"/>
    </row>
    <row r="123" spans="1:41" s="11" customFormat="1" ht="19.5" x14ac:dyDescent="0.15">
      <c r="A123" s="59"/>
      <c r="B123" s="87" t="s">
        <v>51</v>
      </c>
      <c r="C123" s="83" t="str">
        <f>VLOOKUP(B123,$B$10:$D$26,2,FALSE)</f>
        <v>Variant 6: LAN access</v>
      </c>
      <c r="D123" s="164"/>
      <c r="E123" s="128"/>
      <c r="F123" s="128"/>
      <c r="G123" s="131"/>
      <c r="H123" s="128"/>
      <c r="I123" s="128"/>
      <c r="J123" s="127"/>
      <c r="K123" s="266"/>
      <c r="L123" s="85"/>
      <c r="M123" s="248" t="s">
        <v>317</v>
      </c>
      <c r="N123" s="249"/>
      <c r="O123" s="250"/>
      <c r="P123" s="250"/>
      <c r="Q123" s="250"/>
      <c r="R123" s="250"/>
      <c r="S123" s="128"/>
      <c r="T123" s="127"/>
      <c r="U123" s="266"/>
      <c r="V123" s="266"/>
      <c r="W123" s="248" t="s">
        <v>317</v>
      </c>
      <c r="X123" s="249"/>
      <c r="Y123" s="250"/>
      <c r="Z123" s="250"/>
      <c r="AA123" s="624"/>
      <c r="AB123" s="266"/>
      <c r="AC123" s="85"/>
      <c r="AD123" s="248" t="s">
        <v>17</v>
      </c>
      <c r="AE123" s="249"/>
      <c r="AF123" s="250"/>
      <c r="AG123" s="250"/>
      <c r="AH123" s="250"/>
      <c r="AI123" s="250"/>
      <c r="AJ123" s="250"/>
      <c r="AK123" s="128"/>
      <c r="AL123" s="127"/>
    </row>
    <row r="124" spans="1:41" s="86" customFormat="1" ht="20.25" thickBot="1" x14ac:dyDescent="0.2">
      <c r="A124" s="59"/>
      <c r="B124" s="59"/>
      <c r="C124" s="83" t="s">
        <v>20</v>
      </c>
      <c r="D124" s="164"/>
      <c r="E124" s="649" t="str">
        <f>"LAN "&amp;LEFT(B123,1)&amp;" : "</f>
        <v xml:space="preserve">LAN 6 : </v>
      </c>
      <c r="F124" s="644"/>
      <c r="G124" s="647"/>
      <c r="H124" s="648"/>
      <c r="I124" s="88" t="s">
        <v>21</v>
      </c>
      <c r="J124" s="84">
        <f>SUM(J126:J130)</f>
        <v>0</v>
      </c>
      <c r="K124" s="267"/>
      <c r="L124" s="59"/>
      <c r="M124" s="246"/>
      <c r="N124" s="247"/>
      <c r="O124" s="129"/>
      <c r="P124" s="129"/>
      <c r="Q124" s="129"/>
      <c r="R124" s="129"/>
      <c r="S124" s="132" t="s">
        <v>21</v>
      </c>
      <c r="T124" s="133">
        <f>SUM(T126:T130)</f>
        <v>0</v>
      </c>
      <c r="U124" s="267"/>
      <c r="V124" s="267"/>
      <c r="W124" s="246" t="s">
        <v>472</v>
      </c>
      <c r="X124" s="247"/>
      <c r="Y124" s="129"/>
      <c r="Z124" s="129"/>
      <c r="AA124" s="625"/>
      <c r="AB124" s="267"/>
      <c r="AC124" s="59"/>
      <c r="AD124" s="246"/>
      <c r="AE124" s="247"/>
      <c r="AF124" s="129"/>
      <c r="AG124" s="129"/>
      <c r="AH124" s="129"/>
      <c r="AI124" s="129"/>
      <c r="AJ124" s="129"/>
      <c r="AK124" s="132" t="s">
        <v>21</v>
      </c>
      <c r="AL124" s="133">
        <f>SUM(AL126:AL130)</f>
        <v>0</v>
      </c>
      <c r="AM124" s="11"/>
      <c r="AN124" s="11"/>
      <c r="AO124" s="11"/>
    </row>
    <row r="125" spans="1:41" s="11" customFormat="1" ht="90.75" thickTop="1" x14ac:dyDescent="0.25">
      <c r="A125" s="59"/>
      <c r="B125" s="135"/>
      <c r="C125" s="192" t="s">
        <v>5</v>
      </c>
      <c r="D125" s="192" t="s">
        <v>11</v>
      </c>
      <c r="E125" s="192" t="s">
        <v>14</v>
      </c>
      <c r="F125" s="193" t="s">
        <v>16</v>
      </c>
      <c r="G125" s="193" t="s">
        <v>36</v>
      </c>
      <c r="H125" s="193" t="s">
        <v>181</v>
      </c>
      <c r="I125" s="193" t="s">
        <v>12</v>
      </c>
      <c r="J125" s="193" t="s">
        <v>13</v>
      </c>
      <c r="K125" s="268" t="s">
        <v>210</v>
      </c>
      <c r="L125" s="14"/>
      <c r="M125" s="192" t="s">
        <v>5</v>
      </c>
      <c r="N125" s="192" t="s">
        <v>11</v>
      </c>
      <c r="O125" s="193" t="s">
        <v>16</v>
      </c>
      <c r="P125" s="194" t="s">
        <v>19</v>
      </c>
      <c r="Q125" s="193" t="s">
        <v>318</v>
      </c>
      <c r="R125" s="193" t="s">
        <v>474</v>
      </c>
      <c r="S125" s="193" t="s">
        <v>319</v>
      </c>
      <c r="T125" s="193" t="s">
        <v>224</v>
      </c>
      <c r="U125" s="268" t="s">
        <v>210</v>
      </c>
      <c r="V125" s="267"/>
      <c r="W125" s="623" t="s">
        <v>5</v>
      </c>
      <c r="X125" s="626" t="s">
        <v>470</v>
      </c>
      <c r="Y125" s="193" t="s">
        <v>318</v>
      </c>
      <c r="Z125" s="527" t="s">
        <v>473</v>
      </c>
      <c r="AA125" s="193" t="s">
        <v>319</v>
      </c>
      <c r="AB125" s="268" t="s">
        <v>210</v>
      </c>
      <c r="AC125" s="14"/>
      <c r="AD125" s="192" t="s">
        <v>5</v>
      </c>
      <c r="AE125" s="192" t="s">
        <v>11</v>
      </c>
      <c r="AF125" s="193" t="s">
        <v>16</v>
      </c>
      <c r="AG125" s="194" t="s">
        <v>19</v>
      </c>
      <c r="AH125" s="193" t="s">
        <v>302</v>
      </c>
      <c r="AI125" s="195" t="s">
        <v>15</v>
      </c>
      <c r="AJ125" s="193" t="s">
        <v>302</v>
      </c>
      <c r="AK125" s="193" t="s">
        <v>18</v>
      </c>
      <c r="AL125" s="193" t="s">
        <v>226</v>
      </c>
    </row>
    <row r="126" spans="1:41" s="11" customFormat="1" ht="15" customHeight="1" x14ac:dyDescent="0.15">
      <c r="A126" s="59"/>
      <c r="B126" s="135"/>
      <c r="C126" s="165"/>
      <c r="D126" s="63"/>
      <c r="E126" s="63"/>
      <c r="F126" s="210"/>
      <c r="G126" s="227"/>
      <c r="H126" s="64"/>
      <c r="I126" s="196">
        <f>G126*(1-H126)</f>
        <v>0</v>
      </c>
      <c r="J126" s="197">
        <f>IF(ISERROR(+I126*F126),"",+I126*F126)</f>
        <v>0</v>
      </c>
      <c r="K126" s="269"/>
      <c r="L126" s="14"/>
      <c r="M126" s="198" t="str">
        <f t="shared" ref="M126:N130" si="27">IF(ISBLANK(+C126),"",+C126)</f>
        <v/>
      </c>
      <c r="N126" s="198" t="str">
        <f t="shared" si="27"/>
        <v/>
      </c>
      <c r="O126" s="199" t="str">
        <f>IF(ISBLANK(+F126),"",+F126)</f>
        <v/>
      </c>
      <c r="P126" s="108"/>
      <c r="Q126" s="227"/>
      <c r="R126" s="211"/>
      <c r="S126" s="196">
        <f t="shared" ref="S126:S130" si="28">IF(ISERROR(+Q126*(1-(R126))),"",+Q126*(1-(R126)))</f>
        <v>0</v>
      </c>
      <c r="T126" s="197">
        <f>IF(OR(P126="nee",P126=""),0,IF(ISERROR(+S126*O126*7),0,+S126*O126*7))</f>
        <v>0</v>
      </c>
      <c r="U126" s="269"/>
      <c r="V126" s="267"/>
      <c r="W126" s="629"/>
      <c r="X126" s="627"/>
      <c r="Y126" s="628"/>
      <c r="Z126" s="528"/>
      <c r="AA126" s="196" t="str">
        <f>IF(Z126="","",Y126*(1-Z126))</f>
        <v/>
      </c>
      <c r="AB126" s="269"/>
      <c r="AC126" s="14"/>
      <c r="AD126" s="198" t="str">
        <f t="shared" ref="AD126:AE130" si="29">IF(ISBLANK(+M126),"",+M126)</f>
        <v/>
      </c>
      <c r="AE126" s="198" t="str">
        <f t="shared" si="29"/>
        <v/>
      </c>
      <c r="AF126" s="199" t="str">
        <f>IF(ISBLANK(+F126),"",+F126)</f>
        <v/>
      </c>
      <c r="AG126" s="108"/>
      <c r="AH126" s="106"/>
      <c r="AI126" s="211"/>
      <c r="AJ126" s="200" t="str">
        <f>IF(ISERROR(IF(OR(AG126="nee",AG126=""),"",+AF126*AH126)),"",IF(OR(AG126="nee",AG126=""),"",+AF126*AH126))</f>
        <v/>
      </c>
      <c r="AK126" s="201" t="str">
        <f>IF(ISERROR((AJ126*24*365)/1000),"",(AJ126*24*365)/1000)</f>
        <v/>
      </c>
      <c r="AL126" s="197">
        <f>IF(ISERROR(+AK126*tariefKwh*7),0,+AK126*tariefKwh*7)</f>
        <v>0</v>
      </c>
    </row>
    <row r="127" spans="1:41" s="11" customFormat="1" ht="15" customHeight="1" x14ac:dyDescent="0.15">
      <c r="A127" s="59"/>
      <c r="B127" s="135"/>
      <c r="C127" s="165"/>
      <c r="D127" s="63"/>
      <c r="E127" s="63"/>
      <c r="F127" s="210"/>
      <c r="G127" s="227"/>
      <c r="H127" s="64"/>
      <c r="I127" s="196">
        <f>G127*(1-H127)</f>
        <v>0</v>
      </c>
      <c r="J127" s="197">
        <f>IF(ISERROR(+I127*F127),"",+I127*F127)</f>
        <v>0</v>
      </c>
      <c r="K127" s="269"/>
      <c r="L127" s="14"/>
      <c r="M127" s="198" t="str">
        <f t="shared" si="27"/>
        <v/>
      </c>
      <c r="N127" s="198" t="str">
        <f t="shared" si="27"/>
        <v/>
      </c>
      <c r="O127" s="199" t="str">
        <f>IF(ISBLANK(+F127),"",+F127)</f>
        <v/>
      </c>
      <c r="P127" s="108"/>
      <c r="Q127" s="227"/>
      <c r="R127" s="211"/>
      <c r="S127" s="196">
        <f t="shared" si="28"/>
        <v>0</v>
      </c>
      <c r="T127" s="197">
        <f>IF(OR(P127="nee",P127=""),0,IF(ISERROR(+S127*O127*7),0,+S127*O127*7))</f>
        <v>0</v>
      </c>
      <c r="U127" s="269"/>
      <c r="V127" s="267"/>
      <c r="W127" s="629"/>
      <c r="X127" s="627"/>
      <c r="Y127" s="628"/>
      <c r="Z127" s="528"/>
      <c r="AA127" s="196" t="str">
        <f>IF(Z127="","",Y127*(1-Z127))</f>
        <v/>
      </c>
      <c r="AB127" s="269"/>
      <c r="AC127" s="14"/>
      <c r="AD127" s="198" t="str">
        <f t="shared" si="29"/>
        <v/>
      </c>
      <c r="AE127" s="198" t="str">
        <f t="shared" si="29"/>
        <v/>
      </c>
      <c r="AF127" s="199" t="str">
        <f>IF(ISBLANK(+F127),"",+F127)</f>
        <v/>
      </c>
      <c r="AG127" s="108"/>
      <c r="AH127" s="106"/>
      <c r="AI127" s="211"/>
      <c r="AJ127" s="200" t="str">
        <f>IF(ISERROR(IF(OR(AG127="nee",AG127=""),"",+AF127*AH127)),"",IF(OR(AG127="nee",AG127=""),"",+AF127*AH127))</f>
        <v/>
      </c>
      <c r="AK127" s="201" t="str">
        <f>IF(ISERROR((AJ127*24*365)/1000),"",(AJ127*24*365)/1000)</f>
        <v/>
      </c>
      <c r="AL127" s="197">
        <f>IF(ISERROR(+AK127*tariefKwh*7),0,+AK127*tariefKwh*7)</f>
        <v>0</v>
      </c>
    </row>
    <row r="128" spans="1:41" s="11" customFormat="1" ht="15" customHeight="1" x14ac:dyDescent="0.15">
      <c r="A128" s="59"/>
      <c r="B128" s="135"/>
      <c r="C128" s="165"/>
      <c r="D128" s="63"/>
      <c r="E128" s="63"/>
      <c r="F128" s="210"/>
      <c r="G128" s="227"/>
      <c r="H128" s="64"/>
      <c r="I128" s="196">
        <f>G128*(1-H128)</f>
        <v>0</v>
      </c>
      <c r="J128" s="197">
        <f>IF(ISERROR(+I128*F128),"",+I128*F128)</f>
        <v>0</v>
      </c>
      <c r="K128" s="269"/>
      <c r="L128" s="14"/>
      <c r="M128" s="198" t="str">
        <f t="shared" si="27"/>
        <v/>
      </c>
      <c r="N128" s="198" t="str">
        <f t="shared" si="27"/>
        <v/>
      </c>
      <c r="O128" s="199" t="str">
        <f>IF(ISBLANK(+F128),"",+F128)</f>
        <v/>
      </c>
      <c r="P128" s="108"/>
      <c r="Q128" s="227"/>
      <c r="R128" s="211"/>
      <c r="S128" s="196">
        <f t="shared" si="28"/>
        <v>0</v>
      </c>
      <c r="T128" s="197">
        <f>IF(OR(P128="nee",P128=""),0,IF(ISERROR(+S128*O128*7),0,+S128*O128*7))</f>
        <v>0</v>
      </c>
      <c r="U128" s="269"/>
      <c r="V128" s="267"/>
      <c r="W128" s="629"/>
      <c r="X128" s="627"/>
      <c r="Y128" s="628"/>
      <c r="Z128" s="528"/>
      <c r="AA128" s="196" t="str">
        <f>IF(Z128="","",Y128*(1-Z128))</f>
        <v/>
      </c>
      <c r="AB128" s="269"/>
      <c r="AC128" s="14"/>
      <c r="AD128" s="198" t="str">
        <f t="shared" si="29"/>
        <v/>
      </c>
      <c r="AE128" s="198" t="str">
        <f t="shared" si="29"/>
        <v/>
      </c>
      <c r="AF128" s="199" t="str">
        <f>IF(ISBLANK(+F128),"",+F128)</f>
        <v/>
      </c>
      <c r="AG128" s="108"/>
      <c r="AH128" s="106"/>
      <c r="AI128" s="211"/>
      <c r="AJ128" s="200" t="str">
        <f>IF(ISERROR(IF(OR(AG128="nee",AG128=""),"",+AF128*AH128)),"",IF(OR(AG128="nee",AG128=""),"",+AF128*AH128))</f>
        <v/>
      </c>
      <c r="AK128" s="201" t="str">
        <f>IF(ISERROR((AJ128*24*365)/1000),"",(AJ128*24*365)/1000)</f>
        <v/>
      </c>
      <c r="AL128" s="197">
        <f>IF(ISERROR(+AK128*tariefKwh*7),0,+AK128*tariefKwh*7)</f>
        <v>0</v>
      </c>
    </row>
    <row r="129" spans="1:38" s="11" customFormat="1" ht="15" customHeight="1" x14ac:dyDescent="0.15">
      <c r="A129" s="59"/>
      <c r="B129" s="135"/>
      <c r="C129" s="165"/>
      <c r="D129" s="63"/>
      <c r="E129" s="63"/>
      <c r="F129" s="210"/>
      <c r="G129" s="227"/>
      <c r="H129" s="64"/>
      <c r="I129" s="196">
        <f>G129*(1-H129)</f>
        <v>0</v>
      </c>
      <c r="J129" s="197">
        <f>IF(ISERROR(+I129*F129),"",+I129*F129)</f>
        <v>0</v>
      </c>
      <c r="K129" s="269"/>
      <c r="L129" s="14"/>
      <c r="M129" s="198" t="str">
        <f t="shared" si="27"/>
        <v/>
      </c>
      <c r="N129" s="198" t="str">
        <f t="shared" si="27"/>
        <v/>
      </c>
      <c r="O129" s="199" t="str">
        <f>IF(ISBLANK(+F129),"",+F129)</f>
        <v/>
      </c>
      <c r="P129" s="108"/>
      <c r="Q129" s="227"/>
      <c r="R129" s="211"/>
      <c r="S129" s="196">
        <f t="shared" si="28"/>
        <v>0</v>
      </c>
      <c r="T129" s="197">
        <f>IF(OR(P129="nee",P129=""),0,IF(ISERROR(+S129*O129*7),0,+S129*O129*7))</f>
        <v>0</v>
      </c>
      <c r="U129" s="269"/>
      <c r="V129" s="267"/>
      <c r="W129" s="629"/>
      <c r="X129" s="627"/>
      <c r="Y129" s="628"/>
      <c r="Z129" s="528"/>
      <c r="AA129" s="196" t="str">
        <f>IF(Z129="","",Y129*(1-Z129))</f>
        <v/>
      </c>
      <c r="AB129" s="269"/>
      <c r="AC129" s="14"/>
      <c r="AD129" s="198" t="str">
        <f t="shared" si="29"/>
        <v/>
      </c>
      <c r="AE129" s="198" t="str">
        <f t="shared" si="29"/>
        <v/>
      </c>
      <c r="AF129" s="199" t="str">
        <f>IF(ISBLANK(+F129),"",+F129)</f>
        <v/>
      </c>
      <c r="AG129" s="108"/>
      <c r="AH129" s="106"/>
      <c r="AI129" s="211"/>
      <c r="AJ129" s="200" t="str">
        <f>IF(ISERROR(IF(OR(AG129="nee",AG129=""),"",+AF129*AH129)),"",IF(OR(AG129="nee",AG129=""),"",+AF129*AH129))</f>
        <v/>
      </c>
      <c r="AK129" s="201" t="str">
        <f>IF(ISERROR((AJ129*24*365)/1000),"",(AJ129*24*365)/1000)</f>
        <v/>
      </c>
      <c r="AL129" s="197">
        <f>IF(ISERROR(+AK129*tariefKwh*7),0,+AK129*tariefKwh*7)</f>
        <v>0</v>
      </c>
    </row>
    <row r="130" spans="1:38" s="11" customFormat="1" ht="15" customHeight="1" x14ac:dyDescent="0.15">
      <c r="A130" s="59"/>
      <c r="B130" s="135"/>
      <c r="C130" s="165"/>
      <c r="D130" s="63"/>
      <c r="E130" s="63"/>
      <c r="F130" s="210"/>
      <c r="G130" s="227"/>
      <c r="H130" s="64"/>
      <c r="I130" s="196">
        <f>G130*(1-H130)</f>
        <v>0</v>
      </c>
      <c r="J130" s="197">
        <f>IF(ISERROR(+I130*F130),"",+I130*F130)</f>
        <v>0</v>
      </c>
      <c r="K130" s="269"/>
      <c r="L130" s="14"/>
      <c r="M130" s="198" t="str">
        <f t="shared" si="27"/>
        <v/>
      </c>
      <c r="N130" s="198" t="str">
        <f t="shared" si="27"/>
        <v/>
      </c>
      <c r="O130" s="199" t="str">
        <f>IF(ISBLANK(+F130),"",+F130)</f>
        <v/>
      </c>
      <c r="P130" s="108"/>
      <c r="Q130" s="227"/>
      <c r="R130" s="211"/>
      <c r="S130" s="196">
        <f t="shared" si="28"/>
        <v>0</v>
      </c>
      <c r="T130" s="197">
        <f>IF(OR(P130="nee",P130=""),0,IF(ISERROR(+S130*O130*7),0,+S130*O130*7))</f>
        <v>0</v>
      </c>
      <c r="U130" s="269"/>
      <c r="V130" s="267"/>
      <c r="W130" s="629"/>
      <c r="X130" s="627"/>
      <c r="Y130" s="628"/>
      <c r="Z130" s="528"/>
      <c r="AA130" s="196" t="str">
        <f>IF(Z130="","",Y130*(1-Z130))</f>
        <v/>
      </c>
      <c r="AB130" s="269"/>
      <c r="AC130" s="14"/>
      <c r="AD130" s="198" t="str">
        <f t="shared" si="29"/>
        <v/>
      </c>
      <c r="AE130" s="198" t="str">
        <f t="shared" si="29"/>
        <v/>
      </c>
      <c r="AF130" s="199" t="str">
        <f>IF(ISBLANK(+F130),"",+F130)</f>
        <v/>
      </c>
      <c r="AG130" s="108"/>
      <c r="AH130" s="106"/>
      <c r="AI130" s="211"/>
      <c r="AJ130" s="200" t="str">
        <f>IF(ISERROR(IF(OR(AG130="nee",AG130=""),"",+AF130*AH130)),"",IF(OR(AG130="nee",AG130=""),"",+AF130*AH130))</f>
        <v/>
      </c>
      <c r="AK130" s="201" t="str">
        <f>IF(ISERROR((AJ130*24*365)/1000),"",(AJ130*24*365)/1000)</f>
        <v/>
      </c>
      <c r="AL130" s="197">
        <f>IF(ISERROR(+AK130*tariefKwh*7),0,+AK130*tariefKwh*7)</f>
        <v>0</v>
      </c>
    </row>
    <row r="131" spans="1:38" s="11" customFormat="1" ht="15" customHeight="1" x14ac:dyDescent="0.15">
      <c r="A131" s="59"/>
      <c r="B131" s="79"/>
      <c r="C131" s="202" t="s">
        <v>299</v>
      </c>
      <c r="D131" s="203"/>
      <c r="E131" s="203"/>
      <c r="F131" s="204"/>
      <c r="G131" s="205"/>
      <c r="H131" s="206"/>
      <c r="I131" s="205"/>
      <c r="J131" s="207"/>
      <c r="K131" s="207"/>
      <c r="L131" s="208"/>
      <c r="M131" s="209"/>
      <c r="N131" s="152"/>
      <c r="O131" s="14"/>
      <c r="P131" s="14"/>
      <c r="Q131" s="14"/>
      <c r="R131" s="14"/>
      <c r="S131" s="14"/>
      <c r="T131" s="14"/>
      <c r="U131" s="207"/>
      <c r="V131" s="14"/>
      <c r="W131" s="14"/>
      <c r="X131" s="14"/>
      <c r="Y131" s="14"/>
      <c r="Z131" s="207"/>
      <c r="AA131" s="207"/>
      <c r="AB131" s="207"/>
      <c r="AC131" s="14"/>
      <c r="AD131" s="152"/>
      <c r="AE131" s="152"/>
      <c r="AF131" s="14"/>
      <c r="AG131" s="73"/>
      <c r="AH131" s="14"/>
      <c r="AI131" s="14"/>
    </row>
    <row r="132" spans="1:38" s="11" customFormat="1" ht="15" customHeight="1" x14ac:dyDescent="0.15">
      <c r="A132" s="59"/>
      <c r="B132" s="79"/>
      <c r="C132" s="202"/>
      <c r="D132" s="203"/>
      <c r="E132" s="203"/>
      <c r="F132" s="204"/>
      <c r="G132" s="205"/>
      <c r="H132" s="206"/>
      <c r="I132" s="205"/>
      <c r="J132" s="207"/>
      <c r="K132" s="205"/>
      <c r="L132" s="208"/>
      <c r="M132" s="209"/>
      <c r="N132" s="152"/>
      <c r="O132" s="14"/>
      <c r="P132" s="14"/>
      <c r="Q132" s="14"/>
      <c r="R132" s="14"/>
      <c r="S132" s="14"/>
      <c r="T132" s="14"/>
      <c r="U132" s="205"/>
      <c r="V132" s="14"/>
      <c r="W132" s="14"/>
      <c r="X132" s="14"/>
      <c r="Y132" s="14"/>
      <c r="Z132" s="205"/>
      <c r="AA132" s="205"/>
      <c r="AB132" s="205"/>
      <c r="AC132" s="14"/>
      <c r="AD132" s="152"/>
      <c r="AE132" s="152"/>
      <c r="AF132" s="14"/>
      <c r="AG132" s="73"/>
      <c r="AH132" s="14"/>
      <c r="AI132" s="14"/>
    </row>
    <row r="133" spans="1:38" s="11" customFormat="1" ht="60.75" x14ac:dyDescent="0.3">
      <c r="A133" s="59"/>
      <c r="B133" s="81" t="s">
        <v>54</v>
      </c>
      <c r="C133" s="633" t="str">
        <f>VLOOKUP(B133,$B$10:$D$26,2,FALSE)</f>
        <v>Variant 6: Licentie(s) LAN Access</v>
      </c>
      <c r="D133" s="634" t="e">
        <f>VLOOKUP(C133,$B$10:$D$26,2,FALSE)</f>
        <v>#N/A</v>
      </c>
      <c r="E133" s="634" t="e">
        <f>VLOOKUP(D133,$B$10:$D$26,2,FALSE)</f>
        <v>#N/A</v>
      </c>
      <c r="F133" s="67"/>
      <c r="G133" s="67"/>
      <c r="H133" s="67"/>
      <c r="I133" s="67"/>
      <c r="J133" s="191" t="s">
        <v>41</v>
      </c>
      <c r="K133" s="270"/>
      <c r="L133" s="14"/>
      <c r="M133" s="633" t="str">
        <f>IF(E134="Subscription","Subscription","Onderhoud &amp; Support")</f>
        <v>Onderhoud &amp; Support</v>
      </c>
      <c r="N133" s="634"/>
      <c r="O133" s="634"/>
      <c r="P133" s="634"/>
      <c r="Q133" s="58"/>
      <c r="R133" s="58"/>
      <c r="S133" s="58"/>
      <c r="T133" s="191" t="str">
        <f>"Totaalprijs "&amp;M133&amp;" 
Licentie"</f>
        <v>Totaalprijs Onderhoud &amp; Support 
Licentie</v>
      </c>
      <c r="U133" s="270"/>
      <c r="V133" s="14"/>
      <c r="W133" s="270"/>
      <c r="X133" s="270"/>
      <c r="Y133" s="270"/>
      <c r="Z133" s="270"/>
      <c r="AA133" s="270"/>
      <c r="AB133" s="270"/>
      <c r="AC133" s="14"/>
      <c r="AD133" s="150"/>
      <c r="AE133" s="150"/>
      <c r="AF133" s="18"/>
      <c r="AG133" s="18"/>
      <c r="AH133" s="18"/>
      <c r="AI133" s="18"/>
      <c r="AJ133" s="18"/>
      <c r="AK133" s="18"/>
      <c r="AL133" s="18"/>
    </row>
    <row r="134" spans="1:38" s="11" customFormat="1" ht="20.25" thickBot="1" x14ac:dyDescent="0.25">
      <c r="A134" s="59"/>
      <c r="B134" s="82"/>
      <c r="C134" s="83" t="s">
        <v>39</v>
      </c>
      <c r="D134" s="166"/>
      <c r="E134" s="134"/>
      <c r="F134" s="294" t="s">
        <v>40</v>
      </c>
      <c r="G134" s="99"/>
      <c r="H134" s="68"/>
      <c r="I134" s="68"/>
      <c r="J134" s="69">
        <f>SUM(J136:J138)</f>
        <v>0</v>
      </c>
      <c r="K134" s="271"/>
      <c r="L134" s="14"/>
      <c r="M134" s="154"/>
      <c r="N134" s="153"/>
      <c r="O134" s="70"/>
      <c r="P134" s="70"/>
      <c r="Q134" s="70"/>
      <c r="R134" s="70"/>
      <c r="S134" s="70"/>
      <c r="T134" s="71">
        <f>SUM(T136:T138)</f>
        <v>0</v>
      </c>
      <c r="U134" s="271"/>
      <c r="V134" s="14"/>
      <c r="W134" s="271"/>
      <c r="X134" s="271"/>
      <c r="Y134" s="271"/>
      <c r="Z134" s="271"/>
      <c r="AA134" s="271"/>
      <c r="AB134" s="271"/>
      <c r="AC134" s="14"/>
      <c r="AD134" s="150"/>
      <c r="AE134" s="150"/>
      <c r="AF134" s="18"/>
      <c r="AG134" s="18"/>
      <c r="AH134" s="18"/>
      <c r="AI134" s="18"/>
      <c r="AJ134" s="18"/>
      <c r="AK134" s="18"/>
      <c r="AL134" s="18"/>
    </row>
    <row r="135" spans="1:38" s="11" customFormat="1" ht="75.75" thickTop="1" x14ac:dyDescent="0.25">
      <c r="A135" s="59"/>
      <c r="B135" s="135"/>
      <c r="C135" s="192" t="s">
        <v>5</v>
      </c>
      <c r="D135" s="192" t="s">
        <v>11</v>
      </c>
      <c r="E135" s="192" t="s">
        <v>14</v>
      </c>
      <c r="F135" s="193" t="s">
        <v>16</v>
      </c>
      <c r="G135" s="193" t="s">
        <v>36</v>
      </c>
      <c r="H135" s="193" t="s">
        <v>181</v>
      </c>
      <c r="I135" s="193" t="s">
        <v>12</v>
      </c>
      <c r="J135" s="193" t="s">
        <v>13</v>
      </c>
      <c r="K135" s="268" t="s">
        <v>210</v>
      </c>
      <c r="L135" s="14"/>
      <c r="M135" s="192" t="s">
        <v>5</v>
      </c>
      <c r="N135" s="192" t="s">
        <v>11</v>
      </c>
      <c r="O135" s="193" t="s">
        <v>16</v>
      </c>
      <c r="P135" s="194" t="s">
        <v>19</v>
      </c>
      <c r="Q135" s="193" t="s">
        <v>318</v>
      </c>
      <c r="R135" s="193" t="s">
        <v>181</v>
      </c>
      <c r="S135" s="193" t="s">
        <v>319</v>
      </c>
      <c r="T135" s="193" t="s">
        <v>224</v>
      </c>
      <c r="U135" s="268" t="s">
        <v>210</v>
      </c>
      <c r="V135" s="14"/>
      <c r="W135" s="271"/>
      <c r="X135" s="271"/>
      <c r="Y135" s="271"/>
      <c r="Z135" s="271"/>
      <c r="AA135" s="271"/>
      <c r="AB135" s="271"/>
      <c r="AC135" s="14"/>
      <c r="AD135" s="150"/>
      <c r="AE135" s="150"/>
      <c r="AF135" s="18"/>
      <c r="AG135" s="18"/>
      <c r="AH135" s="18"/>
      <c r="AI135" s="18"/>
      <c r="AJ135" s="18"/>
      <c r="AK135" s="18"/>
      <c r="AL135" s="18"/>
    </row>
    <row r="136" spans="1:38" s="11" customFormat="1" ht="15" customHeight="1" x14ac:dyDescent="0.2">
      <c r="A136" s="59"/>
      <c r="B136" s="135"/>
      <c r="C136" s="165"/>
      <c r="D136" s="63"/>
      <c r="E136" s="63"/>
      <c r="F136" s="210"/>
      <c r="G136" s="227"/>
      <c r="H136" s="64"/>
      <c r="I136" s="196">
        <f>G136*(1-H136)</f>
        <v>0</v>
      </c>
      <c r="J136" s="197">
        <f>IF(ISERROR(+I136*F136),"",+I136*F136)</f>
        <v>0</v>
      </c>
      <c r="K136" s="269"/>
      <c r="L136" s="14"/>
      <c r="M136" s="198" t="str">
        <f t="shared" ref="M136:N138" si="30">IF(ISBLANK(+C136),"",+C136)</f>
        <v/>
      </c>
      <c r="N136" s="198" t="str">
        <f t="shared" si="30"/>
        <v/>
      </c>
      <c r="O136" s="199" t="str">
        <f>IF(ISBLANK(+F136),"",+F136)</f>
        <v/>
      </c>
      <c r="P136" s="108"/>
      <c r="Q136" s="227"/>
      <c r="R136" s="211"/>
      <c r="S136" s="196">
        <f t="shared" ref="S136:S138" si="31">IF(ISERROR(+Q136*(1-(R136))),"",+Q136*(1-(R136)))</f>
        <v>0</v>
      </c>
      <c r="T136" s="197">
        <f>IF(OR(P136="nee",P136=""),0,IF(ISERROR(+S136*O136*7),0,+S136*O136*7))</f>
        <v>0</v>
      </c>
      <c r="U136" s="269"/>
      <c r="V136" s="14"/>
      <c r="W136" s="271"/>
      <c r="X136" s="271"/>
      <c r="Y136" s="271"/>
      <c r="Z136" s="271"/>
      <c r="AA136" s="271"/>
      <c r="AB136" s="271"/>
      <c r="AC136" s="14"/>
      <c r="AD136" s="150"/>
      <c r="AE136" s="150"/>
      <c r="AF136" s="18"/>
      <c r="AG136" s="18"/>
      <c r="AH136" s="18"/>
      <c r="AI136" s="18"/>
      <c r="AJ136" s="18"/>
      <c r="AK136" s="18"/>
      <c r="AL136" s="18"/>
    </row>
    <row r="137" spans="1:38" s="11" customFormat="1" ht="15" customHeight="1" x14ac:dyDescent="0.2">
      <c r="A137" s="59"/>
      <c r="B137" s="135"/>
      <c r="C137" s="165"/>
      <c r="D137" s="63"/>
      <c r="E137" s="63"/>
      <c r="F137" s="210"/>
      <c r="G137" s="227"/>
      <c r="H137" s="64"/>
      <c r="I137" s="196">
        <f>G137*(1-H137)</f>
        <v>0</v>
      </c>
      <c r="J137" s="197">
        <f>IF(ISERROR(+I137*F137),"",+I137*F137)</f>
        <v>0</v>
      </c>
      <c r="K137" s="269"/>
      <c r="L137" s="14"/>
      <c r="M137" s="198" t="str">
        <f t="shared" si="30"/>
        <v/>
      </c>
      <c r="N137" s="198" t="str">
        <f t="shared" si="30"/>
        <v/>
      </c>
      <c r="O137" s="199" t="str">
        <f>IF(ISBLANK(+F137),"",+F137)</f>
        <v/>
      </c>
      <c r="P137" s="108"/>
      <c r="Q137" s="227"/>
      <c r="R137" s="211"/>
      <c r="S137" s="196">
        <f t="shared" si="31"/>
        <v>0</v>
      </c>
      <c r="T137" s="197">
        <f>IF(OR(P137="nee",P137=""),0,IF(ISERROR(+S137*O137*7),0,+S137*O137*7))</f>
        <v>0</v>
      </c>
      <c r="U137" s="269"/>
      <c r="V137" s="14"/>
      <c r="W137" s="271"/>
      <c r="X137" s="271"/>
      <c r="Y137" s="271"/>
      <c r="Z137" s="271"/>
      <c r="AA137" s="271"/>
      <c r="AB137" s="271"/>
      <c r="AC137" s="14"/>
      <c r="AD137" s="150"/>
      <c r="AE137" s="150"/>
      <c r="AF137" s="18"/>
      <c r="AG137" s="18"/>
      <c r="AH137" s="18"/>
      <c r="AI137" s="18"/>
      <c r="AJ137" s="18"/>
      <c r="AK137" s="18"/>
      <c r="AL137" s="18"/>
    </row>
    <row r="138" spans="1:38" s="11" customFormat="1" ht="15" customHeight="1" x14ac:dyDescent="0.2">
      <c r="A138" s="59"/>
      <c r="B138" s="135"/>
      <c r="C138" s="165"/>
      <c r="D138" s="63"/>
      <c r="E138" s="63"/>
      <c r="F138" s="210"/>
      <c r="G138" s="227"/>
      <c r="H138" s="64"/>
      <c r="I138" s="196">
        <f>G138*(1-H138)</f>
        <v>0</v>
      </c>
      <c r="J138" s="197">
        <f>IF(ISERROR(+I138*F138),"",+I138*F138)</f>
        <v>0</v>
      </c>
      <c r="K138" s="269"/>
      <c r="L138" s="14"/>
      <c r="M138" s="198" t="str">
        <f t="shared" si="30"/>
        <v/>
      </c>
      <c r="N138" s="198" t="str">
        <f t="shared" si="30"/>
        <v/>
      </c>
      <c r="O138" s="199" t="str">
        <f>IF(ISBLANK(+F138),"",+F138)</f>
        <v/>
      </c>
      <c r="P138" s="108"/>
      <c r="Q138" s="227"/>
      <c r="R138" s="211"/>
      <c r="S138" s="196">
        <f t="shared" si="31"/>
        <v>0</v>
      </c>
      <c r="T138" s="197">
        <f>IF(OR(P138="nee",P138=""),0,IF(ISERROR(+S138*O138*7),0,+S138*O138*7))</f>
        <v>0</v>
      </c>
      <c r="U138" s="269"/>
      <c r="V138" s="14"/>
      <c r="W138" s="271"/>
      <c r="X138" s="271"/>
      <c r="Y138" s="271"/>
      <c r="Z138" s="271"/>
      <c r="AA138" s="271"/>
      <c r="AB138" s="271"/>
      <c r="AC138" s="14"/>
      <c r="AD138" s="150"/>
      <c r="AE138" s="150"/>
      <c r="AF138" s="18"/>
      <c r="AG138" s="18"/>
      <c r="AH138" s="18"/>
      <c r="AI138" s="18"/>
      <c r="AJ138" s="18"/>
      <c r="AK138" s="18"/>
      <c r="AL138" s="18"/>
    </row>
    <row r="139" spans="1:38" s="11" customFormat="1" ht="15" customHeight="1" thickBot="1" x14ac:dyDescent="0.25">
      <c r="A139" s="59"/>
      <c r="B139" s="158"/>
      <c r="C139" s="158"/>
      <c r="D139" s="158"/>
      <c r="E139" s="24"/>
      <c r="F139" s="20"/>
      <c r="G139" s="20"/>
      <c r="H139" s="20"/>
      <c r="I139" s="20"/>
      <c r="J139" s="20"/>
      <c r="K139" s="20"/>
      <c r="L139" s="20"/>
      <c r="M139" s="149"/>
      <c r="N139" s="149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149"/>
      <c r="AE139" s="149"/>
      <c r="AF139" s="20"/>
      <c r="AG139" s="20"/>
      <c r="AH139" s="20"/>
      <c r="AI139" s="20"/>
      <c r="AJ139" s="20"/>
      <c r="AK139" s="20"/>
      <c r="AL139" s="20"/>
    </row>
    <row r="140" spans="1:38" s="11" customFormat="1" ht="15" customHeight="1" x14ac:dyDescent="0.2">
      <c r="A140" s="59"/>
      <c r="B140" s="15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50"/>
      <c r="N140" s="150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50"/>
      <c r="AE140" s="150"/>
      <c r="AF140" s="18"/>
      <c r="AG140" s="18"/>
      <c r="AH140" s="18"/>
      <c r="AI140" s="18"/>
      <c r="AJ140" s="18"/>
      <c r="AK140" s="18"/>
      <c r="AL140" s="18"/>
    </row>
    <row r="141" spans="1:38" s="11" customFormat="1" ht="19.5" x14ac:dyDescent="0.15">
      <c r="A141" s="59"/>
      <c r="B141" s="87" t="s">
        <v>237</v>
      </c>
      <c r="C141" s="83" t="str">
        <f>VLOOKUP(B141,$B$10:$D$30,2,FALSE)</f>
        <v>Variant 6: LAN access</v>
      </c>
      <c r="D141" s="164"/>
      <c r="E141" s="128"/>
      <c r="F141" s="128"/>
      <c r="G141" s="131"/>
      <c r="H141" s="128"/>
      <c r="I141" s="128"/>
      <c r="J141" s="127"/>
      <c r="K141" s="266"/>
      <c r="L141" s="85"/>
      <c r="M141" s="248" t="s">
        <v>317</v>
      </c>
      <c r="N141" s="249"/>
      <c r="O141" s="250"/>
      <c r="P141" s="250"/>
      <c r="Q141" s="250"/>
      <c r="R141" s="250"/>
      <c r="S141" s="128"/>
      <c r="T141" s="127"/>
      <c r="U141" s="266"/>
      <c r="V141" s="266"/>
      <c r="W141" s="248" t="s">
        <v>317</v>
      </c>
      <c r="X141" s="249"/>
      <c r="Y141" s="250"/>
      <c r="Z141" s="250"/>
      <c r="AA141" s="624"/>
      <c r="AB141" s="266"/>
      <c r="AC141" s="85"/>
      <c r="AD141" s="248" t="s">
        <v>17</v>
      </c>
      <c r="AE141" s="249"/>
      <c r="AF141" s="250"/>
      <c r="AG141" s="250"/>
      <c r="AH141" s="250"/>
      <c r="AI141" s="250"/>
      <c r="AJ141" s="250"/>
      <c r="AK141" s="128"/>
      <c r="AL141" s="127"/>
    </row>
    <row r="142" spans="1:38" s="11" customFormat="1" ht="20.25" thickBot="1" x14ac:dyDescent="0.2">
      <c r="A142" s="59"/>
      <c r="B142" s="59"/>
      <c r="C142" s="83" t="s">
        <v>20</v>
      </c>
      <c r="D142" s="164"/>
      <c r="E142" s="649" t="str">
        <f>"LAN "&amp;LEFT(B141,1)&amp;" : "</f>
        <v xml:space="preserve">LAN 7 : </v>
      </c>
      <c r="F142" s="644"/>
      <c r="G142" s="647"/>
      <c r="H142" s="648"/>
      <c r="I142" s="88" t="s">
        <v>21</v>
      </c>
      <c r="J142" s="84">
        <f>SUM(J144:J148)</f>
        <v>0</v>
      </c>
      <c r="K142" s="267"/>
      <c r="L142" s="59"/>
      <c r="M142" s="246"/>
      <c r="N142" s="247"/>
      <c r="O142" s="129"/>
      <c r="P142" s="129"/>
      <c r="Q142" s="129"/>
      <c r="R142" s="129"/>
      <c r="S142" s="132" t="s">
        <v>21</v>
      </c>
      <c r="T142" s="133">
        <f>SUM(T144:T148)</f>
        <v>0</v>
      </c>
      <c r="U142" s="267"/>
      <c r="V142" s="267"/>
      <c r="W142" s="246" t="s">
        <v>472</v>
      </c>
      <c r="X142" s="247"/>
      <c r="Y142" s="129"/>
      <c r="Z142" s="129"/>
      <c r="AA142" s="625"/>
      <c r="AB142" s="267"/>
      <c r="AC142" s="59"/>
      <c r="AD142" s="246"/>
      <c r="AE142" s="247"/>
      <c r="AF142" s="129"/>
      <c r="AG142" s="129"/>
      <c r="AH142" s="129"/>
      <c r="AI142" s="129"/>
      <c r="AJ142" s="129"/>
      <c r="AK142" s="132" t="s">
        <v>21</v>
      </c>
      <c r="AL142" s="133">
        <f>SUM(AL144:AL148)</f>
        <v>0</v>
      </c>
    </row>
    <row r="143" spans="1:38" s="11" customFormat="1" ht="90.75" thickTop="1" x14ac:dyDescent="0.25">
      <c r="A143" s="59"/>
      <c r="B143" s="135"/>
      <c r="C143" s="192" t="s">
        <v>5</v>
      </c>
      <c r="D143" s="192" t="s">
        <v>11</v>
      </c>
      <c r="E143" s="192" t="s">
        <v>14</v>
      </c>
      <c r="F143" s="193" t="s">
        <v>16</v>
      </c>
      <c r="G143" s="193" t="s">
        <v>36</v>
      </c>
      <c r="H143" s="193" t="s">
        <v>181</v>
      </c>
      <c r="I143" s="193" t="s">
        <v>12</v>
      </c>
      <c r="J143" s="193" t="s">
        <v>13</v>
      </c>
      <c r="K143" s="268" t="s">
        <v>210</v>
      </c>
      <c r="L143" s="14"/>
      <c r="M143" s="192" t="s">
        <v>5</v>
      </c>
      <c r="N143" s="192" t="s">
        <v>11</v>
      </c>
      <c r="O143" s="193" t="s">
        <v>16</v>
      </c>
      <c r="P143" s="194" t="s">
        <v>19</v>
      </c>
      <c r="Q143" s="193" t="s">
        <v>318</v>
      </c>
      <c r="R143" s="193" t="s">
        <v>474</v>
      </c>
      <c r="S143" s="193" t="s">
        <v>319</v>
      </c>
      <c r="T143" s="193" t="s">
        <v>224</v>
      </c>
      <c r="U143" s="268" t="s">
        <v>210</v>
      </c>
      <c r="V143" s="267"/>
      <c r="W143" s="623" t="s">
        <v>5</v>
      </c>
      <c r="X143" s="626" t="s">
        <v>470</v>
      </c>
      <c r="Y143" s="193" t="s">
        <v>318</v>
      </c>
      <c r="Z143" s="527" t="s">
        <v>473</v>
      </c>
      <c r="AA143" s="193" t="s">
        <v>319</v>
      </c>
      <c r="AB143" s="268" t="s">
        <v>210</v>
      </c>
      <c r="AC143" s="14"/>
      <c r="AD143" s="192" t="s">
        <v>5</v>
      </c>
      <c r="AE143" s="192" t="s">
        <v>11</v>
      </c>
      <c r="AF143" s="193" t="s">
        <v>16</v>
      </c>
      <c r="AG143" s="194" t="s">
        <v>19</v>
      </c>
      <c r="AH143" s="193" t="s">
        <v>302</v>
      </c>
      <c r="AI143" s="195" t="s">
        <v>15</v>
      </c>
      <c r="AJ143" s="193" t="s">
        <v>302</v>
      </c>
      <c r="AK143" s="193" t="s">
        <v>18</v>
      </c>
      <c r="AL143" s="193" t="s">
        <v>226</v>
      </c>
    </row>
    <row r="144" spans="1:38" s="11" customFormat="1" ht="15" customHeight="1" x14ac:dyDescent="0.15">
      <c r="A144" s="59"/>
      <c r="B144" s="135"/>
      <c r="C144" s="165"/>
      <c r="D144" s="63"/>
      <c r="E144" s="63"/>
      <c r="F144" s="210"/>
      <c r="G144" s="227"/>
      <c r="H144" s="64"/>
      <c r="I144" s="196">
        <f>G144*(1-H144)</f>
        <v>0</v>
      </c>
      <c r="J144" s="197">
        <f>IF(ISERROR(+I144*F144),"",+I144*F144)</f>
        <v>0</v>
      </c>
      <c r="K144" s="269"/>
      <c r="L144" s="14"/>
      <c r="M144" s="198" t="str">
        <f t="shared" ref="M144:M148" si="32">IF(ISBLANK(+C144),"",+C144)</f>
        <v/>
      </c>
      <c r="N144" s="198" t="str">
        <f t="shared" ref="N144:N148" si="33">IF(ISBLANK(+D144),"",+D144)</f>
        <v/>
      </c>
      <c r="O144" s="199" t="str">
        <f>IF(ISBLANK(+F144),"",+F144)</f>
        <v/>
      </c>
      <c r="P144" s="108"/>
      <c r="Q144" s="227"/>
      <c r="R144" s="211"/>
      <c r="S144" s="196">
        <f t="shared" ref="S144:S148" si="34">IF(ISERROR(+Q144*(1-(R144))),"",+Q144*(1-(R144)))</f>
        <v>0</v>
      </c>
      <c r="T144" s="197">
        <f>IF(OR(P144="nee",P144=""),0,IF(ISERROR(+S144*O144*7),0,+S144*O144*7))</f>
        <v>0</v>
      </c>
      <c r="U144" s="269"/>
      <c r="V144" s="267"/>
      <c r="W144" s="629"/>
      <c r="X144" s="627"/>
      <c r="Y144" s="628"/>
      <c r="Z144" s="528"/>
      <c r="AA144" s="196" t="str">
        <f>IF(Z144="","",Y144*(1-Z144))</f>
        <v/>
      </c>
      <c r="AB144" s="269"/>
      <c r="AC144" s="14"/>
      <c r="AD144" s="198" t="str">
        <f t="shared" ref="AD144:AD148" si="35">IF(ISBLANK(+M144),"",+M144)</f>
        <v/>
      </c>
      <c r="AE144" s="198" t="str">
        <f t="shared" ref="AE144:AE148" si="36">IF(ISBLANK(+N144),"",+N144)</f>
        <v/>
      </c>
      <c r="AF144" s="199" t="str">
        <f>IF(ISBLANK(+F144),"",+F144)</f>
        <v/>
      </c>
      <c r="AG144" s="108"/>
      <c r="AH144" s="106"/>
      <c r="AI144" s="211"/>
      <c r="AJ144" s="200" t="str">
        <f>IF(ISERROR(IF(OR(AG144="nee",AG144=""),"",+AF144*AH144)),"",IF(OR(AG144="nee",AG144=""),"",+AF144*AH144))</f>
        <v/>
      </c>
      <c r="AK144" s="201" t="str">
        <f>IF(ISERROR((AJ144*24*365)/1000),"",(AJ144*24*365)/1000)</f>
        <v/>
      </c>
      <c r="AL144" s="197">
        <f>IF(ISERROR(+AK144*tariefKwh*7),0,+AK144*tariefKwh*7)</f>
        <v>0</v>
      </c>
    </row>
    <row r="145" spans="1:38" s="11" customFormat="1" ht="15" customHeight="1" x14ac:dyDescent="0.15">
      <c r="A145" s="59"/>
      <c r="B145" s="135"/>
      <c r="C145" s="165"/>
      <c r="D145" s="63"/>
      <c r="E145" s="63"/>
      <c r="F145" s="210"/>
      <c r="G145" s="227"/>
      <c r="H145" s="64"/>
      <c r="I145" s="196">
        <f>G145*(1-H145)</f>
        <v>0</v>
      </c>
      <c r="J145" s="197">
        <f>IF(ISERROR(+I145*F145),"",+I145*F145)</f>
        <v>0</v>
      </c>
      <c r="K145" s="269"/>
      <c r="L145" s="14"/>
      <c r="M145" s="198" t="str">
        <f t="shared" si="32"/>
        <v/>
      </c>
      <c r="N145" s="198" t="str">
        <f t="shared" si="33"/>
        <v/>
      </c>
      <c r="O145" s="199" t="str">
        <f>IF(ISBLANK(+F145),"",+F145)</f>
        <v/>
      </c>
      <c r="P145" s="108"/>
      <c r="Q145" s="227"/>
      <c r="R145" s="211"/>
      <c r="S145" s="196">
        <f t="shared" si="34"/>
        <v>0</v>
      </c>
      <c r="T145" s="197">
        <f>IF(OR(P145="nee",P145=""),0,IF(ISERROR(+S145*O145*7),0,+S145*O145*7))</f>
        <v>0</v>
      </c>
      <c r="U145" s="269"/>
      <c r="V145" s="267"/>
      <c r="W145" s="629"/>
      <c r="X145" s="627"/>
      <c r="Y145" s="628"/>
      <c r="Z145" s="528"/>
      <c r="AA145" s="196" t="str">
        <f>IF(Z145="","",Y145*(1-Z145))</f>
        <v/>
      </c>
      <c r="AB145" s="269"/>
      <c r="AC145" s="14"/>
      <c r="AD145" s="198" t="str">
        <f t="shared" si="35"/>
        <v/>
      </c>
      <c r="AE145" s="198" t="str">
        <f t="shared" si="36"/>
        <v/>
      </c>
      <c r="AF145" s="199" t="str">
        <f>IF(ISBLANK(+F145),"",+F145)</f>
        <v/>
      </c>
      <c r="AG145" s="108"/>
      <c r="AH145" s="106"/>
      <c r="AI145" s="211"/>
      <c r="AJ145" s="200" t="str">
        <f>IF(ISERROR(IF(OR(AG145="nee",AG145=""),"",+AF145*AH145)),"",IF(OR(AG145="nee",AG145=""),"",+AF145*AH145))</f>
        <v/>
      </c>
      <c r="AK145" s="201" t="str">
        <f>IF(ISERROR((AJ145*24*365)/1000),"",(AJ145*24*365)/1000)</f>
        <v/>
      </c>
      <c r="AL145" s="197">
        <f>IF(ISERROR(+AK145*tariefKwh*7),0,+AK145*tariefKwh*7)</f>
        <v>0</v>
      </c>
    </row>
    <row r="146" spans="1:38" s="11" customFormat="1" ht="15" customHeight="1" x14ac:dyDescent="0.15">
      <c r="A146" s="59"/>
      <c r="B146" s="135"/>
      <c r="C146" s="165"/>
      <c r="D146" s="63"/>
      <c r="E146" s="63"/>
      <c r="F146" s="210"/>
      <c r="G146" s="227"/>
      <c r="H146" s="64"/>
      <c r="I146" s="196">
        <f>G146*(1-H146)</f>
        <v>0</v>
      </c>
      <c r="J146" s="197">
        <f>IF(ISERROR(+I146*F146),"",+I146*F146)</f>
        <v>0</v>
      </c>
      <c r="K146" s="269"/>
      <c r="L146" s="14"/>
      <c r="M146" s="198" t="str">
        <f t="shared" si="32"/>
        <v/>
      </c>
      <c r="N146" s="198" t="str">
        <f t="shared" si="33"/>
        <v/>
      </c>
      <c r="O146" s="199" t="str">
        <f>IF(ISBLANK(+F146),"",+F146)</f>
        <v/>
      </c>
      <c r="P146" s="108"/>
      <c r="Q146" s="227"/>
      <c r="R146" s="211"/>
      <c r="S146" s="196">
        <f t="shared" si="34"/>
        <v>0</v>
      </c>
      <c r="T146" s="197">
        <f>IF(OR(P146="nee",P146=""),0,IF(ISERROR(+S146*O146*7),0,+S146*O146*7))</f>
        <v>0</v>
      </c>
      <c r="U146" s="269"/>
      <c r="V146" s="267"/>
      <c r="W146" s="629"/>
      <c r="X146" s="627"/>
      <c r="Y146" s="628"/>
      <c r="Z146" s="528"/>
      <c r="AA146" s="196" t="str">
        <f>IF(Z146="","",Y146*(1-Z146))</f>
        <v/>
      </c>
      <c r="AB146" s="269"/>
      <c r="AC146" s="14"/>
      <c r="AD146" s="198" t="str">
        <f t="shared" si="35"/>
        <v/>
      </c>
      <c r="AE146" s="198" t="str">
        <f t="shared" si="36"/>
        <v/>
      </c>
      <c r="AF146" s="199" t="str">
        <f>IF(ISBLANK(+F146),"",+F146)</f>
        <v/>
      </c>
      <c r="AG146" s="108"/>
      <c r="AH146" s="106"/>
      <c r="AI146" s="211"/>
      <c r="AJ146" s="200" t="str">
        <f>IF(ISERROR(IF(OR(AG146="nee",AG146=""),"",+AF146*AH146)),"",IF(OR(AG146="nee",AG146=""),"",+AF146*AH146))</f>
        <v/>
      </c>
      <c r="AK146" s="201" t="str">
        <f>IF(ISERROR((AJ146*24*365)/1000),"",(AJ146*24*365)/1000)</f>
        <v/>
      </c>
      <c r="AL146" s="197">
        <f>IF(ISERROR(+AK146*tariefKwh*7),0,+AK146*tariefKwh*7)</f>
        <v>0</v>
      </c>
    </row>
    <row r="147" spans="1:38" s="11" customFormat="1" ht="15" customHeight="1" x14ac:dyDescent="0.15">
      <c r="A147" s="59"/>
      <c r="B147" s="135"/>
      <c r="C147" s="165"/>
      <c r="D147" s="63"/>
      <c r="E147" s="63"/>
      <c r="F147" s="210"/>
      <c r="G147" s="227"/>
      <c r="H147" s="64"/>
      <c r="I147" s="196">
        <f>G147*(1-H147)</f>
        <v>0</v>
      </c>
      <c r="J147" s="197">
        <f>IF(ISERROR(+I147*F147),"",+I147*F147)</f>
        <v>0</v>
      </c>
      <c r="K147" s="269"/>
      <c r="L147" s="14"/>
      <c r="M147" s="198" t="str">
        <f t="shared" si="32"/>
        <v/>
      </c>
      <c r="N147" s="198" t="str">
        <f t="shared" si="33"/>
        <v/>
      </c>
      <c r="O147" s="199" t="str">
        <f>IF(ISBLANK(+F147),"",+F147)</f>
        <v/>
      </c>
      <c r="P147" s="108"/>
      <c r="Q147" s="227"/>
      <c r="R147" s="211"/>
      <c r="S147" s="196">
        <f t="shared" si="34"/>
        <v>0</v>
      </c>
      <c r="T147" s="197">
        <f>IF(OR(P147="nee",P147=""),0,IF(ISERROR(+S147*O147*7),0,+S147*O147*7))</f>
        <v>0</v>
      </c>
      <c r="U147" s="269"/>
      <c r="V147" s="267"/>
      <c r="W147" s="629"/>
      <c r="X147" s="627"/>
      <c r="Y147" s="628"/>
      <c r="Z147" s="528"/>
      <c r="AA147" s="196" t="str">
        <f>IF(Z147="","",Y147*(1-Z147))</f>
        <v/>
      </c>
      <c r="AB147" s="269"/>
      <c r="AC147" s="14"/>
      <c r="AD147" s="198" t="str">
        <f t="shared" si="35"/>
        <v/>
      </c>
      <c r="AE147" s="198" t="str">
        <f t="shared" si="36"/>
        <v/>
      </c>
      <c r="AF147" s="199" t="str">
        <f>IF(ISBLANK(+F147),"",+F147)</f>
        <v/>
      </c>
      <c r="AG147" s="108"/>
      <c r="AH147" s="106"/>
      <c r="AI147" s="211"/>
      <c r="AJ147" s="200" t="str">
        <f>IF(ISERROR(IF(OR(AG147="nee",AG147=""),"",+AF147*AH147)),"",IF(OR(AG147="nee",AG147=""),"",+AF147*AH147))</f>
        <v/>
      </c>
      <c r="AK147" s="201" t="str">
        <f>IF(ISERROR((AJ147*24*365)/1000),"",(AJ147*24*365)/1000)</f>
        <v/>
      </c>
      <c r="AL147" s="197">
        <f>IF(ISERROR(+AK147*tariefKwh*7),0,+AK147*tariefKwh*7)</f>
        <v>0</v>
      </c>
    </row>
    <row r="148" spans="1:38" s="11" customFormat="1" ht="15" customHeight="1" x14ac:dyDescent="0.15">
      <c r="A148" s="59"/>
      <c r="B148" s="135"/>
      <c r="C148" s="165"/>
      <c r="D148" s="63"/>
      <c r="E148" s="63"/>
      <c r="F148" s="210"/>
      <c r="G148" s="227"/>
      <c r="H148" s="64"/>
      <c r="I148" s="196">
        <f>G148*(1-H148)</f>
        <v>0</v>
      </c>
      <c r="J148" s="197">
        <f>IF(ISERROR(+I148*F148),"",+I148*F148)</f>
        <v>0</v>
      </c>
      <c r="K148" s="269"/>
      <c r="L148" s="14"/>
      <c r="M148" s="198" t="str">
        <f t="shared" si="32"/>
        <v/>
      </c>
      <c r="N148" s="198" t="str">
        <f t="shared" si="33"/>
        <v/>
      </c>
      <c r="O148" s="199" t="str">
        <f>IF(ISBLANK(+F148),"",+F148)</f>
        <v/>
      </c>
      <c r="P148" s="108"/>
      <c r="Q148" s="227"/>
      <c r="R148" s="211"/>
      <c r="S148" s="196">
        <f t="shared" si="34"/>
        <v>0</v>
      </c>
      <c r="T148" s="197">
        <f>IF(OR(P148="nee",P148=""),0,IF(ISERROR(+S148*O148*7),0,+S148*O148*7))</f>
        <v>0</v>
      </c>
      <c r="U148" s="269"/>
      <c r="V148" s="267"/>
      <c r="W148" s="629"/>
      <c r="X148" s="627"/>
      <c r="Y148" s="628"/>
      <c r="Z148" s="528"/>
      <c r="AA148" s="196" t="str">
        <f>IF(Z148="","",Y148*(1-Z148))</f>
        <v/>
      </c>
      <c r="AB148" s="269"/>
      <c r="AC148" s="14"/>
      <c r="AD148" s="198" t="str">
        <f t="shared" si="35"/>
        <v/>
      </c>
      <c r="AE148" s="198" t="str">
        <f t="shared" si="36"/>
        <v/>
      </c>
      <c r="AF148" s="199" t="str">
        <f>IF(ISBLANK(+F148),"",+F148)</f>
        <v/>
      </c>
      <c r="AG148" s="108"/>
      <c r="AH148" s="106"/>
      <c r="AI148" s="211"/>
      <c r="AJ148" s="200" t="str">
        <f>IF(ISERROR(IF(OR(AG148="nee",AG148=""),"",+AF148*AH148)),"",IF(OR(AG148="nee",AG148=""),"",+AF148*AH148))</f>
        <v/>
      </c>
      <c r="AK148" s="201" t="str">
        <f>IF(ISERROR((AJ148*24*365)/1000),"",(AJ148*24*365)/1000)</f>
        <v/>
      </c>
      <c r="AL148" s="197">
        <f>IF(ISERROR(+AK148*tariefKwh*7),0,+AK148*tariefKwh*7)</f>
        <v>0</v>
      </c>
    </row>
    <row r="149" spans="1:38" s="11" customFormat="1" ht="15" customHeight="1" x14ac:dyDescent="0.15">
      <c r="A149" s="59"/>
      <c r="B149" s="79"/>
      <c r="C149" s="202" t="s">
        <v>299</v>
      </c>
      <c r="D149" s="203"/>
      <c r="E149" s="203"/>
      <c r="F149" s="204"/>
      <c r="G149" s="205"/>
      <c r="H149" s="206"/>
      <c r="I149" s="205"/>
      <c r="J149" s="207"/>
      <c r="K149" s="207"/>
      <c r="L149" s="208"/>
      <c r="M149" s="209"/>
      <c r="N149" s="152"/>
      <c r="O149" s="14"/>
      <c r="P149" s="14"/>
      <c r="Q149" s="14"/>
      <c r="R149" s="14"/>
      <c r="S149" s="14"/>
      <c r="T149" s="14"/>
      <c r="U149" s="207"/>
      <c r="V149" s="14"/>
      <c r="W149" s="14"/>
      <c r="X149" s="14"/>
      <c r="Y149" s="14"/>
      <c r="Z149" s="207"/>
      <c r="AA149" s="207"/>
      <c r="AB149" s="207"/>
      <c r="AC149" s="14"/>
      <c r="AD149" s="152"/>
      <c r="AE149" s="152"/>
      <c r="AF149" s="14"/>
      <c r="AG149" s="73"/>
      <c r="AH149" s="14"/>
      <c r="AI149" s="14"/>
    </row>
    <row r="150" spans="1:38" s="11" customFormat="1" ht="15" customHeight="1" x14ac:dyDescent="0.15">
      <c r="A150" s="59"/>
      <c r="B150" s="79"/>
      <c r="C150" s="202"/>
      <c r="D150" s="203"/>
      <c r="E150" s="203"/>
      <c r="F150" s="204"/>
      <c r="G150" s="205"/>
      <c r="H150" s="206"/>
      <c r="I150" s="205"/>
      <c r="J150" s="207"/>
      <c r="K150" s="205"/>
      <c r="L150" s="208"/>
      <c r="M150" s="209"/>
      <c r="N150" s="152"/>
      <c r="O150" s="14"/>
      <c r="P150" s="14"/>
      <c r="Q150" s="14"/>
      <c r="R150" s="14"/>
      <c r="S150" s="14"/>
      <c r="T150" s="14"/>
      <c r="U150" s="205"/>
      <c r="V150" s="14"/>
      <c r="W150" s="14"/>
      <c r="X150" s="14"/>
      <c r="Y150" s="14"/>
      <c r="Z150" s="205"/>
      <c r="AA150" s="205"/>
      <c r="AB150" s="205"/>
      <c r="AC150" s="14"/>
      <c r="AD150" s="152"/>
      <c r="AE150" s="152"/>
      <c r="AF150" s="14"/>
      <c r="AG150" s="73"/>
      <c r="AH150" s="14"/>
      <c r="AI150" s="14"/>
    </row>
    <row r="151" spans="1:38" s="11" customFormat="1" ht="60.75" x14ac:dyDescent="0.3">
      <c r="A151" s="59"/>
      <c r="B151" s="81" t="s">
        <v>249</v>
      </c>
      <c r="C151" s="633" t="str">
        <f>VLOOKUP(B151,$B$10:$D$29,2,FALSE)</f>
        <v>Variant 6: Licentie(s) LAN Access</v>
      </c>
      <c r="D151" s="634" t="e">
        <f>VLOOKUP(C151,$B$10:$D$26,2,FALSE)</f>
        <v>#N/A</v>
      </c>
      <c r="E151" s="634" t="e">
        <f>VLOOKUP(D151,$B$10:$D$26,2,FALSE)</f>
        <v>#N/A</v>
      </c>
      <c r="F151" s="67"/>
      <c r="G151" s="67"/>
      <c r="H151" s="67"/>
      <c r="I151" s="67"/>
      <c r="J151" s="191" t="s">
        <v>41</v>
      </c>
      <c r="K151" s="270"/>
      <c r="L151" s="14"/>
      <c r="M151" s="633" t="str">
        <f>IF(E152="Subscription","Subscription","Onderhoud &amp; Support")</f>
        <v>Onderhoud &amp; Support</v>
      </c>
      <c r="N151" s="634"/>
      <c r="O151" s="634"/>
      <c r="P151" s="634"/>
      <c r="Q151" s="58"/>
      <c r="R151" s="58"/>
      <c r="S151" s="58"/>
      <c r="T151" s="191" t="str">
        <f>"Totaalprijs "&amp;M151&amp;" 
Licentie"</f>
        <v>Totaalprijs Onderhoud &amp; Support 
Licentie</v>
      </c>
      <c r="U151" s="270"/>
      <c r="V151" s="14"/>
      <c r="W151" s="270"/>
      <c r="X151" s="270"/>
      <c r="Y151" s="270"/>
      <c r="Z151" s="270"/>
      <c r="AA151" s="270"/>
      <c r="AB151" s="270"/>
      <c r="AC151" s="14"/>
      <c r="AD151" s="150"/>
      <c r="AE151" s="150"/>
      <c r="AF151" s="18"/>
      <c r="AG151" s="18"/>
      <c r="AH151" s="18"/>
      <c r="AI151" s="18"/>
      <c r="AJ151" s="18"/>
      <c r="AK151" s="18"/>
      <c r="AL151" s="18"/>
    </row>
    <row r="152" spans="1:38" s="11" customFormat="1" ht="20.25" thickBot="1" x14ac:dyDescent="0.25">
      <c r="A152" s="59"/>
      <c r="B152" s="82"/>
      <c r="C152" s="83" t="s">
        <v>39</v>
      </c>
      <c r="D152" s="166"/>
      <c r="E152" s="134"/>
      <c r="F152" s="294" t="s">
        <v>40</v>
      </c>
      <c r="G152" s="99"/>
      <c r="H152" s="68"/>
      <c r="I152" s="68"/>
      <c r="J152" s="69">
        <f>SUM(J154:J156)</f>
        <v>0</v>
      </c>
      <c r="K152" s="271"/>
      <c r="L152" s="14"/>
      <c r="M152" s="154"/>
      <c r="N152" s="153"/>
      <c r="O152" s="70"/>
      <c r="P152" s="70"/>
      <c r="Q152" s="70"/>
      <c r="R152" s="70"/>
      <c r="S152" s="70"/>
      <c r="T152" s="71">
        <f>SUM(T154:T156)</f>
        <v>0</v>
      </c>
      <c r="U152" s="271"/>
      <c r="V152" s="14"/>
      <c r="W152" s="271"/>
      <c r="X152" s="271"/>
      <c r="Y152" s="271"/>
      <c r="Z152" s="271"/>
      <c r="AA152" s="271"/>
      <c r="AB152" s="271"/>
      <c r="AC152" s="14"/>
      <c r="AD152" s="150"/>
      <c r="AE152" s="150"/>
      <c r="AF152" s="18"/>
      <c r="AG152" s="18"/>
      <c r="AH152" s="18"/>
      <c r="AI152" s="18"/>
      <c r="AJ152" s="18"/>
      <c r="AK152" s="18"/>
      <c r="AL152" s="18"/>
    </row>
    <row r="153" spans="1:38" s="11" customFormat="1" ht="75.75" thickTop="1" x14ac:dyDescent="0.25">
      <c r="A153" s="59"/>
      <c r="B153" s="135"/>
      <c r="C153" s="192" t="s">
        <v>5</v>
      </c>
      <c r="D153" s="192" t="s">
        <v>11</v>
      </c>
      <c r="E153" s="192" t="s">
        <v>14</v>
      </c>
      <c r="F153" s="193" t="s">
        <v>16</v>
      </c>
      <c r="G153" s="193" t="s">
        <v>36</v>
      </c>
      <c r="H153" s="193" t="s">
        <v>181</v>
      </c>
      <c r="I153" s="193" t="s">
        <v>12</v>
      </c>
      <c r="J153" s="193" t="s">
        <v>13</v>
      </c>
      <c r="K153" s="268" t="s">
        <v>210</v>
      </c>
      <c r="L153" s="14"/>
      <c r="M153" s="192" t="s">
        <v>5</v>
      </c>
      <c r="N153" s="192" t="s">
        <v>11</v>
      </c>
      <c r="O153" s="193" t="s">
        <v>16</v>
      </c>
      <c r="P153" s="194" t="s">
        <v>19</v>
      </c>
      <c r="Q153" s="193" t="s">
        <v>318</v>
      </c>
      <c r="R153" s="193" t="s">
        <v>181</v>
      </c>
      <c r="S153" s="193" t="s">
        <v>319</v>
      </c>
      <c r="T153" s="193" t="s">
        <v>224</v>
      </c>
      <c r="U153" s="268" t="s">
        <v>210</v>
      </c>
      <c r="V153" s="14"/>
      <c r="W153" s="271"/>
      <c r="X153" s="271"/>
      <c r="Y153" s="271"/>
      <c r="Z153" s="271"/>
      <c r="AA153" s="271"/>
      <c r="AB153" s="271"/>
      <c r="AC153" s="14"/>
      <c r="AD153" s="150"/>
      <c r="AE153" s="150"/>
      <c r="AF153" s="18"/>
      <c r="AG153" s="18"/>
      <c r="AH153" s="18"/>
      <c r="AI153" s="18"/>
      <c r="AJ153" s="18"/>
      <c r="AK153" s="18"/>
      <c r="AL153" s="18"/>
    </row>
    <row r="154" spans="1:38" s="11" customFormat="1" ht="15" customHeight="1" x14ac:dyDescent="0.2">
      <c r="A154" s="59"/>
      <c r="B154" s="135"/>
      <c r="C154" s="165"/>
      <c r="D154" s="63"/>
      <c r="E154" s="63"/>
      <c r="F154" s="210"/>
      <c r="G154" s="227"/>
      <c r="H154" s="64"/>
      <c r="I154" s="196">
        <f>G154*(1-H154)</f>
        <v>0</v>
      </c>
      <c r="J154" s="197">
        <f>IF(ISERROR(+I154*F154),"",+I154*F154)</f>
        <v>0</v>
      </c>
      <c r="K154" s="269"/>
      <c r="L154" s="14"/>
      <c r="M154" s="198" t="str">
        <f t="shared" ref="M154:M156" si="37">IF(ISBLANK(+C154),"",+C154)</f>
        <v/>
      </c>
      <c r="N154" s="198" t="str">
        <f t="shared" ref="N154:N156" si="38">IF(ISBLANK(+D154),"",+D154)</f>
        <v/>
      </c>
      <c r="O154" s="199" t="str">
        <f>IF(ISBLANK(+F154),"",+F154)</f>
        <v/>
      </c>
      <c r="P154" s="108"/>
      <c r="Q154" s="227"/>
      <c r="R154" s="211"/>
      <c r="S154" s="196">
        <f t="shared" ref="S154:S156" si="39">IF(ISERROR(+Q154*(1-(R154))),"",+Q154*(1-(R154)))</f>
        <v>0</v>
      </c>
      <c r="T154" s="197">
        <f>IF(OR(P154="nee",P154=""),0,IF(ISERROR(+S154*O154*7),0,+S154*O154*7))</f>
        <v>0</v>
      </c>
      <c r="U154" s="269"/>
      <c r="V154" s="14"/>
      <c r="W154" s="271"/>
      <c r="X154" s="271"/>
      <c r="Y154" s="271"/>
      <c r="Z154" s="271"/>
      <c r="AA154" s="271"/>
      <c r="AB154" s="271"/>
      <c r="AC154" s="14"/>
      <c r="AD154" s="150"/>
      <c r="AE154" s="150"/>
      <c r="AF154" s="18"/>
      <c r="AG154" s="18"/>
      <c r="AH154" s="18"/>
      <c r="AI154" s="18"/>
      <c r="AJ154" s="18"/>
      <c r="AK154" s="18"/>
      <c r="AL154" s="18"/>
    </row>
    <row r="155" spans="1:38" s="11" customFormat="1" ht="15" customHeight="1" x14ac:dyDescent="0.2">
      <c r="A155" s="59"/>
      <c r="B155" s="135"/>
      <c r="C155" s="165"/>
      <c r="D155" s="63"/>
      <c r="E155" s="63"/>
      <c r="F155" s="210"/>
      <c r="G155" s="227"/>
      <c r="H155" s="64"/>
      <c r="I155" s="196">
        <f>G155*(1-H155)</f>
        <v>0</v>
      </c>
      <c r="J155" s="197">
        <f>IF(ISERROR(+I155*F155),"",+I155*F155)</f>
        <v>0</v>
      </c>
      <c r="K155" s="269"/>
      <c r="L155" s="14"/>
      <c r="M155" s="198" t="str">
        <f t="shared" si="37"/>
        <v/>
      </c>
      <c r="N155" s="198" t="str">
        <f t="shared" si="38"/>
        <v/>
      </c>
      <c r="O155" s="199" t="str">
        <f>IF(ISBLANK(+F155),"",+F155)</f>
        <v/>
      </c>
      <c r="P155" s="108"/>
      <c r="Q155" s="227"/>
      <c r="R155" s="211"/>
      <c r="S155" s="196">
        <f t="shared" si="39"/>
        <v>0</v>
      </c>
      <c r="T155" s="197">
        <f>IF(OR(P155="nee",P155=""),0,IF(ISERROR(+S155*O155*7),0,+S155*O155*7))</f>
        <v>0</v>
      </c>
      <c r="U155" s="269"/>
      <c r="V155" s="14"/>
      <c r="W155" s="271"/>
      <c r="X155" s="271"/>
      <c r="Y155" s="271"/>
      <c r="Z155" s="271"/>
      <c r="AA155" s="271"/>
      <c r="AB155" s="271"/>
      <c r="AC155" s="14"/>
      <c r="AD155" s="150"/>
      <c r="AE155" s="150"/>
      <c r="AF155" s="18"/>
      <c r="AG155" s="18"/>
      <c r="AH155" s="18"/>
      <c r="AI155" s="18"/>
      <c r="AJ155" s="18"/>
      <c r="AK155" s="18"/>
      <c r="AL155" s="18"/>
    </row>
    <row r="156" spans="1:38" s="11" customFormat="1" ht="15" customHeight="1" x14ac:dyDescent="0.2">
      <c r="A156" s="59"/>
      <c r="B156" s="135"/>
      <c r="C156" s="165"/>
      <c r="D156" s="63"/>
      <c r="E156" s="63"/>
      <c r="F156" s="210"/>
      <c r="G156" s="227"/>
      <c r="H156" s="64"/>
      <c r="I156" s="196">
        <f>G156*(1-H156)</f>
        <v>0</v>
      </c>
      <c r="J156" s="197">
        <f>IF(ISERROR(+I156*F156),"",+I156*F156)</f>
        <v>0</v>
      </c>
      <c r="K156" s="269"/>
      <c r="L156" s="14"/>
      <c r="M156" s="198" t="str">
        <f t="shared" si="37"/>
        <v/>
      </c>
      <c r="N156" s="198" t="str">
        <f t="shared" si="38"/>
        <v/>
      </c>
      <c r="O156" s="199" t="str">
        <f>IF(ISBLANK(+F156),"",+F156)</f>
        <v/>
      </c>
      <c r="P156" s="108"/>
      <c r="Q156" s="227"/>
      <c r="R156" s="211"/>
      <c r="S156" s="196">
        <f t="shared" si="39"/>
        <v>0</v>
      </c>
      <c r="T156" s="197">
        <f>IF(OR(P156="nee",P156=""),0,IF(ISERROR(+S156*O156*7),0,+S156*O156*7))</f>
        <v>0</v>
      </c>
      <c r="U156" s="269"/>
      <c r="V156" s="14"/>
      <c r="W156" s="271"/>
      <c r="X156" s="271"/>
      <c r="Y156" s="271"/>
      <c r="Z156" s="271"/>
      <c r="AA156" s="271"/>
      <c r="AB156" s="271"/>
      <c r="AC156" s="14"/>
      <c r="AD156" s="150"/>
      <c r="AE156" s="150"/>
      <c r="AF156" s="18"/>
      <c r="AG156" s="18"/>
      <c r="AH156" s="18"/>
      <c r="AI156" s="18"/>
      <c r="AJ156" s="18"/>
      <c r="AK156" s="18"/>
      <c r="AL156" s="18"/>
    </row>
    <row r="157" spans="1:38" s="11" customFormat="1" ht="15" customHeight="1" thickBot="1" x14ac:dyDescent="0.25">
      <c r="A157" s="59"/>
      <c r="B157" s="158"/>
      <c r="C157" s="158"/>
      <c r="D157" s="158"/>
      <c r="E157" s="24"/>
      <c r="F157" s="20"/>
      <c r="G157" s="20"/>
      <c r="H157" s="20"/>
      <c r="I157" s="20"/>
      <c r="J157" s="20"/>
      <c r="K157" s="20"/>
      <c r="L157" s="20"/>
      <c r="M157" s="149"/>
      <c r="N157" s="149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149"/>
      <c r="AE157" s="149"/>
      <c r="AF157" s="20"/>
      <c r="AG157" s="20"/>
      <c r="AH157" s="20"/>
      <c r="AI157" s="20"/>
      <c r="AJ157" s="20"/>
      <c r="AK157" s="20"/>
      <c r="AL157" s="20"/>
    </row>
    <row r="158" spans="1:38" s="11" customFormat="1" ht="15" customHeight="1" x14ac:dyDescent="0.2">
      <c r="A158" s="59"/>
      <c r="B158" s="15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50"/>
      <c r="N158" s="150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50"/>
      <c r="AE158" s="150"/>
      <c r="AF158" s="18"/>
      <c r="AG158" s="18"/>
      <c r="AH158" s="18"/>
      <c r="AI158" s="18"/>
      <c r="AJ158" s="18"/>
      <c r="AK158" s="18"/>
      <c r="AL158" s="18"/>
    </row>
    <row r="159" spans="1:38" s="11" customFormat="1" ht="15" hidden="1" customHeight="1" x14ac:dyDescent="0.2">
      <c r="A159" s="59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50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50"/>
      <c r="AF159" s="150"/>
      <c r="AG159" s="18"/>
      <c r="AH159" s="18"/>
      <c r="AI159" s="18"/>
      <c r="AJ159" s="18"/>
      <c r="AK159" s="18"/>
      <c r="AL159" s="18"/>
    </row>
    <row r="160" spans="1:38" s="11" customFormat="1" ht="15" hidden="1" customHeight="1" x14ac:dyDescent="0.2">
      <c r="A160" s="59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50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50"/>
      <c r="AF160" s="150"/>
      <c r="AG160" s="18"/>
      <c r="AH160" s="18"/>
      <c r="AI160" s="18"/>
      <c r="AJ160" s="18"/>
      <c r="AK160" s="18"/>
      <c r="AL160" s="18"/>
    </row>
    <row r="161" spans="1:38" s="11" customFormat="1" ht="15" hidden="1" customHeight="1" x14ac:dyDescent="0.2">
      <c r="A161" s="59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50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50"/>
      <c r="AF161" s="150"/>
      <c r="AG161" s="18"/>
      <c r="AH161" s="18"/>
      <c r="AI161" s="18"/>
      <c r="AJ161" s="18"/>
      <c r="AK161" s="18"/>
      <c r="AL161" s="18"/>
    </row>
    <row r="162" spans="1:38" s="11" customFormat="1" ht="15" hidden="1" customHeight="1" x14ac:dyDescent="0.2">
      <c r="A162" s="59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50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50"/>
      <c r="AF162" s="150"/>
      <c r="AG162" s="18"/>
      <c r="AH162" s="18"/>
      <c r="AI162" s="18"/>
      <c r="AJ162" s="18"/>
      <c r="AK162" s="18"/>
      <c r="AL162" s="18"/>
    </row>
    <row r="163" spans="1:38" s="11" customFormat="1" ht="15" hidden="1" customHeight="1" x14ac:dyDescent="0.2">
      <c r="A163" s="59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50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50"/>
      <c r="AF163" s="150"/>
      <c r="AG163" s="18"/>
      <c r="AH163" s="18"/>
      <c r="AI163" s="18"/>
      <c r="AJ163" s="18"/>
      <c r="AK163" s="18"/>
      <c r="AL163" s="18"/>
    </row>
    <row r="164" spans="1:38" s="11" customFormat="1" ht="15" hidden="1" customHeight="1" x14ac:dyDescent="0.2">
      <c r="A164" s="59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50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50"/>
      <c r="AF164" s="150"/>
      <c r="AG164" s="18"/>
      <c r="AH164" s="18"/>
      <c r="AI164" s="18"/>
      <c r="AJ164" s="18"/>
      <c r="AK164" s="18"/>
      <c r="AL164" s="18"/>
    </row>
    <row r="165" spans="1:38" s="11" customFormat="1" ht="15" hidden="1" customHeight="1" x14ac:dyDescent="0.2">
      <c r="A165" s="59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50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50"/>
      <c r="AF165" s="150"/>
      <c r="AG165" s="18"/>
      <c r="AH165" s="18"/>
      <c r="AI165" s="18"/>
      <c r="AJ165" s="18"/>
      <c r="AK165" s="18"/>
      <c r="AL165" s="18"/>
    </row>
    <row r="166" spans="1:38" s="11" customFormat="1" ht="15" hidden="1" customHeight="1" x14ac:dyDescent="0.2">
      <c r="A166" s="59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50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50"/>
      <c r="AF166" s="150"/>
      <c r="AG166" s="18"/>
      <c r="AH166" s="18"/>
      <c r="AI166" s="18"/>
      <c r="AJ166" s="18"/>
      <c r="AK166" s="18"/>
      <c r="AL166" s="18"/>
    </row>
    <row r="167" spans="1:38" s="11" customFormat="1" ht="15" hidden="1" customHeight="1" x14ac:dyDescent="0.2">
      <c r="A167" s="59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50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50"/>
      <c r="AF167" s="150"/>
      <c r="AG167" s="18"/>
      <c r="AH167" s="18"/>
      <c r="AI167" s="18"/>
      <c r="AJ167" s="18"/>
      <c r="AK167" s="18"/>
      <c r="AL167" s="18"/>
    </row>
    <row r="168" spans="1:38" s="11" customFormat="1" ht="15" hidden="1" customHeight="1" x14ac:dyDescent="0.2">
      <c r="A168" s="59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50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50"/>
      <c r="AF168" s="150"/>
      <c r="AG168" s="18"/>
      <c r="AH168" s="18"/>
      <c r="AI168" s="18"/>
      <c r="AJ168" s="18"/>
      <c r="AK168" s="18"/>
      <c r="AL168" s="18"/>
    </row>
    <row r="169" spans="1:38" s="11" customFormat="1" ht="15" hidden="1" customHeight="1" x14ac:dyDescent="0.2">
      <c r="A169" s="59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50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50"/>
      <c r="AF169" s="150"/>
      <c r="AG169" s="18"/>
      <c r="AH169" s="18"/>
      <c r="AI169" s="18"/>
      <c r="AJ169" s="18"/>
      <c r="AK169" s="18"/>
      <c r="AL169" s="18"/>
    </row>
    <row r="170" spans="1:38" s="11" customFormat="1" ht="15" hidden="1" customHeight="1" x14ac:dyDescent="0.2">
      <c r="A170" s="59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50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50"/>
      <c r="AF170" s="150"/>
      <c r="AG170" s="18"/>
      <c r="AH170" s="18"/>
      <c r="AI170" s="18"/>
      <c r="AJ170" s="18"/>
      <c r="AK170" s="18"/>
      <c r="AL170" s="18"/>
    </row>
    <row r="171" spans="1:38" s="11" customFormat="1" ht="15" hidden="1" customHeight="1" x14ac:dyDescent="0.2">
      <c r="A171" s="59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50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50"/>
      <c r="AF171" s="150"/>
      <c r="AG171" s="18"/>
      <c r="AH171" s="18"/>
      <c r="AI171" s="18"/>
      <c r="AJ171" s="18"/>
      <c r="AK171" s="18"/>
      <c r="AL171" s="18"/>
    </row>
    <row r="172" spans="1:38" s="11" customFormat="1" ht="15" hidden="1" customHeight="1" x14ac:dyDescent="0.2">
      <c r="A172" s="59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50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50"/>
      <c r="AF172" s="150"/>
      <c r="AG172" s="18"/>
      <c r="AH172" s="18"/>
      <c r="AI172" s="18"/>
      <c r="AJ172" s="18"/>
      <c r="AK172" s="18"/>
      <c r="AL172" s="18"/>
    </row>
    <row r="173" spans="1:38" s="11" customFormat="1" ht="15" hidden="1" customHeight="1" x14ac:dyDescent="0.2">
      <c r="A173" s="59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50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50"/>
      <c r="AF173" s="150"/>
      <c r="AG173" s="18"/>
      <c r="AH173" s="18"/>
      <c r="AI173" s="18"/>
      <c r="AJ173" s="18"/>
      <c r="AK173" s="18"/>
      <c r="AL173" s="18"/>
    </row>
    <row r="174" spans="1:38" s="11" customFormat="1" ht="15" hidden="1" customHeight="1" x14ac:dyDescent="0.2">
      <c r="A174" s="59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50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50"/>
      <c r="AF174" s="150"/>
      <c r="AG174" s="18"/>
      <c r="AH174" s="18"/>
      <c r="AI174" s="18"/>
      <c r="AJ174" s="18"/>
      <c r="AK174" s="18"/>
      <c r="AL174" s="18"/>
    </row>
    <row r="175" spans="1:38" s="11" customFormat="1" ht="15" hidden="1" customHeight="1" x14ac:dyDescent="0.2">
      <c r="A175" s="59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50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50"/>
      <c r="AF175" s="150"/>
      <c r="AG175" s="18"/>
      <c r="AH175" s="18"/>
      <c r="AI175" s="18"/>
      <c r="AJ175" s="18"/>
      <c r="AK175" s="18"/>
      <c r="AL175" s="18"/>
    </row>
    <row r="176" spans="1:38" s="11" customFormat="1" ht="15" hidden="1" customHeight="1" x14ac:dyDescent="0.2">
      <c r="A176" s="59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50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50"/>
      <c r="AF176" s="150"/>
      <c r="AG176" s="18"/>
      <c r="AH176" s="18"/>
      <c r="AI176" s="18"/>
      <c r="AJ176" s="18"/>
      <c r="AK176" s="18"/>
      <c r="AL176" s="18"/>
    </row>
    <row r="177" spans="1:38" s="11" customFormat="1" ht="15" hidden="1" customHeight="1" x14ac:dyDescent="0.2">
      <c r="A177" s="59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50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50"/>
      <c r="AF177" s="150"/>
      <c r="AG177" s="18"/>
      <c r="AH177" s="18"/>
      <c r="AI177" s="18"/>
      <c r="AJ177" s="18"/>
      <c r="AK177" s="18"/>
      <c r="AL177" s="18"/>
    </row>
    <row r="178" spans="1:38" s="11" customFormat="1" ht="15" hidden="1" customHeight="1" x14ac:dyDescent="0.2">
      <c r="A178" s="59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50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50"/>
      <c r="AF178" s="150"/>
      <c r="AG178" s="18"/>
      <c r="AH178" s="18"/>
      <c r="AI178" s="18"/>
      <c r="AJ178" s="18"/>
      <c r="AK178" s="18"/>
      <c r="AL178" s="18"/>
    </row>
    <row r="179" spans="1:38" s="11" customFormat="1" ht="15" hidden="1" customHeight="1" x14ac:dyDescent="0.2">
      <c r="A179" s="59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50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50"/>
      <c r="AF179" s="150"/>
      <c r="AG179" s="18"/>
      <c r="AH179" s="18"/>
      <c r="AI179" s="18"/>
      <c r="AJ179" s="18"/>
      <c r="AK179" s="18"/>
      <c r="AL179" s="18"/>
    </row>
    <row r="180" spans="1:38" s="11" customFormat="1" ht="15" hidden="1" customHeight="1" x14ac:dyDescent="0.2">
      <c r="A180" s="59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hidden="1" customHeight="1" x14ac:dyDescent="0.2">
      <c r="A181" s="59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hidden="1" customHeight="1" x14ac:dyDescent="0.2">
      <c r="A182" s="59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hidden="1" customHeight="1" x14ac:dyDescent="0.2">
      <c r="A183" s="59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hidden="1" customHeight="1" x14ac:dyDescent="0.2">
      <c r="A184" s="59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hidden="1" customHeight="1" x14ac:dyDescent="0.2">
      <c r="A185" s="59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hidden="1" customHeight="1" x14ac:dyDescent="0.2">
      <c r="A186" s="59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hidden="1" customHeight="1" x14ac:dyDescent="0.2">
      <c r="A187" s="59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hidden="1" customHeight="1" x14ac:dyDescent="0.2">
      <c r="A188" s="59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hidden="1" customHeight="1" x14ac:dyDescent="0.2">
      <c r="A189" s="59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hidden="1" customHeight="1" x14ac:dyDescent="0.2">
      <c r="A190" s="59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hidden="1" customHeight="1" x14ac:dyDescent="0.2">
      <c r="A191" s="59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hidden="1" customHeight="1" x14ac:dyDescent="0.2">
      <c r="A192" s="59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hidden="1" customHeight="1" x14ac:dyDescent="0.2">
      <c r="A193" s="59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hidden="1" customHeight="1" x14ac:dyDescent="0.2">
      <c r="A194" s="59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hidden="1" customHeight="1" x14ac:dyDescent="0.2">
      <c r="A195" s="59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hidden="1" customHeight="1" x14ac:dyDescent="0.2">
      <c r="A196" s="59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hidden="1" customHeight="1" x14ac:dyDescent="0.2">
      <c r="A197" s="59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hidden="1" customHeight="1" x14ac:dyDescent="0.2">
      <c r="A198" s="59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hidden="1" customHeight="1" x14ac:dyDescent="0.2">
      <c r="A199" s="59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hidden="1" customHeight="1" x14ac:dyDescent="0.2">
      <c r="A200" s="59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hidden="1" customHeight="1" x14ac:dyDescent="0.2">
      <c r="A201" s="59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hidden="1" customHeight="1" x14ac:dyDescent="0.2">
      <c r="A202" s="59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hidden="1" customHeight="1" x14ac:dyDescent="0.2">
      <c r="A203" s="59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hidden="1" customHeight="1" x14ac:dyDescent="0.2">
      <c r="A204" s="59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hidden="1" customHeight="1" x14ac:dyDescent="0.2">
      <c r="A205" s="59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hidden="1" customHeight="1" x14ac:dyDescent="0.2">
      <c r="A206" s="59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hidden="1" customHeight="1" x14ac:dyDescent="0.2">
      <c r="A207" s="59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hidden="1" customHeight="1" x14ac:dyDescent="0.2">
      <c r="A208" s="59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hidden="1" customHeight="1" x14ac:dyDescent="0.2">
      <c r="A209" s="59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hidden="1" customHeight="1" x14ac:dyDescent="0.2">
      <c r="A210" s="59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hidden="1" customHeight="1" x14ac:dyDescent="0.2">
      <c r="A211" s="59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hidden="1" customHeight="1" x14ac:dyDescent="0.2">
      <c r="A212" s="59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hidden="1" customHeight="1" x14ac:dyDescent="0.2">
      <c r="A213" s="59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hidden="1" customHeight="1" x14ac:dyDescent="0.2">
      <c r="A214" s="59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hidden="1" customHeight="1" x14ac:dyDescent="0.2">
      <c r="A215" s="59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hidden="1" customHeight="1" x14ac:dyDescent="0.2">
      <c r="A216" s="59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hidden="1" customHeight="1" x14ac:dyDescent="0.2">
      <c r="A217" s="59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hidden="1" customHeight="1" x14ac:dyDescent="0.2">
      <c r="A218" s="59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hidden="1" customHeight="1" x14ac:dyDescent="0.2">
      <c r="A219" s="59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hidden="1" customHeight="1" x14ac:dyDescent="0.2">
      <c r="A220" s="59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hidden="1" customHeight="1" x14ac:dyDescent="0.2">
      <c r="A221" s="59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hidden="1" customHeight="1" x14ac:dyDescent="0.2">
      <c r="A222" s="59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hidden="1" customHeight="1" x14ac:dyDescent="0.2">
      <c r="A223" s="59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hidden="1" customHeight="1" x14ac:dyDescent="0.2">
      <c r="A224" s="59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hidden="1" customHeight="1" x14ac:dyDescent="0.2">
      <c r="A225" s="59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hidden="1" customHeight="1" x14ac:dyDescent="0.2">
      <c r="A226" s="59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hidden="1" customHeight="1" x14ac:dyDescent="0.2">
      <c r="A227" s="59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hidden="1" customHeight="1" x14ac:dyDescent="0.2">
      <c r="A228" s="59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hidden="1" customHeight="1" x14ac:dyDescent="0.2">
      <c r="A229" s="59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hidden="1" customHeight="1" x14ac:dyDescent="0.2">
      <c r="A230" s="59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hidden="1" customHeight="1" x14ac:dyDescent="0.2">
      <c r="A231" s="59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hidden="1" customHeight="1" x14ac:dyDescent="0.2">
      <c r="A232" s="59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hidden="1" customHeight="1" x14ac:dyDescent="0.2">
      <c r="A233" s="59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hidden="1" customHeight="1" x14ac:dyDescent="0.2">
      <c r="A234" s="59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hidden="1" customHeight="1" x14ac:dyDescent="0.2">
      <c r="A235" s="59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hidden="1" customHeight="1" x14ac:dyDescent="0.2">
      <c r="A236" s="59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hidden="1" customHeight="1" x14ac:dyDescent="0.2">
      <c r="A237" s="59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hidden="1" customHeight="1" x14ac:dyDescent="0.2">
      <c r="A238" s="59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hidden="1" customHeight="1" x14ac:dyDescent="0.2">
      <c r="A239" s="59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hidden="1" customHeight="1" x14ac:dyDescent="0.2">
      <c r="A240" s="59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hidden="1" customHeight="1" x14ac:dyDescent="0.2">
      <c r="A241" s="59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hidden="1" customHeight="1" x14ac:dyDescent="0.2">
      <c r="A242" s="59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hidden="1" customHeight="1" x14ac:dyDescent="0.2">
      <c r="A243" s="59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hidden="1" customHeight="1" x14ac:dyDescent="0.2">
      <c r="A244" s="59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hidden="1" customHeight="1" x14ac:dyDescent="0.2">
      <c r="A245" s="59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hidden="1" customHeight="1" x14ac:dyDescent="0.2">
      <c r="A246" s="59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hidden="1" customHeight="1" x14ac:dyDescent="0.2">
      <c r="A247" s="59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hidden="1" customHeight="1" x14ac:dyDescent="0.2">
      <c r="A248" s="59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hidden="1" customHeight="1" x14ac:dyDescent="0.2">
      <c r="A249" s="59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hidden="1" customHeight="1" x14ac:dyDescent="0.2">
      <c r="A250" s="59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hidden="1" customHeight="1" x14ac:dyDescent="0.2">
      <c r="A251" s="59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hidden="1" customHeight="1" x14ac:dyDescent="0.2">
      <c r="A252" s="59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hidden="1" customHeight="1" x14ac:dyDescent="0.2">
      <c r="A253" s="59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hidden="1" customHeight="1" x14ac:dyDescent="0.2">
      <c r="A254" s="59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hidden="1" customHeight="1" x14ac:dyDescent="0.2">
      <c r="A255" s="59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hidden="1" customHeight="1" x14ac:dyDescent="0.2">
      <c r="A256" s="59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hidden="1" customHeight="1" x14ac:dyDescent="0.2">
      <c r="A257" s="59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hidden="1" customHeight="1" x14ac:dyDescent="0.2">
      <c r="A258" s="59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hidden="1" customHeight="1" x14ac:dyDescent="0.2">
      <c r="A259" s="59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hidden="1" customHeight="1" x14ac:dyDescent="0.2">
      <c r="A260" s="59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hidden="1" customHeight="1" x14ac:dyDescent="0.2">
      <c r="A261" s="59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hidden="1" customHeight="1" x14ac:dyDescent="0.2">
      <c r="A262" s="59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hidden="1" customHeight="1" x14ac:dyDescent="0.2">
      <c r="A263" s="59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hidden="1" customHeight="1" x14ac:dyDescent="0.2">
      <c r="A264" s="59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hidden="1" customHeight="1" x14ac:dyDescent="0.2">
      <c r="A265" s="59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hidden="1" customHeight="1" x14ac:dyDescent="0.2">
      <c r="A266" s="59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hidden="1" customHeight="1" x14ac:dyDescent="0.2">
      <c r="A267" s="59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hidden="1" customHeight="1" x14ac:dyDescent="0.2">
      <c r="A268" s="59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hidden="1" customHeight="1" x14ac:dyDescent="0.2">
      <c r="A269" s="59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hidden="1" customHeight="1" x14ac:dyDescent="0.2">
      <c r="A270" s="59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hidden="1" customHeight="1" x14ac:dyDescent="0.2">
      <c r="A271" s="59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hidden="1" customHeight="1" x14ac:dyDescent="0.2">
      <c r="A272" s="59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hidden="1" customHeight="1" x14ac:dyDescent="0.2">
      <c r="A273" s="59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hidden="1" customHeight="1" x14ac:dyDescent="0.2">
      <c r="A274" s="59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hidden="1" customHeight="1" x14ac:dyDescent="0.2">
      <c r="A275" s="59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hidden="1" customHeight="1" x14ac:dyDescent="0.2">
      <c r="A276" s="59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hidden="1" customHeight="1" x14ac:dyDescent="0.2">
      <c r="A277" s="59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hidden="1" customHeight="1" x14ac:dyDescent="0.2">
      <c r="A278" s="59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hidden="1" customHeight="1" x14ac:dyDescent="0.2">
      <c r="A279" s="59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hidden="1" customHeight="1" x14ac:dyDescent="0.2">
      <c r="A280" s="59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hidden="1" customHeight="1" x14ac:dyDescent="0.2">
      <c r="A281" s="59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hidden="1" customHeight="1" x14ac:dyDescent="0.2">
      <c r="A282" s="59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hidden="1" customHeight="1" x14ac:dyDescent="0.2">
      <c r="A283" s="59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hidden="1" customHeight="1" x14ac:dyDescent="0.2">
      <c r="A284" s="59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hidden="1" customHeight="1" x14ac:dyDescent="0.2">
      <c r="A285" s="59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hidden="1" customHeight="1" x14ac:dyDescent="0.2">
      <c r="A286" s="59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hidden="1" customHeight="1" x14ac:dyDescent="0.2">
      <c r="A287" s="59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hidden="1" customHeight="1" x14ac:dyDescent="0.2">
      <c r="A288" s="59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hidden="1" customHeight="1" x14ac:dyDescent="0.2">
      <c r="A289" s="59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hidden="1" customHeight="1" x14ac:dyDescent="0.2">
      <c r="A290" s="59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hidden="1" customHeight="1" x14ac:dyDescent="0.2">
      <c r="A291" s="59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hidden="1" customHeight="1" x14ac:dyDescent="0.2">
      <c r="A292" s="59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hidden="1" customHeight="1" x14ac:dyDescent="0.2">
      <c r="A293" s="59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hidden="1" customHeight="1" x14ac:dyDescent="0.2">
      <c r="A294" s="59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hidden="1" customHeight="1" x14ac:dyDescent="0.2">
      <c r="A295" s="59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hidden="1" customHeight="1" x14ac:dyDescent="0.2">
      <c r="A296" s="59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hidden="1" customHeight="1" x14ac:dyDescent="0.2">
      <c r="A297" s="59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hidden="1" customHeight="1" x14ac:dyDescent="0.2">
      <c r="A298" s="59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hidden="1" customHeight="1" x14ac:dyDescent="0.2">
      <c r="A299" s="59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hidden="1" customHeight="1" x14ac:dyDescent="0.2">
      <c r="A300" s="59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hidden="1" customHeight="1" x14ac:dyDescent="0.2">
      <c r="A301" s="59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hidden="1" customHeight="1" x14ac:dyDescent="0.2">
      <c r="A302" s="59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hidden="1" customHeight="1" x14ac:dyDescent="0.2">
      <c r="A303" s="59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hidden="1" customHeight="1" x14ac:dyDescent="0.2">
      <c r="A304" s="59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hidden="1" customHeight="1" x14ac:dyDescent="0.2">
      <c r="A305" s="59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hidden="1" customHeight="1" x14ac:dyDescent="0.2">
      <c r="A306" s="59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hidden="1" customHeight="1" x14ac:dyDescent="0.2">
      <c r="A307" s="59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hidden="1" customHeight="1" x14ac:dyDescent="0.2">
      <c r="A308" s="59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hidden="1" customHeight="1" x14ac:dyDescent="0.2">
      <c r="A309" s="59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hidden="1" customHeight="1" x14ac:dyDescent="0.2">
      <c r="A310" s="59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hidden="1" customHeight="1" x14ac:dyDescent="0.2">
      <c r="A311" s="59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hidden="1" customHeight="1" x14ac:dyDescent="0.2">
      <c r="A312" s="59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hidden="1" customHeight="1" x14ac:dyDescent="0.2">
      <c r="A313" s="59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hidden="1" customHeight="1" x14ac:dyDescent="0.2">
      <c r="A314" s="59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hidden="1" customHeight="1" x14ac:dyDescent="0.2">
      <c r="A315" s="59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hidden="1" customHeight="1" x14ac:dyDescent="0.2">
      <c r="A316" s="59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hidden="1" customHeight="1" x14ac:dyDescent="0.2">
      <c r="A317" s="59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hidden="1" customHeight="1" x14ac:dyDescent="0.2">
      <c r="A318" s="59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hidden="1" customHeight="1" x14ac:dyDescent="0.2">
      <c r="A319" s="59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hidden="1" customHeight="1" x14ac:dyDescent="0.2">
      <c r="A320" s="59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hidden="1" customHeight="1" x14ac:dyDescent="0.2">
      <c r="A321" s="59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hidden="1" customHeight="1" x14ac:dyDescent="0.2">
      <c r="A322" s="59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hidden="1" customHeight="1" x14ac:dyDescent="0.2">
      <c r="A323" s="59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hidden="1" customHeight="1" x14ac:dyDescent="0.2">
      <c r="A324" s="59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hidden="1" customHeight="1" x14ac:dyDescent="0.2">
      <c r="A325" s="59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hidden="1" customHeight="1" x14ac:dyDescent="0.2">
      <c r="A326" s="59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hidden="1" customHeight="1" x14ac:dyDescent="0.2">
      <c r="A327" s="59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hidden="1" customHeight="1" x14ac:dyDescent="0.2">
      <c r="A328" s="59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hidden="1" customHeight="1" x14ac:dyDescent="0.2">
      <c r="A329" s="59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hidden="1" customHeight="1" x14ac:dyDescent="0.2">
      <c r="A330" s="59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hidden="1" customHeight="1" x14ac:dyDescent="0.2">
      <c r="A331" s="59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hidden="1" customHeight="1" x14ac:dyDescent="0.2">
      <c r="A332" s="59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hidden="1" customHeight="1" x14ac:dyDescent="0.2">
      <c r="A333" s="59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hidden="1" customHeight="1" x14ac:dyDescent="0.2">
      <c r="A334" s="59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hidden="1" customHeight="1" x14ac:dyDescent="0.2">
      <c r="A335" s="59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hidden="1" customHeight="1" x14ac:dyDescent="0.2">
      <c r="A336" s="59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hidden="1" customHeight="1" x14ac:dyDescent="0.2">
      <c r="A337" s="59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hidden="1" customHeight="1" x14ac:dyDescent="0.2">
      <c r="A338" s="59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hidden="1" customHeight="1" x14ac:dyDescent="0.2">
      <c r="A339" s="59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hidden="1" customHeight="1" x14ac:dyDescent="0.2">
      <c r="A340" s="59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hidden="1" customHeight="1" x14ac:dyDescent="0.2">
      <c r="A341" s="59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hidden="1" customHeight="1" x14ac:dyDescent="0.2">
      <c r="A342" s="59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hidden="1" customHeight="1" x14ac:dyDescent="0.2">
      <c r="A343" s="59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hidden="1" customHeight="1" x14ac:dyDescent="0.2">
      <c r="A344" s="59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hidden="1" customHeight="1" x14ac:dyDescent="0.2">
      <c r="A345" s="59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hidden="1" customHeight="1" x14ac:dyDescent="0.2">
      <c r="A346" s="59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hidden="1" customHeight="1" x14ac:dyDescent="0.2">
      <c r="A347" s="59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hidden="1" customHeight="1" x14ac:dyDescent="0.2">
      <c r="A348" s="59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hidden="1" customHeight="1" x14ac:dyDescent="0.2">
      <c r="A349" s="59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hidden="1" customHeight="1" x14ac:dyDescent="0.2">
      <c r="A350" s="59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hidden="1" customHeight="1" x14ac:dyDescent="0.2">
      <c r="A351" s="59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hidden="1" customHeight="1" x14ac:dyDescent="0.2">
      <c r="A352" s="59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hidden="1" customHeight="1" x14ac:dyDescent="0.2">
      <c r="A353" s="59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hidden="1" customHeight="1" x14ac:dyDescent="0.2">
      <c r="A354" s="59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hidden="1" customHeight="1" x14ac:dyDescent="0.2">
      <c r="A355" s="59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hidden="1" customHeight="1" x14ac:dyDescent="0.2">
      <c r="A356" s="59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hidden="1" customHeight="1" x14ac:dyDescent="0.2">
      <c r="A357" s="59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hidden="1" customHeight="1" x14ac:dyDescent="0.2">
      <c r="A358" s="59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hidden="1" customHeight="1" x14ac:dyDescent="0.2">
      <c r="A359" s="59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hidden="1" customHeight="1" x14ac:dyDescent="0.2">
      <c r="A360" s="59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hidden="1" customHeight="1" x14ac:dyDescent="0.2">
      <c r="A361" s="59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hidden="1" customHeight="1" x14ac:dyDescent="0.2">
      <c r="A362" s="59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hidden="1" customHeight="1" x14ac:dyDescent="0.2">
      <c r="A363" s="59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hidden="1" customHeight="1" x14ac:dyDescent="0.2">
      <c r="A364" s="59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hidden="1" customHeight="1" x14ac:dyDescent="0.2">
      <c r="A365" s="59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hidden="1" customHeight="1" x14ac:dyDescent="0.2">
      <c r="A366" s="59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hidden="1" customHeight="1" x14ac:dyDescent="0.2">
      <c r="A367" s="59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hidden="1" customHeight="1" x14ac:dyDescent="0.2">
      <c r="A368" s="59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hidden="1" customHeight="1" x14ac:dyDescent="0.2">
      <c r="A369" s="59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hidden="1" customHeight="1" x14ac:dyDescent="0.2">
      <c r="A370" s="59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hidden="1" customHeight="1" x14ac:dyDescent="0.2">
      <c r="A371" s="59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hidden="1" customHeight="1" x14ac:dyDescent="0.2">
      <c r="A372" s="59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hidden="1" customHeight="1" x14ac:dyDescent="0.2">
      <c r="A373" s="59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hidden="1" customHeight="1" x14ac:dyDescent="0.2">
      <c r="A374" s="59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hidden="1" customHeight="1" x14ac:dyDescent="0.2">
      <c r="A375" s="59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hidden="1" customHeight="1" x14ac:dyDescent="0.2">
      <c r="A376" s="59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hidden="1" customHeight="1" x14ac:dyDescent="0.2">
      <c r="A377" s="59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hidden="1" customHeight="1" x14ac:dyDescent="0.2">
      <c r="A378" s="59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hidden="1" customHeight="1" x14ac:dyDescent="0.2">
      <c r="A379" s="59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hidden="1" customHeight="1" x14ac:dyDescent="0.2">
      <c r="A380" s="59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hidden="1" customHeight="1" x14ac:dyDescent="0.2">
      <c r="A381" s="59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hidden="1" customHeight="1" x14ac:dyDescent="0.2">
      <c r="A382" s="59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hidden="1" customHeight="1" x14ac:dyDescent="0.2">
      <c r="A383" s="59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hidden="1" customHeight="1" x14ac:dyDescent="0.2">
      <c r="A384" s="59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hidden="1" customHeight="1" x14ac:dyDescent="0.2">
      <c r="A385" s="59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hidden="1" customHeight="1" x14ac:dyDescent="0.2">
      <c r="A386" s="59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hidden="1" customHeight="1" x14ac:dyDescent="0.2">
      <c r="A387" s="59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hidden="1" customHeight="1" x14ac:dyDescent="0.2">
      <c r="A388" s="59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hidden="1" customHeight="1" x14ac:dyDescent="0.2">
      <c r="A389" s="59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hidden="1" customHeight="1" x14ac:dyDescent="0.2">
      <c r="A390" s="59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hidden="1" customHeight="1" x14ac:dyDescent="0.2">
      <c r="A391" s="59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hidden="1" customHeight="1" x14ac:dyDescent="0.2">
      <c r="A392" s="59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hidden="1" customHeight="1" x14ac:dyDescent="0.2">
      <c r="A393" s="59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hidden="1" customHeight="1" x14ac:dyDescent="0.2">
      <c r="A394" s="59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hidden="1" customHeight="1" x14ac:dyDescent="0.2">
      <c r="A395" s="59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hidden="1" customHeight="1" x14ac:dyDescent="0.2">
      <c r="A396" s="59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hidden="1" customHeight="1" x14ac:dyDescent="0.2">
      <c r="A397" s="59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hidden="1" customHeight="1" x14ac:dyDescent="0.2">
      <c r="A398" s="59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hidden="1" customHeight="1" x14ac:dyDescent="0.2">
      <c r="A399" s="59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hidden="1" customHeight="1" x14ac:dyDescent="0.2">
      <c r="A400" s="59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hidden="1" customHeight="1" x14ac:dyDescent="0.2">
      <c r="A401" s="59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hidden="1" customHeight="1" x14ac:dyDescent="0.2">
      <c r="A402" s="59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hidden="1" customHeight="1" x14ac:dyDescent="0.2">
      <c r="A403" s="59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hidden="1" customHeight="1" x14ac:dyDescent="0.2">
      <c r="A404" s="59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hidden="1" customHeight="1" x14ac:dyDescent="0.2">
      <c r="A405" s="59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hidden="1" customHeight="1" x14ac:dyDescent="0.2">
      <c r="A406" s="59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hidden="1" customHeight="1" x14ac:dyDescent="0.2">
      <c r="A407" s="59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hidden="1" customHeight="1" x14ac:dyDescent="0.2">
      <c r="A408" s="59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hidden="1" customHeight="1" x14ac:dyDescent="0.2">
      <c r="A409" s="59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hidden="1" customHeight="1" x14ac:dyDescent="0.2">
      <c r="A410" s="59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hidden="1" customHeight="1" x14ac:dyDescent="0.2">
      <c r="A411" s="59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hidden="1" customHeight="1" x14ac:dyDescent="0.2">
      <c r="A412" s="59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hidden="1" customHeight="1" x14ac:dyDescent="0.2">
      <c r="A413" s="59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hidden="1" customHeight="1" x14ac:dyDescent="0.2">
      <c r="A414" s="59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hidden="1" customHeight="1" x14ac:dyDescent="0.2">
      <c r="A415" s="59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hidden="1" customHeight="1" x14ac:dyDescent="0.2">
      <c r="A416" s="59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hidden="1" customHeight="1" x14ac:dyDescent="0.2">
      <c r="A417" s="59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hidden="1" customHeight="1" x14ac:dyDescent="0.2">
      <c r="A418" s="59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hidden="1" customHeight="1" x14ac:dyDescent="0.2">
      <c r="A419" s="59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hidden="1" customHeight="1" x14ac:dyDescent="0.2">
      <c r="A420" s="59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hidden="1" customHeight="1" x14ac:dyDescent="0.2">
      <c r="A421" s="59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hidden="1" customHeight="1" x14ac:dyDescent="0.2">
      <c r="A422" s="59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hidden="1" customHeight="1" x14ac:dyDescent="0.2">
      <c r="A423" s="59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hidden="1" customHeight="1" x14ac:dyDescent="0.2">
      <c r="A424" s="59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hidden="1" customHeight="1" x14ac:dyDescent="0.2">
      <c r="A425" s="59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hidden="1" customHeight="1" x14ac:dyDescent="0.2">
      <c r="A426" s="59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hidden="1" customHeight="1" x14ac:dyDescent="0.2">
      <c r="A427" s="59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hidden="1" customHeight="1" x14ac:dyDescent="0.2">
      <c r="A428" s="59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hidden="1" customHeight="1" x14ac:dyDescent="0.2">
      <c r="A429" s="59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hidden="1" customHeight="1" x14ac:dyDescent="0.2">
      <c r="A430" s="59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hidden="1" customHeight="1" x14ac:dyDescent="0.2">
      <c r="A431" s="59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hidden="1" customHeight="1" x14ac:dyDescent="0.2">
      <c r="A432" s="59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hidden="1" customHeight="1" x14ac:dyDescent="0.2">
      <c r="A433" s="59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hidden="1" customHeight="1" x14ac:dyDescent="0.2">
      <c r="A434" s="59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hidden="1" customHeight="1" x14ac:dyDescent="0.2">
      <c r="A435" s="59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hidden="1" customHeight="1" x14ac:dyDescent="0.2">
      <c r="A436" s="59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hidden="1" customHeight="1" x14ac:dyDescent="0.2">
      <c r="A437" s="59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hidden="1" customHeight="1" x14ac:dyDescent="0.2">
      <c r="A438" s="59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hidden="1" customHeight="1" x14ac:dyDescent="0.2">
      <c r="A439" s="59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hidden="1" customHeight="1" x14ac:dyDescent="0.2">
      <c r="A440" s="59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hidden="1" customHeight="1" x14ac:dyDescent="0.2">
      <c r="A441" s="59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hidden="1" customHeight="1" x14ac:dyDescent="0.2">
      <c r="A442" s="59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hidden="1" customHeight="1" x14ac:dyDescent="0.2">
      <c r="A443" s="59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hidden="1" customHeight="1" x14ac:dyDescent="0.2">
      <c r="A444" s="59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hidden="1" customHeight="1" x14ac:dyDescent="0.2">
      <c r="A445" s="59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hidden="1" customHeight="1" x14ac:dyDescent="0.2">
      <c r="A446" s="59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hidden="1" customHeight="1" x14ac:dyDescent="0.2">
      <c r="A447" s="59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hidden="1" customHeight="1" x14ac:dyDescent="0.2">
      <c r="A448" s="59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hidden="1" customHeight="1" x14ac:dyDescent="0.2">
      <c r="A449" s="59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hidden="1" customHeight="1" x14ac:dyDescent="0.2">
      <c r="A450" s="59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hidden="1" customHeight="1" x14ac:dyDescent="0.2">
      <c r="A451" s="59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hidden="1" customHeight="1" x14ac:dyDescent="0.2">
      <c r="A452" s="59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hidden="1" customHeight="1" x14ac:dyDescent="0.2">
      <c r="A453" s="59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hidden="1" customHeight="1" x14ac:dyDescent="0.2">
      <c r="A454" s="59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hidden="1" customHeight="1" x14ac:dyDescent="0.2">
      <c r="A455" s="59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hidden="1" customHeight="1" x14ac:dyDescent="0.2">
      <c r="A456" s="59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hidden="1" customHeight="1" x14ac:dyDescent="0.2">
      <c r="A457" s="59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hidden="1" customHeight="1" x14ac:dyDescent="0.2">
      <c r="A458" s="59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hidden="1" customHeight="1" x14ac:dyDescent="0.2">
      <c r="A459" s="59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hidden="1" customHeight="1" x14ac:dyDescent="0.2">
      <c r="A460" s="59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hidden="1" customHeight="1" x14ac:dyDescent="0.2">
      <c r="A461" s="59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hidden="1" customHeight="1" x14ac:dyDescent="0.2">
      <c r="A462" s="59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hidden="1" customHeight="1" x14ac:dyDescent="0.2">
      <c r="A463" s="59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hidden="1" customHeight="1" x14ac:dyDescent="0.2">
      <c r="A464" s="59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hidden="1" customHeight="1" x14ac:dyDescent="0.2">
      <c r="A465" s="59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hidden="1" customHeight="1" x14ac:dyDescent="0.2">
      <c r="A466" s="59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hidden="1" customHeight="1" x14ac:dyDescent="0.2">
      <c r="A467" s="59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hidden="1" customHeight="1" x14ac:dyDescent="0.2">
      <c r="A468" s="59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hidden="1" customHeight="1" x14ac:dyDescent="0.2">
      <c r="A469" s="59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hidden="1" customHeight="1" x14ac:dyDescent="0.2">
      <c r="A470" s="59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hidden="1" customHeight="1" x14ac:dyDescent="0.2">
      <c r="A471" s="59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hidden="1" customHeight="1" x14ac:dyDescent="0.2">
      <c r="A472" s="59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hidden="1" customHeight="1" x14ac:dyDescent="0.2">
      <c r="A473" s="59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hidden="1" customHeight="1" x14ac:dyDescent="0.2">
      <c r="A474" s="59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hidden="1" customHeight="1" x14ac:dyDescent="0.2">
      <c r="A475" s="59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hidden="1" customHeight="1" x14ac:dyDescent="0.2">
      <c r="A476" s="59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hidden="1" customHeight="1" x14ac:dyDescent="0.2">
      <c r="A477" s="59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hidden="1" customHeight="1" x14ac:dyDescent="0.2">
      <c r="A478" s="59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hidden="1" customHeight="1" x14ac:dyDescent="0.2">
      <c r="A479" s="59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hidden="1" customHeight="1" x14ac:dyDescent="0.2">
      <c r="A480" s="59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hidden="1" customHeight="1" x14ac:dyDescent="0.2">
      <c r="A481" s="59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hidden="1" customHeight="1" x14ac:dyDescent="0.2">
      <c r="A482" s="59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hidden="1" customHeight="1" x14ac:dyDescent="0.2">
      <c r="A483" s="59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hidden="1" customHeight="1" x14ac:dyDescent="0.2">
      <c r="A484" s="59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hidden="1" customHeight="1" x14ac:dyDescent="0.2">
      <c r="A485" s="59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hidden="1" customHeight="1" x14ac:dyDescent="0.2">
      <c r="A486" s="59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hidden="1" customHeight="1" x14ac:dyDescent="0.2">
      <c r="A487" s="59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hidden="1" customHeight="1" x14ac:dyDescent="0.2">
      <c r="A488" s="59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hidden="1" customHeight="1" x14ac:dyDescent="0.2">
      <c r="A489" s="59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hidden="1" customHeight="1" x14ac:dyDescent="0.2">
      <c r="A490" s="59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hidden="1" customHeight="1" x14ac:dyDescent="0.2">
      <c r="A491" s="59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hidden="1" customHeight="1" x14ac:dyDescent="0.2">
      <c r="A492" s="59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hidden="1" customHeight="1" x14ac:dyDescent="0.2">
      <c r="A493" s="59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hidden="1" customHeight="1" x14ac:dyDescent="0.2">
      <c r="A494" s="59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hidden="1" customHeight="1" x14ac:dyDescent="0.2">
      <c r="A495" s="59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hidden="1" customHeight="1" x14ac:dyDescent="0.2">
      <c r="A496" s="59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hidden="1" customHeight="1" x14ac:dyDescent="0.2">
      <c r="A497" s="59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hidden="1" customHeight="1" x14ac:dyDescent="0.2">
      <c r="A498" s="59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hidden="1" customHeight="1" x14ac:dyDescent="0.2">
      <c r="A499" s="59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hidden="1" customHeight="1" x14ac:dyDescent="0.2">
      <c r="A500" s="59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hidden="1" customHeight="1" x14ac:dyDescent="0.2">
      <c r="A501" s="59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hidden="1" customHeight="1" x14ac:dyDescent="0.2">
      <c r="A502" s="59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hidden="1" customHeight="1" x14ac:dyDescent="0.2">
      <c r="A503" s="59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hidden="1" customHeight="1" x14ac:dyDescent="0.2">
      <c r="A504" s="59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hidden="1" customHeight="1" x14ac:dyDescent="0.2">
      <c r="A505" s="59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hidden="1" customHeight="1" x14ac:dyDescent="0.2">
      <c r="A506" s="59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hidden="1" customHeight="1" x14ac:dyDescent="0.2">
      <c r="A507" s="59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hidden="1" customHeight="1" x14ac:dyDescent="0.2">
      <c r="A508" s="59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hidden="1" customHeight="1" x14ac:dyDescent="0.2">
      <c r="A509" s="59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hidden="1" customHeight="1" x14ac:dyDescent="0.2">
      <c r="A510" s="59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hidden="1" customHeight="1" x14ac:dyDescent="0.2">
      <c r="A511" s="59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hidden="1" customHeight="1" x14ac:dyDescent="0.2">
      <c r="A512" s="59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hidden="1" customHeight="1" x14ac:dyDescent="0.2">
      <c r="A513" s="59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hidden="1" customHeight="1" x14ac:dyDescent="0.2">
      <c r="A514" s="59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hidden="1" customHeight="1" x14ac:dyDescent="0.2">
      <c r="A515" s="59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hidden="1" customHeight="1" x14ac:dyDescent="0.2">
      <c r="A516" s="59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hidden="1" customHeight="1" x14ac:dyDescent="0.2">
      <c r="A517" s="59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hidden="1" customHeight="1" x14ac:dyDescent="0.2">
      <c r="A518" s="59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hidden="1" customHeight="1" x14ac:dyDescent="0.2">
      <c r="A519" s="59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hidden="1" customHeight="1" x14ac:dyDescent="0.2">
      <c r="A520" s="59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hidden="1" customHeight="1" x14ac:dyDescent="0.2">
      <c r="A521" s="59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hidden="1" customHeight="1" x14ac:dyDescent="0.2">
      <c r="A522" s="59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hidden="1" customHeight="1" x14ac:dyDescent="0.2">
      <c r="A523" s="59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hidden="1" customHeight="1" x14ac:dyDescent="0.2">
      <c r="A524" s="59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hidden="1" customHeight="1" x14ac:dyDescent="0.2">
      <c r="A525" s="59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hidden="1" customHeight="1" x14ac:dyDescent="0.2">
      <c r="A526" s="59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hidden="1" customHeight="1" x14ac:dyDescent="0.2">
      <c r="A527" s="59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hidden="1" customHeight="1" x14ac:dyDescent="0.2">
      <c r="A528" s="59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hidden="1" customHeight="1" x14ac:dyDescent="0.2">
      <c r="A529" s="59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hidden="1" customHeight="1" x14ac:dyDescent="0.2">
      <c r="A530" s="59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hidden="1" customHeight="1" x14ac:dyDescent="0.2">
      <c r="A531" s="59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hidden="1" customHeight="1" x14ac:dyDescent="0.2">
      <c r="A532" s="59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hidden="1" customHeight="1" x14ac:dyDescent="0.2">
      <c r="A533" s="59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hidden="1" customHeight="1" x14ac:dyDescent="0.2">
      <c r="A534" s="59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hidden="1" customHeight="1" x14ac:dyDescent="0.2">
      <c r="A535" s="59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hidden="1" customHeight="1" x14ac:dyDescent="0.2">
      <c r="A536" s="59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hidden="1" customHeight="1" x14ac:dyDescent="0.2">
      <c r="A537" s="59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hidden="1" customHeight="1" x14ac:dyDescent="0.2">
      <c r="A538" s="59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hidden="1" customHeight="1" x14ac:dyDescent="0.2">
      <c r="A539" s="59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50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50"/>
      <c r="AF539" s="150"/>
      <c r="AG539" s="18"/>
      <c r="AH539" s="18"/>
      <c r="AI539" s="18"/>
      <c r="AJ539" s="18"/>
      <c r="AK539" s="18"/>
      <c r="AL539" s="18"/>
    </row>
    <row r="540" spans="1:38" s="11" customFormat="1" ht="15" hidden="1" customHeight="1" x14ac:dyDescent="0.2">
      <c r="A540" s="59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50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50"/>
      <c r="AF540" s="150"/>
      <c r="AG540" s="18"/>
      <c r="AH540" s="18"/>
      <c r="AI540" s="18"/>
      <c r="AJ540" s="18"/>
      <c r="AK540" s="18"/>
      <c r="AL540" s="18"/>
    </row>
    <row r="541" spans="1:38" s="11" customFormat="1" ht="15" hidden="1" customHeight="1" x14ac:dyDescent="0.2">
      <c r="A541" s="59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50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50"/>
      <c r="AF541" s="150"/>
      <c r="AG541" s="18"/>
      <c r="AH541" s="18"/>
      <c r="AI541" s="18"/>
      <c r="AJ541" s="18"/>
      <c r="AK541" s="18"/>
      <c r="AL541" s="18"/>
    </row>
    <row r="542" spans="1:38" s="11" customFormat="1" ht="15" hidden="1" customHeight="1" x14ac:dyDescent="0.2">
      <c r="A542" s="59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50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50"/>
      <c r="AF542" s="150"/>
      <c r="AG542" s="18"/>
      <c r="AH542" s="18"/>
      <c r="AI542" s="18"/>
      <c r="AJ542" s="18"/>
      <c r="AK542" s="18"/>
      <c r="AL542" s="18"/>
    </row>
    <row r="543" spans="1:38" s="11" customFormat="1" ht="15" hidden="1" customHeight="1" x14ac:dyDescent="0.2">
      <c r="A543" s="59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50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50"/>
      <c r="AF543" s="150"/>
      <c r="AG543" s="18"/>
      <c r="AH543" s="18"/>
      <c r="AI543" s="18"/>
      <c r="AJ543" s="18"/>
      <c r="AK543" s="18"/>
      <c r="AL543" s="18"/>
    </row>
    <row r="544" spans="1:38" s="11" customFormat="1" ht="15" hidden="1" customHeight="1" x14ac:dyDescent="0.2">
      <c r="A544" s="59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50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50"/>
      <c r="AF544" s="150"/>
      <c r="AG544" s="18"/>
      <c r="AH544" s="18"/>
      <c r="AI544" s="18"/>
      <c r="AJ544" s="18"/>
      <c r="AK544" s="18"/>
      <c r="AL544" s="18"/>
    </row>
    <row r="545" spans="1:38" s="11" customFormat="1" ht="15" hidden="1" customHeight="1" x14ac:dyDescent="0.2">
      <c r="A545" s="59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50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50"/>
      <c r="AF545" s="150"/>
      <c r="AG545" s="18"/>
      <c r="AH545" s="18"/>
      <c r="AI545" s="18"/>
      <c r="AJ545" s="18"/>
      <c r="AK545" s="18"/>
      <c r="AL545" s="18"/>
    </row>
    <row r="546" spans="1:38" s="11" customFormat="1" ht="15" hidden="1" customHeight="1" x14ac:dyDescent="0.2">
      <c r="A546" s="59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50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50"/>
      <c r="AF546" s="150"/>
      <c r="AG546" s="18"/>
      <c r="AH546" s="18"/>
      <c r="AI546" s="18"/>
      <c r="AJ546" s="18"/>
      <c r="AK546" s="18"/>
      <c r="AL546" s="18"/>
    </row>
    <row r="547" spans="1:38" s="11" customFormat="1" ht="15" hidden="1" customHeight="1" x14ac:dyDescent="0.2">
      <c r="A547" s="59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50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50"/>
      <c r="AF547" s="150"/>
      <c r="AG547" s="18"/>
      <c r="AH547" s="18"/>
      <c r="AI547" s="18"/>
      <c r="AJ547" s="18"/>
      <c r="AK547" s="18"/>
      <c r="AL547" s="18"/>
    </row>
    <row r="548" spans="1:38" s="11" customFormat="1" ht="15" hidden="1" customHeight="1" x14ac:dyDescent="0.2">
      <c r="A548" s="59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50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50"/>
      <c r="AF548" s="150"/>
      <c r="AG548" s="18"/>
      <c r="AH548" s="18"/>
      <c r="AI548" s="18"/>
      <c r="AJ548" s="18"/>
      <c r="AK548" s="18"/>
      <c r="AL548" s="18"/>
    </row>
    <row r="549" spans="1:38" s="11" customFormat="1" ht="15" hidden="1" customHeight="1" x14ac:dyDescent="0.2">
      <c r="A549" s="59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50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50"/>
      <c r="AF549" s="150"/>
      <c r="AG549" s="18"/>
      <c r="AH549" s="18"/>
      <c r="AI549" s="18"/>
      <c r="AJ549" s="18"/>
      <c r="AK549" s="18"/>
      <c r="AL549" s="18"/>
    </row>
    <row r="550" spans="1:38" s="11" customFormat="1" ht="15" hidden="1" customHeight="1" x14ac:dyDescent="0.2">
      <c r="A550" s="59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50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50"/>
      <c r="AF550" s="150"/>
      <c r="AG550" s="18"/>
      <c r="AH550" s="18"/>
      <c r="AI550" s="18"/>
      <c r="AJ550" s="18"/>
      <c r="AK550" s="18"/>
      <c r="AL550" s="18"/>
    </row>
    <row r="551" spans="1:38" s="11" customFormat="1" ht="15" hidden="1" customHeight="1" x14ac:dyDescent="0.2">
      <c r="A551" s="59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50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50"/>
      <c r="AF551" s="150"/>
      <c r="AG551" s="18"/>
      <c r="AH551" s="18"/>
      <c r="AI551" s="18"/>
      <c r="AJ551" s="18"/>
      <c r="AK551" s="18"/>
      <c r="AL551" s="18"/>
    </row>
    <row r="552" spans="1:38" s="11" customFormat="1" ht="15" hidden="1" customHeight="1" x14ac:dyDescent="0.2">
      <c r="A552" s="59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50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50"/>
      <c r="AF552" s="150"/>
      <c r="AG552" s="18"/>
      <c r="AH552" s="18"/>
      <c r="AI552" s="18"/>
      <c r="AJ552" s="18"/>
      <c r="AK552" s="18"/>
      <c r="AL552" s="18"/>
    </row>
    <row r="553" spans="1:38" s="11" customFormat="1" ht="15" hidden="1" customHeight="1" x14ac:dyDescent="0.2">
      <c r="A553" s="59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50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50"/>
      <c r="AF553" s="150"/>
      <c r="AG553" s="18"/>
      <c r="AH553" s="18"/>
      <c r="AI553" s="18"/>
      <c r="AJ553" s="18"/>
      <c r="AK553" s="18"/>
      <c r="AL553" s="18"/>
    </row>
    <row r="554" spans="1:38" s="11" customFormat="1" ht="15" hidden="1" customHeight="1" x14ac:dyDescent="0.2">
      <c r="A554" s="59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50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50"/>
      <c r="AF554" s="150"/>
      <c r="AG554" s="18"/>
      <c r="AH554" s="18"/>
      <c r="AI554" s="18"/>
      <c r="AJ554" s="18"/>
      <c r="AK554" s="18"/>
      <c r="AL554" s="18"/>
    </row>
    <row r="555" spans="1:38" s="11" customFormat="1" ht="15" hidden="1" customHeight="1" x14ac:dyDescent="0.2">
      <c r="A555" s="59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50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50"/>
      <c r="AF555" s="150"/>
      <c r="AG555" s="18"/>
      <c r="AH555" s="18"/>
      <c r="AI555" s="18"/>
      <c r="AJ555" s="18"/>
      <c r="AK555" s="18"/>
      <c r="AL555" s="18"/>
    </row>
    <row r="556" spans="1:38" s="11" customFormat="1" ht="15" hidden="1" customHeight="1" x14ac:dyDescent="0.2">
      <c r="A556" s="59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50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50"/>
      <c r="AF556" s="150"/>
      <c r="AG556" s="18"/>
      <c r="AH556" s="18"/>
      <c r="AI556" s="18"/>
      <c r="AJ556" s="18"/>
      <c r="AK556" s="18"/>
      <c r="AL556" s="18"/>
    </row>
    <row r="557" spans="1:38" s="11" customFormat="1" ht="15" hidden="1" customHeight="1" x14ac:dyDescent="0.2">
      <c r="A557" s="59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50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50"/>
      <c r="AF557" s="150"/>
      <c r="AG557" s="18"/>
      <c r="AH557" s="18"/>
      <c r="AI557" s="18"/>
      <c r="AJ557" s="18"/>
      <c r="AK557" s="18"/>
      <c r="AL557" s="18"/>
    </row>
    <row r="558" spans="1:38" s="11" customFormat="1" ht="15" hidden="1" customHeight="1" x14ac:dyDescent="0.2">
      <c r="A558" s="59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50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50"/>
      <c r="AF558" s="150"/>
      <c r="AG558" s="18"/>
      <c r="AH558" s="18"/>
      <c r="AI558" s="18"/>
      <c r="AJ558" s="18"/>
      <c r="AK558" s="18"/>
      <c r="AL558" s="18"/>
    </row>
    <row r="559" spans="1:38" s="11" customFormat="1" ht="15" hidden="1" customHeight="1" x14ac:dyDescent="0.2">
      <c r="A559" s="59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50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50"/>
      <c r="AF559" s="150"/>
      <c r="AG559" s="18"/>
      <c r="AH559" s="18"/>
      <c r="AI559" s="18"/>
      <c r="AJ559" s="18"/>
      <c r="AK559" s="18"/>
      <c r="AL559" s="18"/>
    </row>
    <row r="560" spans="1:38" s="11" customFormat="1" ht="15" hidden="1" customHeight="1" x14ac:dyDescent="0.2">
      <c r="A560" s="59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50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50"/>
      <c r="AF560" s="150"/>
      <c r="AG560" s="18"/>
      <c r="AH560" s="18"/>
      <c r="AI560" s="18"/>
      <c r="AJ560" s="18"/>
      <c r="AK560" s="18"/>
      <c r="AL560" s="18"/>
    </row>
    <row r="561" spans="1:38" s="11" customFormat="1" ht="15" hidden="1" customHeight="1" x14ac:dyDescent="0.2">
      <c r="A561" s="59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50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50"/>
      <c r="AF561" s="150"/>
      <c r="AG561" s="18"/>
      <c r="AH561" s="18"/>
      <c r="AI561" s="18"/>
      <c r="AJ561" s="18"/>
      <c r="AK561" s="18"/>
      <c r="AL561" s="18"/>
    </row>
    <row r="562" spans="1:38" s="11" customFormat="1" ht="15" hidden="1" customHeight="1" x14ac:dyDescent="0.2">
      <c r="A562" s="59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50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50"/>
      <c r="AF562" s="150"/>
      <c r="AG562" s="18"/>
      <c r="AH562" s="18"/>
      <c r="AI562" s="18"/>
      <c r="AJ562" s="18"/>
      <c r="AK562" s="18"/>
      <c r="AL562" s="18"/>
    </row>
    <row r="563" spans="1:38" s="11" customFormat="1" ht="15" hidden="1" customHeight="1" x14ac:dyDescent="0.2">
      <c r="A563" s="59"/>
      <c r="B563" s="79"/>
      <c r="C563" s="159"/>
      <c r="D563" s="159"/>
      <c r="E563" s="17"/>
      <c r="F563" s="18"/>
      <c r="G563" s="18"/>
      <c r="H563" s="18"/>
      <c r="I563" s="18"/>
      <c r="J563" s="18"/>
      <c r="K563" s="18"/>
      <c r="L563" s="18"/>
      <c r="M563" s="18"/>
      <c r="N563" s="150"/>
      <c r="O563" s="150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50"/>
      <c r="AF563" s="150"/>
      <c r="AG563" s="18"/>
      <c r="AH563" s="18"/>
      <c r="AI563" s="18"/>
      <c r="AJ563" s="18"/>
      <c r="AK563" s="18"/>
      <c r="AL563" s="18"/>
    </row>
    <row r="564" spans="1:38" s="11" customFormat="1" ht="15" hidden="1" customHeight="1" x14ac:dyDescent="0.2">
      <c r="A564" s="59"/>
      <c r="B564" s="79"/>
      <c r="C564" s="159"/>
      <c r="D564" s="159"/>
      <c r="E564" s="17"/>
      <c r="F564" s="18"/>
      <c r="G564" s="18"/>
      <c r="H564" s="18"/>
      <c r="I564" s="18"/>
      <c r="J564" s="18"/>
      <c r="K564" s="18"/>
      <c r="L564" s="18"/>
      <c r="M564" s="18"/>
      <c r="N564" s="150"/>
      <c r="O564" s="150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50"/>
      <c r="AF564" s="150"/>
      <c r="AG564" s="18"/>
      <c r="AH564" s="18"/>
      <c r="AI564" s="18"/>
      <c r="AJ564" s="18"/>
      <c r="AK564" s="18"/>
      <c r="AL564" s="18"/>
    </row>
    <row r="565" spans="1:38" s="11" customFormat="1" ht="15" hidden="1" customHeight="1" x14ac:dyDescent="0.2">
      <c r="A565" s="59"/>
      <c r="B565" s="79"/>
      <c r="C565" s="159"/>
      <c r="D565" s="159"/>
      <c r="E565" s="17"/>
      <c r="F565" s="18"/>
      <c r="G565" s="18"/>
      <c r="H565" s="18"/>
      <c r="I565" s="18"/>
      <c r="J565" s="18"/>
      <c r="K565" s="18"/>
      <c r="L565" s="18"/>
      <c r="M565" s="18"/>
      <c r="N565" s="150"/>
      <c r="O565" s="150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50"/>
      <c r="AF565" s="150"/>
      <c r="AG565" s="18"/>
      <c r="AH565" s="18"/>
      <c r="AI565" s="18"/>
      <c r="AJ565" s="18"/>
      <c r="AK565" s="18"/>
      <c r="AL565" s="18"/>
    </row>
    <row r="566" spans="1:38" s="11" customFormat="1" ht="15" hidden="1" customHeight="1" x14ac:dyDescent="0.2">
      <c r="A566" s="59"/>
      <c r="B566" s="79"/>
      <c r="C566" s="159"/>
      <c r="D566" s="159"/>
      <c r="E566" s="17"/>
      <c r="F566" s="18"/>
      <c r="G566" s="18"/>
      <c r="H566" s="18"/>
      <c r="I566" s="18"/>
      <c r="J566" s="18"/>
      <c r="K566" s="18"/>
      <c r="L566" s="18"/>
      <c r="M566" s="18"/>
      <c r="N566" s="150"/>
      <c r="O566" s="150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50"/>
      <c r="AF566" s="150"/>
      <c r="AG566" s="18"/>
      <c r="AH566" s="18"/>
      <c r="AI566" s="18"/>
      <c r="AJ566" s="18"/>
      <c r="AK566" s="18"/>
      <c r="AL566" s="18"/>
    </row>
    <row r="567" spans="1:38" s="11" customFormat="1" ht="15" hidden="1" customHeight="1" x14ac:dyDescent="0.2">
      <c r="A567" s="59"/>
      <c r="B567" s="79"/>
      <c r="C567" s="159"/>
      <c r="D567" s="159"/>
      <c r="E567" s="17"/>
      <c r="F567" s="18"/>
      <c r="G567" s="18"/>
      <c r="H567" s="18"/>
      <c r="I567" s="18"/>
      <c r="J567" s="18"/>
      <c r="K567" s="18"/>
      <c r="L567" s="18"/>
      <c r="M567" s="18"/>
      <c r="N567" s="150"/>
      <c r="O567" s="150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50"/>
      <c r="AF567" s="150"/>
      <c r="AG567" s="18"/>
      <c r="AH567" s="18"/>
      <c r="AI567" s="18"/>
      <c r="AJ567" s="18"/>
      <c r="AK567" s="18"/>
      <c r="AL567" s="18"/>
    </row>
    <row r="568" spans="1:38" s="11" customFormat="1" ht="15" hidden="1" customHeight="1" x14ac:dyDescent="0.2">
      <c r="A568" s="59"/>
      <c r="B568" s="79"/>
      <c r="C568" s="159"/>
      <c r="D568" s="159"/>
      <c r="E568" s="17"/>
      <c r="F568" s="18"/>
      <c r="G568" s="18"/>
      <c r="H568" s="18"/>
      <c r="I568" s="18"/>
      <c r="J568" s="18"/>
      <c r="K568" s="18"/>
      <c r="L568" s="18"/>
      <c r="M568" s="18"/>
      <c r="N568" s="150"/>
      <c r="O568" s="150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50"/>
      <c r="AF568" s="150"/>
      <c r="AG568" s="18"/>
      <c r="AH568" s="18"/>
      <c r="AI568" s="18"/>
      <c r="AJ568" s="18"/>
      <c r="AK568" s="18"/>
      <c r="AL568" s="18"/>
    </row>
    <row r="569" spans="1:38" s="11" customFormat="1" ht="15" hidden="1" customHeight="1" x14ac:dyDescent="0.2">
      <c r="A569" s="59"/>
      <c r="B569" s="79"/>
      <c r="C569" s="159"/>
      <c r="D569" s="159"/>
      <c r="E569" s="17"/>
      <c r="F569" s="18"/>
      <c r="G569" s="18"/>
      <c r="H569" s="18"/>
      <c r="I569" s="18"/>
      <c r="J569" s="18"/>
      <c r="K569" s="18"/>
      <c r="L569" s="18"/>
      <c r="M569" s="18"/>
      <c r="N569" s="150"/>
      <c r="O569" s="150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50"/>
      <c r="AF569" s="150"/>
      <c r="AG569" s="18"/>
      <c r="AH569" s="18"/>
      <c r="AI569" s="18"/>
      <c r="AJ569" s="18"/>
      <c r="AK569" s="18"/>
      <c r="AL569" s="18"/>
    </row>
    <row r="570" spans="1:38" s="11" customFormat="1" ht="15" hidden="1" customHeight="1" x14ac:dyDescent="0.2">
      <c r="A570" s="59"/>
      <c r="B570" s="79"/>
      <c r="C570" s="159"/>
      <c r="D570" s="159"/>
      <c r="E570" s="17"/>
      <c r="F570" s="18"/>
      <c r="G570" s="18"/>
      <c r="H570" s="18"/>
      <c r="I570" s="18"/>
      <c r="J570" s="18"/>
      <c r="K570" s="18"/>
      <c r="L570" s="18"/>
      <c r="M570" s="18"/>
      <c r="N570" s="150"/>
      <c r="O570" s="150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50"/>
      <c r="AF570" s="150"/>
      <c r="AG570" s="18"/>
      <c r="AH570" s="18"/>
      <c r="AI570" s="18"/>
      <c r="AJ570" s="18"/>
      <c r="AK570" s="18"/>
      <c r="AL570" s="18"/>
    </row>
    <row r="571" spans="1:38" s="11" customFormat="1" ht="15" hidden="1" customHeight="1" x14ac:dyDescent="0.2">
      <c r="A571" s="59"/>
      <c r="B571" s="79"/>
      <c r="C571" s="159"/>
      <c r="D571" s="159"/>
      <c r="E571" s="17"/>
      <c r="F571" s="18"/>
      <c r="G571" s="18"/>
      <c r="H571" s="18"/>
      <c r="I571" s="18"/>
      <c r="J571" s="18"/>
      <c r="K571" s="18"/>
      <c r="L571" s="18"/>
      <c r="M571" s="18"/>
      <c r="N571" s="150"/>
      <c r="O571" s="150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50"/>
      <c r="AF571" s="150"/>
      <c r="AG571" s="18"/>
      <c r="AH571" s="18"/>
      <c r="AI571" s="18"/>
      <c r="AJ571" s="18"/>
      <c r="AK571" s="18"/>
      <c r="AL571" s="18"/>
    </row>
    <row r="572" spans="1:38" s="11" customFormat="1" ht="15" hidden="1" customHeight="1" x14ac:dyDescent="0.2">
      <c r="A572" s="59"/>
      <c r="B572" s="79"/>
      <c r="C572" s="159"/>
      <c r="D572" s="159"/>
      <c r="E572" s="17"/>
      <c r="F572" s="18"/>
      <c r="G572" s="18"/>
      <c r="H572" s="18"/>
      <c r="I572" s="18"/>
      <c r="J572" s="18"/>
      <c r="K572" s="18"/>
      <c r="L572" s="18"/>
      <c r="M572" s="18"/>
      <c r="N572" s="150"/>
      <c r="O572" s="150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50"/>
      <c r="AF572" s="150"/>
      <c r="AG572" s="18"/>
      <c r="AH572" s="18"/>
      <c r="AI572" s="18"/>
      <c r="AJ572" s="18"/>
      <c r="AK572" s="18"/>
      <c r="AL572" s="18"/>
    </row>
    <row r="573" spans="1:38" s="11" customFormat="1" ht="15" hidden="1" customHeight="1" x14ac:dyDescent="0.2">
      <c r="A573" s="59"/>
      <c r="B573" s="79"/>
      <c r="C573" s="159"/>
      <c r="D573" s="159"/>
      <c r="E573" s="17"/>
      <c r="F573" s="18"/>
      <c r="G573" s="18"/>
      <c r="H573" s="18"/>
      <c r="I573" s="18"/>
      <c r="J573" s="18"/>
      <c r="K573" s="18"/>
      <c r="L573" s="18"/>
      <c r="M573" s="18"/>
      <c r="N573" s="150"/>
      <c r="O573" s="150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50"/>
      <c r="AF573" s="150"/>
      <c r="AG573" s="18"/>
      <c r="AH573" s="18"/>
      <c r="AI573" s="18"/>
      <c r="AJ573" s="18"/>
      <c r="AK573" s="18"/>
      <c r="AL573" s="18"/>
    </row>
    <row r="574" spans="1:38" s="11" customFormat="1" ht="15" hidden="1" customHeight="1" x14ac:dyDescent="0.2">
      <c r="A574" s="59"/>
      <c r="B574" s="79"/>
      <c r="C574" s="159"/>
      <c r="D574" s="159"/>
      <c r="E574" s="17"/>
      <c r="F574" s="18"/>
      <c r="G574" s="18"/>
      <c r="H574" s="18"/>
      <c r="I574" s="18"/>
      <c r="J574" s="18"/>
      <c r="K574" s="18"/>
      <c r="L574" s="18"/>
      <c r="M574" s="18"/>
      <c r="N574" s="150"/>
      <c r="O574" s="150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50"/>
      <c r="AF574" s="150"/>
      <c r="AG574" s="18"/>
      <c r="AH574" s="18"/>
      <c r="AI574" s="18"/>
      <c r="AJ574" s="18"/>
      <c r="AK574" s="18"/>
      <c r="AL574" s="18"/>
    </row>
    <row r="575" spans="1:38" s="11" customFormat="1" ht="15" hidden="1" customHeight="1" x14ac:dyDescent="0.2">
      <c r="A575" s="59"/>
      <c r="B575" s="79"/>
      <c r="C575" s="159"/>
      <c r="D575" s="159"/>
      <c r="E575" s="17"/>
      <c r="F575" s="18"/>
      <c r="G575" s="18"/>
      <c r="H575" s="18"/>
      <c r="I575" s="18"/>
      <c r="J575" s="18"/>
      <c r="K575" s="18"/>
      <c r="L575" s="18"/>
      <c r="M575" s="18"/>
      <c r="N575" s="150"/>
      <c r="O575" s="150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50"/>
      <c r="AF575" s="150"/>
      <c r="AG575" s="18"/>
      <c r="AH575" s="18"/>
      <c r="AI575" s="18"/>
      <c r="AJ575" s="18"/>
      <c r="AK575" s="18"/>
      <c r="AL575" s="18"/>
    </row>
    <row r="576" spans="1:38" s="11" customFormat="1" ht="15" hidden="1" customHeight="1" x14ac:dyDescent="0.2">
      <c r="A576" s="59"/>
      <c r="B576" s="79"/>
      <c r="C576" s="159"/>
      <c r="D576" s="159"/>
      <c r="E576" s="17"/>
      <c r="F576" s="18"/>
      <c r="G576" s="18"/>
      <c r="H576" s="18"/>
      <c r="I576" s="18"/>
      <c r="J576" s="18"/>
      <c r="K576" s="18"/>
      <c r="L576" s="18"/>
      <c r="M576" s="18"/>
      <c r="N576" s="150"/>
      <c r="O576" s="150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50"/>
      <c r="AF576" s="150"/>
      <c r="AG576" s="18"/>
      <c r="AH576" s="18"/>
      <c r="AI576" s="18"/>
      <c r="AJ576" s="18"/>
      <c r="AK576" s="18"/>
      <c r="AL576" s="18"/>
    </row>
    <row r="577" spans="1:38" s="11" customFormat="1" ht="15" hidden="1" customHeight="1" x14ac:dyDescent="0.2">
      <c r="A577" s="59"/>
      <c r="B577" s="79"/>
      <c r="C577" s="159"/>
      <c r="D577" s="159"/>
      <c r="E577" s="17"/>
      <c r="F577" s="18"/>
      <c r="G577" s="18"/>
      <c r="H577" s="18"/>
      <c r="I577" s="18"/>
      <c r="J577" s="18"/>
      <c r="K577" s="18"/>
      <c r="L577" s="18"/>
      <c r="M577" s="18"/>
      <c r="N577" s="150"/>
      <c r="O577" s="150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50"/>
      <c r="AF577" s="150"/>
      <c r="AG577" s="18"/>
      <c r="AH577" s="18"/>
      <c r="AI577" s="18"/>
      <c r="AJ577" s="18"/>
      <c r="AK577" s="18"/>
      <c r="AL577" s="18"/>
    </row>
    <row r="578" spans="1:38" s="11" customFormat="1" ht="15" hidden="1" customHeight="1" x14ac:dyDescent="0.2">
      <c r="A578" s="59"/>
      <c r="B578" s="79"/>
      <c r="C578" s="159"/>
      <c r="D578" s="159"/>
      <c r="E578" s="17"/>
      <c r="F578" s="18"/>
      <c r="G578" s="18"/>
      <c r="H578" s="18"/>
      <c r="I578" s="18"/>
      <c r="J578" s="18"/>
      <c r="K578" s="18"/>
      <c r="L578" s="18"/>
      <c r="M578" s="18"/>
      <c r="N578" s="150"/>
      <c r="O578" s="150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50"/>
      <c r="AF578" s="150"/>
      <c r="AG578" s="18"/>
      <c r="AH578" s="18"/>
      <c r="AI578" s="18"/>
      <c r="AJ578" s="18"/>
      <c r="AK578" s="18"/>
      <c r="AL578" s="18"/>
    </row>
    <row r="579" spans="1:38" s="11" customFormat="1" ht="15" hidden="1" customHeight="1" x14ac:dyDescent="0.2">
      <c r="A579" s="59"/>
      <c r="B579" s="79"/>
      <c r="C579" s="159"/>
      <c r="D579" s="159"/>
      <c r="E579" s="17"/>
      <c r="F579" s="18"/>
      <c r="G579" s="18"/>
      <c r="H579" s="18"/>
      <c r="I579" s="18"/>
      <c r="J579" s="18"/>
      <c r="K579" s="18"/>
      <c r="L579" s="18"/>
      <c r="M579" s="18"/>
      <c r="N579" s="150"/>
      <c r="O579" s="150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50"/>
      <c r="AF579" s="150"/>
      <c r="AG579" s="18"/>
      <c r="AH579" s="18"/>
      <c r="AI579" s="18"/>
      <c r="AJ579" s="18"/>
      <c r="AK579" s="18"/>
      <c r="AL579" s="18"/>
    </row>
    <row r="580" spans="1:38" s="11" customFormat="1" ht="15" hidden="1" customHeight="1" x14ac:dyDescent="0.2">
      <c r="A580" s="59"/>
      <c r="B580" s="79"/>
      <c r="C580" s="159"/>
      <c r="D580" s="159"/>
      <c r="E580" s="17"/>
      <c r="F580" s="18"/>
      <c r="G580" s="18"/>
      <c r="H580" s="18"/>
      <c r="I580" s="18"/>
      <c r="J580" s="18"/>
      <c r="K580" s="18"/>
      <c r="L580" s="18"/>
      <c r="M580" s="18"/>
      <c r="N580" s="150"/>
      <c r="O580" s="150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50"/>
      <c r="AF580" s="150"/>
      <c r="AG580" s="18"/>
      <c r="AH580" s="18"/>
      <c r="AI580" s="18"/>
      <c r="AJ580" s="18"/>
      <c r="AK580" s="18"/>
      <c r="AL580" s="18"/>
    </row>
    <row r="581" spans="1:38" s="11" customFormat="1" ht="15" hidden="1" customHeight="1" x14ac:dyDescent="0.2">
      <c r="A581" s="59"/>
      <c r="B581" s="79"/>
      <c r="C581" s="159"/>
      <c r="D581" s="159"/>
      <c r="E581" s="17"/>
      <c r="F581" s="18"/>
      <c r="G581" s="18"/>
      <c r="H581" s="18"/>
      <c r="I581" s="18"/>
      <c r="J581" s="18"/>
      <c r="K581" s="18"/>
      <c r="L581" s="18"/>
      <c r="M581" s="18"/>
      <c r="N581" s="150"/>
      <c r="O581" s="150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50"/>
      <c r="AF581" s="150"/>
      <c r="AG581" s="18"/>
      <c r="AH581" s="18"/>
      <c r="AI581" s="18"/>
      <c r="AJ581" s="18"/>
      <c r="AK581" s="18"/>
      <c r="AL581" s="18"/>
    </row>
    <row r="582" spans="1:38" s="11" customFormat="1" ht="15" hidden="1" customHeight="1" x14ac:dyDescent="0.2">
      <c r="A582" s="59"/>
      <c r="B582" s="79"/>
      <c r="C582" s="159"/>
      <c r="D582" s="159"/>
      <c r="E582" s="17"/>
      <c r="F582" s="18"/>
      <c r="G582" s="18"/>
      <c r="H582" s="18"/>
      <c r="I582" s="18"/>
      <c r="J582" s="18"/>
      <c r="K582" s="18"/>
      <c r="L582" s="18"/>
      <c r="M582" s="18"/>
      <c r="N582" s="150"/>
      <c r="O582" s="150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50"/>
      <c r="AF582" s="150"/>
      <c r="AG582" s="18"/>
      <c r="AH582" s="18"/>
      <c r="AI582" s="18"/>
      <c r="AJ582" s="18"/>
      <c r="AK582" s="18"/>
      <c r="AL582" s="18"/>
    </row>
    <row r="583" spans="1:38" s="11" customFormat="1" ht="15" hidden="1" customHeight="1" x14ac:dyDescent="0.2">
      <c r="A583" s="59"/>
      <c r="B583" s="79"/>
      <c r="C583" s="159"/>
      <c r="D583" s="159"/>
      <c r="E583" s="17"/>
      <c r="F583" s="18"/>
      <c r="G583" s="18"/>
      <c r="H583" s="18"/>
      <c r="I583" s="18"/>
      <c r="J583" s="18"/>
      <c r="K583" s="18"/>
      <c r="L583" s="18"/>
      <c r="M583" s="18"/>
      <c r="N583" s="150"/>
      <c r="O583" s="150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50"/>
      <c r="AF583" s="150"/>
      <c r="AG583" s="18"/>
      <c r="AH583" s="18"/>
      <c r="AI583" s="18"/>
      <c r="AJ583" s="18"/>
      <c r="AK583" s="18"/>
      <c r="AL583" s="18"/>
    </row>
    <row r="584" spans="1:38" s="11" customFormat="1" ht="15" hidden="1" customHeight="1" x14ac:dyDescent="0.2">
      <c r="A584" s="59"/>
      <c r="B584" s="79"/>
      <c r="C584" s="159"/>
      <c r="D584" s="159"/>
      <c r="E584" s="17"/>
      <c r="F584" s="18"/>
      <c r="G584" s="18"/>
      <c r="H584" s="18"/>
      <c r="I584" s="18"/>
      <c r="J584" s="18"/>
      <c r="K584" s="18"/>
      <c r="L584" s="18"/>
      <c r="M584" s="18"/>
      <c r="N584" s="150"/>
      <c r="O584" s="150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50"/>
      <c r="AF584" s="150"/>
      <c r="AG584" s="18"/>
      <c r="AH584" s="18"/>
      <c r="AI584" s="18"/>
      <c r="AJ584" s="18"/>
      <c r="AK584" s="18"/>
      <c r="AL584" s="18"/>
    </row>
    <row r="585" spans="1:38" s="11" customFormat="1" ht="15" hidden="1" customHeight="1" x14ac:dyDescent="0.2">
      <c r="A585" s="59"/>
      <c r="B585" s="79"/>
      <c r="C585" s="159"/>
      <c r="D585" s="159"/>
      <c r="E585" s="17"/>
      <c r="F585" s="18"/>
      <c r="G585" s="18"/>
      <c r="H585" s="18"/>
      <c r="I585" s="18"/>
      <c r="J585" s="18"/>
      <c r="K585" s="18"/>
      <c r="L585" s="18"/>
      <c r="M585" s="18"/>
      <c r="N585" s="150"/>
      <c r="O585" s="150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50"/>
      <c r="AF585" s="150"/>
      <c r="AG585" s="18"/>
      <c r="AH585" s="18"/>
      <c r="AI585" s="18"/>
      <c r="AJ585" s="18"/>
      <c r="AK585" s="18"/>
      <c r="AL585" s="18"/>
    </row>
    <row r="586" spans="1:38" s="11" customFormat="1" ht="15" hidden="1" customHeight="1" x14ac:dyDescent="0.2">
      <c r="A586" s="59"/>
      <c r="B586" s="79"/>
      <c r="C586" s="159"/>
      <c r="D586" s="159"/>
      <c r="E586" s="17"/>
      <c r="F586" s="18"/>
      <c r="G586" s="18"/>
      <c r="H586" s="18"/>
      <c r="I586" s="18"/>
      <c r="J586" s="18"/>
      <c r="K586" s="18"/>
      <c r="L586" s="18"/>
      <c r="M586" s="18"/>
      <c r="N586" s="150"/>
      <c r="O586" s="150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50"/>
      <c r="AF586" s="150"/>
      <c r="AG586" s="18"/>
      <c r="AH586" s="18"/>
      <c r="AI586" s="18"/>
      <c r="AJ586" s="18"/>
      <c r="AK586" s="18"/>
      <c r="AL586" s="18"/>
    </row>
    <row r="587" spans="1:38" s="11" customFormat="1" ht="15" hidden="1" customHeight="1" x14ac:dyDescent="0.2">
      <c r="A587" s="59"/>
      <c r="B587" s="79"/>
      <c r="C587" s="159"/>
      <c r="D587" s="159"/>
      <c r="E587" s="17"/>
      <c r="F587" s="18"/>
      <c r="G587" s="18"/>
      <c r="H587" s="18"/>
      <c r="I587" s="18"/>
      <c r="J587" s="18"/>
      <c r="K587" s="18"/>
      <c r="L587" s="18"/>
      <c r="M587" s="18"/>
      <c r="N587" s="150"/>
      <c r="O587" s="150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50"/>
      <c r="AF587" s="150"/>
      <c r="AG587" s="18"/>
      <c r="AH587" s="18"/>
      <c r="AI587" s="18"/>
      <c r="AJ587" s="18"/>
      <c r="AK587" s="18"/>
      <c r="AL587" s="18"/>
    </row>
    <row r="588" spans="1:38" s="11" customFormat="1" ht="15" hidden="1" customHeight="1" x14ac:dyDescent="0.2">
      <c r="A588" s="59"/>
      <c r="B588" s="79"/>
      <c r="C588" s="159"/>
      <c r="D588" s="159"/>
      <c r="E588" s="17"/>
      <c r="F588" s="18"/>
      <c r="G588" s="18"/>
      <c r="H588" s="18"/>
      <c r="I588" s="18"/>
      <c r="J588" s="18"/>
      <c r="K588" s="18"/>
      <c r="L588" s="18"/>
      <c r="M588" s="18"/>
      <c r="N588" s="150"/>
      <c r="O588" s="150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50"/>
      <c r="AF588" s="150"/>
      <c r="AG588" s="18"/>
      <c r="AH588" s="18"/>
      <c r="AI588" s="18"/>
      <c r="AJ588" s="18"/>
      <c r="AK588" s="18"/>
      <c r="AL588" s="18"/>
    </row>
    <row r="589" spans="1:38" s="11" customFormat="1" ht="15" hidden="1" customHeight="1" x14ac:dyDescent="0.2">
      <c r="A589" s="59"/>
      <c r="B589" s="79"/>
      <c r="C589" s="159"/>
      <c r="D589" s="159"/>
      <c r="E589" s="17"/>
      <c r="F589" s="18"/>
      <c r="G589" s="18"/>
      <c r="H589" s="18"/>
      <c r="I589" s="18"/>
      <c r="J589" s="18"/>
      <c r="K589" s="18"/>
      <c r="L589" s="18"/>
      <c r="M589" s="18"/>
      <c r="N589" s="150"/>
      <c r="O589" s="150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50"/>
      <c r="AF589" s="150"/>
      <c r="AG589" s="18"/>
      <c r="AH589" s="18"/>
      <c r="AI589" s="18"/>
      <c r="AJ589" s="18"/>
      <c r="AK589" s="18"/>
      <c r="AL589" s="18"/>
    </row>
    <row r="590" spans="1:38" s="11" customFormat="1" ht="15" hidden="1" customHeight="1" x14ac:dyDescent="0.2">
      <c r="A590" s="59"/>
      <c r="B590" s="79"/>
      <c r="C590" s="159"/>
      <c r="D590" s="159"/>
      <c r="E590" s="17"/>
      <c r="F590" s="18"/>
      <c r="G590" s="18"/>
      <c r="H590" s="18"/>
      <c r="I590" s="18"/>
      <c r="J590" s="18"/>
      <c r="K590" s="18"/>
      <c r="L590" s="18"/>
      <c r="M590" s="18"/>
      <c r="N590" s="150"/>
      <c r="O590" s="150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50"/>
      <c r="AF590" s="150"/>
      <c r="AG590" s="18"/>
      <c r="AH590" s="18"/>
      <c r="AI590" s="18"/>
      <c r="AJ590" s="18"/>
      <c r="AK590" s="18"/>
      <c r="AL590" s="18"/>
    </row>
    <row r="591" spans="1:38" s="11" customFormat="1" ht="15" hidden="1" customHeight="1" x14ac:dyDescent="0.2">
      <c r="A591" s="59"/>
      <c r="B591" s="79"/>
      <c r="C591" s="159"/>
      <c r="D591" s="159"/>
      <c r="E591" s="17"/>
      <c r="F591" s="18"/>
      <c r="G591" s="18"/>
      <c r="H591" s="18"/>
      <c r="I591" s="18"/>
      <c r="J591" s="18"/>
      <c r="K591" s="18"/>
      <c r="L591" s="18"/>
      <c r="M591" s="18"/>
      <c r="N591" s="150"/>
      <c r="O591" s="150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50"/>
      <c r="AF591" s="150"/>
      <c r="AG591" s="18"/>
      <c r="AH591" s="18"/>
      <c r="AI591" s="18"/>
      <c r="AJ591" s="18"/>
      <c r="AK591" s="18"/>
      <c r="AL591" s="18"/>
    </row>
    <row r="592" spans="1:38" s="11" customFormat="1" ht="15" hidden="1" customHeight="1" x14ac:dyDescent="0.2">
      <c r="A592" s="59"/>
      <c r="B592" s="79"/>
      <c r="C592" s="159"/>
      <c r="D592" s="159"/>
      <c r="E592" s="17"/>
      <c r="F592" s="18"/>
      <c r="G592" s="18"/>
      <c r="H592" s="18"/>
      <c r="I592" s="18"/>
      <c r="J592" s="18"/>
      <c r="K592" s="18"/>
      <c r="L592" s="18"/>
      <c r="M592" s="18"/>
      <c r="N592" s="150"/>
      <c r="O592" s="150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50"/>
      <c r="AF592" s="150"/>
      <c r="AG592" s="18"/>
      <c r="AH592" s="18"/>
      <c r="AI592" s="18"/>
      <c r="AJ592" s="18"/>
      <c r="AK592" s="18"/>
      <c r="AL592" s="18"/>
    </row>
    <row r="593" spans="1:38" s="11" customFormat="1" ht="15" hidden="1" customHeight="1" x14ac:dyDescent="0.2">
      <c r="A593" s="59"/>
      <c r="B593" s="79"/>
      <c r="C593" s="159"/>
      <c r="D593" s="159"/>
      <c r="E593" s="17"/>
      <c r="F593" s="18"/>
      <c r="G593" s="18"/>
      <c r="H593" s="18"/>
      <c r="I593" s="18"/>
      <c r="J593" s="18"/>
      <c r="K593" s="18"/>
      <c r="L593" s="18"/>
      <c r="M593" s="18"/>
      <c r="N593" s="150"/>
      <c r="O593" s="150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50"/>
      <c r="AF593" s="150"/>
      <c r="AG593" s="18"/>
      <c r="AH593" s="18"/>
      <c r="AI593" s="18"/>
      <c r="AJ593" s="18"/>
      <c r="AK593" s="18"/>
      <c r="AL593" s="18"/>
    </row>
    <row r="594" spans="1:38" s="11" customFormat="1" ht="15" hidden="1" customHeight="1" x14ac:dyDescent="0.2">
      <c r="A594" s="59"/>
      <c r="B594" s="79"/>
      <c r="C594" s="159"/>
      <c r="D594" s="159"/>
      <c r="E594" s="17"/>
      <c r="F594" s="18"/>
      <c r="G594" s="18"/>
      <c r="H594" s="18"/>
      <c r="I594" s="18"/>
      <c r="J594" s="18"/>
      <c r="K594" s="18"/>
      <c r="L594" s="18"/>
      <c r="M594" s="18"/>
      <c r="N594" s="150"/>
      <c r="O594" s="150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50"/>
      <c r="AF594" s="150"/>
      <c r="AG594" s="18"/>
      <c r="AH594" s="18"/>
      <c r="AI594" s="18"/>
      <c r="AJ594" s="18"/>
      <c r="AK594" s="18"/>
      <c r="AL594" s="18"/>
    </row>
    <row r="595" spans="1:38" s="11" customFormat="1" ht="15" hidden="1" customHeight="1" x14ac:dyDescent="0.2">
      <c r="A595" s="59"/>
      <c r="B595" s="79"/>
      <c r="C595" s="159"/>
      <c r="D595" s="159"/>
      <c r="E595" s="17"/>
      <c r="F595" s="18"/>
      <c r="G595" s="18"/>
      <c r="H595" s="18"/>
      <c r="I595" s="18"/>
      <c r="J595" s="18"/>
      <c r="K595" s="18"/>
      <c r="L595" s="18"/>
      <c r="M595" s="18"/>
      <c r="N595" s="150"/>
      <c r="O595" s="150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50"/>
      <c r="AF595" s="150"/>
      <c r="AG595" s="18"/>
      <c r="AH595" s="18"/>
      <c r="AI595" s="18"/>
      <c r="AJ595" s="18"/>
      <c r="AK595" s="18"/>
      <c r="AL595" s="18"/>
    </row>
    <row r="596" spans="1:38" s="11" customFormat="1" ht="15" hidden="1" customHeight="1" x14ac:dyDescent="0.2">
      <c r="A596" s="59"/>
      <c r="B596" s="79"/>
      <c r="C596" s="159"/>
      <c r="D596" s="159"/>
      <c r="E596" s="17"/>
      <c r="F596" s="18"/>
      <c r="G596" s="18"/>
      <c r="H596" s="18"/>
      <c r="I596" s="18"/>
      <c r="J596" s="18"/>
      <c r="K596" s="18"/>
      <c r="L596" s="18"/>
      <c r="M596" s="18"/>
      <c r="N596" s="150"/>
      <c r="O596" s="150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50"/>
      <c r="AF596" s="150"/>
      <c r="AG596" s="18"/>
      <c r="AH596" s="18"/>
      <c r="AI596" s="18"/>
      <c r="AJ596" s="18"/>
      <c r="AK596" s="18"/>
      <c r="AL596" s="18"/>
    </row>
    <row r="597" spans="1:38" s="11" customFormat="1" ht="15" hidden="1" customHeight="1" x14ac:dyDescent="0.2">
      <c r="A597" s="59"/>
      <c r="B597" s="79"/>
      <c r="C597" s="159"/>
      <c r="D597" s="159"/>
      <c r="E597" s="17"/>
      <c r="F597" s="18"/>
      <c r="G597" s="18"/>
      <c r="H597" s="18"/>
      <c r="I597" s="18"/>
      <c r="J597" s="18"/>
      <c r="K597" s="18"/>
      <c r="L597" s="18"/>
      <c r="M597" s="18"/>
      <c r="N597" s="150"/>
      <c r="O597" s="150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50"/>
      <c r="AF597" s="150"/>
      <c r="AG597" s="18"/>
      <c r="AH597" s="18"/>
      <c r="AI597" s="18"/>
      <c r="AJ597" s="18"/>
      <c r="AK597" s="18"/>
      <c r="AL597" s="18"/>
    </row>
    <row r="598" spans="1:38" s="11" customFormat="1" ht="15" hidden="1" customHeight="1" x14ac:dyDescent="0.2">
      <c r="A598" s="59"/>
      <c r="B598" s="79"/>
      <c r="C598" s="159"/>
      <c r="D598" s="159"/>
      <c r="E598" s="17"/>
      <c r="F598" s="18"/>
      <c r="G598" s="18"/>
      <c r="H598" s="18"/>
      <c r="I598" s="18"/>
      <c r="J598" s="18"/>
      <c r="K598" s="18"/>
      <c r="L598" s="18"/>
      <c r="M598" s="18"/>
      <c r="N598" s="150"/>
      <c r="O598" s="150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50"/>
      <c r="AF598" s="150"/>
      <c r="AG598" s="18"/>
      <c r="AH598" s="18"/>
      <c r="AI598" s="18"/>
      <c r="AJ598" s="18"/>
      <c r="AK598" s="18"/>
      <c r="AL598" s="18"/>
    </row>
    <row r="599" spans="1:38" s="11" customFormat="1" ht="15" hidden="1" customHeight="1" x14ac:dyDescent="0.2">
      <c r="A599" s="59"/>
      <c r="B599" s="79"/>
      <c r="C599" s="159"/>
      <c r="D599" s="159"/>
      <c r="E599" s="17"/>
      <c r="F599" s="18"/>
      <c r="G599" s="18"/>
      <c r="H599" s="18"/>
      <c r="I599" s="18"/>
      <c r="J599" s="18"/>
      <c r="K599" s="18"/>
      <c r="L599" s="18"/>
      <c r="M599" s="18"/>
      <c r="N599" s="150"/>
      <c r="O599" s="150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50"/>
      <c r="AF599" s="150"/>
      <c r="AG599" s="18"/>
      <c r="AH599" s="18"/>
      <c r="AI599" s="18"/>
      <c r="AJ599" s="18"/>
      <c r="AK599" s="18"/>
      <c r="AL599" s="18"/>
    </row>
    <row r="600" spans="1:38" s="11" customFormat="1" ht="15" hidden="1" customHeight="1" x14ac:dyDescent="0.2">
      <c r="A600" s="59"/>
      <c r="B600" s="79"/>
      <c r="C600" s="159"/>
      <c r="D600" s="159"/>
      <c r="E600" s="17"/>
      <c r="F600" s="18"/>
      <c r="G600" s="18"/>
      <c r="H600" s="18"/>
      <c r="I600" s="18"/>
      <c r="J600" s="18"/>
      <c r="K600" s="18"/>
      <c r="L600" s="18"/>
      <c r="M600" s="18"/>
      <c r="N600" s="150"/>
      <c r="O600" s="150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50"/>
      <c r="AF600" s="150"/>
      <c r="AG600" s="18"/>
      <c r="AH600" s="18"/>
      <c r="AI600" s="18"/>
      <c r="AJ600" s="18"/>
      <c r="AK600" s="18"/>
      <c r="AL600" s="18"/>
    </row>
    <row r="601" spans="1:38" s="11" customFormat="1" ht="15" hidden="1" customHeight="1" x14ac:dyDescent="0.2">
      <c r="A601" s="59"/>
      <c r="B601" s="79"/>
      <c r="C601" s="159"/>
      <c r="D601" s="159"/>
      <c r="E601" s="17"/>
      <c r="F601" s="18"/>
      <c r="G601" s="18"/>
      <c r="H601" s="18"/>
      <c r="I601" s="18"/>
      <c r="J601" s="18"/>
      <c r="K601" s="18"/>
      <c r="L601" s="18"/>
      <c r="M601" s="18"/>
      <c r="N601" s="150"/>
      <c r="O601" s="150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50"/>
      <c r="AF601" s="150"/>
      <c r="AG601" s="18"/>
      <c r="AH601" s="18"/>
      <c r="AI601" s="18"/>
      <c r="AJ601" s="18"/>
      <c r="AK601" s="18"/>
      <c r="AL601" s="18"/>
    </row>
    <row r="602" spans="1:38" s="11" customFormat="1" ht="15" hidden="1" customHeight="1" x14ac:dyDescent="0.2">
      <c r="A602" s="59"/>
      <c r="B602" s="79"/>
      <c r="C602" s="159"/>
      <c r="D602" s="159"/>
      <c r="E602" s="17"/>
      <c r="F602" s="18"/>
      <c r="G602" s="18"/>
      <c r="H602" s="18"/>
      <c r="I602" s="18"/>
      <c r="J602" s="18"/>
      <c r="K602" s="18"/>
      <c r="L602" s="18"/>
      <c r="M602" s="18"/>
      <c r="N602" s="150"/>
      <c r="O602" s="150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50"/>
      <c r="AF602" s="150"/>
      <c r="AG602" s="18"/>
      <c r="AH602" s="18"/>
      <c r="AI602" s="18"/>
      <c r="AJ602" s="18"/>
      <c r="AK602" s="18"/>
      <c r="AL602" s="18"/>
    </row>
    <row r="603" spans="1:38" s="11" customFormat="1" ht="15" hidden="1" customHeight="1" x14ac:dyDescent="0.2">
      <c r="A603" s="59"/>
      <c r="B603" s="79"/>
      <c r="C603" s="159"/>
      <c r="D603" s="159"/>
      <c r="E603" s="17"/>
      <c r="F603" s="18"/>
      <c r="G603" s="18"/>
      <c r="H603" s="18"/>
      <c r="I603" s="18"/>
      <c r="J603" s="18"/>
      <c r="K603" s="18"/>
      <c r="L603" s="18"/>
      <c r="M603" s="18"/>
      <c r="N603" s="150"/>
      <c r="O603" s="150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50"/>
      <c r="AF603" s="150"/>
      <c r="AG603" s="18"/>
      <c r="AH603" s="18"/>
      <c r="AI603" s="18"/>
      <c r="AJ603" s="18"/>
      <c r="AK603" s="18"/>
      <c r="AL603" s="18"/>
    </row>
    <row r="604" spans="1:38" s="11" customFormat="1" ht="15" hidden="1" customHeight="1" x14ac:dyDescent="0.2">
      <c r="A604" s="59"/>
      <c r="B604" s="79"/>
      <c r="C604" s="159"/>
      <c r="D604" s="159"/>
      <c r="E604" s="17"/>
      <c r="F604" s="18"/>
      <c r="G604" s="18"/>
      <c r="H604" s="18"/>
      <c r="I604" s="18"/>
      <c r="J604" s="18"/>
      <c r="K604" s="18"/>
      <c r="L604" s="18"/>
      <c r="M604" s="18"/>
      <c r="N604" s="150"/>
      <c r="O604" s="150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50"/>
      <c r="AF604" s="150"/>
      <c r="AG604" s="18"/>
      <c r="AH604" s="18"/>
      <c r="AI604" s="18"/>
      <c r="AJ604" s="18"/>
      <c r="AK604" s="18"/>
      <c r="AL604" s="18"/>
    </row>
    <row r="605" spans="1:38" s="11" customFormat="1" ht="15" hidden="1" customHeight="1" x14ac:dyDescent="0.2">
      <c r="A605" s="59"/>
      <c r="B605" s="79"/>
      <c r="C605" s="159"/>
      <c r="D605" s="159"/>
      <c r="E605" s="17"/>
      <c r="F605" s="18"/>
      <c r="G605" s="18"/>
      <c r="H605" s="18"/>
      <c r="I605" s="18"/>
      <c r="J605" s="18"/>
      <c r="K605" s="18"/>
      <c r="L605" s="18"/>
      <c r="M605" s="18"/>
      <c r="N605" s="150"/>
      <c r="O605" s="150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50"/>
      <c r="AF605" s="150"/>
      <c r="AG605" s="18"/>
      <c r="AH605" s="18"/>
      <c r="AI605" s="18"/>
      <c r="AJ605" s="18"/>
      <c r="AK605" s="18"/>
      <c r="AL605" s="18"/>
    </row>
    <row r="606" spans="1:38" s="11" customFormat="1" ht="15" hidden="1" customHeight="1" x14ac:dyDescent="0.2">
      <c r="A606" s="59"/>
      <c r="B606" s="79"/>
      <c r="C606" s="159"/>
      <c r="D606" s="159"/>
      <c r="E606" s="17"/>
      <c r="F606" s="18"/>
      <c r="G606" s="18"/>
      <c r="H606" s="18"/>
      <c r="I606" s="18"/>
      <c r="J606" s="18"/>
      <c r="K606" s="18"/>
      <c r="L606" s="18"/>
      <c r="M606" s="18"/>
      <c r="N606" s="150"/>
      <c r="O606" s="150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50"/>
      <c r="AF606" s="150"/>
      <c r="AG606" s="18"/>
      <c r="AH606" s="18"/>
      <c r="AI606" s="18"/>
      <c r="AJ606" s="18"/>
      <c r="AK606" s="18"/>
      <c r="AL606" s="18"/>
    </row>
    <row r="607" spans="1:38" s="11" customFormat="1" ht="15" hidden="1" customHeight="1" x14ac:dyDescent="0.2">
      <c r="A607" s="59"/>
      <c r="B607" s="79"/>
      <c r="C607" s="159"/>
      <c r="D607" s="159"/>
      <c r="E607" s="17"/>
      <c r="F607" s="18"/>
      <c r="G607" s="18"/>
      <c r="H607" s="18"/>
      <c r="I607" s="18"/>
      <c r="J607" s="18"/>
      <c r="K607" s="18"/>
      <c r="L607" s="18"/>
      <c r="M607" s="18"/>
      <c r="N607" s="150"/>
      <c r="O607" s="150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50"/>
      <c r="AF607" s="150"/>
      <c r="AG607" s="18"/>
      <c r="AH607" s="18"/>
      <c r="AI607" s="18"/>
      <c r="AJ607" s="18"/>
      <c r="AK607" s="18"/>
      <c r="AL607" s="18"/>
    </row>
    <row r="608" spans="1:38" s="11" customFormat="1" ht="15" hidden="1" customHeight="1" x14ac:dyDescent="0.2">
      <c r="A608" s="59"/>
      <c r="B608" s="79"/>
      <c r="C608" s="159"/>
      <c r="D608" s="159"/>
      <c r="E608" s="17"/>
      <c r="F608" s="18"/>
      <c r="G608" s="18"/>
      <c r="H608" s="18"/>
      <c r="I608" s="18"/>
      <c r="J608" s="18"/>
      <c r="K608" s="18"/>
      <c r="L608" s="18"/>
      <c r="M608" s="18"/>
      <c r="N608" s="150"/>
      <c r="O608" s="150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50"/>
      <c r="AF608" s="150"/>
      <c r="AG608" s="18"/>
      <c r="AH608" s="18"/>
      <c r="AI608" s="18"/>
      <c r="AJ608" s="18"/>
      <c r="AK608" s="18"/>
      <c r="AL608" s="18"/>
    </row>
    <row r="609" spans="1:38" s="11" customFormat="1" ht="15" hidden="1" customHeight="1" x14ac:dyDescent="0.2">
      <c r="A609" s="59"/>
      <c r="B609" s="79"/>
      <c r="C609" s="159"/>
      <c r="D609" s="159"/>
      <c r="E609" s="17"/>
      <c r="F609" s="18"/>
      <c r="G609" s="18"/>
      <c r="H609" s="18"/>
      <c r="I609" s="18"/>
      <c r="J609" s="18"/>
      <c r="K609" s="18"/>
      <c r="L609" s="18"/>
      <c r="M609" s="18"/>
      <c r="N609" s="150"/>
      <c r="O609" s="150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50"/>
      <c r="AF609" s="150"/>
      <c r="AG609" s="18"/>
      <c r="AH609" s="18"/>
      <c r="AI609" s="18"/>
      <c r="AJ609" s="18"/>
      <c r="AK609" s="18"/>
      <c r="AL609" s="18"/>
    </row>
    <row r="610" spans="1:38" s="11" customFormat="1" ht="15" hidden="1" customHeight="1" x14ac:dyDescent="0.2">
      <c r="A610" s="59"/>
      <c r="B610" s="79"/>
      <c r="C610" s="159"/>
      <c r="D610" s="159"/>
      <c r="E610" s="17"/>
      <c r="F610" s="18"/>
      <c r="G610" s="18"/>
      <c r="H610" s="18"/>
      <c r="I610" s="18"/>
      <c r="J610" s="18"/>
      <c r="K610" s="18"/>
      <c r="L610" s="18"/>
      <c r="M610" s="18"/>
      <c r="N610" s="150"/>
      <c r="O610" s="150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50"/>
      <c r="AF610" s="150"/>
      <c r="AG610" s="18"/>
      <c r="AH610" s="18"/>
      <c r="AI610" s="18"/>
      <c r="AJ610" s="18"/>
      <c r="AK610" s="18"/>
      <c r="AL610" s="18"/>
    </row>
    <row r="611" spans="1:38" s="11" customFormat="1" ht="15" hidden="1" customHeight="1" x14ac:dyDescent="0.2">
      <c r="A611" s="59"/>
      <c r="B611" s="79"/>
      <c r="C611" s="159"/>
      <c r="D611" s="159"/>
      <c r="E611" s="17"/>
      <c r="F611" s="18"/>
      <c r="G611" s="18"/>
      <c r="H611" s="18"/>
      <c r="I611" s="18"/>
      <c r="J611" s="18"/>
      <c r="K611" s="18"/>
      <c r="L611" s="18"/>
      <c r="M611" s="18"/>
      <c r="N611" s="150"/>
      <c r="O611" s="150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50"/>
      <c r="AF611" s="150"/>
      <c r="AG611" s="18"/>
      <c r="AH611" s="18"/>
      <c r="AI611" s="18"/>
      <c r="AJ611" s="18"/>
      <c r="AK611" s="18"/>
      <c r="AL611" s="18"/>
    </row>
    <row r="612" spans="1:38" s="11" customFormat="1" ht="15" hidden="1" customHeight="1" x14ac:dyDescent="0.2">
      <c r="A612" s="59"/>
      <c r="B612" s="79"/>
      <c r="C612" s="159"/>
      <c r="D612" s="159"/>
      <c r="E612" s="17"/>
      <c r="F612" s="18"/>
      <c r="G612" s="18"/>
      <c r="H612" s="18"/>
      <c r="I612" s="18"/>
      <c r="J612" s="18"/>
      <c r="K612" s="18"/>
      <c r="L612" s="18"/>
      <c r="M612" s="18"/>
      <c r="N612" s="150"/>
      <c r="O612" s="150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50"/>
      <c r="AF612" s="150"/>
      <c r="AG612" s="18"/>
      <c r="AH612" s="18"/>
      <c r="AI612" s="18"/>
      <c r="AJ612" s="18"/>
      <c r="AK612" s="18"/>
      <c r="AL612" s="18"/>
    </row>
    <row r="613" spans="1:38" s="11" customFormat="1" ht="15" hidden="1" customHeight="1" x14ac:dyDescent="0.2">
      <c r="A613" s="59"/>
      <c r="B613" s="79"/>
      <c r="C613" s="159"/>
      <c r="D613" s="159"/>
      <c r="E613" s="17"/>
      <c r="F613" s="18"/>
      <c r="G613" s="18"/>
      <c r="H613" s="18"/>
      <c r="I613" s="18"/>
      <c r="J613" s="18"/>
      <c r="K613" s="18"/>
      <c r="L613" s="18"/>
      <c r="M613" s="18"/>
      <c r="N613" s="150"/>
      <c r="O613" s="150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50"/>
      <c r="AF613" s="150"/>
      <c r="AG613" s="18"/>
      <c r="AH613" s="18"/>
      <c r="AI613" s="18"/>
      <c r="AJ613" s="18"/>
      <c r="AK613" s="18"/>
      <c r="AL613" s="18"/>
    </row>
    <row r="614" spans="1:38" s="11" customFormat="1" ht="15" hidden="1" customHeight="1" x14ac:dyDescent="0.2">
      <c r="A614" s="59"/>
      <c r="B614" s="79"/>
      <c r="C614" s="159"/>
      <c r="D614" s="159"/>
      <c r="E614" s="17"/>
      <c r="F614" s="18"/>
      <c r="G614" s="18"/>
      <c r="H614" s="18"/>
      <c r="I614" s="18"/>
      <c r="J614" s="18"/>
      <c r="K614" s="18"/>
      <c r="L614" s="18"/>
      <c r="M614" s="18"/>
      <c r="N614" s="150"/>
      <c r="O614" s="150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50"/>
      <c r="AF614" s="150"/>
      <c r="AG614" s="18"/>
      <c r="AH614" s="18"/>
      <c r="AI614" s="18"/>
      <c r="AJ614" s="18"/>
      <c r="AK614" s="18"/>
      <c r="AL614" s="18"/>
    </row>
    <row r="615" spans="1:38" s="11" customFormat="1" ht="15" hidden="1" customHeight="1" x14ac:dyDescent="0.2">
      <c r="A615" s="59"/>
      <c r="B615" s="79"/>
      <c r="C615" s="159"/>
      <c r="D615" s="159"/>
      <c r="E615" s="17"/>
      <c r="F615" s="18"/>
      <c r="G615" s="18"/>
      <c r="H615" s="18"/>
      <c r="I615" s="18"/>
      <c r="J615" s="18"/>
      <c r="K615" s="18"/>
      <c r="L615" s="18"/>
      <c r="M615" s="18"/>
      <c r="N615" s="150"/>
      <c r="O615" s="150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50"/>
      <c r="AF615" s="150"/>
      <c r="AG615" s="18"/>
      <c r="AH615" s="18"/>
      <c r="AI615" s="18"/>
      <c r="AJ615" s="18"/>
      <c r="AK615" s="18"/>
      <c r="AL615" s="18"/>
    </row>
    <row r="616" spans="1:38" s="11" customFormat="1" ht="15" hidden="1" customHeight="1" x14ac:dyDescent="0.2">
      <c r="A616" s="59"/>
      <c r="B616" s="79"/>
      <c r="C616" s="159"/>
      <c r="D616" s="159"/>
      <c r="E616" s="17"/>
      <c r="F616" s="18"/>
      <c r="G616" s="18"/>
      <c r="H616" s="18"/>
      <c r="I616" s="18"/>
      <c r="J616" s="18"/>
      <c r="K616" s="18"/>
      <c r="L616" s="18"/>
      <c r="M616" s="18"/>
      <c r="N616" s="150"/>
      <c r="O616" s="150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50"/>
      <c r="AF616" s="150"/>
      <c r="AG616" s="18"/>
      <c r="AH616" s="18"/>
      <c r="AI616" s="18"/>
      <c r="AJ616" s="18"/>
      <c r="AK616" s="18"/>
      <c r="AL616" s="18"/>
    </row>
    <row r="617" spans="1:38" s="11" customFormat="1" ht="15" hidden="1" customHeight="1" x14ac:dyDescent="0.2">
      <c r="A617" s="59"/>
      <c r="B617" s="79"/>
      <c r="C617" s="159"/>
      <c r="D617" s="159"/>
      <c r="E617" s="17"/>
      <c r="F617" s="18"/>
      <c r="G617" s="18"/>
      <c r="H617" s="18"/>
      <c r="I617" s="18"/>
      <c r="J617" s="18"/>
      <c r="K617" s="18"/>
      <c r="L617" s="18"/>
      <c r="M617" s="18"/>
      <c r="N617" s="150"/>
      <c r="O617" s="150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50"/>
      <c r="AF617" s="150"/>
      <c r="AG617" s="18"/>
      <c r="AH617" s="18"/>
      <c r="AI617" s="18"/>
      <c r="AJ617" s="18"/>
      <c r="AK617" s="18"/>
      <c r="AL617" s="18"/>
    </row>
    <row r="618" spans="1:38" s="11" customFormat="1" ht="15" hidden="1" customHeight="1" x14ac:dyDescent="0.2">
      <c r="A618" s="59"/>
      <c r="B618" s="79"/>
      <c r="C618" s="159"/>
      <c r="D618" s="159"/>
      <c r="E618" s="17"/>
      <c r="F618" s="18"/>
      <c r="G618" s="18"/>
      <c r="H618" s="18"/>
      <c r="I618" s="18"/>
      <c r="J618" s="18"/>
      <c r="K618" s="18"/>
      <c r="L618" s="18"/>
      <c r="M618" s="18"/>
      <c r="N618" s="150"/>
      <c r="O618" s="150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50"/>
      <c r="AF618" s="150"/>
      <c r="AG618" s="18"/>
      <c r="AH618" s="18"/>
      <c r="AI618" s="18"/>
      <c r="AJ618" s="18"/>
      <c r="AK618" s="18"/>
      <c r="AL618" s="18"/>
    </row>
    <row r="619" spans="1:38" s="11" customFormat="1" ht="15" hidden="1" customHeight="1" x14ac:dyDescent="0.2">
      <c r="A619" s="59"/>
      <c r="B619" s="79"/>
      <c r="C619" s="159"/>
      <c r="D619" s="159"/>
      <c r="E619" s="17"/>
      <c r="F619" s="18"/>
      <c r="G619" s="18"/>
      <c r="H619" s="18"/>
      <c r="I619" s="18"/>
      <c r="J619" s="18"/>
      <c r="K619" s="18"/>
      <c r="L619" s="18"/>
      <c r="M619" s="18"/>
      <c r="N619" s="150"/>
      <c r="O619" s="150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50"/>
      <c r="AF619" s="150"/>
      <c r="AG619" s="18"/>
      <c r="AH619" s="18"/>
      <c r="AI619" s="18"/>
      <c r="AJ619" s="18"/>
      <c r="AK619" s="18"/>
      <c r="AL619" s="18"/>
    </row>
    <row r="620" spans="1:38" s="11" customFormat="1" ht="15" hidden="1" customHeight="1" x14ac:dyDescent="0.2">
      <c r="A620" s="59"/>
      <c r="B620" s="79"/>
      <c r="C620" s="159"/>
      <c r="D620" s="159"/>
      <c r="E620" s="17"/>
      <c r="F620" s="18"/>
      <c r="G620" s="18"/>
      <c r="H620" s="18"/>
      <c r="I620" s="18"/>
      <c r="J620" s="18"/>
      <c r="K620" s="18"/>
      <c r="L620" s="18"/>
      <c r="M620" s="18"/>
      <c r="N620" s="150"/>
      <c r="O620" s="150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50"/>
      <c r="AF620" s="150"/>
      <c r="AG620" s="18"/>
      <c r="AH620" s="18"/>
      <c r="AI620" s="18"/>
      <c r="AJ620" s="18"/>
      <c r="AK620" s="18"/>
      <c r="AL620" s="18"/>
    </row>
    <row r="621" spans="1:38" s="11" customFormat="1" ht="15" hidden="1" customHeight="1" x14ac:dyDescent="0.2">
      <c r="A621" s="59"/>
      <c r="B621" s="79"/>
      <c r="C621" s="159"/>
      <c r="D621" s="159"/>
      <c r="E621" s="17"/>
      <c r="F621" s="18"/>
      <c r="G621" s="18"/>
      <c r="H621" s="18"/>
      <c r="I621" s="18"/>
      <c r="J621" s="18"/>
      <c r="K621" s="18"/>
      <c r="L621" s="18"/>
      <c r="M621" s="18"/>
      <c r="N621" s="150"/>
      <c r="O621" s="150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50"/>
      <c r="AF621" s="150"/>
      <c r="AG621" s="18"/>
      <c r="AH621" s="18"/>
      <c r="AI621" s="18"/>
      <c r="AJ621" s="18"/>
      <c r="AK621" s="18"/>
      <c r="AL621" s="18"/>
    </row>
    <row r="622" spans="1:38" s="11" customFormat="1" ht="15" hidden="1" customHeight="1" x14ac:dyDescent="0.2">
      <c r="A622" s="59"/>
      <c r="B622" s="79"/>
      <c r="C622" s="159"/>
      <c r="D622" s="159"/>
      <c r="E622" s="17"/>
      <c r="F622" s="18"/>
      <c r="G622" s="18"/>
      <c r="H622" s="18"/>
      <c r="I622" s="18"/>
      <c r="J622" s="18"/>
      <c r="K622" s="18"/>
      <c r="L622" s="18"/>
      <c r="M622" s="18"/>
      <c r="N622" s="150"/>
      <c r="O622" s="150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50"/>
      <c r="AF622" s="150"/>
      <c r="AG622" s="18"/>
      <c r="AH622" s="18"/>
      <c r="AI622" s="18"/>
      <c r="AJ622" s="18"/>
      <c r="AK622" s="18"/>
      <c r="AL622" s="18"/>
    </row>
    <row r="623" spans="1:38" s="11" customFormat="1" ht="15" hidden="1" customHeight="1" x14ac:dyDescent="0.2">
      <c r="A623" s="59"/>
      <c r="B623" s="79"/>
      <c r="C623" s="159"/>
      <c r="D623" s="159"/>
      <c r="E623" s="17"/>
      <c r="F623" s="18"/>
      <c r="G623" s="18"/>
      <c r="H623" s="18"/>
      <c r="I623" s="18"/>
      <c r="J623" s="18"/>
      <c r="K623" s="18"/>
      <c r="L623" s="18"/>
      <c r="M623" s="18"/>
      <c r="N623" s="150"/>
      <c r="O623" s="150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50"/>
      <c r="AF623" s="150"/>
      <c r="AG623" s="18"/>
      <c r="AH623" s="18"/>
      <c r="AI623" s="18"/>
      <c r="AJ623" s="18"/>
      <c r="AK623" s="18"/>
      <c r="AL623" s="18"/>
    </row>
    <row r="624" spans="1:38" s="11" customFormat="1" ht="15" hidden="1" customHeight="1" x14ac:dyDescent="0.2">
      <c r="A624" s="59"/>
      <c r="B624" s="79"/>
      <c r="C624" s="159"/>
      <c r="D624" s="159"/>
      <c r="E624" s="17"/>
      <c r="F624" s="18"/>
      <c r="G624" s="18"/>
      <c r="H624" s="18"/>
      <c r="I624" s="18"/>
      <c r="J624" s="18"/>
      <c r="K624" s="18"/>
      <c r="L624" s="18"/>
      <c r="M624" s="18"/>
      <c r="N624" s="150"/>
      <c r="O624" s="150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50"/>
      <c r="AF624" s="150"/>
      <c r="AG624" s="18"/>
      <c r="AH624" s="18"/>
      <c r="AI624" s="18"/>
      <c r="AJ624" s="18"/>
      <c r="AK624" s="18"/>
      <c r="AL624" s="18"/>
    </row>
    <row r="625" spans="1:38" s="11" customFormat="1" ht="15" hidden="1" customHeight="1" x14ac:dyDescent="0.2">
      <c r="A625" s="59"/>
      <c r="B625" s="79"/>
      <c r="C625" s="159"/>
      <c r="D625" s="159"/>
      <c r="E625" s="17"/>
      <c r="F625" s="18"/>
      <c r="G625" s="18"/>
      <c r="H625" s="18"/>
      <c r="I625" s="18"/>
      <c r="J625" s="18"/>
      <c r="K625" s="18"/>
      <c r="L625" s="18"/>
      <c r="M625" s="18"/>
      <c r="N625" s="150"/>
      <c r="O625" s="150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50"/>
      <c r="AF625" s="150"/>
      <c r="AG625" s="18"/>
      <c r="AH625" s="18"/>
      <c r="AI625" s="18"/>
      <c r="AJ625" s="18"/>
      <c r="AK625" s="18"/>
      <c r="AL625" s="18"/>
    </row>
    <row r="626" spans="1:38" s="11" customFormat="1" ht="15" hidden="1" customHeight="1" x14ac:dyDescent="0.2">
      <c r="A626" s="59"/>
      <c r="B626" s="79"/>
      <c r="C626" s="159"/>
      <c r="D626" s="159"/>
      <c r="E626" s="17"/>
      <c r="F626" s="18"/>
      <c r="G626" s="18"/>
      <c r="H626" s="18"/>
      <c r="I626" s="18"/>
      <c r="J626" s="18"/>
      <c r="K626" s="18"/>
      <c r="L626" s="18"/>
      <c r="M626" s="18"/>
      <c r="N626" s="150"/>
      <c r="O626" s="150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50"/>
      <c r="AF626" s="150"/>
      <c r="AG626" s="18"/>
      <c r="AH626" s="18"/>
      <c r="AI626" s="18"/>
      <c r="AJ626" s="18"/>
      <c r="AK626" s="18"/>
      <c r="AL626" s="18"/>
    </row>
    <row r="627" spans="1:38" s="11" customFormat="1" ht="15" hidden="1" customHeight="1" x14ac:dyDescent="0.2">
      <c r="A627" s="59"/>
      <c r="B627" s="79"/>
      <c r="C627" s="159"/>
      <c r="D627" s="159"/>
      <c r="E627" s="17"/>
      <c r="F627" s="18"/>
      <c r="G627" s="18"/>
      <c r="H627" s="18"/>
      <c r="I627" s="18"/>
      <c r="J627" s="18"/>
      <c r="K627" s="18"/>
      <c r="L627" s="18"/>
      <c r="M627" s="18"/>
      <c r="N627" s="150"/>
      <c r="O627" s="150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50"/>
      <c r="AF627" s="150"/>
      <c r="AG627" s="18"/>
      <c r="AH627" s="18"/>
      <c r="AI627" s="18"/>
      <c r="AJ627" s="18"/>
      <c r="AK627" s="18"/>
      <c r="AL627" s="18"/>
    </row>
    <row r="628" spans="1:38" s="11" customFormat="1" ht="15" hidden="1" customHeight="1" x14ac:dyDescent="0.2">
      <c r="A628" s="59"/>
      <c r="B628" s="79"/>
      <c r="C628" s="159"/>
      <c r="D628" s="159"/>
      <c r="E628" s="17"/>
      <c r="F628" s="18"/>
      <c r="G628" s="18"/>
      <c r="H628" s="18"/>
      <c r="I628" s="18"/>
      <c r="J628" s="18"/>
      <c r="K628" s="18"/>
      <c r="L628" s="18"/>
      <c r="M628" s="18"/>
      <c r="N628" s="150"/>
      <c r="O628" s="150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50"/>
      <c r="AF628" s="150"/>
      <c r="AG628" s="18"/>
      <c r="AH628" s="18"/>
      <c r="AI628" s="18"/>
      <c r="AJ628" s="18"/>
      <c r="AK628" s="18"/>
      <c r="AL628" s="18"/>
    </row>
    <row r="629" spans="1:38" s="11" customFormat="1" ht="15" hidden="1" customHeight="1" x14ac:dyDescent="0.2">
      <c r="A629" s="59"/>
      <c r="B629" s="79"/>
      <c r="C629" s="159"/>
      <c r="D629" s="159"/>
      <c r="E629" s="17"/>
      <c r="F629" s="18"/>
      <c r="G629" s="18"/>
      <c r="H629" s="18"/>
      <c r="I629" s="18"/>
      <c r="J629" s="18"/>
      <c r="K629" s="18"/>
      <c r="L629" s="18"/>
      <c r="M629" s="18"/>
      <c r="N629" s="150"/>
      <c r="O629" s="150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50"/>
      <c r="AF629" s="150"/>
      <c r="AG629" s="18"/>
      <c r="AH629" s="18"/>
      <c r="AI629" s="18"/>
      <c r="AJ629" s="18"/>
      <c r="AK629" s="18"/>
      <c r="AL629" s="18"/>
    </row>
    <row r="630" spans="1:38" s="11" customFormat="1" ht="15" hidden="1" customHeight="1" x14ac:dyDescent="0.2">
      <c r="A630" s="59"/>
      <c r="B630" s="79"/>
      <c r="C630" s="159"/>
      <c r="D630" s="159"/>
      <c r="E630" s="17"/>
      <c r="F630" s="18"/>
      <c r="G630" s="18"/>
      <c r="H630" s="18"/>
      <c r="I630" s="18"/>
      <c r="J630" s="18"/>
      <c r="K630" s="18"/>
      <c r="L630" s="18"/>
      <c r="M630" s="18"/>
      <c r="N630" s="150"/>
      <c r="O630" s="150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50"/>
      <c r="AF630" s="150"/>
      <c r="AG630" s="18"/>
      <c r="AH630" s="18"/>
      <c r="AI630" s="18"/>
      <c r="AJ630" s="18"/>
      <c r="AK630" s="18"/>
      <c r="AL630" s="18"/>
    </row>
    <row r="631" spans="1:38" s="11" customFormat="1" ht="15" hidden="1" customHeight="1" x14ac:dyDescent="0.2">
      <c r="A631" s="59"/>
      <c r="B631" s="79"/>
      <c r="C631" s="159"/>
      <c r="D631" s="159"/>
      <c r="E631" s="17"/>
      <c r="F631" s="18"/>
      <c r="G631" s="18"/>
      <c r="H631" s="18"/>
      <c r="I631" s="18"/>
      <c r="J631" s="18"/>
      <c r="K631" s="18"/>
      <c r="L631" s="18"/>
      <c r="M631" s="18"/>
      <c r="N631" s="150"/>
      <c r="O631" s="150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50"/>
      <c r="AF631" s="150"/>
      <c r="AG631" s="18"/>
      <c r="AH631" s="18"/>
      <c r="AI631" s="18"/>
      <c r="AJ631" s="18"/>
      <c r="AK631" s="18"/>
      <c r="AL631" s="18"/>
    </row>
    <row r="632" spans="1:38" s="11" customFormat="1" ht="15" hidden="1" customHeight="1" x14ac:dyDescent="0.2">
      <c r="A632" s="59"/>
      <c r="B632" s="79"/>
      <c r="C632" s="159"/>
      <c r="D632" s="159"/>
      <c r="E632" s="17"/>
      <c r="F632" s="18"/>
      <c r="G632" s="18"/>
      <c r="H632" s="18"/>
      <c r="I632" s="18"/>
      <c r="J632" s="18"/>
      <c r="K632" s="18"/>
      <c r="L632" s="18"/>
      <c r="M632" s="18"/>
      <c r="N632" s="150"/>
      <c r="O632" s="150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50"/>
      <c r="AF632" s="150"/>
      <c r="AG632" s="18"/>
      <c r="AH632" s="18"/>
      <c r="AI632" s="18"/>
      <c r="AJ632" s="18"/>
      <c r="AK632" s="18"/>
      <c r="AL632" s="18"/>
    </row>
    <row r="633" spans="1:38" s="11" customFormat="1" ht="15" hidden="1" customHeight="1" x14ac:dyDescent="0.2">
      <c r="A633" s="59"/>
      <c r="B633" s="79"/>
      <c r="C633" s="159"/>
      <c r="D633" s="159"/>
      <c r="E633" s="17"/>
      <c r="F633" s="18"/>
      <c r="G633" s="18"/>
      <c r="H633" s="18"/>
      <c r="I633" s="18"/>
      <c r="J633" s="18"/>
      <c r="K633" s="18"/>
      <c r="L633" s="18"/>
      <c r="M633" s="18"/>
      <c r="N633" s="150"/>
      <c r="O633" s="150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50"/>
      <c r="AF633" s="150"/>
      <c r="AG633" s="18"/>
      <c r="AH633" s="18"/>
      <c r="AI633" s="18"/>
      <c r="AJ633" s="18"/>
      <c r="AK633" s="18"/>
      <c r="AL633" s="18"/>
    </row>
    <row r="634" spans="1:38" s="11" customFormat="1" ht="15" hidden="1" customHeight="1" x14ac:dyDescent="0.2">
      <c r="A634" s="59"/>
      <c r="B634" s="79"/>
      <c r="C634" s="159"/>
      <c r="D634" s="159"/>
      <c r="E634" s="17"/>
      <c r="F634" s="18"/>
      <c r="G634" s="18"/>
      <c r="H634" s="18"/>
      <c r="I634" s="18"/>
      <c r="J634" s="18"/>
      <c r="K634" s="18"/>
      <c r="L634" s="18"/>
      <c r="M634" s="18"/>
      <c r="N634" s="150"/>
      <c r="O634" s="150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50"/>
      <c r="AF634" s="150"/>
      <c r="AG634" s="18"/>
      <c r="AH634" s="18"/>
      <c r="AI634" s="18"/>
      <c r="AJ634" s="18"/>
      <c r="AK634" s="18"/>
      <c r="AL634" s="18"/>
    </row>
    <row r="635" spans="1:38" s="11" customFormat="1" ht="15" hidden="1" customHeight="1" x14ac:dyDescent="0.2">
      <c r="A635" s="59"/>
      <c r="B635" s="79"/>
      <c r="C635" s="159"/>
      <c r="D635" s="159"/>
      <c r="E635" s="17"/>
      <c r="F635" s="18"/>
      <c r="G635" s="18"/>
      <c r="H635" s="18"/>
      <c r="I635" s="18"/>
      <c r="J635" s="18"/>
      <c r="K635" s="18"/>
      <c r="L635" s="18"/>
      <c r="M635" s="18"/>
      <c r="N635" s="150"/>
      <c r="O635" s="150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50"/>
      <c r="AF635" s="150"/>
      <c r="AG635" s="18"/>
      <c r="AH635" s="18"/>
      <c r="AI635" s="18"/>
      <c r="AJ635" s="18"/>
      <c r="AK635" s="18"/>
      <c r="AL635" s="18"/>
    </row>
    <row r="636" spans="1:38" s="11" customFormat="1" ht="15" hidden="1" customHeight="1" x14ac:dyDescent="0.2">
      <c r="A636" s="59"/>
      <c r="B636" s="79"/>
      <c r="C636" s="159"/>
      <c r="D636" s="159"/>
      <c r="E636" s="17"/>
      <c r="F636" s="18"/>
      <c r="G636" s="18"/>
      <c r="H636" s="18"/>
      <c r="I636" s="18"/>
      <c r="J636" s="18"/>
      <c r="K636" s="18"/>
      <c r="L636" s="18"/>
      <c r="M636" s="18"/>
      <c r="N636" s="150"/>
      <c r="O636" s="150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50"/>
      <c r="AF636" s="150"/>
      <c r="AG636" s="18"/>
      <c r="AH636" s="18"/>
      <c r="AI636" s="18"/>
      <c r="AJ636" s="18"/>
      <c r="AK636" s="18"/>
      <c r="AL636" s="18"/>
    </row>
    <row r="637" spans="1:38" s="11" customFormat="1" ht="15" hidden="1" customHeight="1" x14ac:dyDescent="0.2">
      <c r="A637" s="59"/>
      <c r="B637" s="79"/>
      <c r="C637" s="159"/>
      <c r="D637" s="159"/>
      <c r="E637" s="17"/>
      <c r="F637" s="18"/>
      <c r="G637" s="18"/>
      <c r="H637" s="18"/>
      <c r="I637" s="18"/>
      <c r="J637" s="18"/>
      <c r="K637" s="18"/>
      <c r="L637" s="18"/>
      <c r="M637" s="18"/>
      <c r="N637" s="150"/>
      <c r="O637" s="150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50"/>
      <c r="AF637" s="150"/>
      <c r="AG637" s="18"/>
      <c r="AH637" s="18"/>
      <c r="AI637" s="18"/>
      <c r="AJ637" s="18"/>
      <c r="AK637" s="18"/>
      <c r="AL637" s="18"/>
    </row>
    <row r="638" spans="1:38" s="11" customFormat="1" ht="15" hidden="1" customHeight="1" x14ac:dyDescent="0.2">
      <c r="A638" s="59"/>
      <c r="B638" s="79"/>
      <c r="C638" s="159"/>
      <c r="D638" s="159"/>
      <c r="E638" s="17"/>
      <c r="F638" s="18"/>
      <c r="G638" s="18"/>
      <c r="H638" s="18"/>
      <c r="I638" s="18"/>
      <c r="J638" s="18"/>
      <c r="K638" s="18"/>
      <c r="L638" s="18"/>
      <c r="M638" s="18"/>
      <c r="N638" s="150"/>
      <c r="O638" s="150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50"/>
      <c r="AF638" s="150"/>
      <c r="AG638" s="18"/>
      <c r="AH638" s="18"/>
      <c r="AI638" s="18"/>
      <c r="AJ638" s="18"/>
      <c r="AK638" s="18"/>
      <c r="AL638" s="18"/>
    </row>
    <row r="639" spans="1:38" s="11" customFormat="1" ht="15" hidden="1" customHeight="1" x14ac:dyDescent="0.2">
      <c r="A639" s="59"/>
      <c r="B639" s="79"/>
      <c r="C639" s="159"/>
      <c r="D639" s="159"/>
      <c r="E639" s="17"/>
      <c r="F639" s="18"/>
      <c r="G639" s="18"/>
      <c r="H639" s="18"/>
      <c r="I639" s="18"/>
      <c r="J639" s="18"/>
      <c r="K639" s="18"/>
      <c r="L639" s="18"/>
      <c r="M639" s="18"/>
      <c r="N639" s="150"/>
      <c r="O639" s="150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50"/>
      <c r="AF639" s="150"/>
      <c r="AG639" s="18"/>
      <c r="AH639" s="18"/>
      <c r="AI639" s="18"/>
      <c r="AJ639" s="18"/>
      <c r="AK639" s="18"/>
      <c r="AL639" s="18"/>
    </row>
    <row r="640" spans="1:38" s="11" customFormat="1" ht="15" hidden="1" customHeight="1" x14ac:dyDescent="0.2">
      <c r="A640" s="59"/>
      <c r="B640" s="79"/>
      <c r="C640" s="159"/>
      <c r="D640" s="159"/>
      <c r="E640" s="17"/>
      <c r="F640" s="18"/>
      <c r="G640" s="18"/>
      <c r="H640" s="18"/>
      <c r="I640" s="18"/>
      <c r="J640" s="18"/>
      <c r="K640" s="18"/>
      <c r="L640" s="18"/>
      <c r="M640" s="18"/>
      <c r="N640" s="150"/>
      <c r="O640" s="150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50"/>
      <c r="AF640" s="150"/>
      <c r="AG640" s="18"/>
      <c r="AH640" s="18"/>
      <c r="AI640" s="18"/>
      <c r="AJ640" s="18"/>
      <c r="AK640" s="18"/>
      <c r="AL640" s="18"/>
    </row>
    <row r="641" spans="1:38" s="11" customFormat="1" ht="15" hidden="1" customHeight="1" x14ac:dyDescent="0.2">
      <c r="A641" s="59"/>
      <c r="B641" s="79"/>
      <c r="C641" s="159"/>
      <c r="D641" s="159"/>
      <c r="E641" s="17"/>
      <c r="F641" s="18"/>
      <c r="G641" s="18"/>
      <c r="H641" s="18"/>
      <c r="I641" s="18"/>
      <c r="J641" s="18"/>
      <c r="K641" s="18"/>
      <c r="L641" s="18"/>
      <c r="M641" s="18"/>
      <c r="N641" s="150"/>
      <c r="O641" s="150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50"/>
      <c r="AF641" s="150"/>
      <c r="AG641" s="18"/>
      <c r="AH641" s="18"/>
      <c r="AI641" s="18"/>
      <c r="AJ641" s="18"/>
      <c r="AK641" s="18"/>
      <c r="AL641" s="18"/>
    </row>
    <row r="642" spans="1:38" s="11" customFormat="1" ht="15" hidden="1" customHeight="1" x14ac:dyDescent="0.2">
      <c r="A642" s="59"/>
      <c r="B642" s="79"/>
      <c r="C642" s="159"/>
      <c r="D642" s="159"/>
      <c r="E642" s="17"/>
      <c r="F642" s="18"/>
      <c r="G642" s="18"/>
      <c r="H642" s="18"/>
      <c r="I642" s="18"/>
      <c r="J642" s="18"/>
      <c r="K642" s="18"/>
      <c r="L642" s="18"/>
      <c r="M642" s="18"/>
      <c r="N642" s="150"/>
      <c r="O642" s="150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50"/>
      <c r="AF642" s="150"/>
      <c r="AG642" s="18"/>
      <c r="AH642" s="18"/>
      <c r="AI642" s="18"/>
      <c r="AJ642" s="18"/>
      <c r="AK642" s="18"/>
      <c r="AL642" s="18"/>
    </row>
    <row r="643" spans="1:38" s="11" customFormat="1" ht="15" hidden="1" customHeight="1" x14ac:dyDescent="0.2">
      <c r="A643" s="59"/>
      <c r="B643" s="79"/>
      <c r="C643" s="159"/>
      <c r="D643" s="159"/>
      <c r="E643" s="17"/>
      <c r="F643" s="18"/>
      <c r="G643" s="18"/>
      <c r="H643" s="18"/>
      <c r="I643" s="18"/>
      <c r="J643" s="18"/>
      <c r="K643" s="18"/>
      <c r="L643" s="18"/>
      <c r="M643" s="18"/>
      <c r="N643" s="150"/>
      <c r="O643" s="150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50"/>
      <c r="AF643" s="150"/>
      <c r="AG643" s="18"/>
      <c r="AH643" s="18"/>
      <c r="AI643" s="18"/>
      <c r="AJ643" s="18"/>
      <c r="AK643" s="18"/>
      <c r="AL643" s="18"/>
    </row>
    <row r="644" spans="1:38" s="11" customFormat="1" ht="15" hidden="1" customHeight="1" x14ac:dyDescent="0.2">
      <c r="A644" s="59"/>
      <c r="B644" s="79"/>
      <c r="C644" s="159"/>
      <c r="D644" s="159"/>
      <c r="E644" s="17"/>
      <c r="F644" s="18"/>
      <c r="G644" s="18"/>
      <c r="H644" s="18"/>
      <c r="I644" s="18"/>
      <c r="J644" s="18"/>
      <c r="K644" s="18"/>
      <c r="L644" s="18"/>
      <c r="M644" s="18"/>
      <c r="N644" s="150"/>
      <c r="O644" s="150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50"/>
      <c r="AF644" s="150"/>
      <c r="AG644" s="18"/>
      <c r="AH644" s="18"/>
      <c r="AI644" s="18"/>
      <c r="AJ644" s="18"/>
      <c r="AK644" s="18"/>
      <c r="AL644" s="18"/>
    </row>
    <row r="645" spans="1:38" s="11" customFormat="1" ht="15" hidden="1" customHeight="1" x14ac:dyDescent="0.2">
      <c r="A645" s="59"/>
      <c r="B645" s="79"/>
      <c r="C645" s="159"/>
      <c r="D645" s="159"/>
      <c r="E645" s="17"/>
      <c r="F645" s="18"/>
      <c r="G645" s="18"/>
      <c r="H645" s="18"/>
      <c r="I645" s="18"/>
      <c r="J645" s="18"/>
      <c r="K645" s="18"/>
      <c r="L645" s="18"/>
      <c r="M645" s="18"/>
      <c r="N645" s="150"/>
      <c r="O645" s="150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50"/>
      <c r="AF645" s="150"/>
      <c r="AG645" s="18"/>
      <c r="AH645" s="18"/>
      <c r="AI645" s="18"/>
      <c r="AJ645" s="18"/>
      <c r="AK645" s="18"/>
      <c r="AL645" s="18"/>
    </row>
    <row r="646" spans="1:38" s="11" customFormat="1" ht="15" hidden="1" customHeight="1" x14ac:dyDescent="0.2">
      <c r="A646" s="59"/>
      <c r="B646" s="79"/>
      <c r="C646" s="159"/>
      <c r="D646" s="159"/>
      <c r="E646" s="17"/>
      <c r="F646" s="18"/>
      <c r="G646" s="18"/>
      <c r="H646" s="18"/>
      <c r="I646" s="18"/>
      <c r="J646" s="18"/>
      <c r="K646" s="18"/>
      <c r="L646" s="18"/>
      <c r="M646" s="18"/>
      <c r="N646" s="150"/>
      <c r="O646" s="150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50"/>
      <c r="AF646" s="150"/>
      <c r="AG646" s="18"/>
      <c r="AH646" s="18"/>
      <c r="AI646" s="18"/>
      <c r="AJ646" s="18"/>
      <c r="AK646" s="18"/>
      <c r="AL646" s="18"/>
    </row>
    <row r="647" spans="1:38" s="11" customFormat="1" ht="15" hidden="1" customHeight="1" x14ac:dyDescent="0.2">
      <c r="A647" s="59"/>
      <c r="B647" s="79"/>
      <c r="C647" s="159"/>
      <c r="D647" s="159"/>
      <c r="E647" s="17"/>
      <c r="F647" s="18"/>
      <c r="G647" s="18"/>
      <c r="H647" s="18"/>
      <c r="I647" s="18"/>
      <c r="J647" s="18"/>
      <c r="K647" s="18"/>
      <c r="L647" s="18"/>
      <c r="M647" s="18"/>
      <c r="N647" s="150"/>
      <c r="O647" s="150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50"/>
      <c r="AF647" s="150"/>
      <c r="AG647" s="18"/>
      <c r="AH647" s="18"/>
      <c r="AI647" s="18"/>
      <c r="AJ647" s="18"/>
      <c r="AK647" s="18"/>
      <c r="AL647" s="18"/>
    </row>
    <row r="648" spans="1:38" s="11" customFormat="1" ht="15" hidden="1" customHeight="1" x14ac:dyDescent="0.2">
      <c r="A648" s="59"/>
      <c r="B648" s="79"/>
      <c r="C648" s="159"/>
      <c r="D648" s="159"/>
      <c r="E648" s="17"/>
      <c r="F648" s="18"/>
      <c r="G648" s="18"/>
      <c r="H648" s="18"/>
      <c r="I648" s="18"/>
      <c r="J648" s="18"/>
      <c r="K648" s="18"/>
      <c r="L648" s="18"/>
      <c r="M648" s="18"/>
      <c r="N648" s="150"/>
      <c r="O648" s="150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50"/>
      <c r="AF648" s="150"/>
      <c r="AG648" s="18"/>
      <c r="AH648" s="18"/>
      <c r="AI648" s="18"/>
      <c r="AJ648" s="18"/>
      <c r="AK648" s="18"/>
      <c r="AL648" s="18"/>
    </row>
    <row r="649" spans="1:38" s="11" customFormat="1" ht="15" hidden="1" customHeight="1" x14ac:dyDescent="0.2">
      <c r="A649" s="59"/>
      <c r="B649" s="79"/>
      <c r="C649" s="159"/>
      <c r="D649" s="159"/>
      <c r="E649" s="17"/>
      <c r="F649" s="18"/>
      <c r="G649" s="18"/>
      <c r="H649" s="18"/>
      <c r="I649" s="18"/>
      <c r="J649" s="18"/>
      <c r="K649" s="18"/>
      <c r="L649" s="18"/>
      <c r="M649" s="18"/>
      <c r="N649" s="150"/>
      <c r="O649" s="150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50"/>
      <c r="AF649" s="150"/>
      <c r="AG649" s="18"/>
      <c r="AH649" s="18"/>
      <c r="AI649" s="18"/>
      <c r="AJ649" s="18"/>
      <c r="AK649" s="18"/>
      <c r="AL649" s="18"/>
    </row>
    <row r="650" spans="1:38" s="11" customFormat="1" ht="15" hidden="1" customHeight="1" x14ac:dyDescent="0.2">
      <c r="A650" s="59"/>
      <c r="B650" s="79"/>
      <c r="C650" s="159"/>
      <c r="D650" s="159"/>
      <c r="E650" s="17"/>
      <c r="F650" s="18"/>
      <c r="G650" s="18"/>
      <c r="H650" s="18"/>
      <c r="I650" s="18"/>
      <c r="J650" s="18"/>
      <c r="K650" s="18"/>
      <c r="L650" s="18"/>
      <c r="M650" s="18"/>
      <c r="N650" s="150"/>
      <c r="O650" s="150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50"/>
      <c r="AF650" s="150"/>
      <c r="AG650" s="18"/>
      <c r="AH650" s="18"/>
      <c r="AI650" s="18"/>
      <c r="AJ650" s="18"/>
      <c r="AK650" s="18"/>
      <c r="AL650" s="18"/>
    </row>
    <row r="651" spans="1:38" s="11" customFormat="1" ht="15" hidden="1" customHeight="1" x14ac:dyDescent="0.2">
      <c r="A651" s="59"/>
      <c r="B651" s="79"/>
      <c r="C651" s="159"/>
      <c r="D651" s="159"/>
      <c r="E651" s="17"/>
      <c r="F651" s="18"/>
      <c r="G651" s="18"/>
      <c r="H651" s="18"/>
      <c r="I651" s="18"/>
      <c r="J651" s="18"/>
      <c r="K651" s="18"/>
      <c r="L651" s="18"/>
      <c r="M651" s="18"/>
      <c r="N651" s="150"/>
      <c r="O651" s="150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50"/>
      <c r="AF651" s="150"/>
      <c r="AG651" s="18"/>
      <c r="AH651" s="18"/>
      <c r="AI651" s="18"/>
      <c r="AJ651" s="18"/>
      <c r="AK651" s="18"/>
      <c r="AL651" s="18"/>
    </row>
    <row r="652" spans="1:38" s="11" customFormat="1" ht="15" hidden="1" customHeight="1" x14ac:dyDescent="0.2">
      <c r="A652" s="59"/>
      <c r="B652" s="79"/>
      <c r="C652" s="159"/>
      <c r="D652" s="159"/>
      <c r="E652" s="17"/>
      <c r="F652" s="18"/>
      <c r="G652" s="18"/>
      <c r="H652" s="18"/>
      <c r="I652" s="18"/>
      <c r="J652" s="18"/>
      <c r="K652" s="18"/>
      <c r="L652" s="18"/>
      <c r="M652" s="18"/>
      <c r="N652" s="150"/>
      <c r="O652" s="150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50"/>
      <c r="AF652" s="150"/>
      <c r="AG652" s="18"/>
      <c r="AH652" s="18"/>
      <c r="AI652" s="18"/>
      <c r="AJ652" s="18"/>
      <c r="AK652" s="18"/>
      <c r="AL652" s="18"/>
    </row>
    <row r="653" spans="1:38" s="11" customFormat="1" ht="15" hidden="1" customHeight="1" x14ac:dyDescent="0.15">
      <c r="A653" s="59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8" s="11" customFormat="1" ht="15" hidden="1" customHeight="1" x14ac:dyDescent="0.15">
      <c r="A654" s="59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8" s="11" customFormat="1" ht="15" hidden="1" customHeight="1" x14ac:dyDescent="0.15">
      <c r="A655" s="59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8" s="11" customFormat="1" ht="15" hidden="1" customHeight="1" x14ac:dyDescent="0.15">
      <c r="A656" s="59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59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59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59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59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59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59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59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59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59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59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59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59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59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59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59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59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59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59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59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59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59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59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59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59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59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59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59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59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59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59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59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59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6" s="11" customFormat="1" ht="15" hidden="1" customHeight="1" x14ac:dyDescent="0.15">
      <c r="A689" s="59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6" s="11" customFormat="1" ht="15" hidden="1" customHeight="1" x14ac:dyDescent="0.15">
      <c r="A690" s="59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6" s="11" customFormat="1" ht="15" hidden="1" customHeight="1" x14ac:dyDescent="0.15">
      <c r="A691" s="59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6" s="11" customFormat="1" ht="15" hidden="1" customHeight="1" x14ac:dyDescent="0.15">
      <c r="A692" s="59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6" s="11" customFormat="1" ht="15" hidden="1" customHeight="1" x14ac:dyDescent="0.15">
      <c r="A693" s="59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6" s="11" customFormat="1" ht="15" hidden="1" customHeight="1" x14ac:dyDescent="0.15">
      <c r="A694" s="59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6" s="11" customFormat="1" ht="15" hidden="1" customHeight="1" x14ac:dyDescent="0.15">
      <c r="A695" s="59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6" s="11" customFormat="1" ht="15" hidden="1" customHeight="1" x14ac:dyDescent="0.15">
      <c r="A696" s="59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6" s="11" customFormat="1" ht="15" hidden="1" customHeight="1" x14ac:dyDescent="0.15">
      <c r="A697" s="59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6" s="11" customFormat="1" ht="15" hidden="1" customHeight="1" x14ac:dyDescent="0.15">
      <c r="A698" s="59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6" s="11" customFormat="1" ht="15" hidden="1" customHeight="1" x14ac:dyDescent="0.15">
      <c r="A699" s="59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6" s="11" customFormat="1" ht="15" hidden="1" customHeight="1" x14ac:dyDescent="0.15">
      <c r="A700" s="59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</row>
    <row r="701" spans="1:36" s="11" customFormat="1" ht="15" hidden="1" customHeight="1" x14ac:dyDescent="0.15">
      <c r="A701" s="59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52"/>
      <c r="AF701" s="152"/>
      <c r="AG701" s="14"/>
      <c r="AH701" s="73"/>
      <c r="AI701" s="14"/>
      <c r="AJ701" s="14"/>
    </row>
    <row r="702" spans="1:36" s="11" customFormat="1" ht="15" hidden="1" customHeight="1" x14ac:dyDescent="0.15">
      <c r="A702" s="59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52"/>
      <c r="AF702" s="152"/>
      <c r="AG702" s="14"/>
      <c r="AH702" s="73"/>
      <c r="AI702" s="14"/>
      <c r="AJ702" s="14"/>
    </row>
    <row r="703" spans="1:36" s="11" customFormat="1" ht="15" hidden="1" customHeight="1" x14ac:dyDescent="0.15">
      <c r="A703" s="59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52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52"/>
      <c r="AF703" s="152"/>
      <c r="AG703" s="14"/>
      <c r="AH703" s="73"/>
      <c r="AI703" s="14"/>
      <c r="AJ703" s="14"/>
    </row>
    <row r="704" spans="1:36" s="11" customFormat="1" ht="15" hidden="1" customHeight="1" x14ac:dyDescent="0.15">
      <c r="A704" s="59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52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52"/>
      <c r="AF704" s="152"/>
      <c r="AG704" s="14"/>
      <c r="AH704" s="73"/>
      <c r="AI704" s="14"/>
      <c r="AJ704" s="14"/>
    </row>
    <row r="705" spans="1:36" s="11" customFormat="1" ht="15" hidden="1" customHeight="1" x14ac:dyDescent="0.15">
      <c r="A705" s="59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52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52"/>
      <c r="AF705" s="152"/>
      <c r="AG705" s="14"/>
      <c r="AH705" s="73"/>
      <c r="AI705" s="14"/>
      <c r="AJ705" s="14"/>
    </row>
    <row r="706" spans="1:36" s="11" customFormat="1" ht="15" hidden="1" customHeight="1" x14ac:dyDescent="0.15">
      <c r="A706" s="59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52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52"/>
      <c r="AF706" s="152"/>
      <c r="AG706" s="14"/>
      <c r="AH706" s="73"/>
      <c r="AI706" s="14"/>
      <c r="AJ706" s="14"/>
    </row>
    <row r="707" spans="1:36" s="11" customFormat="1" ht="15" hidden="1" customHeight="1" x14ac:dyDescent="0.15">
      <c r="A707" s="59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52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52"/>
      <c r="AF707" s="152"/>
      <c r="AG707" s="14"/>
      <c r="AH707" s="73"/>
      <c r="AI707" s="14"/>
      <c r="AJ707" s="14"/>
    </row>
    <row r="708" spans="1:36" s="11" customFormat="1" ht="15" hidden="1" customHeight="1" x14ac:dyDescent="0.15">
      <c r="A708" s="59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52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52"/>
      <c r="AF708" s="152"/>
      <c r="AG708" s="14"/>
      <c r="AH708" s="73"/>
      <c r="AI708" s="14"/>
      <c r="AJ708" s="14"/>
    </row>
    <row r="709" spans="1:36" s="11" customFormat="1" ht="15" hidden="1" customHeight="1" x14ac:dyDescent="0.15">
      <c r="A709" s="59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52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52"/>
      <c r="AF709" s="152"/>
      <c r="AG709" s="14"/>
      <c r="AH709" s="73"/>
      <c r="AI709" s="14"/>
      <c r="AJ709" s="14"/>
    </row>
    <row r="710" spans="1:36" s="11" customFormat="1" ht="15" hidden="1" customHeight="1" x14ac:dyDescent="0.15">
      <c r="A710" s="59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52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52"/>
      <c r="AF710" s="152"/>
      <c r="AG710" s="14"/>
      <c r="AH710" s="73"/>
      <c r="AI710" s="14"/>
      <c r="AJ710" s="14"/>
    </row>
    <row r="711" spans="1:36" s="11" customFormat="1" ht="15" hidden="1" customHeight="1" x14ac:dyDescent="0.15">
      <c r="A711" s="59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52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52"/>
      <c r="AF711" s="152"/>
      <c r="AG711" s="14"/>
      <c r="AH711" s="73"/>
      <c r="AI711" s="14"/>
      <c r="AJ711" s="14"/>
    </row>
    <row r="712" spans="1:36" s="11" customFormat="1" ht="15" hidden="1" customHeight="1" x14ac:dyDescent="0.15">
      <c r="A712" s="59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52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52"/>
      <c r="AF712" s="152"/>
      <c r="AG712" s="14"/>
      <c r="AH712" s="73"/>
      <c r="AI712" s="14"/>
      <c r="AJ712" s="14"/>
    </row>
    <row r="713" spans="1:36" s="11" customFormat="1" ht="15" hidden="1" customHeight="1" x14ac:dyDescent="0.15">
      <c r="A713" s="59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52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52"/>
      <c r="AF713" s="152"/>
      <c r="AG713" s="14"/>
      <c r="AH713" s="73"/>
      <c r="AI713" s="14"/>
      <c r="AJ713" s="14"/>
    </row>
    <row r="714" spans="1:36" s="11" customFormat="1" ht="15" hidden="1" customHeight="1" x14ac:dyDescent="0.15">
      <c r="A714" s="59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52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52"/>
      <c r="AF714" s="152"/>
      <c r="AG714" s="14"/>
      <c r="AH714" s="73"/>
      <c r="AI714" s="14"/>
      <c r="AJ714" s="14"/>
    </row>
    <row r="715" spans="1:36" s="11" customFormat="1" ht="15" hidden="1" customHeight="1" x14ac:dyDescent="0.15">
      <c r="A715" s="59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52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52"/>
      <c r="AF715" s="152"/>
      <c r="AG715" s="14"/>
      <c r="AH715" s="73"/>
      <c r="AI715" s="14"/>
      <c r="AJ715" s="14"/>
    </row>
    <row r="716" spans="1:36" s="11" customFormat="1" ht="15" hidden="1" customHeight="1" x14ac:dyDescent="0.15">
      <c r="A716" s="59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52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52"/>
      <c r="AF716" s="152"/>
      <c r="AG716" s="14"/>
      <c r="AH716" s="73"/>
      <c r="AI716" s="14"/>
      <c r="AJ716" s="14"/>
    </row>
    <row r="717" spans="1:36" s="11" customFormat="1" ht="15" hidden="1" customHeight="1" x14ac:dyDescent="0.15">
      <c r="A717" s="59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52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52"/>
      <c r="AF717" s="152"/>
      <c r="AG717" s="14"/>
      <c r="AH717" s="73"/>
      <c r="AI717" s="14"/>
      <c r="AJ717" s="14"/>
    </row>
    <row r="718" spans="1:36" s="11" customFormat="1" ht="15" hidden="1" customHeight="1" x14ac:dyDescent="0.15">
      <c r="A718" s="59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52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52"/>
      <c r="AF718" s="152"/>
      <c r="AG718" s="14"/>
      <c r="AH718" s="73"/>
      <c r="AI718" s="14"/>
      <c r="AJ718" s="14"/>
    </row>
    <row r="719" spans="1:36" s="11" customFormat="1" ht="15" hidden="1" customHeight="1" x14ac:dyDescent="0.15">
      <c r="A719" s="59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52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52"/>
      <c r="AF719" s="152"/>
      <c r="AG719" s="14"/>
      <c r="AH719" s="73"/>
      <c r="AI719" s="14"/>
      <c r="AJ719" s="14"/>
    </row>
    <row r="720" spans="1:36" s="11" customFormat="1" ht="15" hidden="1" customHeight="1" x14ac:dyDescent="0.15">
      <c r="A720" s="59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52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52"/>
      <c r="AF720" s="152"/>
      <c r="AG720" s="14"/>
      <c r="AH720" s="73"/>
      <c r="AI720" s="14"/>
      <c r="AJ720" s="14"/>
    </row>
    <row r="721" spans="1:36" s="11" customFormat="1" ht="15" hidden="1" customHeight="1" x14ac:dyDescent="0.15">
      <c r="A721" s="59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52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52"/>
      <c r="AF721" s="152"/>
      <c r="AG721" s="14"/>
      <c r="AH721" s="73"/>
      <c r="AI721" s="14"/>
      <c r="AJ721" s="14"/>
    </row>
    <row r="722" spans="1:36" s="11" customFormat="1" ht="15" hidden="1" customHeight="1" x14ac:dyDescent="0.15">
      <c r="A722" s="59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52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52"/>
      <c r="AF722" s="152"/>
      <c r="AG722" s="14"/>
      <c r="AH722" s="73"/>
      <c r="AI722" s="14"/>
      <c r="AJ722" s="14"/>
    </row>
    <row r="723" spans="1:36" s="11" customFormat="1" ht="15" hidden="1" customHeight="1" x14ac:dyDescent="0.15">
      <c r="A723" s="59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52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52"/>
      <c r="AF723" s="152"/>
      <c r="AG723" s="14"/>
      <c r="AH723" s="73"/>
      <c r="AI723" s="14"/>
      <c r="AJ723" s="14"/>
    </row>
    <row r="724" spans="1:36" s="11" customFormat="1" ht="15" hidden="1" customHeight="1" x14ac:dyDescent="0.15">
      <c r="A724" s="59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52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52"/>
      <c r="AF724" s="152"/>
      <c r="AG724" s="14"/>
      <c r="AH724" s="73"/>
      <c r="AI724" s="14"/>
      <c r="AJ724" s="14"/>
    </row>
    <row r="725" spans="1:36" s="11" customFormat="1" ht="15" hidden="1" customHeight="1" x14ac:dyDescent="0.15">
      <c r="A725" s="59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52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52"/>
      <c r="AF725" s="152"/>
      <c r="AG725" s="14"/>
      <c r="AH725" s="73"/>
      <c r="AI725" s="14"/>
      <c r="AJ725" s="14"/>
    </row>
    <row r="726" spans="1:36" s="11" customFormat="1" ht="15" hidden="1" customHeight="1" x14ac:dyDescent="0.15">
      <c r="A726" s="59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52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52"/>
      <c r="AF726" s="152"/>
      <c r="AG726" s="14"/>
      <c r="AH726" s="73"/>
      <c r="AI726" s="14"/>
      <c r="AJ726" s="14"/>
    </row>
    <row r="727" spans="1:36" s="11" customFormat="1" ht="15" hidden="1" customHeight="1" x14ac:dyDescent="0.15">
      <c r="A727" s="59"/>
      <c r="B727" s="79"/>
      <c r="C727" s="202"/>
      <c r="D727" s="203"/>
      <c r="E727" s="203"/>
      <c r="F727" s="204"/>
      <c r="G727" s="205"/>
      <c r="H727" s="205"/>
      <c r="I727" s="206"/>
      <c r="J727" s="205"/>
      <c r="K727" s="205"/>
      <c r="L727" s="207"/>
      <c r="M727" s="208"/>
      <c r="N727" s="209"/>
      <c r="O727" s="152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52"/>
      <c r="AF727" s="152"/>
      <c r="AG727" s="14"/>
      <c r="AH727" s="73"/>
      <c r="AI727" s="14"/>
      <c r="AJ727" s="14"/>
    </row>
    <row r="728" spans="1:36" s="11" customFormat="1" ht="15" hidden="1" customHeight="1" x14ac:dyDescent="0.15">
      <c r="A728" s="59"/>
      <c r="B728" s="79"/>
      <c r="C728" s="202"/>
      <c r="D728" s="203"/>
      <c r="E728" s="203"/>
      <c r="F728" s="204"/>
      <c r="G728" s="205"/>
      <c r="H728" s="205"/>
      <c r="I728" s="206"/>
      <c r="J728" s="205"/>
      <c r="K728" s="205"/>
      <c r="L728" s="207"/>
      <c r="M728" s="208"/>
      <c r="N728" s="209"/>
      <c r="O728" s="152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52"/>
      <c r="AF728" s="152"/>
      <c r="AG728" s="14"/>
      <c r="AH728" s="73"/>
      <c r="AI728" s="14"/>
      <c r="AJ728" s="14"/>
    </row>
    <row r="729" spans="1:36" s="11" customFormat="1" ht="15" hidden="1" customHeight="1" x14ac:dyDescent="0.15">
      <c r="A729" s="59"/>
      <c r="B729" s="79"/>
      <c r="C729" s="202"/>
      <c r="D729" s="203"/>
      <c r="E729" s="203"/>
      <c r="F729" s="204"/>
      <c r="G729" s="205"/>
      <c r="H729" s="205"/>
      <c r="I729" s="206"/>
      <c r="J729" s="205"/>
      <c r="K729" s="205"/>
      <c r="L729" s="207"/>
      <c r="M729" s="208"/>
      <c r="N729" s="209"/>
      <c r="O729" s="152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52"/>
      <c r="AF729" s="152"/>
      <c r="AG729" s="14"/>
      <c r="AH729" s="73"/>
      <c r="AI729" s="14"/>
      <c r="AJ729" s="14"/>
    </row>
    <row r="730" spans="1:36" s="11" customFormat="1" ht="15" hidden="1" customHeight="1" x14ac:dyDescent="0.15">
      <c r="A730" s="59"/>
      <c r="B730" s="79"/>
      <c r="C730" s="202"/>
      <c r="D730" s="203"/>
      <c r="E730" s="203"/>
      <c r="F730" s="204"/>
      <c r="G730" s="205"/>
      <c r="H730" s="205"/>
      <c r="I730" s="206"/>
      <c r="J730" s="205"/>
      <c r="K730" s="205"/>
      <c r="L730" s="207"/>
      <c r="M730" s="208"/>
      <c r="N730" s="209"/>
      <c r="O730" s="152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52"/>
      <c r="AF730" s="152"/>
      <c r="AG730" s="14"/>
      <c r="AH730" s="73"/>
      <c r="AI730" s="14"/>
      <c r="AJ730" s="14"/>
    </row>
    <row r="731" spans="1:36" s="11" customFormat="1" ht="15" hidden="1" customHeight="1" x14ac:dyDescent="0.15">
      <c r="A731" s="59"/>
      <c r="B731" s="79"/>
      <c r="C731" s="202"/>
      <c r="D731" s="203"/>
      <c r="E731" s="203"/>
      <c r="F731" s="204"/>
      <c r="G731" s="205"/>
      <c r="H731" s="205"/>
      <c r="I731" s="206"/>
      <c r="J731" s="205"/>
      <c r="K731" s="205"/>
      <c r="L731" s="207"/>
      <c r="M731" s="208"/>
      <c r="N731" s="209"/>
      <c r="O731" s="152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52"/>
      <c r="AF731" s="152"/>
      <c r="AG731" s="14"/>
      <c r="AH731" s="73"/>
      <c r="AI731" s="14"/>
      <c r="AJ731" s="14"/>
    </row>
    <row r="732" spans="1:36" s="11" customFormat="1" ht="15" hidden="1" customHeight="1" x14ac:dyDescent="0.15">
      <c r="A732" s="59"/>
      <c r="B732" s="79"/>
      <c r="C732" s="202"/>
      <c r="D732" s="203"/>
      <c r="E732" s="203"/>
      <c r="F732" s="204"/>
      <c r="G732" s="205"/>
      <c r="H732" s="205"/>
      <c r="I732" s="206"/>
      <c r="J732" s="205"/>
      <c r="K732" s="205"/>
      <c r="L732" s="207"/>
      <c r="M732" s="208"/>
      <c r="N732" s="209"/>
      <c r="O732" s="152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52"/>
      <c r="AF732" s="152"/>
      <c r="AG732" s="14"/>
      <c r="AH732" s="73"/>
      <c r="AI732" s="14"/>
      <c r="AJ732" s="14"/>
    </row>
    <row r="733" spans="1:36" s="11" customFormat="1" ht="15" hidden="1" customHeight="1" x14ac:dyDescent="0.15">
      <c r="A733" s="59"/>
      <c r="B733" s="79"/>
      <c r="C733" s="202"/>
      <c r="D733" s="203"/>
      <c r="E733" s="203"/>
      <c r="F733" s="204"/>
      <c r="G733" s="205"/>
      <c r="H733" s="205"/>
      <c r="I733" s="206"/>
      <c r="J733" s="205"/>
      <c r="K733" s="205"/>
      <c r="L733" s="207"/>
      <c r="M733" s="208"/>
      <c r="N733" s="209"/>
      <c r="O733" s="152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52"/>
      <c r="AF733" s="152"/>
      <c r="AG733" s="14"/>
      <c r="AH733" s="73"/>
      <c r="AI733" s="14"/>
      <c r="AJ733" s="14"/>
    </row>
    <row r="734" spans="1:36" s="11" customFormat="1" ht="15" hidden="1" customHeight="1" x14ac:dyDescent="0.15">
      <c r="A734" s="59"/>
      <c r="B734" s="79"/>
      <c r="C734" s="202"/>
      <c r="D734" s="203"/>
      <c r="E734" s="203"/>
      <c r="F734" s="204"/>
      <c r="G734" s="205"/>
      <c r="H734" s="205"/>
      <c r="I734" s="206"/>
      <c r="J734" s="205"/>
      <c r="K734" s="205"/>
      <c r="L734" s="207"/>
      <c r="M734" s="208"/>
      <c r="N734" s="209"/>
      <c r="O734" s="152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52"/>
      <c r="AF734" s="152"/>
      <c r="AG734" s="14"/>
      <c r="AH734" s="73"/>
      <c r="AI734" s="14"/>
      <c r="AJ734" s="14"/>
    </row>
    <row r="735" spans="1:36" s="11" customFormat="1" ht="15" hidden="1" customHeight="1" x14ac:dyDescent="0.15">
      <c r="A735" s="59"/>
      <c r="B735" s="79"/>
      <c r="C735" s="202"/>
      <c r="D735" s="203"/>
      <c r="E735" s="203"/>
      <c r="F735" s="204"/>
      <c r="G735" s="205"/>
      <c r="H735" s="205"/>
      <c r="I735" s="206"/>
      <c r="J735" s="205"/>
      <c r="K735" s="205"/>
      <c r="L735" s="207"/>
      <c r="M735" s="208"/>
      <c r="N735" s="209"/>
      <c r="O735" s="152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52"/>
      <c r="AF735" s="152"/>
      <c r="AG735" s="14"/>
      <c r="AH735" s="73"/>
      <c r="AI735" s="14"/>
      <c r="AJ735" s="14"/>
    </row>
    <row r="736" spans="1:36" s="11" customFormat="1" ht="15" hidden="1" customHeight="1" x14ac:dyDescent="0.15">
      <c r="A736" s="59"/>
      <c r="B736" s="79"/>
      <c r="C736" s="202"/>
      <c r="D736" s="203"/>
      <c r="E736" s="203"/>
      <c r="F736" s="204"/>
      <c r="G736" s="205"/>
      <c r="H736" s="205"/>
      <c r="I736" s="206"/>
      <c r="J736" s="205"/>
      <c r="K736" s="205"/>
      <c r="L736" s="207"/>
      <c r="M736" s="208"/>
      <c r="N736" s="209"/>
      <c r="O736" s="152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52"/>
      <c r="AF736" s="152"/>
      <c r="AG736" s="14"/>
      <c r="AH736" s="73"/>
      <c r="AI736" s="14"/>
      <c r="AJ736" s="14"/>
    </row>
    <row r="737" spans="1:36" s="11" customFormat="1" ht="15" hidden="1" customHeight="1" x14ac:dyDescent="0.15">
      <c r="A737" s="59"/>
      <c r="B737" s="79"/>
      <c r="C737" s="202"/>
      <c r="D737" s="203"/>
      <c r="E737" s="203"/>
      <c r="F737" s="204"/>
      <c r="G737" s="205"/>
      <c r="H737" s="205"/>
      <c r="I737" s="206"/>
      <c r="J737" s="205"/>
      <c r="K737" s="205"/>
      <c r="L737" s="207"/>
      <c r="M737" s="208"/>
      <c r="N737" s="209"/>
      <c r="O737" s="152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52"/>
      <c r="AF737" s="152"/>
      <c r="AG737" s="14"/>
      <c r="AH737" s="73"/>
      <c r="AI737" s="14"/>
      <c r="AJ737" s="14"/>
    </row>
    <row r="738" spans="1:36" s="11" customFormat="1" ht="15" hidden="1" customHeight="1" x14ac:dyDescent="0.15">
      <c r="A738" s="59"/>
      <c r="B738" s="79"/>
      <c r="C738" s="202"/>
      <c r="D738" s="203"/>
      <c r="E738" s="203"/>
      <c r="F738" s="204"/>
      <c r="G738" s="205"/>
      <c r="H738" s="205"/>
      <c r="I738" s="206"/>
      <c r="J738" s="205"/>
      <c r="K738" s="205"/>
      <c r="L738" s="207"/>
      <c r="M738" s="208"/>
      <c r="N738" s="209"/>
      <c r="O738" s="152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52"/>
      <c r="AF738" s="152"/>
      <c r="AG738" s="14"/>
      <c r="AH738" s="73"/>
      <c r="AI738" s="14"/>
      <c r="AJ738" s="14"/>
    </row>
    <row r="739" spans="1:36" s="11" customFormat="1" ht="15" hidden="1" customHeight="1" x14ac:dyDescent="0.15">
      <c r="A739" s="59"/>
      <c r="B739" s="79"/>
      <c r="C739" s="202"/>
      <c r="D739" s="203"/>
      <c r="E739" s="203"/>
      <c r="F739" s="204"/>
      <c r="G739" s="205"/>
      <c r="H739" s="205"/>
      <c r="I739" s="206"/>
      <c r="J739" s="205"/>
      <c r="K739" s="205"/>
      <c r="L739" s="207"/>
      <c r="M739" s="208"/>
      <c r="N739" s="209"/>
      <c r="O739" s="152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52"/>
      <c r="AF739" s="152"/>
      <c r="AG739" s="14"/>
      <c r="AH739" s="73"/>
      <c r="AI739" s="14"/>
      <c r="AJ739" s="14"/>
    </row>
    <row r="740" spans="1:36" s="11" customFormat="1" ht="15" hidden="1" customHeight="1" x14ac:dyDescent="0.15">
      <c r="A740" s="59"/>
      <c r="B740" s="79"/>
      <c r="C740" s="202"/>
      <c r="D740" s="203"/>
      <c r="E740" s="203"/>
      <c r="F740" s="204"/>
      <c r="G740" s="205"/>
      <c r="H740" s="205"/>
      <c r="I740" s="206"/>
      <c r="J740" s="205"/>
      <c r="K740" s="205"/>
      <c r="L740" s="207"/>
      <c r="M740" s="208"/>
      <c r="N740" s="209"/>
      <c r="O740" s="152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52"/>
      <c r="AF740" s="152"/>
      <c r="AG740" s="14"/>
      <c r="AH740" s="73"/>
      <c r="AI740" s="14"/>
      <c r="AJ740" s="14"/>
    </row>
    <row r="741" spans="1:36" s="11" customFormat="1" ht="15" hidden="1" customHeight="1" x14ac:dyDescent="0.15">
      <c r="A741" s="59"/>
      <c r="B741" s="79"/>
      <c r="C741" s="202"/>
      <c r="D741" s="203"/>
      <c r="E741" s="203"/>
      <c r="F741" s="204"/>
      <c r="G741" s="205"/>
      <c r="H741" s="205"/>
      <c r="I741" s="206"/>
      <c r="J741" s="205"/>
      <c r="K741" s="205"/>
      <c r="L741" s="207"/>
      <c r="M741" s="208"/>
      <c r="N741" s="209"/>
      <c r="O741" s="152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52"/>
      <c r="AF741" s="152"/>
      <c r="AG741" s="14"/>
      <c r="AH741" s="73"/>
      <c r="AI741" s="14"/>
      <c r="AJ741" s="14"/>
    </row>
    <row r="742" spans="1:36" s="11" customFormat="1" ht="15" hidden="1" customHeight="1" x14ac:dyDescent="0.15">
      <c r="A742" s="59"/>
      <c r="B742" s="79"/>
      <c r="C742" s="202"/>
      <c r="D742" s="203"/>
      <c r="E742" s="203"/>
      <c r="F742" s="204"/>
      <c r="G742" s="205"/>
      <c r="H742" s="205"/>
      <c r="I742" s="206"/>
      <c r="J742" s="205"/>
      <c r="K742" s="205"/>
      <c r="L742" s="207"/>
      <c r="M742" s="208"/>
      <c r="N742" s="209"/>
      <c r="O742" s="152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52"/>
      <c r="AF742" s="152"/>
      <c r="AG742" s="14"/>
      <c r="AH742" s="73"/>
      <c r="AI742" s="14"/>
      <c r="AJ742" s="14"/>
    </row>
    <row r="743" spans="1:36" s="11" customFormat="1" ht="15" hidden="1" customHeight="1" x14ac:dyDescent="0.15">
      <c r="A743" s="59"/>
      <c r="B743" s="79"/>
      <c r="C743" s="202"/>
      <c r="D743" s="203"/>
      <c r="E743" s="203"/>
      <c r="F743" s="204"/>
      <c r="G743" s="205"/>
      <c r="H743" s="205"/>
      <c r="I743" s="206"/>
      <c r="J743" s="205"/>
      <c r="K743" s="205"/>
      <c r="L743" s="207"/>
      <c r="M743" s="208"/>
      <c r="N743" s="209"/>
      <c r="O743" s="152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52"/>
      <c r="AF743" s="152"/>
      <c r="AG743" s="14"/>
      <c r="AH743" s="73"/>
      <c r="AI743" s="14"/>
      <c r="AJ743" s="14"/>
    </row>
    <row r="744" spans="1:36" s="11" customFormat="1" ht="15" hidden="1" customHeight="1" x14ac:dyDescent="0.15">
      <c r="A744" s="59"/>
      <c r="B744" s="79"/>
      <c r="C744" s="202"/>
      <c r="D744" s="203"/>
      <c r="E744" s="203"/>
      <c r="F744" s="204"/>
      <c r="G744" s="205"/>
      <c r="H744" s="205"/>
      <c r="I744" s="206"/>
      <c r="J744" s="205"/>
      <c r="K744" s="205"/>
      <c r="L744" s="207"/>
      <c r="M744" s="208"/>
      <c r="N744" s="209"/>
      <c r="O744" s="152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52"/>
      <c r="AF744" s="152"/>
      <c r="AG744" s="14"/>
      <c r="AH744" s="73"/>
      <c r="AI744" s="14"/>
      <c r="AJ744" s="14"/>
    </row>
    <row r="745" spans="1:36" s="11" customFormat="1" ht="15" hidden="1" customHeight="1" x14ac:dyDescent="0.15">
      <c r="A745" s="59"/>
      <c r="B745" s="79"/>
      <c r="C745" s="202"/>
      <c r="D745" s="203"/>
      <c r="E745" s="203"/>
      <c r="F745" s="204"/>
      <c r="G745" s="205"/>
      <c r="H745" s="205"/>
      <c r="I745" s="206"/>
      <c r="J745" s="205"/>
      <c r="K745" s="205"/>
      <c r="L745" s="207"/>
      <c r="M745" s="208"/>
      <c r="N745" s="209"/>
      <c r="O745" s="152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52"/>
      <c r="AF745" s="152"/>
      <c r="AG745" s="14"/>
      <c r="AH745" s="73"/>
      <c r="AI745" s="14"/>
      <c r="AJ745" s="14"/>
    </row>
    <row r="746" spans="1:36" s="11" customFormat="1" ht="15" hidden="1" customHeight="1" x14ac:dyDescent="0.15">
      <c r="A746" s="59"/>
      <c r="B746" s="79"/>
      <c r="C746" s="202"/>
      <c r="D746" s="203"/>
      <c r="E746" s="203"/>
      <c r="F746" s="204"/>
      <c r="G746" s="205"/>
      <c r="H746" s="205"/>
      <c r="I746" s="206"/>
      <c r="J746" s="205"/>
      <c r="K746" s="205"/>
      <c r="L746" s="207"/>
      <c r="M746" s="208"/>
      <c r="N746" s="209"/>
      <c r="O746" s="152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52"/>
      <c r="AF746" s="152"/>
      <c r="AG746" s="14"/>
      <c r="AH746" s="73"/>
      <c r="AI746" s="14"/>
      <c r="AJ746" s="14"/>
    </row>
    <row r="747" spans="1:36" s="11" customFormat="1" ht="15" hidden="1" customHeight="1" x14ac:dyDescent="0.15">
      <c r="A747" s="59"/>
      <c r="B747" s="79"/>
      <c r="C747" s="202"/>
      <c r="D747" s="203"/>
      <c r="E747" s="203"/>
      <c r="F747" s="204"/>
      <c r="G747" s="205"/>
      <c r="H747" s="205"/>
      <c r="I747" s="206"/>
      <c r="J747" s="205"/>
      <c r="K747" s="205"/>
      <c r="L747" s="207"/>
      <c r="M747" s="208"/>
      <c r="N747" s="209"/>
      <c r="O747" s="152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52"/>
      <c r="AF747" s="152"/>
      <c r="AG747" s="14"/>
      <c r="AH747" s="73"/>
      <c r="AI747" s="14"/>
      <c r="AJ747" s="14"/>
    </row>
    <row r="748" spans="1:36" s="11" customFormat="1" ht="15" hidden="1" customHeight="1" x14ac:dyDescent="0.15">
      <c r="A748" s="59"/>
      <c r="B748" s="79"/>
      <c r="C748" s="202"/>
      <c r="D748" s="203"/>
      <c r="E748" s="203"/>
      <c r="F748" s="204"/>
      <c r="G748" s="205"/>
      <c r="H748" s="205"/>
      <c r="I748" s="206"/>
      <c r="J748" s="205"/>
      <c r="K748" s="205"/>
      <c r="L748" s="207"/>
      <c r="M748" s="208"/>
      <c r="N748" s="209"/>
      <c r="O748" s="152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52"/>
      <c r="AF748" s="152"/>
      <c r="AG748" s="14"/>
      <c r="AH748" s="73"/>
      <c r="AI748" s="14"/>
      <c r="AJ748" s="14"/>
    </row>
    <row r="749" spans="1:36" s="11" customFormat="1" ht="15" hidden="1" customHeight="1" x14ac:dyDescent="0.15">
      <c r="A749" s="59"/>
      <c r="B749" s="79"/>
      <c r="C749" s="202"/>
      <c r="D749" s="203"/>
      <c r="E749" s="203"/>
      <c r="F749" s="204"/>
      <c r="G749" s="205"/>
      <c r="H749" s="205"/>
      <c r="I749" s="206"/>
      <c r="J749" s="205"/>
      <c r="K749" s="205"/>
      <c r="L749" s="207"/>
      <c r="M749" s="208"/>
      <c r="N749" s="209"/>
      <c r="O749" s="152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52"/>
      <c r="AF749" s="152"/>
      <c r="AG749" s="14"/>
      <c r="AH749" s="73"/>
      <c r="AI749" s="14"/>
      <c r="AJ749" s="14"/>
    </row>
    <row r="750" spans="1:36" s="11" customFormat="1" ht="15" hidden="1" customHeight="1" x14ac:dyDescent="0.15">
      <c r="A750" s="59"/>
      <c r="B750" s="79"/>
      <c r="C750" s="202"/>
      <c r="D750" s="203"/>
      <c r="E750" s="203"/>
      <c r="F750" s="204"/>
      <c r="G750" s="205"/>
      <c r="H750" s="205"/>
      <c r="I750" s="206"/>
      <c r="J750" s="205"/>
      <c r="K750" s="205"/>
      <c r="L750" s="207"/>
      <c r="M750" s="208"/>
      <c r="N750" s="209"/>
      <c r="O750" s="152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52"/>
      <c r="AF750" s="152"/>
      <c r="AG750" s="14"/>
      <c r="AH750" s="73"/>
      <c r="AI750" s="14"/>
      <c r="AJ750" s="14"/>
    </row>
    <row r="751" spans="1:36" s="11" customFormat="1" ht="15" hidden="1" customHeight="1" x14ac:dyDescent="0.15">
      <c r="A751" s="59"/>
      <c r="B751" s="79"/>
      <c r="C751" s="202"/>
      <c r="D751" s="203"/>
      <c r="E751" s="203"/>
      <c r="F751" s="204"/>
      <c r="G751" s="205"/>
      <c r="H751" s="205"/>
      <c r="I751" s="206"/>
      <c r="J751" s="205"/>
      <c r="K751" s="205"/>
      <c r="L751" s="207"/>
      <c r="M751" s="208"/>
      <c r="N751" s="209"/>
      <c r="O751" s="152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52"/>
      <c r="AF751" s="152"/>
      <c r="AG751" s="14"/>
      <c r="AH751" s="73"/>
      <c r="AI751" s="14"/>
      <c r="AJ751" s="14"/>
    </row>
    <row r="752" spans="1:36" s="11" customFormat="1" ht="15" hidden="1" customHeight="1" x14ac:dyDescent="0.15">
      <c r="A752" s="59"/>
      <c r="B752" s="79"/>
      <c r="C752" s="202"/>
      <c r="D752" s="203"/>
      <c r="E752" s="203"/>
      <c r="F752" s="204"/>
      <c r="G752" s="205"/>
      <c r="H752" s="205"/>
      <c r="I752" s="206"/>
      <c r="J752" s="205"/>
      <c r="K752" s="205"/>
      <c r="L752" s="207"/>
      <c r="M752" s="208"/>
      <c r="N752" s="209"/>
      <c r="O752" s="152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52"/>
      <c r="AF752" s="152"/>
      <c r="AG752" s="14"/>
      <c r="AH752" s="73"/>
      <c r="AI752" s="14"/>
      <c r="AJ752" s="14"/>
    </row>
    <row r="753" spans="1:36" s="11" customFormat="1" ht="15" hidden="1" customHeight="1" x14ac:dyDescent="0.15">
      <c r="A753" s="59"/>
      <c r="B753" s="79"/>
      <c r="C753" s="202"/>
      <c r="D753" s="203"/>
      <c r="E753" s="203"/>
      <c r="F753" s="204"/>
      <c r="G753" s="205"/>
      <c r="H753" s="205"/>
      <c r="I753" s="206"/>
      <c r="J753" s="205"/>
      <c r="K753" s="205"/>
      <c r="L753" s="207"/>
      <c r="M753" s="208"/>
      <c r="N753" s="209"/>
      <c r="O753" s="152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52"/>
      <c r="AF753" s="152"/>
      <c r="AG753" s="14"/>
      <c r="AH753" s="73"/>
      <c r="AI753" s="14"/>
      <c r="AJ753" s="14"/>
    </row>
    <row r="754" spans="1:36" s="11" customFormat="1" ht="15" hidden="1" customHeight="1" x14ac:dyDescent="0.15">
      <c r="A754" s="59"/>
      <c r="B754" s="79"/>
      <c r="C754" s="202"/>
      <c r="D754" s="203"/>
      <c r="E754" s="203"/>
      <c r="F754" s="204"/>
      <c r="G754" s="205"/>
      <c r="H754" s="205"/>
      <c r="I754" s="206"/>
      <c r="J754" s="205"/>
      <c r="K754" s="205"/>
      <c r="L754" s="207"/>
      <c r="M754" s="208"/>
      <c r="N754" s="209"/>
      <c r="O754" s="152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52"/>
      <c r="AF754" s="152"/>
      <c r="AG754" s="14"/>
      <c r="AH754" s="73"/>
      <c r="AI754" s="14"/>
      <c r="AJ754" s="14"/>
    </row>
    <row r="755" spans="1:36" s="11" customFormat="1" ht="15" hidden="1" customHeight="1" x14ac:dyDescent="0.15">
      <c r="A755" s="59"/>
      <c r="B755" s="79"/>
      <c r="C755" s="202"/>
      <c r="D755" s="203"/>
      <c r="E755" s="203"/>
      <c r="F755" s="204"/>
      <c r="G755" s="205"/>
      <c r="H755" s="205"/>
      <c r="I755" s="206"/>
      <c r="J755" s="205"/>
      <c r="K755" s="205"/>
      <c r="L755" s="207"/>
      <c r="M755" s="208"/>
      <c r="N755" s="209"/>
      <c r="O755" s="152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52"/>
      <c r="AF755" s="152"/>
      <c r="AG755" s="14"/>
      <c r="AH755" s="73"/>
      <c r="AI755" s="14"/>
      <c r="AJ755" s="14"/>
    </row>
    <row r="756" spans="1:36" s="11" customFormat="1" ht="15" hidden="1" customHeight="1" x14ac:dyDescent="0.15">
      <c r="A756" s="59"/>
      <c r="B756" s="79"/>
      <c r="C756" s="202"/>
      <c r="D756" s="203"/>
      <c r="E756" s="203"/>
      <c r="F756" s="204"/>
      <c r="G756" s="205"/>
      <c r="H756" s="205"/>
      <c r="I756" s="206"/>
      <c r="J756" s="205"/>
      <c r="K756" s="205"/>
      <c r="L756" s="207"/>
      <c r="M756" s="208"/>
      <c r="N756" s="209"/>
      <c r="O756" s="152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52"/>
      <c r="AF756" s="152"/>
      <c r="AG756" s="14"/>
      <c r="AH756" s="73"/>
      <c r="AI756" s="14"/>
      <c r="AJ756" s="14"/>
    </row>
    <row r="757" spans="1:36" s="11" customFormat="1" ht="15" hidden="1" customHeight="1" x14ac:dyDescent="0.15">
      <c r="A757" s="59"/>
      <c r="B757" s="79"/>
      <c r="C757" s="202"/>
      <c r="D757" s="203"/>
      <c r="E757" s="203"/>
      <c r="F757" s="204"/>
      <c r="G757" s="205"/>
      <c r="H757" s="205"/>
      <c r="I757" s="206"/>
      <c r="J757" s="205"/>
      <c r="K757" s="205"/>
      <c r="L757" s="207"/>
      <c r="M757" s="208"/>
      <c r="N757" s="209"/>
      <c r="O757" s="152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52"/>
      <c r="AF757" s="152"/>
      <c r="AG757" s="14"/>
      <c r="AH757" s="73"/>
      <c r="AI757" s="14"/>
      <c r="AJ757" s="14"/>
    </row>
    <row r="758" spans="1:36" s="11" customFormat="1" ht="15" hidden="1" customHeight="1" x14ac:dyDescent="0.15">
      <c r="A758" s="59"/>
      <c r="B758" s="79"/>
      <c r="C758" s="202"/>
      <c r="D758" s="203"/>
      <c r="E758" s="203"/>
      <c r="F758" s="204"/>
      <c r="G758" s="205"/>
      <c r="H758" s="205"/>
      <c r="I758" s="206"/>
      <c r="J758" s="205"/>
      <c r="K758" s="205"/>
      <c r="L758" s="207"/>
      <c r="M758" s="208"/>
      <c r="N758" s="209"/>
      <c r="O758" s="152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52"/>
      <c r="AF758" s="152"/>
      <c r="AG758" s="14"/>
      <c r="AH758" s="73"/>
      <c r="AI758" s="14"/>
      <c r="AJ758" s="14"/>
    </row>
    <row r="759" spans="1:36" s="11" customFormat="1" ht="15" hidden="1" customHeight="1" x14ac:dyDescent="0.15">
      <c r="A759" s="59"/>
      <c r="B759" s="79"/>
      <c r="C759" s="202"/>
      <c r="D759" s="203"/>
      <c r="E759" s="203"/>
      <c r="F759" s="204"/>
      <c r="G759" s="205"/>
      <c r="H759" s="205"/>
      <c r="I759" s="206"/>
      <c r="J759" s="205"/>
      <c r="K759" s="205"/>
      <c r="L759" s="207"/>
      <c r="M759" s="208"/>
      <c r="N759" s="209"/>
      <c r="O759" s="152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52"/>
      <c r="AF759" s="152"/>
      <c r="AG759" s="14"/>
      <c r="AH759" s="73"/>
      <c r="AI759" s="14"/>
      <c r="AJ759" s="14"/>
    </row>
    <row r="760" spans="1:36" s="11" customFormat="1" ht="15" hidden="1" customHeight="1" x14ac:dyDescent="0.15">
      <c r="A760" s="59"/>
      <c r="B760" s="79"/>
      <c r="C760" s="202"/>
      <c r="D760" s="203"/>
      <c r="E760" s="203"/>
      <c r="F760" s="204"/>
      <c r="G760" s="205"/>
      <c r="H760" s="205"/>
      <c r="I760" s="206"/>
      <c r="J760" s="205"/>
      <c r="K760" s="205"/>
      <c r="L760" s="207"/>
      <c r="M760" s="208"/>
      <c r="N760" s="209"/>
      <c r="O760" s="152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52"/>
      <c r="AF760" s="152"/>
      <c r="AG760" s="14"/>
      <c r="AH760" s="73"/>
      <c r="AI760" s="14"/>
      <c r="AJ760" s="14"/>
    </row>
    <row r="761" spans="1:36" s="11" customFormat="1" ht="15" hidden="1" customHeight="1" x14ac:dyDescent="0.15">
      <c r="A761" s="59"/>
      <c r="B761" s="79"/>
      <c r="C761" s="202"/>
      <c r="D761" s="203"/>
      <c r="E761" s="203"/>
      <c r="F761" s="204"/>
      <c r="G761" s="205"/>
      <c r="H761" s="205"/>
      <c r="I761" s="206"/>
      <c r="J761" s="205"/>
      <c r="K761" s="205"/>
      <c r="L761" s="207"/>
      <c r="M761" s="208"/>
      <c r="N761" s="209"/>
      <c r="O761" s="152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52"/>
      <c r="AF761" s="152"/>
      <c r="AG761" s="14"/>
      <c r="AH761" s="73"/>
      <c r="AI761" s="14"/>
      <c r="AJ761" s="14"/>
    </row>
    <row r="762" spans="1:36" s="11" customFormat="1" ht="15" hidden="1" customHeight="1" x14ac:dyDescent="0.15">
      <c r="A762" s="59"/>
      <c r="B762" s="79"/>
      <c r="C762" s="202"/>
      <c r="D762" s="203"/>
      <c r="E762" s="203"/>
      <c r="F762" s="204"/>
      <c r="G762" s="205"/>
      <c r="H762" s="205"/>
      <c r="I762" s="206"/>
      <c r="J762" s="205"/>
      <c r="K762" s="205"/>
      <c r="L762" s="207"/>
      <c r="M762" s="208"/>
      <c r="N762" s="209"/>
      <c r="O762" s="152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52"/>
      <c r="AF762" s="152"/>
      <c r="AG762" s="14"/>
      <c r="AH762" s="73"/>
      <c r="AI762" s="14"/>
      <c r="AJ762" s="14"/>
    </row>
    <row r="763" spans="1:36" s="11" customFormat="1" ht="15" hidden="1" customHeight="1" x14ac:dyDescent="0.15">
      <c r="A763" s="59"/>
      <c r="B763" s="79"/>
      <c r="C763" s="202"/>
      <c r="D763" s="203"/>
      <c r="E763" s="203"/>
      <c r="F763" s="204"/>
      <c r="G763" s="205"/>
      <c r="H763" s="205"/>
      <c r="I763" s="206"/>
      <c r="J763" s="205"/>
      <c r="K763" s="205"/>
      <c r="L763" s="207"/>
      <c r="M763" s="208"/>
      <c r="N763" s="209"/>
      <c r="O763" s="152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52"/>
      <c r="AF763" s="152"/>
      <c r="AG763" s="14"/>
      <c r="AH763" s="73"/>
      <c r="AI763" s="14"/>
      <c r="AJ763" s="14"/>
    </row>
    <row r="764" spans="1:36" s="11" customFormat="1" ht="15" hidden="1" customHeight="1" x14ac:dyDescent="0.15">
      <c r="A764" s="59"/>
      <c r="B764" s="79"/>
      <c r="C764" s="202"/>
      <c r="D764" s="203"/>
      <c r="E764" s="203"/>
      <c r="F764" s="204"/>
      <c r="G764" s="205"/>
      <c r="H764" s="205"/>
      <c r="I764" s="206"/>
      <c r="J764" s="205"/>
      <c r="K764" s="205"/>
      <c r="L764" s="207"/>
      <c r="M764" s="208"/>
      <c r="N764" s="209"/>
      <c r="O764" s="152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52"/>
      <c r="AF764" s="152"/>
      <c r="AG764" s="14"/>
      <c r="AH764" s="73"/>
      <c r="AI764" s="14"/>
      <c r="AJ764" s="14"/>
    </row>
    <row r="765" spans="1:36" s="11" customFormat="1" ht="15" hidden="1" customHeight="1" x14ac:dyDescent="0.15">
      <c r="A765" s="59"/>
      <c r="B765" s="79"/>
      <c r="C765" s="202"/>
      <c r="D765" s="203"/>
      <c r="E765" s="203"/>
      <c r="F765" s="204"/>
      <c r="G765" s="205"/>
      <c r="H765" s="205"/>
      <c r="I765" s="206"/>
      <c r="J765" s="205"/>
      <c r="K765" s="205"/>
      <c r="L765" s="207"/>
      <c r="M765" s="208"/>
      <c r="N765" s="209"/>
      <c r="O765" s="152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52"/>
      <c r="AF765" s="152"/>
      <c r="AG765" s="14"/>
      <c r="AH765" s="73"/>
      <c r="AI765" s="14"/>
      <c r="AJ765" s="14"/>
    </row>
    <row r="766" spans="1:36" s="11" customFormat="1" ht="15" hidden="1" customHeight="1" x14ac:dyDescent="0.15">
      <c r="A766" s="59"/>
      <c r="B766" s="79"/>
      <c r="C766" s="202"/>
      <c r="D766" s="203"/>
      <c r="E766" s="203"/>
      <c r="F766" s="204"/>
      <c r="G766" s="205"/>
      <c r="H766" s="205"/>
      <c r="I766" s="206"/>
      <c r="J766" s="205"/>
      <c r="K766" s="205"/>
      <c r="L766" s="207"/>
      <c r="M766" s="208"/>
      <c r="N766" s="209"/>
      <c r="O766" s="152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52"/>
      <c r="AF766" s="152"/>
      <c r="AG766" s="14"/>
      <c r="AH766" s="73"/>
      <c r="AI766" s="14"/>
      <c r="AJ766" s="14"/>
    </row>
    <row r="767" spans="1:36" s="11" customFormat="1" ht="15" hidden="1" customHeight="1" x14ac:dyDescent="0.15">
      <c r="A767" s="59"/>
      <c r="B767" s="79"/>
      <c r="C767" s="202"/>
      <c r="D767" s="203"/>
      <c r="E767" s="203"/>
      <c r="F767" s="204"/>
      <c r="G767" s="205"/>
      <c r="H767" s="205"/>
      <c r="I767" s="206"/>
      <c r="J767" s="205"/>
      <c r="K767" s="205"/>
      <c r="L767" s="207"/>
      <c r="M767" s="208"/>
      <c r="N767" s="209"/>
      <c r="O767" s="152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52"/>
      <c r="AF767" s="152"/>
      <c r="AG767" s="14"/>
      <c r="AH767" s="73"/>
      <c r="AI767" s="14"/>
      <c r="AJ767" s="14"/>
    </row>
    <row r="768" spans="1:36" s="11" customFormat="1" ht="15" hidden="1" customHeight="1" x14ac:dyDescent="0.15">
      <c r="A768" s="59"/>
      <c r="B768" s="79"/>
      <c r="C768" s="202"/>
      <c r="D768" s="203"/>
      <c r="E768" s="203"/>
      <c r="F768" s="204"/>
      <c r="G768" s="205"/>
      <c r="H768" s="205"/>
      <c r="I768" s="206"/>
      <c r="J768" s="205"/>
      <c r="K768" s="205"/>
      <c r="L768" s="207"/>
      <c r="M768" s="208"/>
      <c r="N768" s="209"/>
      <c r="O768" s="152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52"/>
      <c r="AF768" s="152"/>
      <c r="AG768" s="14"/>
      <c r="AH768" s="73"/>
      <c r="AI768" s="14"/>
      <c r="AJ768" s="14"/>
    </row>
    <row r="769" spans="1:36" s="11" customFormat="1" ht="15" hidden="1" customHeight="1" x14ac:dyDescent="0.15">
      <c r="A769" s="59"/>
      <c r="B769" s="79"/>
      <c r="C769" s="202"/>
      <c r="D769" s="203"/>
      <c r="E769" s="203"/>
      <c r="F769" s="204"/>
      <c r="G769" s="205"/>
      <c r="H769" s="205"/>
      <c r="I769" s="206"/>
      <c r="J769" s="205"/>
      <c r="K769" s="205"/>
      <c r="L769" s="207"/>
      <c r="M769" s="208"/>
      <c r="N769" s="209"/>
      <c r="O769" s="152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52"/>
      <c r="AF769" s="152"/>
      <c r="AG769" s="14"/>
      <c r="AH769" s="73"/>
      <c r="AI769" s="14"/>
      <c r="AJ769" s="14"/>
    </row>
    <row r="770" spans="1:36" s="11" customFormat="1" ht="15" hidden="1" customHeight="1" x14ac:dyDescent="0.15">
      <c r="A770" s="59"/>
      <c r="B770" s="79"/>
      <c r="C770" s="202"/>
      <c r="D770" s="203"/>
      <c r="E770" s="203"/>
      <c r="F770" s="204"/>
      <c r="G770" s="205"/>
      <c r="H770" s="205"/>
      <c r="I770" s="206"/>
      <c r="J770" s="205"/>
      <c r="K770" s="205"/>
      <c r="L770" s="207"/>
      <c r="M770" s="208"/>
      <c r="N770" s="209"/>
      <c r="O770" s="152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52"/>
      <c r="AF770" s="152"/>
      <c r="AG770" s="14"/>
      <c r="AH770" s="73"/>
      <c r="AI770" s="14"/>
      <c r="AJ770" s="14"/>
    </row>
    <row r="771" spans="1:36" s="11" customFormat="1" ht="15" hidden="1" customHeight="1" x14ac:dyDescent="0.15">
      <c r="A771" s="59"/>
      <c r="B771" s="79"/>
      <c r="C771" s="202"/>
      <c r="D771" s="203"/>
      <c r="E771" s="203"/>
      <c r="F771" s="204"/>
      <c r="G771" s="205"/>
      <c r="H771" s="205"/>
      <c r="I771" s="206"/>
      <c r="J771" s="205"/>
      <c r="K771" s="205"/>
      <c r="L771" s="207"/>
      <c r="M771" s="208"/>
      <c r="N771" s="209"/>
      <c r="O771" s="152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52"/>
      <c r="AF771" s="152"/>
      <c r="AG771" s="14"/>
      <c r="AH771" s="73"/>
      <c r="AI771" s="14"/>
      <c r="AJ771" s="14"/>
    </row>
    <row r="772" spans="1:36" s="11" customFormat="1" ht="15" hidden="1" customHeight="1" x14ac:dyDescent="0.15">
      <c r="A772" s="59"/>
      <c r="B772" s="79"/>
      <c r="C772" s="202"/>
      <c r="D772" s="203"/>
      <c r="E772" s="203"/>
      <c r="F772" s="204"/>
      <c r="G772" s="205"/>
      <c r="H772" s="205"/>
      <c r="I772" s="206"/>
      <c r="J772" s="205"/>
      <c r="K772" s="205"/>
      <c r="L772" s="207"/>
      <c r="M772" s="208"/>
      <c r="N772" s="209"/>
      <c r="O772" s="152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52"/>
      <c r="AF772" s="152"/>
      <c r="AG772" s="14"/>
      <c r="AH772" s="73"/>
      <c r="AI772" s="14"/>
      <c r="AJ772" s="14"/>
    </row>
    <row r="773" spans="1:36" s="11" customFormat="1" ht="15" hidden="1" customHeight="1" x14ac:dyDescent="0.15">
      <c r="A773" s="59"/>
      <c r="B773" s="79"/>
      <c r="C773" s="202"/>
      <c r="D773" s="203"/>
      <c r="E773" s="203"/>
      <c r="F773" s="204"/>
      <c r="G773" s="205"/>
      <c r="H773" s="205"/>
      <c r="I773" s="206"/>
      <c r="J773" s="205"/>
      <c r="K773" s="205"/>
      <c r="L773" s="207"/>
      <c r="M773" s="208"/>
      <c r="N773" s="209"/>
      <c r="O773" s="152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52"/>
      <c r="AF773" s="152"/>
      <c r="AG773" s="14"/>
      <c r="AH773" s="73"/>
      <c r="AI773" s="14"/>
      <c r="AJ773" s="14"/>
    </row>
    <row r="774" spans="1:36" s="11" customFormat="1" ht="15" hidden="1" customHeight="1" x14ac:dyDescent="0.15">
      <c r="A774" s="59"/>
      <c r="B774" s="79"/>
      <c r="C774" s="202"/>
      <c r="D774" s="203"/>
      <c r="E774" s="203"/>
      <c r="F774" s="204"/>
      <c r="G774" s="205"/>
      <c r="H774" s="205"/>
      <c r="I774" s="206"/>
      <c r="J774" s="205"/>
      <c r="K774" s="205"/>
      <c r="L774" s="207"/>
      <c r="M774" s="208"/>
      <c r="N774" s="209"/>
      <c r="O774" s="152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52"/>
      <c r="AF774" s="152"/>
      <c r="AG774" s="14"/>
      <c r="AH774" s="73"/>
      <c r="AI774" s="14"/>
      <c r="AJ774" s="14"/>
    </row>
    <row r="775" spans="1:36" s="11" customFormat="1" ht="15" hidden="1" customHeight="1" x14ac:dyDescent="0.15">
      <c r="A775" s="59"/>
      <c r="B775" s="79"/>
      <c r="C775" s="202"/>
      <c r="D775" s="203"/>
      <c r="E775" s="203"/>
      <c r="F775" s="204"/>
      <c r="G775" s="205"/>
      <c r="H775" s="205"/>
      <c r="I775" s="206"/>
      <c r="J775" s="205"/>
      <c r="K775" s="205"/>
      <c r="L775" s="207"/>
      <c r="M775" s="208"/>
      <c r="N775" s="209"/>
      <c r="O775" s="152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52"/>
      <c r="AF775" s="152"/>
      <c r="AG775" s="14"/>
      <c r="AH775" s="73"/>
      <c r="AI775" s="14"/>
      <c r="AJ775" s="14"/>
    </row>
    <row r="776" spans="1:36" s="11" customFormat="1" ht="15" hidden="1" customHeight="1" x14ac:dyDescent="0.15">
      <c r="A776" s="59"/>
      <c r="B776" s="79"/>
      <c r="C776" s="202"/>
      <c r="D776" s="203"/>
      <c r="E776" s="203"/>
      <c r="F776" s="204"/>
      <c r="G776" s="205"/>
      <c r="H776" s="205"/>
      <c r="I776" s="206"/>
      <c r="J776" s="205"/>
      <c r="K776" s="205"/>
      <c r="L776" s="207"/>
      <c r="M776" s="208"/>
      <c r="N776" s="209"/>
      <c r="O776" s="152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52"/>
      <c r="AF776" s="152"/>
      <c r="AG776" s="14"/>
      <c r="AH776" s="73"/>
      <c r="AI776" s="14"/>
      <c r="AJ776" s="14"/>
    </row>
    <row r="777" spans="1:36" s="11" customFormat="1" ht="15" hidden="1" customHeight="1" x14ac:dyDescent="0.15">
      <c r="A777" s="59"/>
      <c r="B777" s="79"/>
      <c r="C777" s="202"/>
      <c r="D777" s="203"/>
      <c r="E777" s="203"/>
      <c r="F777" s="204"/>
      <c r="G777" s="205"/>
      <c r="H777" s="205"/>
      <c r="I777" s="206"/>
      <c r="J777" s="205"/>
      <c r="K777" s="205"/>
      <c r="L777" s="207"/>
      <c r="M777" s="208"/>
      <c r="N777" s="209"/>
      <c r="O777" s="152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52"/>
      <c r="AF777" s="152"/>
      <c r="AG777" s="14"/>
      <c r="AH777" s="73"/>
      <c r="AI777" s="14"/>
      <c r="AJ777" s="14"/>
    </row>
    <row r="778" spans="1:36" s="11" customFormat="1" ht="15" hidden="1" customHeight="1" x14ac:dyDescent="0.15">
      <c r="A778" s="59"/>
      <c r="B778" s="79"/>
      <c r="C778" s="202"/>
      <c r="D778" s="203"/>
      <c r="E778" s="203"/>
      <c r="F778" s="204"/>
      <c r="G778" s="205"/>
      <c r="H778" s="205"/>
      <c r="I778" s="206"/>
      <c r="J778" s="205"/>
      <c r="K778" s="205"/>
      <c r="L778" s="207"/>
      <c r="M778" s="208"/>
      <c r="N778" s="209"/>
      <c r="O778" s="152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52"/>
      <c r="AF778" s="152"/>
      <c r="AG778" s="14"/>
      <c r="AH778" s="73"/>
      <c r="AI778" s="14"/>
      <c r="AJ778" s="14"/>
    </row>
    <row r="779" spans="1:36" s="11" customFormat="1" ht="15" hidden="1" customHeight="1" x14ac:dyDescent="0.15">
      <c r="A779" s="59"/>
      <c r="B779" s="79"/>
      <c r="C779" s="202"/>
      <c r="D779" s="203"/>
      <c r="E779" s="203"/>
      <c r="F779" s="204"/>
      <c r="G779" s="205"/>
      <c r="H779" s="205"/>
      <c r="I779" s="206"/>
      <c r="J779" s="205"/>
      <c r="K779" s="205"/>
      <c r="L779" s="207"/>
      <c r="M779" s="208"/>
      <c r="N779" s="209"/>
      <c r="O779" s="152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52"/>
      <c r="AF779" s="152"/>
      <c r="AG779" s="14"/>
      <c r="AH779" s="73"/>
      <c r="AI779" s="14"/>
      <c r="AJ779" s="14"/>
    </row>
    <row r="780" spans="1:36" s="11" customFormat="1" ht="15" hidden="1" customHeight="1" x14ac:dyDescent="0.15">
      <c r="A780" s="59"/>
      <c r="B780" s="79"/>
      <c r="C780" s="202"/>
      <c r="D780" s="203"/>
      <c r="E780" s="203"/>
      <c r="F780" s="204"/>
      <c r="G780" s="205"/>
      <c r="H780" s="205"/>
      <c r="I780" s="206"/>
      <c r="J780" s="205"/>
      <c r="K780" s="205"/>
      <c r="L780" s="207"/>
      <c r="M780" s="208"/>
      <c r="N780" s="209"/>
      <c r="O780" s="152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52"/>
      <c r="AF780" s="152"/>
      <c r="AG780" s="14"/>
      <c r="AH780" s="73"/>
      <c r="AI780" s="14"/>
      <c r="AJ780" s="14"/>
    </row>
    <row r="781" spans="1:36" s="11" customFormat="1" ht="15" hidden="1" customHeight="1" x14ac:dyDescent="0.15">
      <c r="A781" s="59"/>
      <c r="B781" s="79"/>
      <c r="C781" s="202"/>
      <c r="D781" s="203"/>
      <c r="E781" s="203"/>
      <c r="F781" s="204"/>
      <c r="G781" s="205"/>
      <c r="H781" s="205"/>
      <c r="I781" s="206"/>
      <c r="J781" s="205"/>
      <c r="K781" s="205"/>
      <c r="L781" s="207"/>
      <c r="M781" s="208"/>
      <c r="N781" s="209"/>
      <c r="O781" s="152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52"/>
      <c r="AF781" s="152"/>
      <c r="AG781" s="14"/>
      <c r="AH781" s="73"/>
      <c r="AI781" s="14"/>
      <c r="AJ781" s="14"/>
    </row>
    <row r="782" spans="1:36" s="11" customFormat="1" ht="15" hidden="1" customHeight="1" x14ac:dyDescent="0.15">
      <c r="A782" s="59"/>
      <c r="B782" s="79"/>
      <c r="C782" s="202"/>
      <c r="D782" s="203"/>
      <c r="E782" s="203"/>
      <c r="F782" s="204"/>
      <c r="G782" s="205"/>
      <c r="H782" s="205"/>
      <c r="I782" s="206"/>
      <c r="J782" s="205"/>
      <c r="K782" s="205"/>
      <c r="L782" s="207"/>
      <c r="M782" s="208"/>
      <c r="N782" s="209"/>
      <c r="O782" s="152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52"/>
      <c r="AF782" s="152"/>
      <c r="AG782" s="14"/>
      <c r="AH782" s="73"/>
      <c r="AI782" s="14"/>
      <c r="AJ782" s="14"/>
    </row>
    <row r="783" spans="1:36" s="11" customFormat="1" ht="15" hidden="1" customHeight="1" x14ac:dyDescent="0.15">
      <c r="A783" s="59"/>
      <c r="B783" s="79"/>
      <c r="C783" s="202"/>
      <c r="D783" s="203"/>
      <c r="E783" s="203"/>
      <c r="F783" s="204"/>
      <c r="G783" s="205"/>
      <c r="H783" s="205"/>
      <c r="I783" s="206"/>
      <c r="J783" s="205"/>
      <c r="K783" s="205"/>
      <c r="L783" s="207"/>
      <c r="M783" s="208"/>
      <c r="N783" s="209"/>
      <c r="O783" s="152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52"/>
      <c r="AF783" s="152"/>
      <c r="AG783" s="14"/>
      <c r="AH783" s="73"/>
      <c r="AI783" s="14"/>
      <c r="AJ783" s="14"/>
    </row>
    <row r="784" spans="1:36" s="11" customFormat="1" ht="15" hidden="1" customHeight="1" x14ac:dyDescent="0.15">
      <c r="A784" s="59"/>
      <c r="B784" s="79"/>
      <c r="C784" s="202"/>
      <c r="D784" s="203"/>
      <c r="E784" s="203"/>
      <c r="F784" s="204"/>
      <c r="G784" s="205"/>
      <c r="H784" s="205"/>
      <c r="I784" s="206"/>
      <c r="J784" s="205"/>
      <c r="K784" s="205"/>
      <c r="L784" s="207"/>
      <c r="M784" s="208"/>
      <c r="N784" s="209"/>
      <c r="O784" s="152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52"/>
      <c r="AF784" s="152"/>
      <c r="AG784" s="14"/>
      <c r="AH784" s="73"/>
      <c r="AI784" s="14"/>
      <c r="AJ784" s="14"/>
    </row>
    <row r="785" spans="1:36" s="11" customFormat="1" ht="15" hidden="1" customHeight="1" x14ac:dyDescent="0.15">
      <c r="A785" s="59"/>
      <c r="B785" s="79"/>
      <c r="C785" s="202"/>
      <c r="D785" s="203"/>
      <c r="E785" s="203"/>
      <c r="F785" s="204"/>
      <c r="G785" s="205"/>
      <c r="H785" s="205"/>
      <c r="I785" s="206"/>
      <c r="J785" s="205"/>
      <c r="K785" s="205"/>
      <c r="L785" s="207"/>
      <c r="M785" s="208"/>
      <c r="N785" s="209"/>
      <c r="O785" s="152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52"/>
      <c r="AF785" s="152"/>
      <c r="AG785" s="14"/>
      <c r="AH785" s="73"/>
      <c r="AI785" s="14"/>
      <c r="AJ785" s="14"/>
    </row>
    <row r="786" spans="1:36" s="11" customFormat="1" ht="15" hidden="1" customHeight="1" x14ac:dyDescent="0.15">
      <c r="A786" s="59"/>
      <c r="B786" s="79"/>
      <c r="C786" s="202"/>
      <c r="D786" s="203"/>
      <c r="E786" s="203"/>
      <c r="F786" s="204"/>
      <c r="G786" s="205"/>
      <c r="H786" s="205"/>
      <c r="I786" s="206"/>
      <c r="J786" s="205"/>
      <c r="K786" s="205"/>
      <c r="L786" s="207"/>
      <c r="M786" s="208"/>
      <c r="N786" s="209"/>
      <c r="O786" s="152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52"/>
      <c r="AF786" s="152"/>
      <c r="AG786" s="14"/>
      <c r="AH786" s="73"/>
      <c r="AI786" s="14"/>
      <c r="AJ786" s="14"/>
    </row>
    <row r="787" spans="1:36" s="11" customFormat="1" ht="15" hidden="1" customHeight="1" x14ac:dyDescent="0.15">
      <c r="A787" s="59"/>
      <c r="B787" s="79"/>
      <c r="C787" s="202"/>
      <c r="D787" s="203"/>
      <c r="E787" s="203"/>
      <c r="F787" s="204"/>
      <c r="G787" s="205"/>
      <c r="H787" s="205"/>
      <c r="I787" s="206"/>
      <c r="J787" s="205"/>
      <c r="K787" s="205"/>
      <c r="L787" s="207"/>
      <c r="M787" s="208"/>
      <c r="N787" s="209"/>
      <c r="O787" s="152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52"/>
      <c r="AF787" s="152"/>
      <c r="AG787" s="14"/>
      <c r="AH787" s="73"/>
      <c r="AI787" s="14"/>
      <c r="AJ787" s="14"/>
    </row>
    <row r="788" spans="1:36" s="11" customFormat="1" ht="15" hidden="1" customHeight="1" x14ac:dyDescent="0.15">
      <c r="A788" s="59"/>
      <c r="B788" s="79"/>
      <c r="C788" s="202"/>
      <c r="D788" s="203"/>
      <c r="E788" s="203"/>
      <c r="F788" s="204"/>
      <c r="G788" s="205"/>
      <c r="H788" s="205"/>
      <c r="I788" s="206"/>
      <c r="J788" s="205"/>
      <c r="K788" s="205"/>
      <c r="L788" s="207"/>
      <c r="M788" s="208"/>
      <c r="N788" s="209"/>
      <c r="O788" s="152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52"/>
      <c r="AF788" s="152"/>
      <c r="AG788" s="14"/>
      <c r="AH788" s="73"/>
      <c r="AI788" s="14"/>
      <c r="AJ788" s="14"/>
    </row>
    <row r="789" spans="1:36" s="11" customFormat="1" ht="15" hidden="1" customHeight="1" x14ac:dyDescent="0.15">
      <c r="A789" s="59"/>
      <c r="B789" s="79"/>
      <c r="C789" s="202"/>
      <c r="D789" s="203"/>
      <c r="E789" s="203"/>
      <c r="F789" s="204"/>
      <c r="G789" s="205"/>
      <c r="H789" s="205"/>
      <c r="I789" s="206"/>
      <c r="J789" s="205"/>
      <c r="K789" s="205"/>
      <c r="L789" s="207"/>
      <c r="M789" s="208"/>
      <c r="N789" s="209"/>
      <c r="O789" s="152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52"/>
      <c r="AF789" s="152"/>
      <c r="AG789" s="14"/>
      <c r="AH789" s="73"/>
      <c r="AI789" s="14"/>
      <c r="AJ789" s="14"/>
    </row>
    <row r="790" spans="1:36" s="11" customFormat="1" ht="15" hidden="1" customHeight="1" x14ac:dyDescent="0.15">
      <c r="A790" s="59"/>
      <c r="B790" s="79"/>
      <c r="C790" s="202"/>
      <c r="D790" s="203"/>
      <c r="E790" s="203"/>
      <c r="F790" s="204"/>
      <c r="G790" s="205"/>
      <c r="H790" s="205"/>
      <c r="I790" s="206"/>
      <c r="J790" s="205"/>
      <c r="K790" s="205"/>
      <c r="L790" s="207"/>
      <c r="M790" s="208"/>
      <c r="N790" s="209"/>
      <c r="O790" s="152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52"/>
      <c r="AF790" s="152"/>
      <c r="AG790" s="14"/>
      <c r="AH790" s="73"/>
      <c r="AI790" s="14"/>
      <c r="AJ790" s="14"/>
    </row>
    <row r="791" spans="1:36" s="11" customFormat="1" ht="15" hidden="1" customHeight="1" x14ac:dyDescent="0.15">
      <c r="A791" s="59"/>
      <c r="B791" s="79"/>
      <c r="C791" s="202"/>
      <c r="D791" s="203"/>
      <c r="E791" s="203"/>
      <c r="F791" s="204"/>
      <c r="G791" s="205"/>
      <c r="H791" s="205"/>
      <c r="I791" s="206"/>
      <c r="J791" s="205"/>
      <c r="K791" s="205"/>
      <c r="L791" s="207"/>
      <c r="M791" s="208"/>
      <c r="N791" s="209"/>
      <c r="O791" s="152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52"/>
      <c r="AF791" s="152"/>
      <c r="AG791" s="14"/>
      <c r="AH791" s="73"/>
      <c r="AI791" s="14"/>
      <c r="AJ791" s="14"/>
    </row>
    <row r="792" spans="1:36" s="11" customFormat="1" ht="15" hidden="1" customHeight="1" x14ac:dyDescent="0.15">
      <c r="A792" s="59"/>
      <c r="B792" s="79"/>
      <c r="C792" s="202"/>
      <c r="D792" s="203"/>
      <c r="E792" s="203"/>
      <c r="F792" s="204"/>
      <c r="G792" s="205"/>
      <c r="H792" s="205"/>
      <c r="I792" s="206"/>
      <c r="J792" s="205"/>
      <c r="K792" s="205"/>
      <c r="L792" s="207"/>
      <c r="M792" s="208"/>
      <c r="N792" s="209"/>
      <c r="O792" s="152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52"/>
      <c r="AF792" s="152"/>
      <c r="AG792" s="14"/>
      <c r="AH792" s="73"/>
      <c r="AI792" s="14"/>
      <c r="AJ792" s="14"/>
    </row>
    <row r="793" spans="1:36" s="11" customFormat="1" ht="15" hidden="1" customHeight="1" x14ac:dyDescent="0.15">
      <c r="A793" s="59"/>
      <c r="B793" s="79"/>
      <c r="C793" s="202"/>
      <c r="D793" s="203"/>
      <c r="E793" s="203"/>
      <c r="F793" s="204"/>
      <c r="G793" s="205"/>
      <c r="H793" s="205"/>
      <c r="I793" s="206"/>
      <c r="J793" s="205"/>
      <c r="K793" s="205"/>
      <c r="L793" s="207"/>
      <c r="M793" s="208"/>
      <c r="N793" s="209"/>
      <c r="O793" s="152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52"/>
      <c r="AF793" s="152"/>
      <c r="AG793" s="14"/>
      <c r="AH793" s="73"/>
      <c r="AI793" s="14"/>
      <c r="AJ793" s="14"/>
    </row>
    <row r="794" spans="1:36" s="11" customFormat="1" ht="15" hidden="1" customHeight="1" x14ac:dyDescent="0.15">
      <c r="A794" s="59"/>
      <c r="B794" s="79"/>
      <c r="C794" s="202"/>
      <c r="D794" s="203"/>
      <c r="E794" s="203"/>
      <c r="F794" s="204"/>
      <c r="G794" s="205"/>
      <c r="H794" s="205"/>
      <c r="I794" s="206"/>
      <c r="J794" s="205"/>
      <c r="K794" s="205"/>
      <c r="L794" s="207"/>
      <c r="M794" s="208"/>
      <c r="N794" s="209"/>
      <c r="O794" s="152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52"/>
      <c r="AF794" s="152"/>
      <c r="AG794" s="14"/>
      <c r="AH794" s="73"/>
      <c r="AI794" s="14"/>
      <c r="AJ794" s="14"/>
    </row>
    <row r="795" spans="1:36" s="11" customFormat="1" ht="15" hidden="1" customHeight="1" x14ac:dyDescent="0.15">
      <c r="A795" s="59"/>
      <c r="B795" s="79"/>
      <c r="C795" s="202"/>
      <c r="D795" s="203"/>
      <c r="E795" s="203"/>
      <c r="F795" s="204"/>
      <c r="G795" s="205"/>
      <c r="H795" s="205"/>
      <c r="I795" s="206"/>
      <c r="J795" s="205"/>
      <c r="K795" s="205"/>
      <c r="L795" s="207"/>
      <c r="M795" s="208"/>
      <c r="N795" s="209"/>
      <c r="O795" s="152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52"/>
      <c r="AF795" s="152"/>
      <c r="AG795" s="14"/>
      <c r="AH795" s="73"/>
      <c r="AI795" s="14"/>
      <c r="AJ795" s="14"/>
    </row>
    <row r="796" spans="1:36" s="11" customFormat="1" ht="15" hidden="1" customHeight="1" x14ac:dyDescent="0.15">
      <c r="A796" s="59"/>
      <c r="B796" s="79"/>
      <c r="C796" s="202"/>
      <c r="D796" s="203"/>
      <c r="E796" s="203"/>
      <c r="F796" s="204"/>
      <c r="G796" s="205"/>
      <c r="H796" s="205"/>
      <c r="I796" s="206"/>
      <c r="J796" s="205"/>
      <c r="K796" s="205"/>
      <c r="L796" s="207"/>
      <c r="M796" s="208"/>
      <c r="N796" s="209"/>
      <c r="O796" s="152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52"/>
      <c r="AF796" s="152"/>
      <c r="AG796" s="14"/>
      <c r="AH796" s="73"/>
      <c r="AI796" s="14"/>
      <c r="AJ796" s="14"/>
    </row>
    <row r="797" spans="1:36" s="11" customFormat="1" ht="15" hidden="1" customHeight="1" x14ac:dyDescent="0.15">
      <c r="A797" s="59"/>
      <c r="B797" s="79"/>
      <c r="C797" s="202"/>
      <c r="D797" s="203"/>
      <c r="E797" s="203"/>
      <c r="F797" s="204"/>
      <c r="G797" s="205"/>
      <c r="H797" s="205"/>
      <c r="I797" s="206"/>
      <c r="J797" s="205"/>
      <c r="K797" s="205"/>
      <c r="L797" s="207"/>
      <c r="M797" s="208"/>
      <c r="N797" s="209"/>
      <c r="O797" s="152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52"/>
      <c r="AF797" s="152"/>
      <c r="AG797" s="14"/>
      <c r="AH797" s="73"/>
      <c r="AI797" s="14"/>
      <c r="AJ797" s="14"/>
    </row>
    <row r="798" spans="1:36" s="11" customFormat="1" ht="15" hidden="1" customHeight="1" x14ac:dyDescent="0.15">
      <c r="A798" s="59"/>
      <c r="B798" s="79"/>
      <c r="C798" s="202"/>
      <c r="D798" s="203"/>
      <c r="E798" s="203"/>
      <c r="F798" s="204"/>
      <c r="G798" s="205"/>
      <c r="H798" s="205"/>
      <c r="I798" s="206"/>
      <c r="J798" s="205"/>
      <c r="K798" s="205"/>
      <c r="L798" s="207"/>
      <c r="M798" s="208"/>
      <c r="N798" s="209"/>
      <c r="O798" s="152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52"/>
      <c r="AF798" s="152"/>
      <c r="AG798" s="14"/>
      <c r="AH798" s="73"/>
      <c r="AI798" s="14"/>
      <c r="AJ798" s="14"/>
    </row>
    <row r="799" spans="1:36" s="11" customFormat="1" ht="15" hidden="1" customHeight="1" x14ac:dyDescent="0.15">
      <c r="A799" s="59"/>
      <c r="B799" s="79"/>
      <c r="C799" s="202"/>
      <c r="D799" s="203"/>
      <c r="E799" s="203"/>
      <c r="F799" s="204"/>
      <c r="G799" s="205"/>
      <c r="H799" s="205"/>
      <c r="I799" s="206"/>
      <c r="J799" s="205"/>
      <c r="K799" s="205"/>
      <c r="L799" s="207"/>
      <c r="M799" s="208"/>
      <c r="N799" s="209"/>
      <c r="O799" s="152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52"/>
      <c r="AF799" s="152"/>
      <c r="AG799" s="14"/>
      <c r="AH799" s="73"/>
      <c r="AI799" s="14"/>
      <c r="AJ799" s="14"/>
    </row>
    <row r="800" spans="1:36" s="11" customFormat="1" ht="15" hidden="1" customHeight="1" x14ac:dyDescent="0.15">
      <c r="A800" s="59"/>
      <c r="B800" s="79"/>
      <c r="C800" s="202"/>
      <c r="D800" s="203"/>
      <c r="E800" s="203"/>
      <c r="F800" s="204"/>
      <c r="G800" s="205"/>
      <c r="H800" s="205"/>
      <c r="I800" s="206"/>
      <c r="J800" s="205"/>
      <c r="K800" s="205"/>
      <c r="L800" s="207"/>
      <c r="M800" s="208"/>
      <c r="N800" s="209"/>
      <c r="O800" s="152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52"/>
      <c r="AF800" s="152"/>
      <c r="AG800" s="14"/>
      <c r="AH800" s="73"/>
      <c r="AI800" s="14"/>
      <c r="AJ800" s="14"/>
    </row>
    <row r="801" spans="1:36" s="11" customFormat="1" ht="15" hidden="1" customHeight="1" x14ac:dyDescent="0.15">
      <c r="A801" s="59"/>
      <c r="B801" s="79"/>
      <c r="C801" s="202"/>
      <c r="D801" s="203"/>
      <c r="E801" s="203"/>
      <c r="F801" s="204"/>
      <c r="G801" s="205"/>
      <c r="H801" s="205"/>
      <c r="I801" s="206"/>
      <c r="J801" s="205"/>
      <c r="K801" s="205"/>
      <c r="L801" s="207"/>
      <c r="M801" s="208"/>
      <c r="N801" s="209"/>
      <c r="O801" s="152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52"/>
      <c r="AF801" s="152"/>
      <c r="AG801" s="14"/>
      <c r="AH801" s="73"/>
      <c r="AI801" s="14"/>
      <c r="AJ801" s="14"/>
    </row>
    <row r="802" spans="1:36" s="11" customFormat="1" ht="15" hidden="1" customHeight="1" x14ac:dyDescent="0.15">
      <c r="A802" s="59"/>
      <c r="B802" s="79"/>
      <c r="C802" s="202"/>
      <c r="D802" s="203"/>
      <c r="E802" s="203"/>
      <c r="F802" s="204"/>
      <c r="G802" s="205"/>
      <c r="H802" s="205"/>
      <c r="I802" s="206"/>
      <c r="J802" s="205"/>
      <c r="K802" s="205"/>
      <c r="L802" s="207"/>
      <c r="M802" s="208"/>
      <c r="N802" s="209"/>
      <c r="O802" s="152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52"/>
      <c r="AF802" s="152"/>
      <c r="AG802" s="14"/>
      <c r="AH802" s="73"/>
      <c r="AI802" s="14"/>
      <c r="AJ802" s="14"/>
    </row>
    <row r="803" spans="1:36" s="11" customFormat="1" ht="15" hidden="1" customHeight="1" x14ac:dyDescent="0.15">
      <c r="A803" s="59"/>
      <c r="B803" s="79"/>
      <c r="C803" s="202"/>
      <c r="D803" s="203"/>
      <c r="E803" s="203"/>
      <c r="F803" s="204"/>
      <c r="G803" s="205"/>
      <c r="H803" s="205"/>
      <c r="I803" s="206"/>
      <c r="J803" s="205"/>
      <c r="K803" s="205"/>
      <c r="L803" s="207"/>
      <c r="M803" s="208"/>
      <c r="N803" s="209"/>
      <c r="O803" s="152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52"/>
      <c r="AF803" s="152"/>
      <c r="AG803" s="14"/>
      <c r="AH803" s="73"/>
      <c r="AI803" s="14"/>
      <c r="AJ803" s="14"/>
    </row>
    <row r="804" spans="1:36" s="11" customFormat="1" ht="15" hidden="1" customHeight="1" x14ac:dyDescent="0.15">
      <c r="A804" s="59"/>
      <c r="B804" s="79"/>
      <c r="C804" s="202"/>
      <c r="D804" s="203"/>
      <c r="E804" s="203"/>
      <c r="F804" s="204"/>
      <c r="G804" s="205"/>
      <c r="H804" s="205"/>
      <c r="I804" s="206"/>
      <c r="J804" s="205"/>
      <c r="K804" s="205"/>
      <c r="L804" s="207"/>
      <c r="M804" s="208"/>
      <c r="N804" s="209"/>
      <c r="O804" s="152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52"/>
      <c r="AF804" s="152"/>
      <c r="AG804" s="14"/>
      <c r="AH804" s="73"/>
      <c r="AI804" s="14"/>
      <c r="AJ804" s="14"/>
    </row>
    <row r="805" spans="1:36" s="11" customFormat="1" ht="15" hidden="1" customHeight="1" x14ac:dyDescent="0.15">
      <c r="A805" s="59"/>
      <c r="B805" s="79"/>
      <c r="C805" s="202"/>
      <c r="D805" s="203"/>
      <c r="E805" s="203"/>
      <c r="F805" s="204"/>
      <c r="G805" s="205"/>
      <c r="H805" s="205"/>
      <c r="I805" s="206"/>
      <c r="J805" s="205"/>
      <c r="K805" s="205"/>
      <c r="L805" s="207"/>
      <c r="M805" s="208"/>
      <c r="N805" s="209"/>
      <c r="O805" s="152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52"/>
      <c r="AF805" s="152"/>
      <c r="AG805" s="14"/>
      <c r="AH805" s="73"/>
      <c r="AI805" s="14"/>
      <c r="AJ805" s="14"/>
    </row>
    <row r="806" spans="1:36" s="11" customFormat="1" ht="15" hidden="1" customHeight="1" x14ac:dyDescent="0.15">
      <c r="A806" s="59"/>
      <c r="B806" s="79"/>
      <c r="C806" s="202"/>
      <c r="D806" s="203"/>
      <c r="E806" s="203"/>
      <c r="F806" s="204"/>
      <c r="G806" s="205"/>
      <c r="H806" s="205"/>
      <c r="I806" s="206"/>
      <c r="J806" s="205"/>
      <c r="K806" s="205"/>
      <c r="L806" s="207"/>
      <c r="M806" s="208"/>
      <c r="N806" s="209"/>
      <c r="O806" s="152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52"/>
      <c r="AF806" s="152"/>
      <c r="AG806" s="14"/>
      <c r="AH806" s="73"/>
      <c r="AI806" s="14"/>
      <c r="AJ806" s="14"/>
    </row>
    <row r="807" spans="1:36" s="11" customFormat="1" ht="15" hidden="1" customHeight="1" x14ac:dyDescent="0.15">
      <c r="A807" s="59"/>
      <c r="B807" s="79"/>
      <c r="C807" s="202"/>
      <c r="D807" s="203"/>
      <c r="E807" s="203"/>
      <c r="F807" s="204"/>
      <c r="G807" s="205"/>
      <c r="H807" s="205"/>
      <c r="I807" s="206"/>
      <c r="J807" s="205"/>
      <c r="K807" s="205"/>
      <c r="L807" s="207"/>
      <c r="M807" s="208"/>
      <c r="N807" s="209"/>
      <c r="O807" s="152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52"/>
      <c r="AF807" s="152"/>
      <c r="AG807" s="14"/>
      <c r="AH807" s="73"/>
      <c r="AI807" s="14"/>
      <c r="AJ807" s="14"/>
    </row>
    <row r="808" spans="1:36" s="11" customFormat="1" ht="15" hidden="1" customHeight="1" x14ac:dyDescent="0.15">
      <c r="A808" s="59"/>
      <c r="B808" s="79"/>
      <c r="C808" s="202"/>
      <c r="D808" s="203"/>
      <c r="E808" s="203"/>
      <c r="F808" s="204"/>
      <c r="G808" s="205"/>
      <c r="H808" s="205"/>
      <c r="I808" s="206"/>
      <c r="J808" s="205"/>
      <c r="K808" s="205"/>
      <c r="L808" s="207"/>
      <c r="M808" s="208"/>
      <c r="N808" s="209"/>
      <c r="O808" s="152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52"/>
      <c r="AF808" s="152"/>
      <c r="AG808" s="14"/>
      <c r="AH808" s="73"/>
      <c r="AI808" s="14"/>
      <c r="AJ808" s="14"/>
    </row>
    <row r="809" spans="1:36" s="11" customFormat="1" ht="15" hidden="1" customHeight="1" x14ac:dyDescent="0.15">
      <c r="A809" s="59"/>
      <c r="B809" s="79"/>
      <c r="C809" s="202"/>
      <c r="D809" s="203"/>
      <c r="E809" s="203"/>
      <c r="F809" s="204"/>
      <c r="G809" s="205"/>
      <c r="H809" s="205"/>
      <c r="I809" s="206"/>
      <c r="J809" s="205"/>
      <c r="K809" s="205"/>
      <c r="L809" s="207"/>
      <c r="M809" s="208"/>
      <c r="N809" s="209"/>
      <c r="O809" s="152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52"/>
      <c r="AF809" s="152"/>
      <c r="AG809" s="14"/>
      <c r="AH809" s="73"/>
      <c r="AI809" s="14"/>
      <c r="AJ809" s="14"/>
    </row>
    <row r="810" spans="1:36" s="11" customFormat="1" ht="15" hidden="1" customHeight="1" x14ac:dyDescent="0.15">
      <c r="A810" s="59"/>
      <c r="B810" s="79"/>
      <c r="C810" s="202"/>
      <c r="D810" s="203"/>
      <c r="E810" s="203"/>
      <c r="F810" s="204"/>
      <c r="G810" s="205"/>
      <c r="H810" s="205"/>
      <c r="I810" s="206"/>
      <c r="J810" s="205"/>
      <c r="K810" s="205"/>
      <c r="L810" s="207"/>
      <c r="M810" s="208"/>
      <c r="N810" s="209"/>
      <c r="O810" s="152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52"/>
      <c r="AF810" s="152"/>
      <c r="AG810" s="14"/>
      <c r="AH810" s="73"/>
      <c r="AI810" s="14"/>
      <c r="AJ810" s="14"/>
    </row>
    <row r="811" spans="1:36" s="11" customFormat="1" ht="15" hidden="1" customHeight="1" x14ac:dyDescent="0.15">
      <c r="A811" s="59"/>
      <c r="B811" s="79"/>
      <c r="C811" s="202"/>
      <c r="D811" s="203"/>
      <c r="E811" s="203"/>
      <c r="F811" s="204"/>
      <c r="G811" s="205"/>
      <c r="H811" s="205"/>
      <c r="I811" s="206"/>
      <c r="J811" s="205"/>
      <c r="K811" s="205"/>
      <c r="L811" s="207"/>
      <c r="M811" s="208"/>
      <c r="N811" s="209"/>
      <c r="O811" s="152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52"/>
      <c r="AF811" s="152"/>
      <c r="AG811" s="14"/>
      <c r="AH811" s="73"/>
      <c r="AI811" s="14"/>
      <c r="AJ811" s="14"/>
    </row>
    <row r="812" spans="1:36" s="11" customFormat="1" ht="15" hidden="1" customHeight="1" x14ac:dyDescent="0.15">
      <c r="A812" s="59"/>
      <c r="B812" s="79"/>
      <c r="C812" s="202"/>
      <c r="D812" s="203"/>
      <c r="E812" s="203"/>
      <c r="F812" s="204"/>
      <c r="G812" s="205"/>
      <c r="H812" s="205"/>
      <c r="I812" s="206"/>
      <c r="J812" s="205"/>
      <c r="K812" s="205"/>
      <c r="L812" s="207"/>
      <c r="M812" s="208"/>
      <c r="N812" s="209"/>
      <c r="O812" s="152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52"/>
      <c r="AF812" s="152"/>
      <c r="AG812" s="14"/>
      <c r="AH812" s="73"/>
      <c r="AI812" s="14"/>
      <c r="AJ812" s="14"/>
    </row>
    <row r="813" spans="1:36" s="11" customFormat="1" ht="15" hidden="1" customHeight="1" x14ac:dyDescent="0.15">
      <c r="A813" s="59"/>
      <c r="B813" s="79"/>
      <c r="C813" s="202"/>
      <c r="D813" s="203"/>
      <c r="E813" s="203"/>
      <c r="F813" s="204"/>
      <c r="G813" s="205"/>
      <c r="H813" s="205"/>
      <c r="I813" s="206"/>
      <c r="J813" s="205"/>
      <c r="K813" s="205"/>
      <c r="L813" s="207"/>
      <c r="M813" s="208"/>
      <c r="N813" s="209"/>
      <c r="O813" s="152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52"/>
      <c r="AF813" s="152"/>
      <c r="AG813" s="14"/>
      <c r="AH813" s="73"/>
      <c r="AI813" s="14"/>
      <c r="AJ813" s="14"/>
    </row>
    <row r="814" spans="1:36" s="11" customFormat="1" ht="15" hidden="1" customHeight="1" x14ac:dyDescent="0.15">
      <c r="A814" s="59"/>
      <c r="B814" s="79"/>
      <c r="C814" s="202"/>
      <c r="D814" s="203"/>
      <c r="E814" s="203"/>
      <c r="F814" s="204"/>
      <c r="G814" s="205"/>
      <c r="H814" s="205"/>
      <c r="I814" s="206"/>
      <c r="J814" s="205"/>
      <c r="K814" s="205"/>
      <c r="L814" s="207"/>
      <c r="M814" s="208"/>
      <c r="N814" s="209"/>
      <c r="O814" s="152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52"/>
      <c r="AF814" s="152"/>
      <c r="AG814" s="14"/>
      <c r="AH814" s="73"/>
      <c r="AI814" s="14"/>
      <c r="AJ814" s="14"/>
    </row>
    <row r="815" spans="1:36" s="11" customFormat="1" ht="15" hidden="1" customHeight="1" x14ac:dyDescent="0.15">
      <c r="A815" s="59"/>
      <c r="B815" s="79"/>
      <c r="C815" s="202"/>
      <c r="D815" s="203"/>
      <c r="E815" s="203"/>
      <c r="F815" s="204"/>
      <c r="G815" s="205"/>
      <c r="H815" s="205"/>
      <c r="I815" s="206"/>
      <c r="J815" s="205"/>
      <c r="K815" s="205"/>
      <c r="L815" s="207"/>
      <c r="M815" s="208"/>
      <c r="N815" s="209"/>
      <c r="O815" s="152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52"/>
      <c r="AF815" s="152"/>
      <c r="AG815" s="14"/>
      <c r="AH815" s="73"/>
      <c r="AI815" s="14"/>
      <c r="AJ815" s="14"/>
    </row>
    <row r="816" spans="1:36" s="11" customFormat="1" ht="15" hidden="1" customHeight="1" x14ac:dyDescent="0.15">
      <c r="A816" s="59"/>
      <c r="B816" s="79"/>
      <c r="C816" s="202"/>
      <c r="D816" s="203"/>
      <c r="E816" s="203"/>
      <c r="F816" s="204"/>
      <c r="G816" s="205"/>
      <c r="H816" s="205"/>
      <c r="I816" s="206"/>
      <c r="J816" s="205"/>
      <c r="K816" s="205"/>
      <c r="L816" s="207"/>
      <c r="M816" s="208"/>
      <c r="N816" s="209"/>
      <c r="O816" s="152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52"/>
      <c r="AF816" s="152"/>
      <c r="AG816" s="14"/>
      <c r="AH816" s="73"/>
      <c r="AI816" s="14"/>
      <c r="AJ816" s="14"/>
    </row>
    <row r="817" spans="1:38" s="11" customFormat="1" ht="13.5" hidden="1" thickBot="1" x14ac:dyDescent="0.25">
      <c r="A817" s="59"/>
      <c r="B817" s="79"/>
      <c r="C817" s="158"/>
      <c r="D817" s="158"/>
      <c r="E817" s="24"/>
      <c r="F817" s="65"/>
      <c r="G817" s="20"/>
      <c r="H817" s="20"/>
      <c r="I817" s="20"/>
      <c r="J817" s="20"/>
      <c r="K817" s="20"/>
      <c r="L817" s="20"/>
      <c r="M817" s="20"/>
      <c r="N817" s="149"/>
      <c r="O817" s="149"/>
      <c r="P817" s="20"/>
      <c r="Q817" s="20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52"/>
      <c r="AF817" s="152"/>
      <c r="AG817" s="14"/>
      <c r="AH817" s="73"/>
      <c r="AI817" s="14"/>
      <c r="AJ817" s="14"/>
      <c r="AK817" s="14"/>
      <c r="AL817" s="14"/>
    </row>
  </sheetData>
  <sheetProtection algorithmName="SHA-512" hashValue="Z6KpCfU9G84PVuaGXglqmM1JT8UKbaYr8+jm6pX295jIGBuYYOtg7zolYIkzl7zvUjABZ6IJ6BKBjNiccF0FPQ==" saltValue="PGpzG8RESmvU0SFRhUg0mA==" spinCount="100000" sheet="1" objects="1" scenarios="1"/>
  <mergeCells count="28">
    <mergeCell ref="G34:H34"/>
    <mergeCell ref="E34:F34"/>
    <mergeCell ref="E52:F52"/>
    <mergeCell ref="G52:H52"/>
    <mergeCell ref="E70:F70"/>
    <mergeCell ref="G70:H70"/>
    <mergeCell ref="C61:E61"/>
    <mergeCell ref="C43:E43"/>
    <mergeCell ref="M43:P43"/>
    <mergeCell ref="M97:P97"/>
    <mergeCell ref="C115:E115"/>
    <mergeCell ref="M115:P115"/>
    <mergeCell ref="E88:F88"/>
    <mergeCell ref="G88:H88"/>
    <mergeCell ref="E106:F106"/>
    <mergeCell ref="G106:H106"/>
    <mergeCell ref="C97:E97"/>
    <mergeCell ref="M151:P151"/>
    <mergeCell ref="C151:E151"/>
    <mergeCell ref="G142:H142"/>
    <mergeCell ref="E142:F142"/>
    <mergeCell ref="M61:P61"/>
    <mergeCell ref="C79:E79"/>
    <mergeCell ref="M79:P79"/>
    <mergeCell ref="C133:E133"/>
    <mergeCell ref="M133:P133"/>
    <mergeCell ref="E124:F124"/>
    <mergeCell ref="G124:H124"/>
  </mergeCells>
  <conditionalFormatting sqref="G46:H48 J46:K48">
    <cfRule type="expression" dxfId="181" priority="337">
      <formula>$E$44="Subscription"</formula>
    </cfRule>
  </conditionalFormatting>
  <conditionalFormatting sqref="G64:H66 J64:K66">
    <cfRule type="expression" dxfId="180" priority="340">
      <formula>$E$62="Subscription"</formula>
    </cfRule>
  </conditionalFormatting>
  <conditionalFormatting sqref="G82:H84 J82:K84">
    <cfRule type="expression" dxfId="179" priority="343">
      <formula>$E$80="Subscription"</formula>
    </cfRule>
  </conditionalFormatting>
  <conditionalFormatting sqref="G100:H102 J100:K102">
    <cfRule type="expression" dxfId="178" priority="346">
      <formula>$E$98="Subscription"</formula>
    </cfRule>
  </conditionalFormatting>
  <conditionalFormatting sqref="G118:H120 J118:K120">
    <cfRule type="expression" dxfId="177" priority="349">
      <formula>$E$116="Subscription"</formula>
    </cfRule>
  </conditionalFormatting>
  <conditionalFormatting sqref="G136:H138 J136:K138 J154:K156">
    <cfRule type="expression" dxfId="176" priority="350">
      <formula>$E$134="Subscription"</formula>
    </cfRule>
  </conditionalFormatting>
  <conditionalFormatting sqref="Q36:Q40">
    <cfRule type="expression" dxfId="175" priority="50">
      <formula>OR(P36="nee",P36="")</formula>
    </cfRule>
  </conditionalFormatting>
  <conditionalFormatting sqref="R36:R40">
    <cfRule type="expression" dxfId="174" priority="49">
      <formula>OR(P36="nee",P36="")</formula>
    </cfRule>
  </conditionalFormatting>
  <conditionalFormatting sqref="Q54:Q58">
    <cfRule type="expression" dxfId="173" priority="48">
      <formula>OR(P54="nee",P54="")</formula>
    </cfRule>
  </conditionalFormatting>
  <conditionalFormatting sqref="R54:R58">
    <cfRule type="expression" dxfId="172" priority="47">
      <formula>OR(P54="nee",P54="")</formula>
    </cfRule>
  </conditionalFormatting>
  <conditionalFormatting sqref="Q72:Q76">
    <cfRule type="expression" dxfId="171" priority="46">
      <formula>OR(P72="nee",P72="")</formula>
    </cfRule>
  </conditionalFormatting>
  <conditionalFormatting sqref="R72:R76">
    <cfRule type="expression" dxfId="170" priority="45">
      <formula>OR(P72="nee",P72="")</formula>
    </cfRule>
  </conditionalFormatting>
  <conditionalFormatting sqref="Q90:Q94">
    <cfRule type="expression" dxfId="169" priority="44">
      <formula>OR(P90="nee",P90="")</formula>
    </cfRule>
  </conditionalFormatting>
  <conditionalFormatting sqref="R90:R94">
    <cfRule type="expression" dxfId="168" priority="43">
      <formula>OR(P90="nee",P90="")</formula>
    </cfRule>
  </conditionalFormatting>
  <conditionalFormatting sqref="Q108:Q112">
    <cfRule type="expression" dxfId="167" priority="42">
      <formula>OR(P108="nee",P108="")</formula>
    </cfRule>
  </conditionalFormatting>
  <conditionalFormatting sqref="R108:R112">
    <cfRule type="expression" dxfId="166" priority="41">
      <formula>OR(P108="nee",P108="")</formula>
    </cfRule>
  </conditionalFormatting>
  <conditionalFormatting sqref="Q126:Q130">
    <cfRule type="expression" dxfId="165" priority="40">
      <formula>OR(P126="nee",P126="")</formula>
    </cfRule>
  </conditionalFormatting>
  <conditionalFormatting sqref="R126:R130">
    <cfRule type="expression" dxfId="164" priority="39">
      <formula>OR(P126="nee",P126="")</formula>
    </cfRule>
  </conditionalFormatting>
  <conditionalFormatting sqref="Q136:Q138">
    <cfRule type="expression" dxfId="163" priority="38">
      <formula>OR(P136="nee",P136="")</formula>
    </cfRule>
  </conditionalFormatting>
  <conditionalFormatting sqref="R136:R138">
    <cfRule type="expression" dxfId="162" priority="37">
      <formula>OR(P136="nee",P136="")</formula>
    </cfRule>
  </conditionalFormatting>
  <conditionalFormatting sqref="Q118:Q120">
    <cfRule type="expression" dxfId="161" priority="36">
      <formula>OR(P118="nee",P118="")</formula>
    </cfRule>
  </conditionalFormatting>
  <conditionalFormatting sqref="R118:R120">
    <cfRule type="expression" dxfId="160" priority="35">
      <formula>OR(P118="nee",P118="")</formula>
    </cfRule>
  </conditionalFormatting>
  <conditionalFormatting sqref="Q100:Q102">
    <cfRule type="expression" dxfId="159" priority="34">
      <formula>OR(P100="nee",P100="")</formula>
    </cfRule>
  </conditionalFormatting>
  <conditionalFormatting sqref="R100:R102">
    <cfRule type="expression" dxfId="158" priority="33">
      <formula>OR(P100="nee",P100="")</formula>
    </cfRule>
  </conditionalFormatting>
  <conditionalFormatting sqref="Q82:Q84">
    <cfRule type="expression" dxfId="157" priority="32">
      <formula>OR(P82="nee",P82="")</formula>
    </cfRule>
  </conditionalFormatting>
  <conditionalFormatting sqref="R82:R84">
    <cfRule type="expression" dxfId="156" priority="31">
      <formula>OR(P82="nee",P82="")</formula>
    </cfRule>
  </conditionalFormatting>
  <conditionalFormatting sqref="Q64:Q66">
    <cfRule type="expression" dxfId="155" priority="30">
      <formula>OR(P64="nee",P64="")</formula>
    </cfRule>
  </conditionalFormatting>
  <conditionalFormatting sqref="R64:R66">
    <cfRule type="expression" dxfId="154" priority="29">
      <formula>OR(P64="nee",P64="")</formula>
    </cfRule>
  </conditionalFormatting>
  <conditionalFormatting sqref="Q46:Q48">
    <cfRule type="expression" dxfId="153" priority="28">
      <formula>OR(P46="nee",P46="")</formula>
    </cfRule>
  </conditionalFormatting>
  <conditionalFormatting sqref="R46:R48">
    <cfRule type="expression" dxfId="152" priority="27">
      <formula>OR(P46="nee",P46="")</formula>
    </cfRule>
  </conditionalFormatting>
  <conditionalFormatting sqref="AH36:AH40">
    <cfRule type="expression" dxfId="151" priority="26">
      <formula>OR(AG36="nee",AG36="")</formula>
    </cfRule>
  </conditionalFormatting>
  <conditionalFormatting sqref="AI36:AI40">
    <cfRule type="expression" dxfId="150" priority="25">
      <formula>OR(AG36="nee",AG36="")</formula>
    </cfRule>
  </conditionalFormatting>
  <conditionalFormatting sqref="AH54:AH58">
    <cfRule type="expression" dxfId="149" priority="24">
      <formula>OR(AG54="nee",AG54="")</formula>
    </cfRule>
  </conditionalFormatting>
  <conditionalFormatting sqref="AI54:AI58">
    <cfRule type="expression" dxfId="148" priority="23">
      <formula>OR(AG54="nee",AG54="")</formula>
    </cfRule>
  </conditionalFormatting>
  <conditionalFormatting sqref="AH72:AH76">
    <cfRule type="expression" dxfId="147" priority="22">
      <formula>OR(AG72="nee",AG72="")</formula>
    </cfRule>
  </conditionalFormatting>
  <conditionalFormatting sqref="AI72:AI76">
    <cfRule type="expression" dxfId="146" priority="21">
      <formula>OR(AG72="nee",AG72="")</formula>
    </cfRule>
  </conditionalFormatting>
  <conditionalFormatting sqref="AH90:AH94">
    <cfRule type="expression" dxfId="145" priority="20">
      <formula>OR(AG90="nee",AG90="")</formula>
    </cfRule>
  </conditionalFormatting>
  <conditionalFormatting sqref="AI90:AI94">
    <cfRule type="expression" dxfId="144" priority="19">
      <formula>OR(AG90="nee",AG90="")</formula>
    </cfRule>
  </conditionalFormatting>
  <conditionalFormatting sqref="AH108:AH112">
    <cfRule type="expression" dxfId="143" priority="18">
      <formula>OR(AG108="nee",AG108="")</formula>
    </cfRule>
  </conditionalFormatting>
  <conditionalFormatting sqref="AI108:AI112">
    <cfRule type="expression" dxfId="142" priority="17">
      <formula>OR(AG108="nee",AG108="")</formula>
    </cfRule>
  </conditionalFormatting>
  <conditionalFormatting sqref="AH126:AH130">
    <cfRule type="expression" dxfId="141" priority="16">
      <formula>OR(AG126="nee",AG126="")</formula>
    </cfRule>
  </conditionalFormatting>
  <conditionalFormatting sqref="AI126:AI130">
    <cfRule type="expression" dxfId="140" priority="15">
      <formula>OR(AG126="nee",AG126="")</formula>
    </cfRule>
  </conditionalFormatting>
  <conditionalFormatting sqref="G154:H156">
    <cfRule type="expression" dxfId="139" priority="14">
      <formula>$E$134="Subscription"</formula>
    </cfRule>
  </conditionalFormatting>
  <conditionalFormatting sqref="Q144:Q148">
    <cfRule type="expression" dxfId="138" priority="13">
      <formula>OR(P144="nee",P144="")</formula>
    </cfRule>
  </conditionalFormatting>
  <conditionalFormatting sqref="R144:R148">
    <cfRule type="expression" dxfId="137" priority="12">
      <formula>OR(P144="nee",P144="")</formula>
    </cfRule>
  </conditionalFormatting>
  <conditionalFormatting sqref="Q154:Q156">
    <cfRule type="expression" dxfId="136" priority="11">
      <formula>OR(P154="nee",P154="")</formula>
    </cfRule>
  </conditionalFormatting>
  <conditionalFormatting sqref="R154:R156">
    <cfRule type="expression" dxfId="135" priority="10">
      <formula>OR(P154="nee",P154="")</formula>
    </cfRule>
  </conditionalFormatting>
  <conditionalFormatting sqref="AH144:AH148">
    <cfRule type="expression" dxfId="134" priority="9">
      <formula>OR(AG144="nee",AG144="")</formula>
    </cfRule>
  </conditionalFormatting>
  <conditionalFormatting sqref="AI144:AI148">
    <cfRule type="expression" dxfId="133" priority="8">
      <formula>OR(AG144="nee",AG144="")</formula>
    </cfRule>
  </conditionalFormatting>
  <dataValidations disablePrompts="1" count="2">
    <dataValidation type="list" allowBlank="1" showInputMessage="1" showErrorMessage="1" sqref="P118:P120 AG90:AG94 P64:P66 P36:P40 AG108:AG112 P126:P130 AG54:AG58 AG72:AG76 P108:P112 P46:P48 P136:P138 P72:P76 P82:P84 P90:P94 P100:P102 P54:P58 AG36:AG40 AG126:AG130 P144:P148 P154:P156 AG144:AG148" xr:uid="{00000000-0002-0000-0A00-000000000000}">
      <formula1>"ja,nee"</formula1>
    </dataValidation>
    <dataValidation type="list" allowBlank="1" showInputMessage="1" showErrorMessage="1" sqref="E44 E116 E62 E80 E98 E134 E152" xr:uid="{00000000-0002-0000-0A00-000001000000}">
      <formula1>"Aanschaf | Perpetual, Subscription"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0AA5-9295-4078-889D-9F5F561D5C1D}">
  <sheetPr codeName="Blad12"/>
  <dimension ref="A1:AQ703"/>
  <sheetViews>
    <sheetView showGridLines="0" zoomScale="80" zoomScaleNormal="80" workbookViewId="0">
      <selection activeCell="G37" sqref="G37:H37"/>
    </sheetView>
  </sheetViews>
  <sheetFormatPr defaultColWidth="0" defaultRowHeight="0" customHeight="1" zeroHeight="1" outlineLevelRow="1" outlineLevelCol="3" x14ac:dyDescent="0.2"/>
  <cols>
    <col min="1" max="1" width="3.7109375" style="5" customWidth="1"/>
    <col min="2" max="2" width="7.42578125" style="72" customWidth="1"/>
    <col min="3" max="3" width="18.85546875" style="147" customWidth="1"/>
    <col min="4" max="4" width="60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35.7109375" style="5" customWidth="1"/>
    <col min="24" max="24" width="20.7109375" style="5" customWidth="1"/>
    <col min="25" max="25" width="15.7109375" style="5" customWidth="1"/>
    <col min="26" max="26" width="20.7109375" style="5" customWidth="1"/>
    <col min="27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16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255" t="str">
        <f>D12</f>
        <v xml:space="preserve">Integratie A1 : 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255" t="str">
        <f>D15</f>
        <v xml:space="preserve">Integratie A2 : </v>
      </c>
      <c r="B2" s="78"/>
      <c r="C2" s="25" t="str">
        <f>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55" t="str">
        <f>D18</f>
        <v xml:space="preserve">Integratie A3 : </v>
      </c>
      <c r="B3" s="79"/>
      <c r="C3" s="12" t="str">
        <f>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55" t="str">
        <f>D21</f>
        <v xml:space="preserve">Integratie A4 : </v>
      </c>
      <c r="B4" s="79"/>
      <c r="C4" s="117" t="s">
        <v>325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55" t="str">
        <f>D24</f>
        <v xml:space="preserve">Integratie A5 : 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55" t="str">
        <f>D27</f>
        <v xml:space="preserve">Integratie A6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255" t="str">
        <f>D30</f>
        <v xml:space="preserve">Integratie A7 : </v>
      </c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255" t="str">
        <f>D33</f>
        <v xml:space="preserve">Integratie A8 : </v>
      </c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9.899999999999999" customHeight="1" x14ac:dyDescent="0.25">
      <c r="A9" s="59"/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19.5" customHeight="1" outlineLevel="1" x14ac:dyDescent="0.25">
      <c r="A10" s="59"/>
      <c r="B10" s="80" t="s">
        <v>30</v>
      </c>
      <c r="C10" s="168" t="s">
        <v>195</v>
      </c>
      <c r="D10" s="170"/>
      <c r="E10" s="89">
        <f>J37</f>
        <v>0</v>
      </c>
      <c r="F10" s="89">
        <f>T37</f>
        <v>0</v>
      </c>
      <c r="G10" s="89">
        <f>AL37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customHeight="1" outlineLevel="1" x14ac:dyDescent="0.25">
      <c r="A11" s="59"/>
      <c r="B11" s="80" t="s">
        <v>31</v>
      </c>
      <c r="C11" s="168" t="s">
        <v>81</v>
      </c>
      <c r="D11" s="170"/>
      <c r="E11" s="89">
        <f>J47</f>
        <v>0</v>
      </c>
      <c r="F11" s="89">
        <f>T47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59"/>
      <c r="B12" s="141"/>
      <c r="C12" s="162" t="s">
        <v>7</v>
      </c>
      <c r="D12" s="251" t="str">
        <f>E37&amp;G37</f>
        <v xml:space="preserve">Integratie A1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9.5" outlineLevel="1" x14ac:dyDescent="0.25">
      <c r="A13" s="59"/>
      <c r="B13" s="80" t="s">
        <v>9</v>
      </c>
      <c r="C13" s="171" t="s">
        <v>182</v>
      </c>
      <c r="D13" s="172"/>
      <c r="E13" s="143">
        <f>J55</f>
        <v>0</v>
      </c>
      <c r="F13" s="143">
        <f>T55</f>
        <v>0</v>
      </c>
      <c r="G13" s="143">
        <f>AL55</f>
        <v>0</v>
      </c>
      <c r="H13" s="143">
        <f>SUM(E13:G13)</f>
        <v>0</v>
      </c>
      <c r="I13" s="75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19.5" outlineLevel="1" x14ac:dyDescent="0.25">
      <c r="A14" s="59"/>
      <c r="B14" s="80" t="s">
        <v>10</v>
      </c>
      <c r="C14" s="168" t="s">
        <v>82</v>
      </c>
      <c r="D14" s="170"/>
      <c r="E14" s="89">
        <f>J65</f>
        <v>0</v>
      </c>
      <c r="F14" s="89">
        <f>T65</f>
        <v>0</v>
      </c>
      <c r="G14" s="226" t="s">
        <v>24</v>
      </c>
      <c r="H14" s="89">
        <f>SUM(E14:G14)</f>
        <v>0</v>
      </c>
      <c r="I14" s="75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25" thickBot="1" x14ac:dyDescent="0.3">
      <c r="A15" s="59"/>
      <c r="B15" s="141"/>
      <c r="C15" s="162" t="s">
        <v>7</v>
      </c>
      <c r="D15" s="251" t="str">
        <f>E55&amp;G55</f>
        <v xml:space="preserve">Integratie A2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75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19.5" outlineLevel="1" x14ac:dyDescent="0.25">
      <c r="A16" s="59"/>
      <c r="B16" s="80" t="s">
        <v>43</v>
      </c>
      <c r="C16" s="168" t="s">
        <v>183</v>
      </c>
      <c r="D16" s="170"/>
      <c r="E16" s="89">
        <f>J73</f>
        <v>0</v>
      </c>
      <c r="F16" s="89">
        <f>T73</f>
        <v>0</v>
      </c>
      <c r="G16" s="89">
        <f>AL73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38" s="11" customFormat="1" ht="19.5" outlineLevel="1" x14ac:dyDescent="0.25">
      <c r="A17" s="59"/>
      <c r="B17" s="80" t="s">
        <v>44</v>
      </c>
      <c r="C17" s="168" t="s">
        <v>83</v>
      </c>
      <c r="D17" s="170"/>
      <c r="E17" s="89">
        <f>J83</f>
        <v>0</v>
      </c>
      <c r="F17" s="89">
        <f>T83</f>
        <v>0</v>
      </c>
      <c r="G17" s="226" t="s">
        <v>24</v>
      </c>
      <c r="H17" s="89">
        <f>SUM(E17:G17)</f>
        <v>0</v>
      </c>
      <c r="I17" s="75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38" s="11" customFormat="1" ht="20.25" thickBot="1" x14ac:dyDescent="0.3">
      <c r="A18" s="59"/>
      <c r="B18" s="141"/>
      <c r="C18" s="162" t="s">
        <v>7</v>
      </c>
      <c r="D18" s="251" t="str">
        <f>E73&amp;G73</f>
        <v xml:space="preserve">Integratie A3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75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38" s="11" customFormat="1" ht="19.5" outlineLevel="1" x14ac:dyDescent="0.25">
      <c r="A19" s="59"/>
      <c r="B19" s="80" t="s">
        <v>49</v>
      </c>
      <c r="C19" s="168" t="s">
        <v>196</v>
      </c>
      <c r="D19" s="170"/>
      <c r="E19" s="89">
        <f>J91</f>
        <v>0</v>
      </c>
      <c r="F19" s="89">
        <f>T91</f>
        <v>0</v>
      </c>
      <c r="G19" s="89">
        <f>AL91</f>
        <v>0</v>
      </c>
      <c r="H19" s="89">
        <f>SUM(E19:G19)</f>
        <v>0</v>
      </c>
      <c r="I19" s="75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38" s="11" customFormat="1" ht="19.5" outlineLevel="1" x14ac:dyDescent="0.25">
      <c r="A20" s="59"/>
      <c r="B20" s="80" t="s">
        <v>52</v>
      </c>
      <c r="C20" s="168" t="s">
        <v>93</v>
      </c>
      <c r="D20" s="170"/>
      <c r="E20" s="89">
        <f>J101</f>
        <v>0</v>
      </c>
      <c r="F20" s="89">
        <f>T101</f>
        <v>0</v>
      </c>
      <c r="G20" s="226" t="s">
        <v>24</v>
      </c>
      <c r="H20" s="89">
        <f>SUM(E20:G20)</f>
        <v>0</v>
      </c>
      <c r="I20" s="75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38" s="11" customFormat="1" ht="20.25" thickBot="1" x14ac:dyDescent="0.3">
      <c r="A21" s="59"/>
      <c r="B21" s="141"/>
      <c r="C21" s="162" t="s">
        <v>7</v>
      </c>
      <c r="D21" s="251" t="str">
        <f>E91&amp;G91</f>
        <v xml:space="preserve">Integratie A4 : </v>
      </c>
      <c r="E21" s="142">
        <f>SUM(E19:E20)</f>
        <v>0</v>
      </c>
      <c r="F21" s="142">
        <f>SUM(F19:F20)</f>
        <v>0</v>
      </c>
      <c r="G21" s="142">
        <f>SUM(G19:G20)</f>
        <v>0</v>
      </c>
      <c r="H21" s="142">
        <f>SUM(H19:H20)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38" s="11" customFormat="1" ht="19.5" x14ac:dyDescent="0.25">
      <c r="A22" s="59"/>
      <c r="B22" s="80" t="s">
        <v>50</v>
      </c>
      <c r="C22" s="168" t="s">
        <v>251</v>
      </c>
      <c r="D22" s="170"/>
      <c r="E22" s="89">
        <f>J109</f>
        <v>900</v>
      </c>
      <c r="F22" s="89">
        <f>T109</f>
        <v>0</v>
      </c>
      <c r="G22" s="89">
        <f>AL109</f>
        <v>0</v>
      </c>
      <c r="H22" s="89">
        <f>SUM(E22:G22)</f>
        <v>900</v>
      </c>
      <c r="I22" s="75"/>
      <c r="J22" s="75"/>
      <c r="K22" s="75"/>
      <c r="L22" s="75"/>
      <c r="M22" s="75"/>
      <c r="N22" s="151"/>
      <c r="O22" s="151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151"/>
      <c r="AF22" s="151"/>
      <c r="AG22" s="75"/>
      <c r="AH22" s="75"/>
      <c r="AI22" s="75"/>
      <c r="AJ22" s="75"/>
      <c r="AK22" s="75"/>
      <c r="AL22" s="75"/>
    </row>
    <row r="23" spans="1:38" s="11" customFormat="1" ht="19.5" x14ac:dyDescent="0.25">
      <c r="A23" s="59"/>
      <c r="B23" s="80" t="s">
        <v>53</v>
      </c>
      <c r="C23" s="168" t="s">
        <v>252</v>
      </c>
      <c r="D23" s="170"/>
      <c r="E23" s="89">
        <f>J119</f>
        <v>0</v>
      </c>
      <c r="F23" s="89">
        <f>T119</f>
        <v>0</v>
      </c>
      <c r="G23" s="226" t="s">
        <v>24</v>
      </c>
      <c r="H23" s="89">
        <f>SUM(E23:G23)</f>
        <v>0</v>
      </c>
      <c r="I23" s="75"/>
      <c r="J23" s="75"/>
      <c r="K23" s="75"/>
      <c r="L23" s="75"/>
      <c r="M23" s="75"/>
      <c r="N23" s="151"/>
      <c r="O23" s="15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151"/>
      <c r="AF23" s="151"/>
      <c r="AG23" s="75"/>
      <c r="AH23" s="75"/>
      <c r="AI23" s="75"/>
      <c r="AJ23" s="75"/>
      <c r="AK23" s="75"/>
      <c r="AL23" s="75"/>
    </row>
    <row r="24" spans="1:38" s="11" customFormat="1" ht="20.25" thickBot="1" x14ac:dyDescent="0.3">
      <c r="A24" s="59"/>
      <c r="B24" s="141"/>
      <c r="C24" s="162" t="s">
        <v>7</v>
      </c>
      <c r="D24" s="251" t="str">
        <f>E109&amp;G109</f>
        <v xml:space="preserve">Integratie A5 : </v>
      </c>
      <c r="E24" s="142">
        <f>SUM(E22:E23)</f>
        <v>900</v>
      </c>
      <c r="F24" s="142">
        <f>SUM(F22:F23)</f>
        <v>0</v>
      </c>
      <c r="G24" s="142">
        <f>SUM(G22:G23)</f>
        <v>0</v>
      </c>
      <c r="H24" s="142">
        <f>SUM(H22:H23)</f>
        <v>900</v>
      </c>
      <c r="I24" s="75"/>
      <c r="J24" s="75"/>
      <c r="K24" s="75"/>
      <c r="L24" s="75"/>
      <c r="M24" s="75"/>
      <c r="N24" s="151"/>
      <c r="O24" s="151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51"/>
      <c r="AF24" s="151"/>
      <c r="AG24" s="75"/>
      <c r="AH24" s="75"/>
      <c r="AI24" s="75"/>
      <c r="AJ24" s="75"/>
      <c r="AK24" s="75"/>
      <c r="AL24" s="75"/>
    </row>
    <row r="25" spans="1:38" s="11" customFormat="1" ht="19.5" x14ac:dyDescent="0.25">
      <c r="A25" s="59"/>
      <c r="B25" s="80" t="s">
        <v>51</v>
      </c>
      <c r="C25" s="171" t="s">
        <v>253</v>
      </c>
      <c r="D25" s="172"/>
      <c r="E25" s="143">
        <f>J127</f>
        <v>0</v>
      </c>
      <c r="F25" s="143">
        <f>T127</f>
        <v>0</v>
      </c>
      <c r="G25" s="143">
        <f>AL127</f>
        <v>0</v>
      </c>
      <c r="H25" s="143">
        <f>SUM(E25:G25)</f>
        <v>0</v>
      </c>
      <c r="I25" s="75"/>
      <c r="J25" s="75"/>
      <c r="K25" s="75"/>
      <c r="L25" s="75"/>
      <c r="M25" s="75"/>
      <c r="N25" s="151"/>
      <c r="O25" s="15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51"/>
      <c r="AF25" s="151"/>
      <c r="AG25" s="75"/>
      <c r="AH25" s="75"/>
      <c r="AI25" s="75"/>
      <c r="AJ25" s="75"/>
      <c r="AK25" s="75"/>
      <c r="AL25" s="75"/>
    </row>
    <row r="26" spans="1:38" s="11" customFormat="1" ht="19.5" x14ac:dyDescent="0.25">
      <c r="A26" s="59"/>
      <c r="B26" s="80" t="s">
        <v>54</v>
      </c>
      <c r="C26" s="168" t="s">
        <v>254</v>
      </c>
      <c r="D26" s="170"/>
      <c r="E26" s="89">
        <f>J137</f>
        <v>0</v>
      </c>
      <c r="F26" s="89">
        <f>T137</f>
        <v>0</v>
      </c>
      <c r="G26" s="226" t="s">
        <v>24</v>
      </c>
      <c r="H26" s="89">
        <f>SUM(E26:G26)</f>
        <v>0</v>
      </c>
      <c r="I26" s="75"/>
      <c r="J26" s="75"/>
      <c r="K26" s="75"/>
      <c r="L26" s="75"/>
      <c r="M26" s="75"/>
      <c r="N26" s="151"/>
      <c r="O26" s="151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151"/>
      <c r="AF26" s="151"/>
      <c r="AG26" s="75"/>
      <c r="AH26" s="75"/>
      <c r="AI26" s="75"/>
      <c r="AJ26" s="75"/>
      <c r="AK26" s="75"/>
      <c r="AL26" s="75"/>
    </row>
    <row r="27" spans="1:38" s="11" customFormat="1" ht="20.25" thickBot="1" x14ac:dyDescent="0.3">
      <c r="A27" s="59"/>
      <c r="B27" s="141"/>
      <c r="C27" s="162" t="s">
        <v>7</v>
      </c>
      <c r="D27" s="251" t="str">
        <f>E127&amp;G127</f>
        <v xml:space="preserve">Integratie A6 : </v>
      </c>
      <c r="E27" s="142">
        <f>SUM(E25:E26)</f>
        <v>0</v>
      </c>
      <c r="F27" s="142">
        <f>SUM(F25:F26)</f>
        <v>0</v>
      </c>
      <c r="G27" s="142">
        <f>SUM(G25:G26)</f>
        <v>0</v>
      </c>
      <c r="H27" s="142">
        <f>SUM(H25:H26)</f>
        <v>0</v>
      </c>
      <c r="I27" s="75"/>
      <c r="J27" s="75"/>
      <c r="K27" s="75"/>
      <c r="L27" s="75"/>
      <c r="M27" s="75"/>
      <c r="N27" s="151"/>
      <c r="O27" s="15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151"/>
      <c r="AF27" s="151"/>
      <c r="AG27" s="75"/>
      <c r="AH27" s="75"/>
      <c r="AI27" s="75"/>
      <c r="AJ27" s="75"/>
      <c r="AK27" s="75"/>
      <c r="AL27" s="75"/>
    </row>
    <row r="28" spans="1:38" s="11" customFormat="1" ht="19.5" x14ac:dyDescent="0.25">
      <c r="A28" s="59"/>
      <c r="B28" s="80" t="s">
        <v>237</v>
      </c>
      <c r="C28" s="168" t="s">
        <v>255</v>
      </c>
      <c r="D28" s="170"/>
      <c r="E28" s="89">
        <f>J145</f>
        <v>0</v>
      </c>
      <c r="F28" s="89">
        <f>T145</f>
        <v>0</v>
      </c>
      <c r="G28" s="89">
        <f>AL145</f>
        <v>0</v>
      </c>
      <c r="H28" s="89">
        <f>SUM(E28:G28)</f>
        <v>0</v>
      </c>
      <c r="I28" s="75"/>
      <c r="J28" s="75"/>
      <c r="K28" s="75"/>
      <c r="L28" s="75"/>
      <c r="M28" s="75"/>
      <c r="N28" s="151"/>
      <c r="O28" s="151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151"/>
      <c r="AF28" s="151"/>
      <c r="AG28" s="75"/>
      <c r="AH28" s="75"/>
      <c r="AI28" s="75"/>
      <c r="AJ28" s="75"/>
      <c r="AK28" s="75"/>
      <c r="AL28" s="75"/>
    </row>
    <row r="29" spans="1:38" s="11" customFormat="1" ht="19.5" x14ac:dyDescent="0.25">
      <c r="A29" s="59"/>
      <c r="B29" s="80" t="s">
        <v>249</v>
      </c>
      <c r="C29" s="168" t="s">
        <v>256</v>
      </c>
      <c r="D29" s="170"/>
      <c r="E29" s="89">
        <f>J155</f>
        <v>0</v>
      </c>
      <c r="F29" s="89">
        <f>T155</f>
        <v>0</v>
      </c>
      <c r="G29" s="226" t="s">
        <v>24</v>
      </c>
      <c r="H29" s="89">
        <f>SUM(E29:G29)</f>
        <v>0</v>
      </c>
      <c r="I29" s="75"/>
      <c r="J29" s="75"/>
      <c r="K29" s="75"/>
      <c r="L29" s="75"/>
      <c r="M29" s="75"/>
      <c r="N29" s="151"/>
      <c r="O29" s="151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151"/>
      <c r="AF29" s="151"/>
      <c r="AG29" s="75"/>
      <c r="AH29" s="75"/>
      <c r="AI29" s="75"/>
      <c r="AJ29" s="75"/>
      <c r="AK29" s="75"/>
      <c r="AL29" s="75"/>
    </row>
    <row r="30" spans="1:38" s="11" customFormat="1" ht="20.25" thickBot="1" x14ac:dyDescent="0.3">
      <c r="A30" s="59"/>
      <c r="B30" s="141"/>
      <c r="C30" s="162" t="s">
        <v>7</v>
      </c>
      <c r="D30" s="251" t="str">
        <f>E145&amp;G145</f>
        <v xml:space="preserve">Integratie A7 : </v>
      </c>
      <c r="E30" s="142">
        <f>SUM(E28:E29)</f>
        <v>0</v>
      </c>
      <c r="F30" s="142">
        <f>SUM(F28:F29)</f>
        <v>0</v>
      </c>
      <c r="G30" s="142">
        <f>SUM(G28:G29)</f>
        <v>0</v>
      </c>
      <c r="H30" s="142">
        <f>SUM(H28:H29)</f>
        <v>0</v>
      </c>
      <c r="I30" s="75"/>
      <c r="J30" s="75"/>
      <c r="K30" s="75"/>
      <c r="L30" s="75"/>
      <c r="M30" s="75"/>
      <c r="N30" s="151"/>
      <c r="O30" s="151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151"/>
      <c r="AF30" s="151"/>
      <c r="AG30" s="75"/>
      <c r="AH30" s="75"/>
      <c r="AI30" s="75"/>
      <c r="AJ30" s="75"/>
      <c r="AK30" s="75"/>
      <c r="AL30" s="75"/>
    </row>
    <row r="31" spans="1:38" s="11" customFormat="1" ht="19.5" x14ac:dyDescent="0.25">
      <c r="A31" s="59"/>
      <c r="B31" s="80" t="s">
        <v>238</v>
      </c>
      <c r="C31" s="168" t="s">
        <v>257</v>
      </c>
      <c r="D31" s="170"/>
      <c r="E31" s="89">
        <f>J163</f>
        <v>0</v>
      </c>
      <c r="F31" s="89">
        <f>T163</f>
        <v>0</v>
      </c>
      <c r="G31" s="89">
        <f>AL163</f>
        <v>0</v>
      </c>
      <c r="H31" s="89">
        <f>SUM(E31:G31)</f>
        <v>0</v>
      </c>
      <c r="I31" s="75"/>
      <c r="J31" s="75"/>
      <c r="K31" s="75"/>
      <c r="L31" s="75"/>
      <c r="M31" s="75"/>
      <c r="N31" s="151"/>
      <c r="O31" s="151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151"/>
      <c r="AF31" s="151"/>
      <c r="AG31" s="75"/>
      <c r="AH31" s="75"/>
      <c r="AI31" s="75"/>
      <c r="AJ31" s="75"/>
      <c r="AK31" s="75"/>
      <c r="AL31" s="75"/>
    </row>
    <row r="32" spans="1:38" s="11" customFormat="1" ht="19.5" x14ac:dyDescent="0.25">
      <c r="A32" s="59"/>
      <c r="B32" s="80" t="s">
        <v>250</v>
      </c>
      <c r="C32" s="168" t="s">
        <v>258</v>
      </c>
      <c r="D32" s="170"/>
      <c r="E32" s="89">
        <f>J173</f>
        <v>0</v>
      </c>
      <c r="F32" s="89">
        <f>T173</f>
        <v>0</v>
      </c>
      <c r="G32" s="226" t="s">
        <v>24</v>
      </c>
      <c r="H32" s="89">
        <f>SUM(E32:G32)</f>
        <v>0</v>
      </c>
      <c r="I32" s="75"/>
      <c r="J32" s="75"/>
      <c r="K32" s="75"/>
      <c r="L32" s="75"/>
      <c r="M32" s="75"/>
      <c r="N32" s="151"/>
      <c r="O32" s="151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151"/>
      <c r="AF32" s="151"/>
      <c r="AG32" s="75"/>
      <c r="AH32" s="75"/>
      <c r="AI32" s="75"/>
      <c r="AJ32" s="75"/>
      <c r="AK32" s="75"/>
      <c r="AL32" s="75"/>
    </row>
    <row r="33" spans="1:41" s="11" customFormat="1" ht="20.25" thickBot="1" x14ac:dyDescent="0.3">
      <c r="A33" s="59"/>
      <c r="B33" s="141"/>
      <c r="C33" s="162" t="s">
        <v>7</v>
      </c>
      <c r="D33" s="251" t="str">
        <f>E163&amp;G163</f>
        <v xml:space="preserve">Integratie A8 : </v>
      </c>
      <c r="E33" s="142">
        <f>SUM(E31:E32)</f>
        <v>0</v>
      </c>
      <c r="F33" s="142">
        <f>SUM(F31:F32)</f>
        <v>0</v>
      </c>
      <c r="G33" s="142">
        <f>SUM(G31:G32)</f>
        <v>0</v>
      </c>
      <c r="H33" s="142">
        <f>SUM(H31:H32)</f>
        <v>0</v>
      </c>
      <c r="I33" s="75"/>
      <c r="J33" s="75"/>
      <c r="K33" s="75"/>
      <c r="L33" s="75"/>
      <c r="M33" s="75"/>
      <c r="N33" s="151"/>
      <c r="O33" s="151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151"/>
      <c r="AF33" s="151"/>
      <c r="AG33" s="75"/>
      <c r="AH33" s="75"/>
      <c r="AI33" s="75"/>
      <c r="AJ33" s="75"/>
      <c r="AK33" s="75"/>
      <c r="AL33" s="75"/>
    </row>
    <row r="34" spans="1:41" s="11" customFormat="1" ht="13.5" thickBot="1" x14ac:dyDescent="0.25">
      <c r="A34" s="59"/>
      <c r="B34" s="158"/>
      <c r="C34" s="158"/>
      <c r="D34" s="158"/>
      <c r="E34" s="24"/>
      <c r="F34" s="20"/>
      <c r="G34" s="20"/>
      <c r="H34" s="20"/>
      <c r="I34" s="20"/>
      <c r="J34" s="20"/>
      <c r="K34" s="20"/>
      <c r="L34" s="20"/>
      <c r="M34" s="20"/>
      <c r="N34" s="149"/>
      <c r="O34" s="149"/>
      <c r="P34" s="20"/>
      <c r="Q34" s="20"/>
      <c r="R34" s="523"/>
      <c r="S34" s="20"/>
      <c r="T34" s="20"/>
      <c r="U34" s="20"/>
      <c r="V34" s="20"/>
      <c r="W34" s="20"/>
      <c r="X34" s="20"/>
      <c r="Y34" s="20"/>
      <c r="Z34" s="523"/>
      <c r="AA34" s="20"/>
      <c r="AB34" s="20"/>
      <c r="AC34" s="20"/>
      <c r="AD34" s="20"/>
      <c r="AE34" s="149"/>
      <c r="AF34" s="149"/>
      <c r="AG34" s="20"/>
      <c r="AH34" s="20"/>
      <c r="AI34" s="20"/>
      <c r="AJ34" s="20"/>
      <c r="AK34" s="20"/>
      <c r="AL34" s="20"/>
    </row>
    <row r="35" spans="1:41" s="11" customFormat="1" ht="15" customHeight="1" x14ac:dyDescent="0.2">
      <c r="A35" s="59"/>
      <c r="B35" s="159"/>
      <c r="C35" s="159"/>
      <c r="D35" s="159"/>
      <c r="E35" s="128"/>
      <c r="F35" s="18"/>
      <c r="G35" s="18"/>
      <c r="H35" s="18"/>
      <c r="I35" s="18"/>
      <c r="J35" s="18"/>
      <c r="K35" s="18"/>
      <c r="L35" s="18"/>
      <c r="M35" s="18"/>
      <c r="N35" s="150"/>
      <c r="O35" s="150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50"/>
      <c r="AF35" s="150"/>
      <c r="AG35" s="18"/>
      <c r="AH35" s="18"/>
      <c r="AI35" s="18"/>
      <c r="AJ35" s="18"/>
      <c r="AK35" s="18"/>
      <c r="AL35" s="18"/>
    </row>
    <row r="36" spans="1:41" s="11" customFormat="1" ht="19.5" x14ac:dyDescent="0.15">
      <c r="A36" s="59"/>
      <c r="B36" s="87" t="s">
        <v>30</v>
      </c>
      <c r="C36" s="83" t="str">
        <f>VLOOKUP(B36,$B$10:$D$32,2,FALSE)</f>
        <v>Variant 1, Integratie Decentrale WAN-koppeling &amp; Distributie</v>
      </c>
      <c r="D36" s="164"/>
      <c r="E36" s="128"/>
      <c r="F36" s="128"/>
      <c r="G36" s="131" t="s">
        <v>35</v>
      </c>
      <c r="H36" s="128"/>
      <c r="I36" s="128"/>
      <c r="J36" s="127"/>
      <c r="K36" s="266"/>
      <c r="L36" s="85"/>
      <c r="M36" s="248" t="s">
        <v>317</v>
      </c>
      <c r="N36" s="249"/>
      <c r="O36" s="250"/>
      <c r="P36" s="250"/>
      <c r="Q36" s="250"/>
      <c r="R36" s="250"/>
      <c r="S36" s="128"/>
      <c r="T36" s="127"/>
      <c r="U36" s="266"/>
      <c r="V36" s="266"/>
      <c r="W36" s="248" t="s">
        <v>317</v>
      </c>
      <c r="X36" s="249"/>
      <c r="Y36" s="250"/>
      <c r="Z36" s="250"/>
      <c r="AA36" s="624"/>
      <c r="AB36" s="266"/>
      <c r="AC36" s="85"/>
      <c r="AD36" s="248" t="s">
        <v>17</v>
      </c>
      <c r="AE36" s="249"/>
      <c r="AF36" s="250"/>
      <c r="AG36" s="250"/>
      <c r="AH36" s="250"/>
      <c r="AI36" s="250"/>
      <c r="AJ36" s="250"/>
      <c r="AK36" s="128"/>
      <c r="AL36" s="127"/>
      <c r="AM36" s="86"/>
    </row>
    <row r="37" spans="1:41" s="86" customFormat="1" ht="20.25" thickBot="1" x14ac:dyDescent="0.2">
      <c r="A37" s="59"/>
      <c r="B37" s="59"/>
      <c r="C37" s="83" t="s">
        <v>20</v>
      </c>
      <c r="D37" s="164"/>
      <c r="E37" s="643" t="str">
        <f>"Integratie A"&amp;LEFT(B36,1)&amp;" : "</f>
        <v xml:space="preserve">Integratie A1 : </v>
      </c>
      <c r="F37" s="644"/>
      <c r="G37" s="650"/>
      <c r="H37" s="651"/>
      <c r="I37" s="88" t="s">
        <v>21</v>
      </c>
      <c r="J37" s="84">
        <f>SUM(J39:J43)</f>
        <v>0</v>
      </c>
      <c r="K37" s="267"/>
      <c r="L37" s="59"/>
      <c r="M37" s="246"/>
      <c r="N37" s="247"/>
      <c r="O37" s="129"/>
      <c r="P37" s="129"/>
      <c r="Q37" s="129"/>
      <c r="R37" s="129"/>
      <c r="S37" s="132" t="s">
        <v>21</v>
      </c>
      <c r="T37" s="133">
        <f>SUM(T39:T43)</f>
        <v>0</v>
      </c>
      <c r="U37" s="267"/>
      <c r="V37" s="267"/>
      <c r="W37" s="246" t="s">
        <v>472</v>
      </c>
      <c r="X37" s="247"/>
      <c r="Y37" s="129"/>
      <c r="Z37" s="129"/>
      <c r="AA37" s="625"/>
      <c r="AB37" s="267"/>
      <c r="AC37" s="59"/>
      <c r="AD37" s="246"/>
      <c r="AE37" s="247"/>
      <c r="AF37" s="129"/>
      <c r="AG37" s="129"/>
      <c r="AH37" s="129"/>
      <c r="AI37" s="129"/>
      <c r="AJ37" s="129"/>
      <c r="AK37" s="132" t="s">
        <v>21</v>
      </c>
      <c r="AL37" s="133">
        <f>SUM(AL39:AL43)</f>
        <v>0</v>
      </c>
      <c r="AM37" s="11"/>
      <c r="AN37" s="11"/>
      <c r="AO37" s="11"/>
    </row>
    <row r="38" spans="1:41" s="11" customFormat="1" ht="90.75" thickTop="1" x14ac:dyDescent="0.25">
      <c r="A38" s="59"/>
      <c r="B38" s="135"/>
      <c r="C38" s="192" t="s">
        <v>5</v>
      </c>
      <c r="D38" s="192" t="s">
        <v>11</v>
      </c>
      <c r="E38" s="192" t="s">
        <v>14</v>
      </c>
      <c r="F38" s="193" t="s">
        <v>16</v>
      </c>
      <c r="G38" s="193" t="s">
        <v>36</v>
      </c>
      <c r="H38" s="193" t="s">
        <v>181</v>
      </c>
      <c r="I38" s="193" t="s">
        <v>12</v>
      </c>
      <c r="J38" s="193" t="s">
        <v>13</v>
      </c>
      <c r="K38" s="268" t="s">
        <v>210</v>
      </c>
      <c r="L38" s="14"/>
      <c r="M38" s="192" t="s">
        <v>5</v>
      </c>
      <c r="N38" s="192" t="s">
        <v>11</v>
      </c>
      <c r="O38" s="193" t="s">
        <v>16</v>
      </c>
      <c r="P38" s="194" t="s">
        <v>19</v>
      </c>
      <c r="Q38" s="193" t="s">
        <v>318</v>
      </c>
      <c r="R38" s="193" t="s">
        <v>474</v>
      </c>
      <c r="S38" s="193" t="s">
        <v>319</v>
      </c>
      <c r="T38" s="193" t="s">
        <v>224</v>
      </c>
      <c r="U38" s="268" t="s">
        <v>210</v>
      </c>
      <c r="V38" s="267"/>
      <c r="W38" s="623" t="s">
        <v>5</v>
      </c>
      <c r="X38" s="626" t="s">
        <v>470</v>
      </c>
      <c r="Y38" s="193" t="s">
        <v>318</v>
      </c>
      <c r="Z38" s="527" t="s">
        <v>473</v>
      </c>
      <c r="AA38" s="193" t="s">
        <v>319</v>
      </c>
      <c r="AB38" s="268" t="s">
        <v>210</v>
      </c>
      <c r="AC38" s="14"/>
      <c r="AD38" s="192" t="s">
        <v>5</v>
      </c>
      <c r="AE38" s="192" t="s">
        <v>11</v>
      </c>
      <c r="AF38" s="193" t="s">
        <v>16</v>
      </c>
      <c r="AG38" s="194" t="s">
        <v>19</v>
      </c>
      <c r="AH38" s="193" t="s">
        <v>302</v>
      </c>
      <c r="AI38" s="195" t="s">
        <v>15</v>
      </c>
      <c r="AJ38" s="193" t="s">
        <v>302</v>
      </c>
      <c r="AK38" s="193" t="s">
        <v>18</v>
      </c>
      <c r="AL38" s="193" t="s">
        <v>226</v>
      </c>
    </row>
    <row r="39" spans="1:41" s="11" customFormat="1" ht="15" customHeight="1" x14ac:dyDescent="0.15">
      <c r="A39" s="59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9"/>
      <c r="L39" s="14"/>
      <c r="M39" s="198" t="str">
        <f t="shared" ref="M39:N43" si="0">IF(ISBLANK(+C39),"",+C39)</f>
        <v/>
      </c>
      <c r="N39" s="198" t="str">
        <f t="shared" si="0"/>
        <v/>
      </c>
      <c r="O39" s="199" t="str">
        <f>IF(ISBLANK(+F39),"",+F39)</f>
        <v/>
      </c>
      <c r="P39" s="108"/>
      <c r="Q39" s="227"/>
      <c r="R39" s="211"/>
      <c r="S39" s="196">
        <f t="shared" ref="S39:S43" si="1">IF(ISERROR(+Q39*(1-(R39))),"",+Q39*(1-(R39)))</f>
        <v>0</v>
      </c>
      <c r="T39" s="197">
        <f>IF(OR(P39="nee",P39=""),0,IF(ISERROR(+S39*O39*7),0,+S39*O39*7))</f>
        <v>0</v>
      </c>
      <c r="U39" s="269"/>
      <c r="V39" s="267"/>
      <c r="W39" s="629"/>
      <c r="X39" s="627"/>
      <c r="Y39" s="628"/>
      <c r="Z39" s="528"/>
      <c r="AA39" s="196" t="str">
        <f>IF(Z39="","",Y39*(1-Z39))</f>
        <v/>
      </c>
      <c r="AB39" s="269"/>
      <c r="AC39" s="14"/>
      <c r="AD39" s="198" t="str">
        <f t="shared" ref="AD39:AE43" si="2">IF(ISBLANK(+M39),"",+M39)</f>
        <v/>
      </c>
      <c r="AE39" s="198" t="str">
        <f t="shared" si="2"/>
        <v/>
      </c>
      <c r="AF39" s="199" t="str">
        <f>IF(ISBLANK(+F39),"",+F39)</f>
        <v/>
      </c>
      <c r="AG39" s="108"/>
      <c r="AH39" s="106"/>
      <c r="AI39" s="212"/>
      <c r="AJ39" s="200" t="str">
        <f>IF(ISERROR(IF(OR(AG39="nee",AG39=""),"",+AF39*AH39)),"",IF(OR(AG39="nee",AG39=""),"",+AF39*AH39))</f>
        <v/>
      </c>
      <c r="AK39" s="201" t="str">
        <f>IF(ISERROR((AJ39*24*365)/1000),"",(AJ39*24*365)/1000)</f>
        <v/>
      </c>
      <c r="AL39" s="197">
        <f>IF(ISERROR(+AK39*tariefKwh*7),0,+AK39*tariefKwh*7)</f>
        <v>0</v>
      </c>
    </row>
    <row r="40" spans="1:41" s="11" customFormat="1" ht="15" customHeight="1" x14ac:dyDescent="0.15">
      <c r="A40" s="59"/>
      <c r="B40" s="135"/>
      <c r="C40" s="165"/>
      <c r="D40" s="63"/>
      <c r="E40" s="63"/>
      <c r="F40" s="210"/>
      <c r="G40" s="227"/>
      <c r="H40" s="64"/>
      <c r="I40" s="196">
        <f>G40*(1-H40)</f>
        <v>0</v>
      </c>
      <c r="J40" s="197">
        <f>IF(ISERROR(+I40*F40),"",+I40*F40)</f>
        <v>0</v>
      </c>
      <c r="K40" s="269"/>
      <c r="L40" s="14"/>
      <c r="M40" s="198" t="str">
        <f t="shared" si="0"/>
        <v/>
      </c>
      <c r="N40" s="198" t="str">
        <f t="shared" si="0"/>
        <v/>
      </c>
      <c r="O40" s="199" t="str">
        <f>IF(ISBLANK(+F40),"",+F40)</f>
        <v/>
      </c>
      <c r="P40" s="108"/>
      <c r="Q40" s="227"/>
      <c r="R40" s="211"/>
      <c r="S40" s="196">
        <f t="shared" si="1"/>
        <v>0</v>
      </c>
      <c r="T40" s="197">
        <f>IF(OR(P40="nee",P40=""),0,IF(ISERROR(+S40*O40*7),0,+S40*O40*7))</f>
        <v>0</v>
      </c>
      <c r="U40" s="269"/>
      <c r="V40" s="267"/>
      <c r="W40" s="629"/>
      <c r="X40" s="627"/>
      <c r="Y40" s="628"/>
      <c r="Z40" s="528"/>
      <c r="AA40" s="196" t="str">
        <f>IF(Z40="","",Y40*(1-Z40))</f>
        <v/>
      </c>
      <c r="AB40" s="269"/>
      <c r="AC40" s="14"/>
      <c r="AD40" s="198" t="str">
        <f t="shared" si="2"/>
        <v/>
      </c>
      <c r="AE40" s="198" t="str">
        <f t="shared" si="2"/>
        <v/>
      </c>
      <c r="AF40" s="199" t="str">
        <f>IF(ISBLANK(+F40),"",+F40)</f>
        <v/>
      </c>
      <c r="AG40" s="108"/>
      <c r="AH40" s="106"/>
      <c r="AI40" s="212"/>
      <c r="AJ40" s="200" t="str">
        <f>IF(ISERROR(IF(OR(AG40="nee",AG40=""),"",+AF40*AH40)),"",IF(OR(AG40="nee",AG40=""),"",+AF40*AH40))</f>
        <v/>
      </c>
      <c r="AK40" s="201" t="str">
        <f>IF(ISERROR((AJ40*24*365)/1000),"",(AJ40*24*365)/1000)</f>
        <v/>
      </c>
      <c r="AL40" s="197">
        <f>IF(ISERROR(+AK40*tariefKwh*7),0,+AK40*tariefKwh*7)</f>
        <v>0</v>
      </c>
    </row>
    <row r="41" spans="1:41" s="11" customFormat="1" ht="15" customHeight="1" x14ac:dyDescent="0.15">
      <c r="A41" s="59"/>
      <c r="B41" s="135"/>
      <c r="C41" s="165"/>
      <c r="D41" s="63"/>
      <c r="E41" s="63"/>
      <c r="F41" s="210"/>
      <c r="G41" s="227"/>
      <c r="H41" s="64"/>
      <c r="I41" s="196">
        <f>G41*(1-H41)</f>
        <v>0</v>
      </c>
      <c r="J41" s="197">
        <f>IF(ISERROR(+I41*F41),"",+I41*F41)</f>
        <v>0</v>
      </c>
      <c r="K41" s="269"/>
      <c r="L41" s="14"/>
      <c r="M41" s="198" t="str">
        <f t="shared" si="0"/>
        <v/>
      </c>
      <c r="N41" s="198" t="str">
        <f t="shared" si="0"/>
        <v/>
      </c>
      <c r="O41" s="199" t="str">
        <f>IF(ISBLANK(+F41),"",+F41)</f>
        <v/>
      </c>
      <c r="P41" s="108"/>
      <c r="Q41" s="227"/>
      <c r="R41" s="211"/>
      <c r="S41" s="196">
        <f t="shared" si="1"/>
        <v>0</v>
      </c>
      <c r="T41" s="197">
        <f>IF(OR(P41="nee",P41=""),0,IF(ISERROR(+S41*O41*7),0,+S41*O41*7))</f>
        <v>0</v>
      </c>
      <c r="U41" s="269"/>
      <c r="V41" s="267"/>
      <c r="W41" s="629"/>
      <c r="X41" s="627"/>
      <c r="Y41" s="628"/>
      <c r="Z41" s="528"/>
      <c r="AA41" s="196" t="str">
        <f>IF(Z41="","",Y41*(1-Z41))</f>
        <v/>
      </c>
      <c r="AB41" s="269"/>
      <c r="AC41" s="14"/>
      <c r="AD41" s="198" t="str">
        <f t="shared" si="2"/>
        <v/>
      </c>
      <c r="AE41" s="198" t="str">
        <f t="shared" si="2"/>
        <v/>
      </c>
      <c r="AF41" s="199" t="str">
        <f>IF(ISBLANK(+F41),"",+F41)</f>
        <v/>
      </c>
      <c r="AG41" s="108"/>
      <c r="AH41" s="106"/>
      <c r="AI41" s="212"/>
      <c r="AJ41" s="200" t="str">
        <f>IF(ISERROR(IF(OR(AG41="nee",AG41=""),"",+AF41*AH41)),"",IF(OR(AG41="nee",AG41=""),"",+AF41*AH41))</f>
        <v/>
      </c>
      <c r="AK41" s="201" t="str">
        <f>IF(ISERROR((AJ41*24*365)/1000),"",(AJ41*24*365)/1000)</f>
        <v/>
      </c>
      <c r="AL41" s="197">
        <f>IF(ISERROR(+AK41*tariefKwh*7),0,+AK41*tariefKwh*7)</f>
        <v>0</v>
      </c>
    </row>
    <row r="42" spans="1:41" s="11" customFormat="1" ht="15" customHeight="1" x14ac:dyDescent="0.15">
      <c r="A42" s="59"/>
      <c r="B42" s="135"/>
      <c r="C42" s="165"/>
      <c r="D42" s="63"/>
      <c r="E42" s="63"/>
      <c r="F42" s="210"/>
      <c r="G42" s="227"/>
      <c r="H42" s="64"/>
      <c r="I42" s="196">
        <f>G42*(1-H42)</f>
        <v>0</v>
      </c>
      <c r="J42" s="197">
        <f>IF(ISERROR(+I42*F42),"",+I42*F42)</f>
        <v>0</v>
      </c>
      <c r="K42" s="269"/>
      <c r="L42" s="14"/>
      <c r="M42" s="198" t="str">
        <f t="shared" si="0"/>
        <v/>
      </c>
      <c r="N42" s="198" t="str">
        <f t="shared" si="0"/>
        <v/>
      </c>
      <c r="O42" s="199" t="str">
        <f>IF(ISBLANK(+F42),"",+F42)</f>
        <v/>
      </c>
      <c r="P42" s="108"/>
      <c r="Q42" s="227"/>
      <c r="R42" s="211"/>
      <c r="S42" s="196">
        <f t="shared" si="1"/>
        <v>0</v>
      </c>
      <c r="T42" s="197">
        <f>IF(OR(P42="nee",P42=""),0,IF(ISERROR(+S42*O42*7),0,+S42*O42*7))</f>
        <v>0</v>
      </c>
      <c r="U42" s="269"/>
      <c r="V42" s="267"/>
      <c r="W42" s="629"/>
      <c r="X42" s="627"/>
      <c r="Y42" s="628"/>
      <c r="Z42" s="528"/>
      <c r="AA42" s="196" t="str">
        <f>IF(Z42="","",Y42*(1-Z42))</f>
        <v/>
      </c>
      <c r="AB42" s="269"/>
      <c r="AC42" s="14"/>
      <c r="AD42" s="198" t="str">
        <f t="shared" si="2"/>
        <v/>
      </c>
      <c r="AE42" s="198" t="str">
        <f t="shared" si="2"/>
        <v/>
      </c>
      <c r="AF42" s="199" t="str">
        <f>IF(ISBLANK(+F42),"",+F42)</f>
        <v/>
      </c>
      <c r="AG42" s="108"/>
      <c r="AH42" s="106"/>
      <c r="AI42" s="212"/>
      <c r="AJ42" s="200" t="str">
        <f>IF(ISERROR(IF(OR(AG42="nee",AG42=""),"",+AF42*AH42)),"",IF(OR(AG42="nee",AG42=""),"",+AF42*AH42))</f>
        <v/>
      </c>
      <c r="AK42" s="201" t="str">
        <f>IF(ISERROR((AJ42*24*365)/1000),"",(AJ42*24*365)/1000)</f>
        <v/>
      </c>
      <c r="AL42" s="197">
        <f>IF(ISERROR(+AK42*tariefKwh*7),0,+AK42*tariefKwh*7)</f>
        <v>0</v>
      </c>
    </row>
    <row r="43" spans="1:41" s="11" customFormat="1" ht="15" customHeight="1" x14ac:dyDescent="0.15">
      <c r="A43" s="59"/>
      <c r="B43" s="135"/>
      <c r="C43" s="165"/>
      <c r="D43" s="63"/>
      <c r="E43" s="63"/>
      <c r="F43" s="210"/>
      <c r="G43" s="227"/>
      <c r="H43" s="64"/>
      <c r="I43" s="196">
        <f>G43*(1-H43)</f>
        <v>0</v>
      </c>
      <c r="J43" s="197">
        <f>IF(ISERROR(+I43*F43),"",+I43*F43)</f>
        <v>0</v>
      </c>
      <c r="K43" s="269"/>
      <c r="L43" s="14"/>
      <c r="M43" s="198" t="str">
        <f t="shared" si="0"/>
        <v/>
      </c>
      <c r="N43" s="198" t="str">
        <f t="shared" si="0"/>
        <v/>
      </c>
      <c r="O43" s="199" t="str">
        <f>IF(ISBLANK(+F43),"",+F43)</f>
        <v/>
      </c>
      <c r="P43" s="108"/>
      <c r="Q43" s="227"/>
      <c r="R43" s="211"/>
      <c r="S43" s="196">
        <f t="shared" si="1"/>
        <v>0</v>
      </c>
      <c r="T43" s="197">
        <f>IF(OR(P43="nee",P43=""),0,IF(ISERROR(+S43*O43*7),0,+S43*O43*7))</f>
        <v>0</v>
      </c>
      <c r="U43" s="269"/>
      <c r="V43" s="267"/>
      <c r="W43" s="629"/>
      <c r="X43" s="627"/>
      <c r="Y43" s="628"/>
      <c r="Z43" s="528"/>
      <c r="AA43" s="196" t="str">
        <f>IF(Z43="","",Y43*(1-Z43))</f>
        <v/>
      </c>
      <c r="AB43" s="269"/>
      <c r="AC43" s="14"/>
      <c r="AD43" s="198" t="str">
        <f t="shared" si="2"/>
        <v/>
      </c>
      <c r="AE43" s="198" t="str">
        <f t="shared" si="2"/>
        <v/>
      </c>
      <c r="AF43" s="199" t="str">
        <f>IF(ISBLANK(+F43),"",+F43)</f>
        <v/>
      </c>
      <c r="AG43" s="108"/>
      <c r="AH43" s="106"/>
      <c r="AI43" s="212"/>
      <c r="AJ43" s="200" t="str">
        <f>IF(ISERROR(IF(OR(AG43="nee",AG43=""),"",+AF43*AH43)),"",IF(OR(AG43="nee",AG43=""),"",+AF43*AH43))</f>
        <v/>
      </c>
      <c r="AK43" s="201" t="str">
        <f>IF(ISERROR((AJ43*24*365)/1000),"",(AJ43*24*365)/1000)</f>
        <v/>
      </c>
      <c r="AL43" s="197">
        <f>IF(ISERROR(+AK43*tariefKwh*7),0,+AK43*tariefKwh*7)</f>
        <v>0</v>
      </c>
    </row>
    <row r="44" spans="1:41" s="11" customFormat="1" ht="15" customHeight="1" x14ac:dyDescent="0.15">
      <c r="A44" s="59"/>
      <c r="B44" s="79"/>
      <c r="C44" s="202" t="s">
        <v>299</v>
      </c>
      <c r="D44" s="203"/>
      <c r="E44" s="203"/>
      <c r="F44" s="204"/>
      <c r="G44" s="205"/>
      <c r="H44" s="206"/>
      <c r="I44" s="205"/>
      <c r="J44" s="207"/>
      <c r="K44" s="207"/>
      <c r="L44" s="208"/>
      <c r="M44" s="209"/>
      <c r="N44" s="152"/>
      <c r="O44" s="14"/>
      <c r="P44" s="14"/>
      <c r="Q44" s="14"/>
      <c r="R44" s="14"/>
      <c r="S44" s="14"/>
      <c r="T44" s="14"/>
      <c r="U44" s="207"/>
      <c r="V44" s="14"/>
      <c r="W44" s="14"/>
      <c r="X44" s="14"/>
      <c r="Y44" s="14"/>
      <c r="Z44" s="207"/>
      <c r="AA44" s="207"/>
      <c r="AB44" s="207"/>
      <c r="AC44" s="14"/>
      <c r="AD44" s="152"/>
      <c r="AE44" s="152"/>
      <c r="AF44" s="14"/>
      <c r="AG44" s="73"/>
      <c r="AH44" s="14"/>
      <c r="AI44" s="14"/>
    </row>
    <row r="45" spans="1:41" s="11" customFormat="1" ht="15" customHeight="1" x14ac:dyDescent="0.15">
      <c r="A45" s="59"/>
      <c r="B45" s="79"/>
      <c r="C45" s="202"/>
      <c r="D45" s="203"/>
      <c r="E45" s="203"/>
      <c r="F45" s="204"/>
      <c r="G45" s="205"/>
      <c r="H45" s="205"/>
      <c r="I45" s="206"/>
      <c r="J45" s="205"/>
      <c r="K45" s="205"/>
      <c r="L45" s="207"/>
      <c r="M45" s="208"/>
      <c r="N45" s="209"/>
      <c r="O45" s="152"/>
      <c r="P45" s="14"/>
      <c r="Q45" s="14"/>
      <c r="R45" s="206"/>
      <c r="S45" s="14"/>
      <c r="T45" s="14"/>
      <c r="U45" s="205"/>
      <c r="V45" s="14"/>
      <c r="W45" s="14"/>
      <c r="X45" s="14"/>
      <c r="Y45" s="14"/>
      <c r="Z45" s="205"/>
      <c r="AA45" s="205"/>
      <c r="AB45" s="205"/>
      <c r="AC45" s="14"/>
      <c r="AD45" s="14"/>
      <c r="AE45" s="152"/>
      <c r="AF45" s="152"/>
      <c r="AG45" s="14"/>
      <c r="AH45" s="73"/>
      <c r="AI45" s="14"/>
      <c r="AJ45" s="14"/>
    </row>
    <row r="46" spans="1:41" s="11" customFormat="1" ht="57" customHeight="1" x14ac:dyDescent="0.3">
      <c r="A46" s="59"/>
      <c r="B46" s="81" t="s">
        <v>31</v>
      </c>
      <c r="C46" s="633" t="str">
        <f>VLOOKUP(B46,$B$10:$D$21,2,FALSE)</f>
        <v>Variant 1: Licentie(s) Integratie WAN-koppeling &amp; Distributie</v>
      </c>
      <c r="D46" s="634" t="e">
        <f>VLOOKUP(C46,$B$10:$D$21,2,FALSE)</f>
        <v>#N/A</v>
      </c>
      <c r="E46" s="634" t="e">
        <f>VLOOKUP(D46,$B$10:$D$21,2,FALSE)</f>
        <v>#N/A</v>
      </c>
      <c r="F46" s="67"/>
      <c r="G46" s="67"/>
      <c r="H46" s="67"/>
      <c r="I46" s="67"/>
      <c r="J46" s="191" t="s">
        <v>41</v>
      </c>
      <c r="K46" s="270"/>
      <c r="L46" s="14"/>
      <c r="M46" s="633" t="str">
        <f>IF(E47="Subscription","Subscription","Onderhoud &amp; Support")</f>
        <v>Onderhoud &amp; Support</v>
      </c>
      <c r="N46" s="634"/>
      <c r="O46" s="634"/>
      <c r="P46" s="634"/>
      <c r="Q46" s="58"/>
      <c r="R46" s="58"/>
      <c r="S46" s="58"/>
      <c r="T46" s="191" t="str">
        <f>"Totaalprijs "&amp;M46&amp;" 
Licentie"</f>
        <v>Totaalprijs Onderhoud &amp; Support 
Licentie</v>
      </c>
      <c r="U46" s="270"/>
      <c r="V46" s="14"/>
      <c r="W46" s="270"/>
      <c r="X46" s="270"/>
      <c r="Y46" s="270"/>
      <c r="Z46" s="270"/>
      <c r="AA46" s="270"/>
      <c r="AB46" s="270"/>
      <c r="AC46" s="14"/>
      <c r="AD46" s="150"/>
      <c r="AE46" s="150"/>
      <c r="AF46" s="18"/>
      <c r="AG46" s="18"/>
      <c r="AH46" s="18"/>
      <c r="AI46" s="18"/>
      <c r="AJ46" s="18"/>
      <c r="AK46" s="18"/>
      <c r="AL46" s="18"/>
    </row>
    <row r="47" spans="1:41" s="11" customFormat="1" ht="20.25" thickBot="1" x14ac:dyDescent="0.25">
      <c r="A47" s="59"/>
      <c r="B47" s="82"/>
      <c r="C47" s="83" t="s">
        <v>39</v>
      </c>
      <c r="D47" s="166"/>
      <c r="E47" s="134"/>
      <c r="F47" s="294" t="s">
        <v>40</v>
      </c>
      <c r="G47" s="99"/>
      <c r="H47" s="68"/>
      <c r="I47" s="68"/>
      <c r="J47" s="69">
        <f>SUM(J49:J51)</f>
        <v>0</v>
      </c>
      <c r="K47" s="271"/>
      <c r="L47" s="14"/>
      <c r="M47" s="154"/>
      <c r="N47" s="153"/>
      <c r="O47" s="70"/>
      <c r="P47" s="70"/>
      <c r="Q47" s="70"/>
      <c r="R47" s="70"/>
      <c r="S47" s="70"/>
      <c r="T47" s="71">
        <f>SUM(T49:T51)</f>
        <v>0</v>
      </c>
      <c r="U47" s="271"/>
      <c r="V47" s="14"/>
      <c r="W47" s="271"/>
      <c r="X47" s="271"/>
      <c r="Y47" s="271"/>
      <c r="Z47" s="271"/>
      <c r="AA47" s="271"/>
      <c r="AB47" s="271"/>
      <c r="AC47" s="14"/>
      <c r="AD47" s="150"/>
      <c r="AE47" s="150"/>
      <c r="AF47" s="18"/>
      <c r="AG47" s="18"/>
      <c r="AH47" s="18"/>
      <c r="AI47" s="18"/>
      <c r="AJ47" s="18"/>
      <c r="AK47" s="18"/>
      <c r="AL47" s="18"/>
    </row>
    <row r="48" spans="1:41" s="11" customFormat="1" ht="75.75" thickTop="1" x14ac:dyDescent="0.25">
      <c r="A48" s="59"/>
      <c r="B48" s="135"/>
      <c r="C48" s="192" t="s">
        <v>5</v>
      </c>
      <c r="D48" s="192" t="s">
        <v>11</v>
      </c>
      <c r="E48" s="192" t="s">
        <v>14</v>
      </c>
      <c r="F48" s="193" t="s">
        <v>16</v>
      </c>
      <c r="G48" s="193" t="s">
        <v>36</v>
      </c>
      <c r="H48" s="193" t="s">
        <v>181</v>
      </c>
      <c r="I48" s="193" t="s">
        <v>12</v>
      </c>
      <c r="J48" s="193" t="s">
        <v>13</v>
      </c>
      <c r="K48" s="268" t="s">
        <v>210</v>
      </c>
      <c r="L48" s="14"/>
      <c r="M48" s="192" t="s">
        <v>5</v>
      </c>
      <c r="N48" s="192" t="s">
        <v>11</v>
      </c>
      <c r="O48" s="193" t="s">
        <v>16</v>
      </c>
      <c r="P48" s="194" t="s">
        <v>19</v>
      </c>
      <c r="Q48" s="193" t="s">
        <v>318</v>
      </c>
      <c r="R48" s="193" t="s">
        <v>181</v>
      </c>
      <c r="S48" s="193" t="s">
        <v>319</v>
      </c>
      <c r="T48" s="193" t="s">
        <v>224</v>
      </c>
      <c r="U48" s="268" t="s">
        <v>210</v>
      </c>
      <c r="V48" s="14"/>
      <c r="W48" s="271"/>
      <c r="X48" s="271"/>
      <c r="Y48" s="271"/>
      <c r="Z48" s="271"/>
      <c r="AA48" s="271"/>
      <c r="AB48" s="271"/>
      <c r="AC48" s="14"/>
      <c r="AD48" s="14"/>
      <c r="AE48" s="150"/>
      <c r="AF48" s="150"/>
      <c r="AG48" s="18"/>
      <c r="AH48" s="18"/>
      <c r="AI48" s="18"/>
      <c r="AJ48" s="18"/>
      <c r="AK48" s="18"/>
      <c r="AL48" s="18"/>
    </row>
    <row r="49" spans="1:41" s="11" customFormat="1" ht="15" customHeight="1" x14ac:dyDescent="0.2">
      <c r="A49" s="59"/>
      <c r="B49" s="135"/>
      <c r="C49" s="165"/>
      <c r="D49" s="63"/>
      <c r="E49" s="63"/>
      <c r="F49" s="210"/>
      <c r="G49" s="227"/>
      <c r="H49" s="64"/>
      <c r="I49" s="196">
        <f>G49*(1-H49)</f>
        <v>0</v>
      </c>
      <c r="J49" s="197">
        <f>IF(ISERROR(+I49*F49),"",+I49*F49)</f>
        <v>0</v>
      </c>
      <c r="K49" s="269"/>
      <c r="L49" s="14"/>
      <c r="M49" s="198" t="str">
        <f t="shared" ref="M49:N51" si="3">IF(ISBLANK(+C49),"",+C49)</f>
        <v/>
      </c>
      <c r="N49" s="198" t="str">
        <f t="shared" si="3"/>
        <v/>
      </c>
      <c r="O49" s="199" t="str">
        <f>IF(ISBLANK(+F49),"",+F49)</f>
        <v/>
      </c>
      <c r="P49" s="108"/>
      <c r="Q49" s="227"/>
      <c r="R49" s="211"/>
      <c r="S49" s="196">
        <f t="shared" ref="S49:S51" si="4">IF(ISERROR(+Q49*(1-(R49))),"",+Q49*(1-(R49)))</f>
        <v>0</v>
      </c>
      <c r="T49" s="197">
        <f>IF(OR(P49="nee",P49=""),0,IF(ISERROR(+S49*O49*7),0,+S49*O49*7))</f>
        <v>0</v>
      </c>
      <c r="U49" s="269"/>
      <c r="V49" s="14"/>
      <c r="W49" s="271"/>
      <c r="X49" s="271"/>
      <c r="Y49" s="271"/>
      <c r="Z49" s="271"/>
      <c r="AA49" s="271"/>
      <c r="AB49" s="271"/>
      <c r="AC49" s="14"/>
      <c r="AD49" s="150"/>
      <c r="AE49" s="150"/>
      <c r="AF49" s="18"/>
      <c r="AG49" s="18"/>
      <c r="AH49" s="18"/>
      <c r="AI49" s="18"/>
      <c r="AJ49" s="18"/>
      <c r="AK49" s="18"/>
      <c r="AL49" s="18"/>
    </row>
    <row r="50" spans="1:41" s="11" customFormat="1" ht="15" customHeight="1" x14ac:dyDescent="0.2">
      <c r="A50" s="59"/>
      <c r="B50" s="135"/>
      <c r="C50" s="165"/>
      <c r="D50" s="63"/>
      <c r="E50" s="63"/>
      <c r="F50" s="210"/>
      <c r="G50" s="227"/>
      <c r="H50" s="64"/>
      <c r="I50" s="196">
        <f>G50*(1-H50)</f>
        <v>0</v>
      </c>
      <c r="J50" s="197">
        <f>IF(ISERROR(+I50*F50),"",+I50*F50)</f>
        <v>0</v>
      </c>
      <c r="K50" s="269"/>
      <c r="L50" s="14"/>
      <c r="M50" s="198" t="str">
        <f t="shared" si="3"/>
        <v/>
      </c>
      <c r="N50" s="198" t="str">
        <f t="shared" si="3"/>
        <v/>
      </c>
      <c r="O50" s="199" t="str">
        <f>IF(ISBLANK(+F50),"",+F50)</f>
        <v/>
      </c>
      <c r="P50" s="108"/>
      <c r="Q50" s="227"/>
      <c r="R50" s="211"/>
      <c r="S50" s="196">
        <f t="shared" si="4"/>
        <v>0</v>
      </c>
      <c r="T50" s="197">
        <f>IF(OR(P50="nee",P50=""),0,IF(ISERROR(+S50*O50*7),0,+S50*O50*7))</f>
        <v>0</v>
      </c>
      <c r="U50" s="269"/>
      <c r="V50" s="14"/>
      <c r="W50" s="271"/>
      <c r="X50" s="271"/>
      <c r="Y50" s="271"/>
      <c r="Z50" s="271"/>
      <c r="AA50" s="271"/>
      <c r="AB50" s="271"/>
      <c r="AC50" s="14"/>
      <c r="AD50" s="150"/>
      <c r="AE50" s="150"/>
      <c r="AF50" s="18"/>
      <c r="AG50" s="18"/>
      <c r="AH50" s="18"/>
      <c r="AI50" s="18"/>
      <c r="AJ50" s="18"/>
      <c r="AK50" s="18"/>
      <c r="AL50" s="18"/>
    </row>
    <row r="51" spans="1:41" s="11" customFormat="1" ht="15" customHeight="1" x14ac:dyDescent="0.2">
      <c r="A51" s="59"/>
      <c r="B51" s="135"/>
      <c r="C51" s="165"/>
      <c r="D51" s="63"/>
      <c r="E51" s="63"/>
      <c r="F51" s="210"/>
      <c r="G51" s="227"/>
      <c r="H51" s="64"/>
      <c r="I51" s="196">
        <f>G51*(1-H51)</f>
        <v>0</v>
      </c>
      <c r="J51" s="197">
        <f>IF(ISERROR(+I51*F51),"",+I51*F51)</f>
        <v>0</v>
      </c>
      <c r="K51" s="269"/>
      <c r="L51" s="14"/>
      <c r="M51" s="198" t="str">
        <f t="shared" si="3"/>
        <v/>
      </c>
      <c r="N51" s="198" t="str">
        <f t="shared" si="3"/>
        <v/>
      </c>
      <c r="O51" s="199" t="str">
        <f>IF(ISBLANK(+F51),"",+F51)</f>
        <v/>
      </c>
      <c r="P51" s="108"/>
      <c r="Q51" s="227"/>
      <c r="R51" s="211"/>
      <c r="S51" s="196">
        <f t="shared" si="4"/>
        <v>0</v>
      </c>
      <c r="T51" s="197">
        <f>IF(OR(P51="nee",P51=""),0,IF(ISERROR(+S51*O51*7),0,+S51*O51*7))</f>
        <v>0</v>
      </c>
      <c r="U51" s="269"/>
      <c r="V51" s="14"/>
      <c r="W51" s="271"/>
      <c r="X51" s="271"/>
      <c r="Y51" s="271"/>
      <c r="Z51" s="271"/>
      <c r="AA51" s="271"/>
      <c r="AB51" s="271"/>
      <c r="AC51" s="14"/>
      <c r="AD51" s="150"/>
      <c r="AE51" s="150"/>
      <c r="AF51" s="18"/>
      <c r="AG51" s="18"/>
      <c r="AH51" s="18"/>
      <c r="AI51" s="18"/>
      <c r="AJ51" s="18"/>
      <c r="AK51" s="18"/>
      <c r="AL51" s="18"/>
    </row>
    <row r="52" spans="1:41" s="11" customFormat="1" ht="15" customHeight="1" thickBot="1" x14ac:dyDescent="0.25">
      <c r="A52" s="59"/>
      <c r="B52" s="158"/>
      <c r="C52" s="158"/>
      <c r="D52" s="158"/>
      <c r="E52" s="24"/>
      <c r="F52" s="20"/>
      <c r="G52" s="20"/>
      <c r="H52" s="20"/>
      <c r="I52" s="20"/>
      <c r="J52" s="20"/>
      <c r="K52" s="20"/>
      <c r="L52" s="20"/>
      <c r="M52" s="149"/>
      <c r="N52" s="149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49"/>
      <c r="AE52" s="149"/>
      <c r="AF52" s="20"/>
      <c r="AG52" s="20"/>
      <c r="AH52" s="20"/>
      <c r="AI52" s="20"/>
      <c r="AJ52" s="20"/>
      <c r="AK52" s="20"/>
      <c r="AL52" s="20"/>
    </row>
    <row r="53" spans="1:41" s="11" customFormat="1" ht="15" customHeight="1" x14ac:dyDescent="0.2">
      <c r="A53" s="59"/>
      <c r="B53" s="159"/>
      <c r="C53" s="159"/>
      <c r="D53" s="159"/>
      <c r="E53" s="17"/>
      <c r="F53" s="18"/>
      <c r="G53" s="18"/>
      <c r="H53" s="18"/>
      <c r="I53" s="18"/>
      <c r="J53" s="18"/>
      <c r="K53" s="18"/>
      <c r="L53" s="18"/>
      <c r="M53" s="18"/>
      <c r="N53" s="150"/>
      <c r="O53" s="15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50"/>
      <c r="AF53" s="150"/>
      <c r="AG53" s="18"/>
      <c r="AH53" s="18"/>
      <c r="AI53" s="18"/>
      <c r="AJ53" s="18"/>
      <c r="AK53" s="18"/>
      <c r="AL53" s="18"/>
    </row>
    <row r="54" spans="1:41" s="11" customFormat="1" ht="21" customHeight="1" x14ac:dyDescent="0.15">
      <c r="A54" s="59"/>
      <c r="B54" s="87" t="s">
        <v>9</v>
      </c>
      <c r="C54" s="83" t="str">
        <f>VLOOKUP(B54,$B$10:$D$21,2,FALSE)</f>
        <v>Variant 2, Integratie Decentrale WAN-koppeling &amp; Distributie</v>
      </c>
      <c r="D54" s="164"/>
      <c r="E54" s="128"/>
      <c r="F54" s="128"/>
      <c r="G54" s="131" t="s">
        <v>35</v>
      </c>
      <c r="H54" s="131"/>
      <c r="I54" s="128"/>
      <c r="J54" s="127"/>
      <c r="K54" s="266"/>
      <c r="L54" s="85"/>
      <c r="M54" s="248" t="s">
        <v>317</v>
      </c>
      <c r="N54" s="249"/>
      <c r="O54" s="250"/>
      <c r="P54" s="250"/>
      <c r="Q54" s="250"/>
      <c r="R54" s="250"/>
      <c r="S54" s="128"/>
      <c r="T54" s="127"/>
      <c r="U54" s="266"/>
      <c r="V54" s="266"/>
      <c r="W54" s="248" t="s">
        <v>317</v>
      </c>
      <c r="X54" s="249"/>
      <c r="Y54" s="250"/>
      <c r="Z54" s="250"/>
      <c r="AA54" s="624"/>
      <c r="AB54" s="266"/>
      <c r="AC54" s="85"/>
      <c r="AD54" s="248" t="s">
        <v>17</v>
      </c>
      <c r="AE54" s="249"/>
      <c r="AF54" s="250"/>
      <c r="AG54" s="250"/>
      <c r="AH54" s="250"/>
      <c r="AI54" s="250"/>
      <c r="AJ54" s="250"/>
      <c r="AK54" s="128"/>
      <c r="AL54" s="127"/>
    </row>
    <row r="55" spans="1:41" s="86" customFormat="1" ht="20.25" thickBot="1" x14ac:dyDescent="0.2">
      <c r="A55" s="59"/>
      <c r="B55" s="59"/>
      <c r="C55" s="83" t="s">
        <v>20</v>
      </c>
      <c r="D55" s="164"/>
      <c r="E55" s="643" t="str">
        <f>"Integratie A"&amp;LEFT(B54,1)&amp;" : "</f>
        <v xml:space="preserve">Integratie A2 : </v>
      </c>
      <c r="F55" s="644"/>
      <c r="G55" s="650"/>
      <c r="H55" s="651"/>
      <c r="I55" s="88" t="s">
        <v>21</v>
      </c>
      <c r="J55" s="84">
        <f>SUM(J57:J61)</f>
        <v>0</v>
      </c>
      <c r="K55" s="267"/>
      <c r="L55" s="59"/>
      <c r="M55" s="246"/>
      <c r="N55" s="247"/>
      <c r="O55" s="129"/>
      <c r="P55" s="129"/>
      <c r="Q55" s="129"/>
      <c r="R55" s="129"/>
      <c r="S55" s="132" t="s">
        <v>21</v>
      </c>
      <c r="T55" s="133">
        <f>SUM(T57:T61)</f>
        <v>0</v>
      </c>
      <c r="U55" s="267"/>
      <c r="V55" s="267"/>
      <c r="W55" s="246" t="s">
        <v>472</v>
      </c>
      <c r="X55" s="247"/>
      <c r="Y55" s="129"/>
      <c r="Z55" s="129"/>
      <c r="AA55" s="625"/>
      <c r="AB55" s="267"/>
      <c r="AC55" s="59"/>
      <c r="AD55" s="246"/>
      <c r="AE55" s="247"/>
      <c r="AF55" s="129"/>
      <c r="AG55" s="129"/>
      <c r="AH55" s="129"/>
      <c r="AI55" s="129"/>
      <c r="AJ55" s="129"/>
      <c r="AK55" s="132" t="s">
        <v>21</v>
      </c>
      <c r="AL55" s="133">
        <f>SUM(AL57:AL61)</f>
        <v>0</v>
      </c>
      <c r="AM55" s="11"/>
      <c r="AN55" s="11"/>
      <c r="AO55" s="11"/>
    </row>
    <row r="56" spans="1:41" s="11" customFormat="1" ht="90.75" thickTop="1" x14ac:dyDescent="0.25">
      <c r="A56" s="59"/>
      <c r="B56" s="135"/>
      <c r="C56" s="192" t="s">
        <v>5</v>
      </c>
      <c r="D56" s="192" t="s">
        <v>11</v>
      </c>
      <c r="E56" s="192" t="s">
        <v>14</v>
      </c>
      <c r="F56" s="193" t="s">
        <v>16</v>
      </c>
      <c r="G56" s="193" t="s">
        <v>36</v>
      </c>
      <c r="H56" s="193" t="s">
        <v>181</v>
      </c>
      <c r="I56" s="193" t="s">
        <v>12</v>
      </c>
      <c r="J56" s="193" t="s">
        <v>13</v>
      </c>
      <c r="K56" s="268" t="s">
        <v>210</v>
      </c>
      <c r="L56" s="14"/>
      <c r="M56" s="192" t="s">
        <v>5</v>
      </c>
      <c r="N56" s="192" t="s">
        <v>11</v>
      </c>
      <c r="O56" s="193" t="s">
        <v>16</v>
      </c>
      <c r="P56" s="194" t="s">
        <v>19</v>
      </c>
      <c r="Q56" s="193" t="s">
        <v>318</v>
      </c>
      <c r="R56" s="193" t="s">
        <v>474</v>
      </c>
      <c r="S56" s="193" t="s">
        <v>319</v>
      </c>
      <c r="T56" s="193" t="s">
        <v>224</v>
      </c>
      <c r="U56" s="268" t="s">
        <v>210</v>
      </c>
      <c r="V56" s="267"/>
      <c r="W56" s="623" t="s">
        <v>5</v>
      </c>
      <c r="X56" s="626" t="s">
        <v>470</v>
      </c>
      <c r="Y56" s="193" t="s">
        <v>318</v>
      </c>
      <c r="Z56" s="527" t="s">
        <v>473</v>
      </c>
      <c r="AA56" s="193" t="s">
        <v>319</v>
      </c>
      <c r="AB56" s="268" t="s">
        <v>210</v>
      </c>
      <c r="AC56" s="14"/>
      <c r="AD56" s="192" t="s">
        <v>5</v>
      </c>
      <c r="AE56" s="192" t="s">
        <v>11</v>
      </c>
      <c r="AF56" s="193" t="s">
        <v>16</v>
      </c>
      <c r="AG56" s="194" t="s">
        <v>19</v>
      </c>
      <c r="AH56" s="193" t="s">
        <v>302</v>
      </c>
      <c r="AI56" s="195" t="s">
        <v>15</v>
      </c>
      <c r="AJ56" s="193" t="s">
        <v>302</v>
      </c>
      <c r="AK56" s="193" t="s">
        <v>18</v>
      </c>
      <c r="AL56" s="193" t="s">
        <v>226</v>
      </c>
    </row>
    <row r="57" spans="1:41" s="11" customFormat="1" ht="15" customHeight="1" x14ac:dyDescent="0.15">
      <c r="A57" s="59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9"/>
      <c r="L57" s="14"/>
      <c r="M57" s="198" t="str">
        <f t="shared" ref="M57:N61" si="5">IF(ISBLANK(+C57),"",+C57)</f>
        <v/>
      </c>
      <c r="N57" s="198" t="str">
        <f t="shared" si="5"/>
        <v/>
      </c>
      <c r="O57" s="199" t="str">
        <f>IF(ISBLANK(+F57),"",+F57)</f>
        <v/>
      </c>
      <c r="P57" s="108"/>
      <c r="Q57" s="227"/>
      <c r="R57" s="211"/>
      <c r="S57" s="196">
        <f t="shared" ref="S57:S61" si="6">IF(ISERROR(+Q57*(1-(R57))),"",+Q57*(1-(R57)))</f>
        <v>0</v>
      </c>
      <c r="T57" s="197">
        <f>IF(OR(P57="nee",P57=""),0,IF(ISERROR(+S57*O57*7),0,+S57*O57*7))</f>
        <v>0</v>
      </c>
      <c r="U57" s="269"/>
      <c r="V57" s="267"/>
      <c r="W57" s="629"/>
      <c r="X57" s="627"/>
      <c r="Y57" s="628"/>
      <c r="Z57" s="528"/>
      <c r="AA57" s="196" t="str">
        <f>IF(Z57="","",Y57*(1-Z57))</f>
        <v/>
      </c>
      <c r="AB57" s="269"/>
      <c r="AC57" s="14"/>
      <c r="AD57" s="198" t="str">
        <f t="shared" ref="AD57:AE61" si="7">IF(ISBLANK(+M57),"",+M57)</f>
        <v/>
      </c>
      <c r="AE57" s="198" t="str">
        <f t="shared" si="7"/>
        <v/>
      </c>
      <c r="AF57" s="199" t="str">
        <f>IF(ISBLANK(+F57),"",+F57)</f>
        <v/>
      </c>
      <c r="AG57" s="108"/>
      <c r="AH57" s="106"/>
      <c r="AI57" s="212"/>
      <c r="AJ57" s="200" t="str">
        <f>IF(ISERROR(IF(OR(AG57="nee",AG57=""),"",+AF57*AH57)),"",IF(OR(AG57="nee",AG57=""),"",+AF57*AH57))</f>
        <v/>
      </c>
      <c r="AK57" s="201" t="str">
        <f>IF(ISERROR((AJ57*24*365)/1000),"",(AJ57*24*365)/1000)</f>
        <v/>
      </c>
      <c r="AL57" s="197">
        <f>IF(ISERROR(+AK57*tariefKwh*7),0,+AK57*tariefKwh*7)</f>
        <v>0</v>
      </c>
    </row>
    <row r="58" spans="1:41" s="11" customFormat="1" ht="15" customHeight="1" x14ac:dyDescent="0.15">
      <c r="A58" s="59"/>
      <c r="B58" s="135"/>
      <c r="C58" s="165"/>
      <c r="D58" s="63"/>
      <c r="E58" s="63"/>
      <c r="F58" s="210"/>
      <c r="G58" s="227"/>
      <c r="H58" s="64"/>
      <c r="I58" s="196">
        <f>G58*(1-H58)</f>
        <v>0</v>
      </c>
      <c r="J58" s="197">
        <f>IF(ISERROR(+I58*F58),"",+I58*F58)</f>
        <v>0</v>
      </c>
      <c r="K58" s="269"/>
      <c r="L58" s="14"/>
      <c r="M58" s="198" t="str">
        <f t="shared" si="5"/>
        <v/>
      </c>
      <c r="N58" s="198" t="str">
        <f t="shared" si="5"/>
        <v/>
      </c>
      <c r="O58" s="199" t="str">
        <f>IF(ISBLANK(+F58),"",+F58)</f>
        <v/>
      </c>
      <c r="P58" s="108"/>
      <c r="Q58" s="227"/>
      <c r="R58" s="211"/>
      <c r="S58" s="196">
        <f t="shared" si="6"/>
        <v>0</v>
      </c>
      <c r="T58" s="197">
        <f>IF(OR(P58="nee",P58=""),0,IF(ISERROR(+S58*O58*7),0,+S58*O58*7))</f>
        <v>0</v>
      </c>
      <c r="U58" s="269"/>
      <c r="V58" s="267"/>
      <c r="W58" s="629"/>
      <c r="X58" s="627"/>
      <c r="Y58" s="628"/>
      <c r="Z58" s="528"/>
      <c r="AA58" s="196" t="str">
        <f>IF(Z58="","",Y58*(1-Z58))</f>
        <v/>
      </c>
      <c r="AB58" s="269"/>
      <c r="AC58" s="14"/>
      <c r="AD58" s="198" t="str">
        <f t="shared" si="7"/>
        <v/>
      </c>
      <c r="AE58" s="198" t="str">
        <f t="shared" si="7"/>
        <v/>
      </c>
      <c r="AF58" s="199" t="str">
        <f>IF(ISBLANK(+F58),"",+F58)</f>
        <v/>
      </c>
      <c r="AG58" s="108"/>
      <c r="AH58" s="106"/>
      <c r="AI58" s="212"/>
      <c r="AJ58" s="200" t="str">
        <f>IF(ISERROR(IF(OR(AG58="nee",AG58=""),"",+AF58*AH58)),"",IF(OR(AG58="nee",AG58=""),"",+AF58*AH58))</f>
        <v/>
      </c>
      <c r="AK58" s="201" t="str">
        <f>IF(ISERROR((AJ58*24*365)/1000),"",(AJ58*24*365)/1000)</f>
        <v/>
      </c>
      <c r="AL58" s="197">
        <f>IF(ISERROR(+AK58*tariefKwh*7),0,+AK58*tariefKwh*7)</f>
        <v>0</v>
      </c>
    </row>
    <row r="59" spans="1:41" s="11" customFormat="1" ht="15" customHeight="1" x14ac:dyDescent="0.15">
      <c r="A59" s="59"/>
      <c r="B59" s="135"/>
      <c r="C59" s="165"/>
      <c r="D59" s="63"/>
      <c r="E59" s="63"/>
      <c r="F59" s="210"/>
      <c r="G59" s="227"/>
      <c r="H59" s="64"/>
      <c r="I59" s="196">
        <f>G59*(1-H59)</f>
        <v>0</v>
      </c>
      <c r="J59" s="197">
        <f>IF(ISERROR(+I59*F59),"",+I59*F59)</f>
        <v>0</v>
      </c>
      <c r="K59" s="269"/>
      <c r="L59" s="14"/>
      <c r="M59" s="198" t="str">
        <f t="shared" si="5"/>
        <v/>
      </c>
      <c r="N59" s="198" t="str">
        <f t="shared" si="5"/>
        <v/>
      </c>
      <c r="O59" s="199" t="str">
        <f>IF(ISBLANK(+F59),"",+F59)</f>
        <v/>
      </c>
      <c r="P59" s="108"/>
      <c r="Q59" s="227"/>
      <c r="R59" s="211"/>
      <c r="S59" s="196">
        <f t="shared" si="6"/>
        <v>0</v>
      </c>
      <c r="T59" s="197">
        <f>IF(OR(P59="nee",P59=""),0,IF(ISERROR(+S59*O59*7),0,+S59*O59*7))</f>
        <v>0</v>
      </c>
      <c r="U59" s="269"/>
      <c r="V59" s="267"/>
      <c r="W59" s="629"/>
      <c r="X59" s="627"/>
      <c r="Y59" s="628"/>
      <c r="Z59" s="528"/>
      <c r="AA59" s="196" t="str">
        <f>IF(Z59="","",Y59*(1-Z59))</f>
        <v/>
      </c>
      <c r="AB59" s="269"/>
      <c r="AC59" s="14"/>
      <c r="AD59" s="198" t="str">
        <f t="shared" si="7"/>
        <v/>
      </c>
      <c r="AE59" s="198" t="str">
        <f t="shared" si="7"/>
        <v/>
      </c>
      <c r="AF59" s="199" t="str">
        <f>IF(ISBLANK(+F59),"",+F59)</f>
        <v/>
      </c>
      <c r="AG59" s="108"/>
      <c r="AH59" s="106"/>
      <c r="AI59" s="212"/>
      <c r="AJ59" s="200" t="str">
        <f>IF(ISERROR(IF(OR(AG59="nee",AG59=""),"",+AF59*AH59)),"",IF(OR(AG59="nee",AG59=""),"",+AF59*AH59))</f>
        <v/>
      </c>
      <c r="AK59" s="201" t="str">
        <f>IF(ISERROR((AJ59*24*365)/1000),"",(AJ59*24*365)/1000)</f>
        <v/>
      </c>
      <c r="AL59" s="197">
        <f>IF(ISERROR(+AK59*tariefKwh*7),0,+AK59*tariefKwh*7)</f>
        <v>0</v>
      </c>
    </row>
    <row r="60" spans="1:41" s="11" customFormat="1" ht="15" customHeight="1" x14ac:dyDescent="0.15">
      <c r="A60" s="59"/>
      <c r="B60" s="135"/>
      <c r="C60" s="165"/>
      <c r="D60" s="63"/>
      <c r="E60" s="63"/>
      <c r="F60" s="210"/>
      <c r="G60" s="227"/>
      <c r="H60" s="64"/>
      <c r="I60" s="196">
        <f>G60*(1-H60)</f>
        <v>0</v>
      </c>
      <c r="J60" s="197">
        <f>IF(ISERROR(+I60*F60),"",+I60*F60)</f>
        <v>0</v>
      </c>
      <c r="K60" s="269"/>
      <c r="L60" s="14"/>
      <c r="M60" s="198" t="str">
        <f t="shared" si="5"/>
        <v/>
      </c>
      <c r="N60" s="198" t="str">
        <f t="shared" si="5"/>
        <v/>
      </c>
      <c r="O60" s="199" t="str">
        <f>IF(ISBLANK(+F60),"",+F60)</f>
        <v/>
      </c>
      <c r="P60" s="108"/>
      <c r="Q60" s="227"/>
      <c r="R60" s="211"/>
      <c r="S60" s="196">
        <f t="shared" si="6"/>
        <v>0</v>
      </c>
      <c r="T60" s="197">
        <f>IF(OR(P60="nee",P60=""),0,IF(ISERROR(+S60*O60*7),0,+S60*O60*7))</f>
        <v>0</v>
      </c>
      <c r="U60" s="269"/>
      <c r="V60" s="267"/>
      <c r="W60" s="629"/>
      <c r="X60" s="627"/>
      <c r="Y60" s="628"/>
      <c r="Z60" s="528"/>
      <c r="AA60" s="196" t="str">
        <f>IF(Z60="","",Y60*(1-Z60))</f>
        <v/>
      </c>
      <c r="AB60" s="269"/>
      <c r="AC60" s="14"/>
      <c r="AD60" s="198" t="str">
        <f t="shared" si="7"/>
        <v/>
      </c>
      <c r="AE60" s="198" t="str">
        <f t="shared" si="7"/>
        <v/>
      </c>
      <c r="AF60" s="199" t="str">
        <f>IF(ISBLANK(+F60),"",+F60)</f>
        <v/>
      </c>
      <c r="AG60" s="108"/>
      <c r="AH60" s="106"/>
      <c r="AI60" s="212"/>
      <c r="AJ60" s="200" t="str">
        <f>IF(ISERROR(IF(OR(AG60="nee",AG60=""),"",+AF60*AH60)),"",IF(OR(AG60="nee",AG60=""),"",+AF60*AH60))</f>
        <v/>
      </c>
      <c r="AK60" s="201" t="str">
        <f>IF(ISERROR((AJ60*24*365)/1000),"",(AJ60*24*365)/1000)</f>
        <v/>
      </c>
      <c r="AL60" s="197">
        <f>IF(ISERROR(+AK60*tariefKwh*7),0,+AK60*tariefKwh*7)</f>
        <v>0</v>
      </c>
    </row>
    <row r="61" spans="1:41" s="11" customFormat="1" ht="15" customHeight="1" x14ac:dyDescent="0.15">
      <c r="A61" s="59"/>
      <c r="B61" s="135"/>
      <c r="C61" s="165"/>
      <c r="D61" s="63"/>
      <c r="E61" s="63"/>
      <c r="F61" s="210"/>
      <c r="G61" s="227"/>
      <c r="H61" s="64"/>
      <c r="I61" s="196">
        <f>G61*(1-H61)</f>
        <v>0</v>
      </c>
      <c r="J61" s="197">
        <f>IF(ISERROR(+I61*F61),"",+I61*F61)</f>
        <v>0</v>
      </c>
      <c r="K61" s="269"/>
      <c r="L61" s="14"/>
      <c r="M61" s="198" t="str">
        <f t="shared" si="5"/>
        <v/>
      </c>
      <c r="N61" s="198" t="str">
        <f t="shared" si="5"/>
        <v/>
      </c>
      <c r="O61" s="199" t="str">
        <f>IF(ISBLANK(+F61),"",+F61)</f>
        <v/>
      </c>
      <c r="P61" s="108"/>
      <c r="Q61" s="227"/>
      <c r="R61" s="211"/>
      <c r="S61" s="196">
        <f t="shared" si="6"/>
        <v>0</v>
      </c>
      <c r="T61" s="197">
        <f>IF(OR(P61="nee",P61=""),0,IF(ISERROR(+S61*O61*7),0,+S61*O61*7))</f>
        <v>0</v>
      </c>
      <c r="U61" s="269"/>
      <c r="V61" s="267"/>
      <c r="W61" s="629"/>
      <c r="X61" s="627"/>
      <c r="Y61" s="628"/>
      <c r="Z61" s="528"/>
      <c r="AA61" s="196" t="str">
        <f>IF(Z61="","",Y61*(1-Z61))</f>
        <v/>
      </c>
      <c r="AB61" s="269"/>
      <c r="AC61" s="14"/>
      <c r="AD61" s="198" t="str">
        <f t="shared" si="7"/>
        <v/>
      </c>
      <c r="AE61" s="198" t="str">
        <f t="shared" si="7"/>
        <v/>
      </c>
      <c r="AF61" s="199" t="str">
        <f>IF(ISBLANK(+F61),"",+F61)</f>
        <v/>
      </c>
      <c r="AG61" s="108"/>
      <c r="AH61" s="106"/>
      <c r="AI61" s="212"/>
      <c r="AJ61" s="200" t="str">
        <f>IF(ISERROR(IF(OR(AG61="nee",AG61=""),"",+AF61*AH61)),"",IF(OR(AG61="nee",AG61=""),"",+AF61*AH61))</f>
        <v/>
      </c>
      <c r="AK61" s="201" t="str">
        <f>IF(ISERROR((AJ61*24*365)/1000),"",(AJ61*24*365)/1000)</f>
        <v/>
      </c>
      <c r="AL61" s="197">
        <f>IF(ISERROR(+AK61*tariefKwh*7),0,+AK61*tariefKwh*7)</f>
        <v>0</v>
      </c>
    </row>
    <row r="62" spans="1:41" s="11" customFormat="1" ht="15" customHeight="1" x14ac:dyDescent="0.15">
      <c r="A62" s="59"/>
      <c r="B62" s="79"/>
      <c r="C62" s="202" t="s">
        <v>299</v>
      </c>
      <c r="D62" s="203"/>
      <c r="E62" s="203"/>
      <c r="F62" s="204"/>
      <c r="G62" s="205"/>
      <c r="H62" s="206"/>
      <c r="I62" s="205"/>
      <c r="J62" s="207"/>
      <c r="K62" s="207"/>
      <c r="L62" s="208"/>
      <c r="M62" s="209"/>
      <c r="N62" s="152"/>
      <c r="O62" s="14"/>
      <c r="P62" s="14"/>
      <c r="Q62" s="14"/>
      <c r="R62" s="14"/>
      <c r="S62" s="14"/>
      <c r="T62" s="14"/>
      <c r="U62" s="207"/>
      <c r="V62" s="14"/>
      <c r="W62" s="14"/>
      <c r="X62" s="14"/>
      <c r="Y62" s="14"/>
      <c r="Z62" s="207"/>
      <c r="AA62" s="207"/>
      <c r="AB62" s="207"/>
      <c r="AC62" s="14"/>
      <c r="AD62" s="152"/>
      <c r="AE62" s="152"/>
      <c r="AF62" s="14"/>
      <c r="AG62" s="73"/>
      <c r="AH62" s="14"/>
      <c r="AI62" s="14"/>
    </row>
    <row r="63" spans="1:41" s="11" customFormat="1" ht="15" customHeight="1" x14ac:dyDescent="0.15">
      <c r="A63" s="59"/>
      <c r="B63" s="79"/>
      <c r="C63" s="202"/>
      <c r="D63" s="203"/>
      <c r="E63" s="203"/>
      <c r="F63" s="204"/>
      <c r="G63" s="205"/>
      <c r="H63" s="206"/>
      <c r="I63" s="205"/>
      <c r="J63" s="207"/>
      <c r="K63" s="205"/>
      <c r="L63" s="208"/>
      <c r="M63" s="209"/>
      <c r="N63" s="152"/>
      <c r="O63" s="14"/>
      <c r="P63" s="14"/>
      <c r="Q63" s="14"/>
      <c r="R63" s="14"/>
      <c r="S63" s="14"/>
      <c r="T63" s="14"/>
      <c r="U63" s="205"/>
      <c r="V63" s="14"/>
      <c r="W63" s="14"/>
      <c r="X63" s="14"/>
      <c r="Y63" s="14"/>
      <c r="Z63" s="205"/>
      <c r="AA63" s="205"/>
      <c r="AB63" s="205"/>
      <c r="AC63" s="14"/>
      <c r="AD63" s="152"/>
      <c r="AE63" s="152"/>
      <c r="AF63" s="14"/>
      <c r="AG63" s="73"/>
      <c r="AH63" s="14"/>
      <c r="AI63" s="14"/>
    </row>
    <row r="64" spans="1:41" s="11" customFormat="1" ht="57" customHeight="1" x14ac:dyDescent="0.3">
      <c r="A64" s="59"/>
      <c r="B64" s="81" t="s">
        <v>10</v>
      </c>
      <c r="C64" s="633" t="str">
        <f>VLOOKUP(B64,$B$10:$D$21,2,FALSE)</f>
        <v>Variant 2: Licentie(s) integratie WAN-koppeling &amp; Distributie</v>
      </c>
      <c r="D64" s="634" t="e">
        <f>VLOOKUP(C64,$B$10:$D$21,2,FALSE)</f>
        <v>#N/A</v>
      </c>
      <c r="E64" s="634" t="e">
        <f>VLOOKUP(D64,$B$10:$D$21,2,FALSE)</f>
        <v>#N/A</v>
      </c>
      <c r="F64" s="67"/>
      <c r="G64" s="67"/>
      <c r="H64" s="67"/>
      <c r="I64" s="67"/>
      <c r="J64" s="191" t="s">
        <v>41</v>
      </c>
      <c r="K64" s="270"/>
      <c r="L64" s="14"/>
      <c r="M64" s="633" t="str">
        <f>IF(E65="Subscription","Subscription","Onderhoud &amp; Support")</f>
        <v>Onderhoud &amp; Support</v>
      </c>
      <c r="N64" s="634"/>
      <c r="O64" s="634"/>
      <c r="P64" s="634"/>
      <c r="Q64" s="58"/>
      <c r="R64" s="58"/>
      <c r="S64" s="58"/>
      <c r="T64" s="191" t="str">
        <f>"Totaalprijs "&amp;M64&amp;" 
Licentie"</f>
        <v>Totaalprijs Onderhoud &amp; Support 
Licentie</v>
      </c>
      <c r="U64" s="270"/>
      <c r="V64" s="14"/>
      <c r="W64" s="270"/>
      <c r="X64" s="270"/>
      <c r="Y64" s="270"/>
      <c r="Z64" s="270"/>
      <c r="AA64" s="270"/>
      <c r="AB64" s="270"/>
      <c r="AC64" s="14"/>
      <c r="AD64" s="150"/>
      <c r="AE64" s="150"/>
      <c r="AF64" s="18"/>
      <c r="AG64" s="18"/>
      <c r="AH64" s="18"/>
      <c r="AI64" s="18"/>
      <c r="AJ64" s="18"/>
      <c r="AK64" s="18"/>
      <c r="AL64" s="18"/>
    </row>
    <row r="65" spans="1:41" s="11" customFormat="1" ht="20.25" thickBot="1" x14ac:dyDescent="0.25">
      <c r="A65" s="59"/>
      <c r="B65" s="82"/>
      <c r="C65" s="83" t="s">
        <v>39</v>
      </c>
      <c r="D65" s="166"/>
      <c r="E65" s="134"/>
      <c r="F65" s="294" t="s">
        <v>40</v>
      </c>
      <c r="G65" s="99"/>
      <c r="H65" s="68"/>
      <c r="I65" s="68"/>
      <c r="J65" s="69">
        <f>SUM(J67:J69)</f>
        <v>0</v>
      </c>
      <c r="K65" s="271"/>
      <c r="L65" s="14"/>
      <c r="M65" s="154"/>
      <c r="N65" s="153"/>
      <c r="O65" s="70"/>
      <c r="P65" s="70"/>
      <c r="Q65" s="70"/>
      <c r="R65" s="70"/>
      <c r="S65" s="70"/>
      <c r="T65" s="71">
        <f>SUM(T67:T69)</f>
        <v>0</v>
      </c>
      <c r="U65" s="271"/>
      <c r="V65" s="14"/>
      <c r="W65" s="271"/>
      <c r="X65" s="271"/>
      <c r="Y65" s="271"/>
      <c r="Z65" s="271"/>
      <c r="AA65" s="271"/>
      <c r="AB65" s="271"/>
      <c r="AC65" s="14"/>
      <c r="AD65" s="150"/>
      <c r="AE65" s="150"/>
      <c r="AF65" s="18"/>
      <c r="AG65" s="18"/>
      <c r="AH65" s="18"/>
      <c r="AI65" s="18"/>
      <c r="AJ65" s="18"/>
      <c r="AK65" s="18"/>
      <c r="AL65" s="18"/>
    </row>
    <row r="66" spans="1:41" s="11" customFormat="1" ht="75.75" thickTop="1" x14ac:dyDescent="0.25">
      <c r="A66" s="59"/>
      <c r="B66" s="135"/>
      <c r="C66" s="192" t="s">
        <v>5</v>
      </c>
      <c r="D66" s="192" t="s">
        <v>11</v>
      </c>
      <c r="E66" s="192" t="s">
        <v>14</v>
      </c>
      <c r="F66" s="193" t="s">
        <v>16</v>
      </c>
      <c r="G66" s="193" t="s">
        <v>36</v>
      </c>
      <c r="H66" s="193" t="s">
        <v>181</v>
      </c>
      <c r="I66" s="193" t="s">
        <v>12</v>
      </c>
      <c r="J66" s="193" t="s">
        <v>13</v>
      </c>
      <c r="K66" s="268" t="s">
        <v>210</v>
      </c>
      <c r="L66" s="14"/>
      <c r="M66" s="192" t="s">
        <v>5</v>
      </c>
      <c r="N66" s="192" t="s">
        <v>11</v>
      </c>
      <c r="O66" s="193" t="s">
        <v>16</v>
      </c>
      <c r="P66" s="194" t="s">
        <v>19</v>
      </c>
      <c r="Q66" s="193" t="s">
        <v>318</v>
      </c>
      <c r="R66" s="193" t="s">
        <v>181</v>
      </c>
      <c r="S66" s="193" t="s">
        <v>319</v>
      </c>
      <c r="T66" s="193" t="s">
        <v>224</v>
      </c>
      <c r="U66" s="268" t="s">
        <v>210</v>
      </c>
      <c r="V66" s="14"/>
      <c r="W66" s="271"/>
      <c r="X66" s="271"/>
      <c r="Y66" s="271"/>
      <c r="Z66" s="271"/>
      <c r="AA66" s="271"/>
      <c r="AB66" s="271"/>
      <c r="AC66" s="14"/>
      <c r="AD66" s="150"/>
      <c r="AE66" s="150"/>
      <c r="AF66" s="18"/>
      <c r="AG66" s="18"/>
      <c r="AH66" s="18"/>
      <c r="AI66" s="18"/>
      <c r="AJ66" s="18"/>
      <c r="AK66" s="18"/>
      <c r="AL66" s="18"/>
    </row>
    <row r="67" spans="1:41" s="11" customFormat="1" ht="15" customHeight="1" x14ac:dyDescent="0.2">
      <c r="A67" s="59"/>
      <c r="B67" s="135"/>
      <c r="C67" s="165"/>
      <c r="D67" s="63"/>
      <c r="E67" s="63"/>
      <c r="F67" s="210"/>
      <c r="G67" s="227"/>
      <c r="H67" s="64"/>
      <c r="I67" s="196">
        <f>G67*(1-H67)</f>
        <v>0</v>
      </c>
      <c r="J67" s="197">
        <f>IF(ISERROR(+I67*F67),"",+I67*F67)</f>
        <v>0</v>
      </c>
      <c r="K67" s="269"/>
      <c r="L67" s="14"/>
      <c r="M67" s="198" t="str">
        <f t="shared" ref="M67:N69" si="8">IF(ISBLANK(+C67),"",+C67)</f>
        <v/>
      </c>
      <c r="N67" s="198" t="str">
        <f t="shared" si="8"/>
        <v/>
      </c>
      <c r="O67" s="199" t="str">
        <f>IF(ISBLANK(+F67),"",+F67)</f>
        <v/>
      </c>
      <c r="P67" s="108"/>
      <c r="Q67" s="227"/>
      <c r="R67" s="211"/>
      <c r="S67" s="196">
        <f t="shared" ref="S67:S69" si="9">IF(ISERROR(+Q67*(1-(R67))),"",+Q67*(1-(R67)))</f>
        <v>0</v>
      </c>
      <c r="T67" s="197">
        <f>IF(OR(P67="nee",P67=""),0,IF(ISERROR(+S67*O67*7),0,+S67*O67*7))</f>
        <v>0</v>
      </c>
      <c r="U67" s="269"/>
      <c r="V67" s="14"/>
      <c r="W67" s="271"/>
      <c r="X67" s="271"/>
      <c r="Y67" s="271"/>
      <c r="Z67" s="271"/>
      <c r="AA67" s="271"/>
      <c r="AB67" s="271"/>
      <c r="AC67" s="14"/>
      <c r="AD67" s="150"/>
      <c r="AE67" s="150"/>
      <c r="AF67" s="18"/>
      <c r="AG67" s="18"/>
      <c r="AH67" s="18"/>
      <c r="AI67" s="18"/>
      <c r="AJ67" s="18"/>
      <c r="AK67" s="18"/>
      <c r="AL67" s="18"/>
    </row>
    <row r="68" spans="1:41" s="11" customFormat="1" ht="15" customHeight="1" x14ac:dyDescent="0.2">
      <c r="A68" s="59"/>
      <c r="B68" s="135"/>
      <c r="C68" s="165"/>
      <c r="D68" s="63"/>
      <c r="E68" s="63"/>
      <c r="F68" s="210"/>
      <c r="G68" s="227"/>
      <c r="H68" s="64"/>
      <c r="I68" s="196">
        <f>G68*(1-H68)</f>
        <v>0</v>
      </c>
      <c r="J68" s="197">
        <f>IF(ISERROR(+I68*F68),"",+I68*F68)</f>
        <v>0</v>
      </c>
      <c r="K68" s="269"/>
      <c r="L68" s="14"/>
      <c r="M68" s="198" t="str">
        <f t="shared" si="8"/>
        <v/>
      </c>
      <c r="N68" s="198" t="str">
        <f t="shared" si="8"/>
        <v/>
      </c>
      <c r="O68" s="199" t="str">
        <f>IF(ISBLANK(+F68),"",+F68)</f>
        <v/>
      </c>
      <c r="P68" s="108"/>
      <c r="Q68" s="227"/>
      <c r="R68" s="211"/>
      <c r="S68" s="196">
        <f t="shared" si="9"/>
        <v>0</v>
      </c>
      <c r="T68" s="197">
        <f>IF(OR(P68="nee",P68=""),0,IF(ISERROR(+S68*O68*7),0,+S68*O68*7))</f>
        <v>0</v>
      </c>
      <c r="U68" s="269"/>
      <c r="V68" s="14"/>
      <c r="W68" s="271"/>
      <c r="X68" s="271"/>
      <c r="Y68" s="271"/>
      <c r="Z68" s="271"/>
      <c r="AA68" s="271"/>
      <c r="AB68" s="271"/>
      <c r="AC68" s="14"/>
      <c r="AD68" s="150"/>
      <c r="AE68" s="150"/>
      <c r="AF68" s="18"/>
      <c r="AG68" s="18"/>
      <c r="AH68" s="18"/>
      <c r="AI68" s="18"/>
      <c r="AJ68" s="18"/>
      <c r="AK68" s="18"/>
      <c r="AL68" s="18"/>
    </row>
    <row r="69" spans="1:41" s="11" customFormat="1" ht="15" customHeight="1" x14ac:dyDescent="0.2">
      <c r="A69" s="59"/>
      <c r="B69" s="135"/>
      <c r="C69" s="165"/>
      <c r="D69" s="63"/>
      <c r="E69" s="63"/>
      <c r="F69" s="210"/>
      <c r="G69" s="227"/>
      <c r="H69" s="64"/>
      <c r="I69" s="196">
        <f>G69*(1-H69)</f>
        <v>0</v>
      </c>
      <c r="J69" s="197">
        <f>IF(ISERROR(+I69*F69),"",+I69*F69)</f>
        <v>0</v>
      </c>
      <c r="K69" s="269"/>
      <c r="L69" s="14"/>
      <c r="M69" s="198" t="str">
        <f t="shared" si="8"/>
        <v/>
      </c>
      <c r="N69" s="198" t="str">
        <f t="shared" si="8"/>
        <v/>
      </c>
      <c r="O69" s="199" t="str">
        <f>IF(ISBLANK(+F69),"",+F69)</f>
        <v/>
      </c>
      <c r="P69" s="108"/>
      <c r="Q69" s="227"/>
      <c r="R69" s="211"/>
      <c r="S69" s="196">
        <f t="shared" si="9"/>
        <v>0</v>
      </c>
      <c r="T69" s="197">
        <f>IF(OR(P69="nee",P69=""),0,IF(ISERROR(+S69*O69*7),0,+S69*O69*7))</f>
        <v>0</v>
      </c>
      <c r="U69" s="269"/>
      <c r="V69" s="14"/>
      <c r="W69" s="271"/>
      <c r="X69" s="271"/>
      <c r="Y69" s="271"/>
      <c r="Z69" s="271"/>
      <c r="AA69" s="271"/>
      <c r="AB69" s="271"/>
      <c r="AC69" s="14"/>
      <c r="AD69" s="150"/>
      <c r="AE69" s="150"/>
      <c r="AF69" s="18"/>
      <c r="AG69" s="18"/>
      <c r="AH69" s="18"/>
      <c r="AI69" s="18"/>
      <c r="AJ69" s="18"/>
      <c r="AK69" s="18"/>
      <c r="AL69" s="18"/>
    </row>
    <row r="70" spans="1:41" s="11" customFormat="1" ht="15" customHeight="1" thickBot="1" x14ac:dyDescent="0.25">
      <c r="A70" s="59"/>
      <c r="B70" s="158"/>
      <c r="C70" s="158"/>
      <c r="D70" s="158"/>
      <c r="E70" s="24"/>
      <c r="F70" s="20"/>
      <c r="G70" s="20"/>
      <c r="H70" s="20"/>
      <c r="I70" s="20"/>
      <c r="J70" s="20"/>
      <c r="K70" s="20"/>
      <c r="L70" s="20"/>
      <c r="M70" s="20"/>
      <c r="N70" s="149"/>
      <c r="O70" s="149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149"/>
      <c r="AF70" s="149"/>
      <c r="AG70" s="20"/>
      <c r="AH70" s="20"/>
      <c r="AI70" s="20"/>
      <c r="AJ70" s="20"/>
      <c r="AK70" s="20"/>
      <c r="AL70" s="20"/>
    </row>
    <row r="71" spans="1:41" s="11" customFormat="1" ht="15" customHeight="1" x14ac:dyDescent="0.2">
      <c r="A71" s="59"/>
      <c r="B71" s="159"/>
      <c r="C71" s="159"/>
      <c r="D71" s="159"/>
      <c r="E71" s="17"/>
      <c r="F71" s="18"/>
      <c r="G71" s="18"/>
      <c r="H71" s="18"/>
      <c r="I71" s="18"/>
      <c r="J71" s="18"/>
      <c r="K71" s="18"/>
      <c r="L71" s="18"/>
      <c r="M71" s="18"/>
      <c r="N71" s="150"/>
      <c r="O71" s="150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50"/>
      <c r="AF71" s="150"/>
      <c r="AG71" s="18"/>
      <c r="AH71" s="18"/>
      <c r="AI71" s="18"/>
      <c r="AJ71" s="18"/>
      <c r="AK71" s="18"/>
      <c r="AL71" s="18"/>
    </row>
    <row r="72" spans="1:41" s="11" customFormat="1" ht="21" customHeight="1" x14ac:dyDescent="0.15">
      <c r="A72" s="59"/>
      <c r="B72" s="87" t="s">
        <v>43</v>
      </c>
      <c r="C72" s="83" t="str">
        <f>VLOOKUP(B72,$B$10:$D$21,2,FALSE)</f>
        <v>Variant 3, Integratie Decentrale WAN-koppeling &amp; Distributie</v>
      </c>
      <c r="D72" s="164"/>
      <c r="E72" s="128"/>
      <c r="F72" s="128"/>
      <c r="G72" s="131" t="s">
        <v>35</v>
      </c>
      <c r="H72" s="131"/>
      <c r="I72" s="128"/>
      <c r="J72" s="127"/>
      <c r="K72" s="266"/>
      <c r="L72" s="85"/>
      <c r="M72" s="248" t="s">
        <v>317</v>
      </c>
      <c r="N72" s="249"/>
      <c r="O72" s="250"/>
      <c r="P72" s="250"/>
      <c r="Q72" s="250"/>
      <c r="R72" s="250"/>
      <c r="S72" s="128"/>
      <c r="T72" s="127"/>
      <c r="U72" s="266"/>
      <c r="V72" s="266"/>
      <c r="W72" s="248" t="s">
        <v>317</v>
      </c>
      <c r="X72" s="249"/>
      <c r="Y72" s="250"/>
      <c r="Z72" s="250"/>
      <c r="AA72" s="624"/>
      <c r="AB72" s="266"/>
      <c r="AC72" s="85"/>
      <c r="AD72" s="248" t="s">
        <v>17</v>
      </c>
      <c r="AE72" s="249"/>
      <c r="AF72" s="250"/>
      <c r="AG72" s="250"/>
      <c r="AH72" s="250"/>
      <c r="AI72" s="250"/>
      <c r="AJ72" s="250"/>
      <c r="AK72" s="128"/>
      <c r="AL72" s="127"/>
    </row>
    <row r="73" spans="1:41" s="86" customFormat="1" ht="20.25" thickBot="1" x14ac:dyDescent="0.2">
      <c r="A73" s="59"/>
      <c r="B73" s="59"/>
      <c r="C73" s="83" t="s">
        <v>20</v>
      </c>
      <c r="D73" s="164"/>
      <c r="E73" s="643" t="str">
        <f>"Integratie A"&amp;LEFT(B72,1)&amp;" : "</f>
        <v xml:space="preserve">Integratie A3 : </v>
      </c>
      <c r="F73" s="644"/>
      <c r="G73" s="650"/>
      <c r="H73" s="651"/>
      <c r="I73" s="88" t="s">
        <v>21</v>
      </c>
      <c r="J73" s="84">
        <f>SUM(J75:J79)</f>
        <v>0</v>
      </c>
      <c r="K73" s="267"/>
      <c r="L73" s="59"/>
      <c r="M73" s="246"/>
      <c r="N73" s="247"/>
      <c r="O73" s="129"/>
      <c r="P73" s="129"/>
      <c r="Q73" s="129"/>
      <c r="R73" s="129"/>
      <c r="S73" s="132" t="s">
        <v>21</v>
      </c>
      <c r="T73" s="133">
        <f>SUM(T75:T79)</f>
        <v>0</v>
      </c>
      <c r="U73" s="267"/>
      <c r="V73" s="267"/>
      <c r="W73" s="246" t="s">
        <v>472</v>
      </c>
      <c r="X73" s="247"/>
      <c r="Y73" s="129"/>
      <c r="Z73" s="129"/>
      <c r="AA73" s="625"/>
      <c r="AB73" s="267"/>
      <c r="AC73" s="59"/>
      <c r="AD73" s="246"/>
      <c r="AE73" s="247"/>
      <c r="AF73" s="129"/>
      <c r="AG73" s="129"/>
      <c r="AH73" s="129"/>
      <c r="AI73" s="129"/>
      <c r="AJ73" s="129"/>
      <c r="AK73" s="132" t="s">
        <v>21</v>
      </c>
      <c r="AL73" s="133">
        <f>SUM(AL75:AL79)</f>
        <v>0</v>
      </c>
      <c r="AM73" s="11"/>
      <c r="AN73" s="11"/>
      <c r="AO73" s="11"/>
    </row>
    <row r="74" spans="1:41" s="11" customFormat="1" ht="90.75" thickTop="1" x14ac:dyDescent="0.25">
      <c r="A74" s="59"/>
      <c r="B74" s="135"/>
      <c r="C74" s="192" t="s">
        <v>5</v>
      </c>
      <c r="D74" s="192" t="s">
        <v>11</v>
      </c>
      <c r="E74" s="192" t="s">
        <v>14</v>
      </c>
      <c r="F74" s="193" t="s">
        <v>16</v>
      </c>
      <c r="G74" s="193" t="s">
        <v>36</v>
      </c>
      <c r="H74" s="193" t="s">
        <v>181</v>
      </c>
      <c r="I74" s="193" t="s">
        <v>12</v>
      </c>
      <c r="J74" s="193" t="s">
        <v>13</v>
      </c>
      <c r="K74" s="268" t="s">
        <v>210</v>
      </c>
      <c r="L74" s="14"/>
      <c r="M74" s="192" t="s">
        <v>5</v>
      </c>
      <c r="N74" s="192" t="s">
        <v>11</v>
      </c>
      <c r="O74" s="193" t="s">
        <v>16</v>
      </c>
      <c r="P74" s="194" t="s">
        <v>19</v>
      </c>
      <c r="Q74" s="193" t="s">
        <v>318</v>
      </c>
      <c r="R74" s="193" t="s">
        <v>474</v>
      </c>
      <c r="S74" s="193" t="s">
        <v>319</v>
      </c>
      <c r="T74" s="193" t="s">
        <v>224</v>
      </c>
      <c r="U74" s="268" t="s">
        <v>210</v>
      </c>
      <c r="V74" s="267"/>
      <c r="W74" s="623" t="s">
        <v>5</v>
      </c>
      <c r="X74" s="626" t="s">
        <v>470</v>
      </c>
      <c r="Y74" s="193" t="s">
        <v>318</v>
      </c>
      <c r="Z74" s="527" t="s">
        <v>473</v>
      </c>
      <c r="AA74" s="193" t="s">
        <v>319</v>
      </c>
      <c r="AB74" s="268" t="s">
        <v>210</v>
      </c>
      <c r="AC74" s="14"/>
      <c r="AD74" s="192" t="s">
        <v>5</v>
      </c>
      <c r="AE74" s="192" t="s">
        <v>11</v>
      </c>
      <c r="AF74" s="193" t="s">
        <v>16</v>
      </c>
      <c r="AG74" s="194" t="s">
        <v>19</v>
      </c>
      <c r="AH74" s="193" t="s">
        <v>302</v>
      </c>
      <c r="AI74" s="195" t="s">
        <v>15</v>
      </c>
      <c r="AJ74" s="193" t="s">
        <v>302</v>
      </c>
      <c r="AK74" s="193" t="s">
        <v>18</v>
      </c>
      <c r="AL74" s="193" t="s">
        <v>226</v>
      </c>
    </row>
    <row r="75" spans="1:41" s="11" customFormat="1" ht="15" customHeight="1" x14ac:dyDescent="0.15">
      <c r="A75" s="59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9"/>
      <c r="L75" s="14"/>
      <c r="M75" s="198" t="str">
        <f t="shared" ref="M75:N79" si="10">IF(ISBLANK(+C75),"",+C75)</f>
        <v/>
      </c>
      <c r="N75" s="198" t="str">
        <f t="shared" si="10"/>
        <v/>
      </c>
      <c r="O75" s="199" t="str">
        <f>IF(ISBLANK(+F75),"",+F75)</f>
        <v/>
      </c>
      <c r="P75" s="108"/>
      <c r="Q75" s="227"/>
      <c r="R75" s="211"/>
      <c r="S75" s="196">
        <f t="shared" ref="S75:S79" si="11">IF(ISERROR(+Q75*(1-(R75))),"",+Q75*(1-(R75)))</f>
        <v>0</v>
      </c>
      <c r="T75" s="197">
        <f>IF(OR(P75="nee",P75=""),0,IF(ISERROR(+S75*O75*7),0,+S75*O75*7))</f>
        <v>0</v>
      </c>
      <c r="U75" s="269"/>
      <c r="V75" s="267"/>
      <c r="W75" s="629"/>
      <c r="X75" s="627"/>
      <c r="Y75" s="628"/>
      <c r="Z75" s="528"/>
      <c r="AA75" s="196" t="str">
        <f>IF(Z75="","",Y75*(1-Z75))</f>
        <v/>
      </c>
      <c r="AB75" s="269"/>
      <c r="AC75" s="14"/>
      <c r="AD75" s="198" t="str">
        <f t="shared" ref="AD75:AE79" si="12">IF(ISBLANK(+M75),"",+M75)</f>
        <v/>
      </c>
      <c r="AE75" s="198" t="str">
        <f t="shared" si="12"/>
        <v/>
      </c>
      <c r="AF75" s="199" t="str">
        <f>IF(ISBLANK(+F75),"",+F75)</f>
        <v/>
      </c>
      <c r="AG75" s="108"/>
      <c r="AH75" s="106"/>
      <c r="AI75" s="212"/>
      <c r="AJ75" s="200" t="str">
        <f>IF(ISERROR(IF(OR(AG75="nee",AG75=""),"",+AF75*AH75)),"",IF(OR(AG75="nee",AG75=""),"",+AF75*AH75))</f>
        <v/>
      </c>
      <c r="AK75" s="201" t="str">
        <f>IF(ISERROR((AJ75*24*365)/1000),"",(AJ75*24*365)/1000)</f>
        <v/>
      </c>
      <c r="AL75" s="197">
        <f>IF(ISERROR(+AK75*tariefKwh*7),0,+AK75*tariefKwh*7)</f>
        <v>0</v>
      </c>
    </row>
    <row r="76" spans="1:41" s="11" customFormat="1" ht="15" customHeight="1" x14ac:dyDescent="0.15">
      <c r="A76" s="59"/>
      <c r="B76" s="135"/>
      <c r="C76" s="165"/>
      <c r="D76" s="63"/>
      <c r="E76" s="63"/>
      <c r="F76" s="210"/>
      <c r="G76" s="227"/>
      <c r="H76" s="64"/>
      <c r="I76" s="196">
        <f>G76*(1-H76)</f>
        <v>0</v>
      </c>
      <c r="J76" s="197">
        <f>IF(ISERROR(+I76*F76),"",+I76*F76)</f>
        <v>0</v>
      </c>
      <c r="K76" s="269"/>
      <c r="L76" s="14"/>
      <c r="M76" s="198" t="str">
        <f t="shared" si="10"/>
        <v/>
      </c>
      <c r="N76" s="198" t="str">
        <f t="shared" si="10"/>
        <v/>
      </c>
      <c r="O76" s="199" t="str">
        <f>IF(ISBLANK(+F76),"",+F76)</f>
        <v/>
      </c>
      <c r="P76" s="108"/>
      <c r="Q76" s="227"/>
      <c r="R76" s="211"/>
      <c r="S76" s="196">
        <f t="shared" si="11"/>
        <v>0</v>
      </c>
      <c r="T76" s="197">
        <f>IF(OR(P76="nee",P76=""),0,IF(ISERROR(+S76*O76*7),0,+S76*O76*7))</f>
        <v>0</v>
      </c>
      <c r="U76" s="269"/>
      <c r="V76" s="267"/>
      <c r="W76" s="629"/>
      <c r="X76" s="627"/>
      <c r="Y76" s="628"/>
      <c r="Z76" s="528"/>
      <c r="AA76" s="196" t="str">
        <f>IF(Z76="","",Y76*(1-Z76))</f>
        <v/>
      </c>
      <c r="AB76" s="269"/>
      <c r="AC76" s="14"/>
      <c r="AD76" s="198" t="str">
        <f t="shared" si="12"/>
        <v/>
      </c>
      <c r="AE76" s="198" t="str">
        <f t="shared" si="12"/>
        <v/>
      </c>
      <c r="AF76" s="199" t="str">
        <f>IF(ISBLANK(+F76),"",+F76)</f>
        <v/>
      </c>
      <c r="AG76" s="108"/>
      <c r="AH76" s="106"/>
      <c r="AI76" s="212"/>
      <c r="AJ76" s="200" t="str">
        <f>IF(ISERROR(IF(OR(AG76="nee",AG76=""),"",+AF76*AH76)),"",IF(OR(AG76="nee",AG76=""),"",+AF76*AH76))</f>
        <v/>
      </c>
      <c r="AK76" s="201" t="str">
        <f>IF(ISERROR((AJ76*24*365)/1000),"",(AJ76*24*365)/1000)</f>
        <v/>
      </c>
      <c r="AL76" s="197">
        <f>IF(ISERROR(+AK76*tariefKwh*7),0,+AK76*tariefKwh*7)</f>
        <v>0</v>
      </c>
    </row>
    <row r="77" spans="1:41" s="11" customFormat="1" ht="15" customHeight="1" x14ac:dyDescent="0.15">
      <c r="A77" s="59"/>
      <c r="B77" s="135"/>
      <c r="C77" s="165"/>
      <c r="D77" s="63"/>
      <c r="E77" s="63"/>
      <c r="F77" s="210"/>
      <c r="G77" s="227"/>
      <c r="H77" s="64"/>
      <c r="I77" s="196">
        <f>G77*(1-H77)</f>
        <v>0</v>
      </c>
      <c r="J77" s="197">
        <f>IF(ISERROR(+I77*F77),"",+I77*F77)</f>
        <v>0</v>
      </c>
      <c r="K77" s="269"/>
      <c r="L77" s="14"/>
      <c r="M77" s="198" t="str">
        <f t="shared" si="10"/>
        <v/>
      </c>
      <c r="N77" s="198" t="str">
        <f t="shared" si="10"/>
        <v/>
      </c>
      <c r="O77" s="199" t="str">
        <f>IF(ISBLANK(+F77),"",+F77)</f>
        <v/>
      </c>
      <c r="P77" s="108"/>
      <c r="Q77" s="227"/>
      <c r="R77" s="211"/>
      <c r="S77" s="196">
        <f t="shared" si="11"/>
        <v>0</v>
      </c>
      <c r="T77" s="197">
        <f>IF(OR(P77="nee",P77=""),0,IF(ISERROR(+S77*O77*7),0,+S77*O77*7))</f>
        <v>0</v>
      </c>
      <c r="U77" s="269"/>
      <c r="V77" s="267"/>
      <c r="W77" s="629"/>
      <c r="X77" s="627"/>
      <c r="Y77" s="628"/>
      <c r="Z77" s="528"/>
      <c r="AA77" s="196" t="str">
        <f>IF(Z77="","",Y77*(1-Z77))</f>
        <v/>
      </c>
      <c r="AB77" s="269"/>
      <c r="AC77" s="14"/>
      <c r="AD77" s="198" t="str">
        <f t="shared" si="12"/>
        <v/>
      </c>
      <c r="AE77" s="198" t="str">
        <f t="shared" si="12"/>
        <v/>
      </c>
      <c r="AF77" s="199" t="str">
        <f>IF(ISBLANK(+F77),"",+F77)</f>
        <v/>
      </c>
      <c r="AG77" s="108"/>
      <c r="AH77" s="106"/>
      <c r="AI77" s="212"/>
      <c r="AJ77" s="200" t="str">
        <f>IF(ISERROR(IF(OR(AG77="nee",AG77=""),"",+AF77*AH77)),"",IF(OR(AG77="nee",AG77=""),"",+AF77*AH77))</f>
        <v/>
      </c>
      <c r="AK77" s="201" t="str">
        <f>IF(ISERROR((AJ77*24*365)/1000),"",(AJ77*24*365)/1000)</f>
        <v/>
      </c>
      <c r="AL77" s="197">
        <f>IF(ISERROR(+AK77*tariefKwh*7),0,+AK77*tariefKwh*7)</f>
        <v>0</v>
      </c>
    </row>
    <row r="78" spans="1:41" s="11" customFormat="1" ht="15" customHeight="1" x14ac:dyDescent="0.15">
      <c r="A78" s="59"/>
      <c r="B78" s="135"/>
      <c r="C78" s="165"/>
      <c r="D78" s="63"/>
      <c r="E78" s="63"/>
      <c r="F78" s="210"/>
      <c r="G78" s="227"/>
      <c r="H78" s="64"/>
      <c r="I78" s="196">
        <f>G78*(1-H78)</f>
        <v>0</v>
      </c>
      <c r="J78" s="197">
        <f>IF(ISERROR(+I78*F78),"",+I78*F78)</f>
        <v>0</v>
      </c>
      <c r="K78" s="269"/>
      <c r="L78" s="14"/>
      <c r="M78" s="198" t="str">
        <f t="shared" si="10"/>
        <v/>
      </c>
      <c r="N78" s="198" t="str">
        <f t="shared" si="10"/>
        <v/>
      </c>
      <c r="O78" s="199" t="str">
        <f>IF(ISBLANK(+F78),"",+F78)</f>
        <v/>
      </c>
      <c r="P78" s="108"/>
      <c r="Q78" s="227"/>
      <c r="R78" s="211"/>
      <c r="S78" s="196">
        <f t="shared" si="11"/>
        <v>0</v>
      </c>
      <c r="T78" s="197">
        <f>IF(OR(P78="nee",P78=""),0,IF(ISERROR(+S78*O78*7),0,+S78*O78*7))</f>
        <v>0</v>
      </c>
      <c r="U78" s="269"/>
      <c r="V78" s="267"/>
      <c r="W78" s="629"/>
      <c r="X78" s="627"/>
      <c r="Y78" s="628"/>
      <c r="Z78" s="528"/>
      <c r="AA78" s="196" t="str">
        <f>IF(Z78="","",Y78*(1-Z78))</f>
        <v/>
      </c>
      <c r="AB78" s="269"/>
      <c r="AC78" s="14"/>
      <c r="AD78" s="198" t="str">
        <f t="shared" si="12"/>
        <v/>
      </c>
      <c r="AE78" s="198" t="str">
        <f t="shared" si="12"/>
        <v/>
      </c>
      <c r="AF78" s="199" t="str">
        <f>IF(ISBLANK(+F78),"",+F78)</f>
        <v/>
      </c>
      <c r="AG78" s="108"/>
      <c r="AH78" s="106"/>
      <c r="AI78" s="212"/>
      <c r="AJ78" s="200" t="str">
        <f>IF(ISERROR(IF(OR(AG78="nee",AG78=""),"",+AF78*AH78)),"",IF(OR(AG78="nee",AG78=""),"",+AF78*AH78))</f>
        <v/>
      </c>
      <c r="AK78" s="201" t="str">
        <f>IF(ISERROR((AJ78*24*365)/1000),"",(AJ78*24*365)/1000)</f>
        <v/>
      </c>
      <c r="AL78" s="197">
        <f>IF(ISERROR(+AK78*tariefKwh*7),0,+AK78*tariefKwh*7)</f>
        <v>0</v>
      </c>
    </row>
    <row r="79" spans="1:41" s="11" customFormat="1" ht="15" customHeight="1" x14ac:dyDescent="0.15">
      <c r="A79" s="59"/>
      <c r="B79" s="135"/>
      <c r="C79" s="165"/>
      <c r="D79" s="63"/>
      <c r="E79" s="63"/>
      <c r="F79" s="210"/>
      <c r="G79" s="227"/>
      <c r="H79" s="64"/>
      <c r="I79" s="196">
        <f>G79*(1-H79)</f>
        <v>0</v>
      </c>
      <c r="J79" s="197">
        <f>IF(ISERROR(+I79*F79),"",+I79*F79)</f>
        <v>0</v>
      </c>
      <c r="K79" s="269"/>
      <c r="L79" s="14"/>
      <c r="M79" s="198" t="str">
        <f t="shared" si="10"/>
        <v/>
      </c>
      <c r="N79" s="198" t="str">
        <f t="shared" si="10"/>
        <v/>
      </c>
      <c r="O79" s="199" t="str">
        <f>IF(ISBLANK(+F79),"",+F79)</f>
        <v/>
      </c>
      <c r="P79" s="108"/>
      <c r="Q79" s="227"/>
      <c r="R79" s="211"/>
      <c r="S79" s="196">
        <f t="shared" si="11"/>
        <v>0</v>
      </c>
      <c r="T79" s="197">
        <f>IF(OR(P79="nee",P79=""),0,IF(ISERROR(+S79*O79*7),0,+S79*O79*7))</f>
        <v>0</v>
      </c>
      <c r="U79" s="269"/>
      <c r="V79" s="267"/>
      <c r="W79" s="629"/>
      <c r="X79" s="627"/>
      <c r="Y79" s="628"/>
      <c r="Z79" s="528"/>
      <c r="AA79" s="196" t="str">
        <f>IF(Z79="","",Y79*(1-Z79))</f>
        <v/>
      </c>
      <c r="AB79" s="269"/>
      <c r="AC79" s="14"/>
      <c r="AD79" s="198" t="str">
        <f t="shared" si="12"/>
        <v/>
      </c>
      <c r="AE79" s="198" t="str">
        <f t="shared" si="12"/>
        <v/>
      </c>
      <c r="AF79" s="199" t="str">
        <f>IF(ISBLANK(+F79),"",+F79)</f>
        <v/>
      </c>
      <c r="AG79" s="108"/>
      <c r="AH79" s="106"/>
      <c r="AI79" s="212"/>
      <c r="AJ79" s="200" t="str">
        <f>IF(ISERROR(IF(OR(AG79="nee",AG79=""),"",+AF79*AH79)),"",IF(OR(AG79="nee",AG79=""),"",+AF79*AH79))</f>
        <v/>
      </c>
      <c r="AK79" s="201" t="str">
        <f>IF(ISERROR((AJ79*24*365)/1000),"",(AJ79*24*365)/1000)</f>
        <v/>
      </c>
      <c r="AL79" s="197">
        <f>IF(ISERROR(+AK79*tariefKwh*7),0,+AK79*tariefKwh*7)</f>
        <v>0</v>
      </c>
    </row>
    <row r="80" spans="1:41" s="11" customFormat="1" ht="15" customHeight="1" x14ac:dyDescent="0.15">
      <c r="A80" s="59"/>
      <c r="B80" s="79"/>
      <c r="C80" s="202" t="s">
        <v>299</v>
      </c>
      <c r="D80" s="203"/>
      <c r="E80" s="203"/>
      <c r="F80" s="204"/>
      <c r="G80" s="205"/>
      <c r="H80" s="206"/>
      <c r="I80" s="205"/>
      <c r="J80" s="207"/>
      <c r="K80" s="207"/>
      <c r="L80" s="208"/>
      <c r="M80" s="209"/>
      <c r="N80" s="152"/>
      <c r="O80" s="14"/>
      <c r="P80" s="14"/>
      <c r="Q80" s="14"/>
      <c r="R80" s="14"/>
      <c r="S80" s="14"/>
      <c r="T80" s="14"/>
      <c r="U80" s="207"/>
      <c r="V80" s="14"/>
      <c r="W80" s="14"/>
      <c r="X80" s="14"/>
      <c r="Y80" s="14"/>
      <c r="Z80" s="207"/>
      <c r="AA80" s="207"/>
      <c r="AB80" s="207"/>
      <c r="AC80" s="14"/>
      <c r="AD80" s="152"/>
      <c r="AE80" s="152"/>
      <c r="AF80" s="14"/>
      <c r="AG80" s="73"/>
      <c r="AH80" s="14"/>
      <c r="AI80" s="14"/>
    </row>
    <row r="81" spans="1:41" s="11" customFormat="1" ht="15" customHeight="1" x14ac:dyDescent="0.15">
      <c r="A81" s="59"/>
      <c r="B81" s="79"/>
      <c r="C81" s="202"/>
      <c r="D81" s="203"/>
      <c r="E81" s="203"/>
      <c r="F81" s="204"/>
      <c r="G81" s="205"/>
      <c r="H81" s="206"/>
      <c r="I81" s="205"/>
      <c r="J81" s="207"/>
      <c r="K81" s="205"/>
      <c r="L81" s="208"/>
      <c r="M81" s="209"/>
      <c r="N81" s="152"/>
      <c r="O81" s="14"/>
      <c r="P81" s="14"/>
      <c r="Q81" s="14"/>
      <c r="R81" s="14"/>
      <c r="S81" s="14"/>
      <c r="T81" s="14"/>
      <c r="U81" s="205"/>
      <c r="V81" s="14"/>
      <c r="W81" s="14"/>
      <c r="X81" s="14"/>
      <c r="Y81" s="14"/>
      <c r="Z81" s="205"/>
      <c r="AA81" s="205"/>
      <c r="AB81" s="205"/>
      <c r="AC81" s="14"/>
      <c r="AD81" s="152"/>
      <c r="AE81" s="152"/>
      <c r="AF81" s="14"/>
      <c r="AG81" s="73"/>
      <c r="AH81" s="14"/>
      <c r="AI81" s="14"/>
    </row>
    <row r="82" spans="1:41" s="11" customFormat="1" ht="60.75" x14ac:dyDescent="0.3">
      <c r="A82" s="59"/>
      <c r="B82" s="81" t="s">
        <v>44</v>
      </c>
      <c r="C82" s="633" t="str">
        <f>VLOOKUP(B82,$B$10:$D$21,2,FALSE)</f>
        <v>Variant 3: Licentie(s) integratie WAN-koppeling &amp; Distributie</v>
      </c>
      <c r="D82" s="634" t="e">
        <f>VLOOKUP(C82,$B$10:$D$21,2,FALSE)</f>
        <v>#N/A</v>
      </c>
      <c r="E82" s="634" t="e">
        <f>VLOOKUP(D82,$B$10:$D$21,2,FALSE)</f>
        <v>#N/A</v>
      </c>
      <c r="F82" s="67"/>
      <c r="G82" s="67"/>
      <c r="H82" s="67"/>
      <c r="I82" s="67"/>
      <c r="J82" s="191" t="s">
        <v>41</v>
      </c>
      <c r="K82" s="270"/>
      <c r="L82" s="14"/>
      <c r="M82" s="633" t="str">
        <f>IF(E83="Subscription","Subscription","Onderhoud &amp; Support")</f>
        <v>Onderhoud &amp; Support</v>
      </c>
      <c r="N82" s="634"/>
      <c r="O82" s="634"/>
      <c r="P82" s="634"/>
      <c r="Q82" s="58"/>
      <c r="R82" s="58"/>
      <c r="S82" s="58"/>
      <c r="T82" s="191" t="str">
        <f>"Totaalprijs "&amp;M82&amp;" 
Licentie"</f>
        <v>Totaalprijs Onderhoud &amp; Support 
Licentie</v>
      </c>
      <c r="U82" s="270"/>
      <c r="V82" s="14"/>
      <c r="W82" s="270"/>
      <c r="X82" s="270"/>
      <c r="Y82" s="270"/>
      <c r="Z82" s="270"/>
      <c r="AA82" s="270"/>
      <c r="AB82" s="270"/>
      <c r="AC82" s="14"/>
      <c r="AD82" s="150"/>
      <c r="AE82" s="150"/>
      <c r="AF82" s="18"/>
      <c r="AG82" s="18"/>
      <c r="AH82" s="18"/>
      <c r="AI82" s="18"/>
      <c r="AJ82" s="18"/>
      <c r="AK82" s="18"/>
      <c r="AL82" s="18"/>
    </row>
    <row r="83" spans="1:41" s="11" customFormat="1" ht="20.25" thickBot="1" x14ac:dyDescent="0.25">
      <c r="A83" s="59"/>
      <c r="B83" s="82"/>
      <c r="C83" s="83" t="s">
        <v>39</v>
      </c>
      <c r="D83" s="166"/>
      <c r="E83" s="134"/>
      <c r="F83" s="294" t="s">
        <v>40</v>
      </c>
      <c r="G83" s="99"/>
      <c r="H83" s="68"/>
      <c r="I83" s="68"/>
      <c r="J83" s="69">
        <f>SUM(J85:J87)</f>
        <v>0</v>
      </c>
      <c r="K83" s="271"/>
      <c r="L83" s="14"/>
      <c r="M83" s="154"/>
      <c r="N83" s="153"/>
      <c r="O83" s="70"/>
      <c r="P83" s="70"/>
      <c r="Q83" s="70"/>
      <c r="R83" s="70"/>
      <c r="S83" s="70"/>
      <c r="T83" s="71">
        <f>SUM(T85:T87)</f>
        <v>0</v>
      </c>
      <c r="U83" s="271"/>
      <c r="V83" s="14"/>
      <c r="W83" s="271"/>
      <c r="X83" s="271"/>
      <c r="Y83" s="271"/>
      <c r="Z83" s="271"/>
      <c r="AA83" s="271"/>
      <c r="AB83" s="271"/>
      <c r="AC83" s="14"/>
      <c r="AD83" s="150"/>
      <c r="AE83" s="150"/>
      <c r="AF83" s="18"/>
      <c r="AG83" s="18"/>
      <c r="AH83" s="18"/>
      <c r="AI83" s="18"/>
      <c r="AJ83" s="18"/>
      <c r="AK83" s="18"/>
      <c r="AL83" s="18"/>
    </row>
    <row r="84" spans="1:41" s="11" customFormat="1" ht="75.75" thickTop="1" x14ac:dyDescent="0.25">
      <c r="A84" s="59"/>
      <c r="B84" s="135"/>
      <c r="C84" s="192" t="s">
        <v>5</v>
      </c>
      <c r="D84" s="192" t="s">
        <v>11</v>
      </c>
      <c r="E84" s="192" t="s">
        <v>14</v>
      </c>
      <c r="F84" s="193" t="s">
        <v>16</v>
      </c>
      <c r="G84" s="193" t="s">
        <v>36</v>
      </c>
      <c r="H84" s="193" t="s">
        <v>181</v>
      </c>
      <c r="I84" s="193" t="s">
        <v>12</v>
      </c>
      <c r="J84" s="193" t="s">
        <v>13</v>
      </c>
      <c r="K84" s="268" t="s">
        <v>210</v>
      </c>
      <c r="L84" s="14"/>
      <c r="M84" s="192" t="s">
        <v>5</v>
      </c>
      <c r="N84" s="192" t="s">
        <v>11</v>
      </c>
      <c r="O84" s="193" t="s">
        <v>16</v>
      </c>
      <c r="P84" s="194" t="s">
        <v>19</v>
      </c>
      <c r="Q84" s="193" t="s">
        <v>318</v>
      </c>
      <c r="R84" s="193" t="s">
        <v>423</v>
      </c>
      <c r="S84" s="193" t="s">
        <v>319</v>
      </c>
      <c r="T84" s="193" t="s">
        <v>224</v>
      </c>
      <c r="U84" s="268" t="s">
        <v>210</v>
      </c>
      <c r="V84" s="14"/>
      <c r="W84" s="271"/>
      <c r="X84" s="271"/>
      <c r="Y84" s="271"/>
      <c r="Z84" s="271"/>
      <c r="AA84" s="271"/>
      <c r="AB84" s="271"/>
      <c r="AC84" s="14"/>
      <c r="AD84" s="150"/>
      <c r="AE84" s="150"/>
      <c r="AF84" s="18"/>
      <c r="AG84" s="18"/>
      <c r="AH84" s="18"/>
      <c r="AI84" s="18"/>
      <c r="AJ84" s="18"/>
      <c r="AK84" s="18"/>
      <c r="AL84" s="18"/>
    </row>
    <row r="85" spans="1:41" s="11" customFormat="1" ht="15" customHeight="1" x14ac:dyDescent="0.2">
      <c r="A85" s="59"/>
      <c r="B85" s="135"/>
      <c r="C85" s="165"/>
      <c r="D85" s="63"/>
      <c r="E85" s="63"/>
      <c r="F85" s="210"/>
      <c r="G85" s="227"/>
      <c r="H85" s="64"/>
      <c r="I85" s="196">
        <f>G85*(1-H85)</f>
        <v>0</v>
      </c>
      <c r="J85" s="197">
        <f>IF(ISERROR(+I85*F85),"",+I85*F85)</f>
        <v>0</v>
      </c>
      <c r="K85" s="269"/>
      <c r="L85" s="14"/>
      <c r="M85" s="198" t="str">
        <f t="shared" ref="M85:N87" si="13">IF(ISBLANK(+C85),"",+C85)</f>
        <v/>
      </c>
      <c r="N85" s="198" t="str">
        <f t="shared" si="13"/>
        <v/>
      </c>
      <c r="O85" s="199" t="str">
        <f>IF(ISBLANK(+F85),"",+F85)</f>
        <v/>
      </c>
      <c r="P85" s="108"/>
      <c r="Q85" s="227"/>
      <c r="R85" s="211"/>
      <c r="S85" s="196">
        <f t="shared" ref="S85:S87" si="14">IF(ISERROR(+Q85*(1-(R85))),"",+Q85*(1-(R85)))</f>
        <v>0</v>
      </c>
      <c r="T85" s="197">
        <f>IF(OR(P85="nee",P85=""),0,IF(ISERROR(+S85*O85*7),0,+S85*O85*7))</f>
        <v>0</v>
      </c>
      <c r="U85" s="269"/>
      <c r="V85" s="14"/>
      <c r="W85" s="271"/>
      <c r="X85" s="271"/>
      <c r="Y85" s="271"/>
      <c r="Z85" s="271"/>
      <c r="AA85" s="271"/>
      <c r="AB85" s="271"/>
      <c r="AC85" s="14"/>
      <c r="AD85" s="150"/>
      <c r="AE85" s="150"/>
      <c r="AF85" s="18"/>
      <c r="AG85" s="18"/>
      <c r="AH85" s="18"/>
      <c r="AI85" s="18"/>
      <c r="AJ85" s="18"/>
      <c r="AK85" s="18"/>
      <c r="AL85" s="18"/>
    </row>
    <row r="86" spans="1:41" s="11" customFormat="1" ht="15" customHeight="1" x14ac:dyDescent="0.2">
      <c r="A86" s="59"/>
      <c r="B86" s="135"/>
      <c r="C86" s="165"/>
      <c r="D86" s="63"/>
      <c r="E86" s="63"/>
      <c r="F86" s="210"/>
      <c r="G86" s="227"/>
      <c r="H86" s="64"/>
      <c r="I86" s="196">
        <f>G86*(1-H86)</f>
        <v>0</v>
      </c>
      <c r="J86" s="197">
        <f>IF(ISERROR(+I86*F86),"",+I86*F86)</f>
        <v>0</v>
      </c>
      <c r="K86" s="269"/>
      <c r="L86" s="14"/>
      <c r="M86" s="198" t="str">
        <f t="shared" si="13"/>
        <v/>
      </c>
      <c r="N86" s="198" t="str">
        <f t="shared" si="13"/>
        <v/>
      </c>
      <c r="O86" s="199" t="str">
        <f>IF(ISBLANK(+F86),"",+F86)</f>
        <v/>
      </c>
      <c r="P86" s="108"/>
      <c r="Q86" s="227"/>
      <c r="R86" s="211"/>
      <c r="S86" s="196">
        <f t="shared" si="14"/>
        <v>0</v>
      </c>
      <c r="T86" s="197">
        <f>IF(OR(P86="nee",P86=""),0,IF(ISERROR(+S86*O86*7),0,+S86*O86*7))</f>
        <v>0</v>
      </c>
      <c r="U86" s="269"/>
      <c r="V86" s="14"/>
      <c r="W86" s="271"/>
      <c r="X86" s="271"/>
      <c r="Y86" s="271"/>
      <c r="Z86" s="271"/>
      <c r="AA86" s="271"/>
      <c r="AB86" s="271"/>
      <c r="AC86" s="14"/>
      <c r="AD86" s="150"/>
      <c r="AE86" s="150"/>
      <c r="AF86" s="18"/>
      <c r="AG86" s="18"/>
      <c r="AH86" s="18"/>
      <c r="AI86" s="18"/>
      <c r="AJ86" s="18"/>
      <c r="AK86" s="18"/>
      <c r="AL86" s="18"/>
    </row>
    <row r="87" spans="1:41" s="11" customFormat="1" ht="15" customHeight="1" x14ac:dyDescent="0.2">
      <c r="A87" s="59"/>
      <c r="B87" s="135"/>
      <c r="C87" s="165"/>
      <c r="D87" s="63"/>
      <c r="E87" s="63"/>
      <c r="F87" s="210"/>
      <c r="G87" s="227"/>
      <c r="H87" s="64"/>
      <c r="I87" s="196">
        <f>G87*(1-H87)</f>
        <v>0</v>
      </c>
      <c r="J87" s="197">
        <f>IF(ISERROR(+I87*F87),"",+I87*F87)</f>
        <v>0</v>
      </c>
      <c r="K87" s="269"/>
      <c r="L87" s="14"/>
      <c r="M87" s="198" t="str">
        <f t="shared" si="13"/>
        <v/>
      </c>
      <c r="N87" s="198" t="str">
        <f t="shared" si="13"/>
        <v/>
      </c>
      <c r="O87" s="199" t="str">
        <f>IF(ISBLANK(+F87),"",+F87)</f>
        <v/>
      </c>
      <c r="P87" s="108"/>
      <c r="Q87" s="227"/>
      <c r="R87" s="211"/>
      <c r="S87" s="196">
        <f t="shared" si="14"/>
        <v>0</v>
      </c>
      <c r="T87" s="197">
        <f>IF(OR(P87="nee",P87=""),0,IF(ISERROR(+S87*O87*7),0,+S87*O87*7))</f>
        <v>0</v>
      </c>
      <c r="U87" s="269"/>
      <c r="V87" s="14"/>
      <c r="W87" s="271"/>
      <c r="X87" s="271"/>
      <c r="Y87" s="271"/>
      <c r="Z87" s="271"/>
      <c r="AA87" s="271"/>
      <c r="AB87" s="271"/>
      <c r="AC87" s="14"/>
      <c r="AD87" s="150"/>
      <c r="AE87" s="150"/>
      <c r="AF87" s="18"/>
      <c r="AG87" s="18"/>
      <c r="AH87" s="18"/>
      <c r="AI87" s="18"/>
      <c r="AJ87" s="18"/>
      <c r="AK87" s="18"/>
      <c r="AL87" s="18"/>
    </row>
    <row r="88" spans="1:41" s="11" customFormat="1" ht="15" customHeight="1" thickBot="1" x14ac:dyDescent="0.25">
      <c r="A88" s="59"/>
      <c r="B88" s="158"/>
      <c r="C88" s="158"/>
      <c r="D88" s="158"/>
      <c r="E88" s="24"/>
      <c r="F88" s="20"/>
      <c r="G88" s="20"/>
      <c r="H88" s="20"/>
      <c r="I88" s="20"/>
      <c r="J88" s="20"/>
      <c r="K88" s="20"/>
      <c r="L88" s="20"/>
      <c r="M88" s="149"/>
      <c r="N88" s="149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49"/>
      <c r="AE88" s="149"/>
      <c r="AF88" s="20"/>
      <c r="AG88" s="20"/>
      <c r="AH88" s="20"/>
      <c r="AI88" s="20"/>
      <c r="AJ88" s="20"/>
      <c r="AK88" s="20"/>
      <c r="AL88" s="20"/>
    </row>
    <row r="89" spans="1:41" s="11" customFormat="1" ht="15" customHeight="1" x14ac:dyDescent="0.2">
      <c r="A89" s="59"/>
      <c r="B89" s="159"/>
      <c r="C89" s="159"/>
      <c r="D89" s="159"/>
      <c r="E89" s="17"/>
      <c r="F89" s="18"/>
      <c r="G89" s="18"/>
      <c r="H89" s="18"/>
      <c r="I89" s="18"/>
      <c r="J89" s="18"/>
      <c r="K89" s="18"/>
      <c r="L89" s="18"/>
      <c r="M89" s="150"/>
      <c r="N89" s="150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50"/>
      <c r="AE89" s="150"/>
      <c r="AF89" s="18"/>
      <c r="AG89" s="18"/>
      <c r="AH89" s="18"/>
      <c r="AI89" s="18"/>
      <c r="AJ89" s="18"/>
      <c r="AK89" s="18"/>
      <c r="AL89" s="18"/>
    </row>
    <row r="90" spans="1:41" s="11" customFormat="1" ht="19.5" x14ac:dyDescent="0.15">
      <c r="A90" s="59"/>
      <c r="B90" s="87" t="s">
        <v>49</v>
      </c>
      <c r="C90" s="83" t="str">
        <f>VLOOKUP(B90,$B$10:$D$21,2,FALSE)</f>
        <v>Variant 4, Integratie Decentrale WAN-koppeling &amp; Distributie</v>
      </c>
      <c r="D90" s="164"/>
      <c r="E90" s="128"/>
      <c r="F90" s="128"/>
      <c r="G90" s="131" t="s">
        <v>35</v>
      </c>
      <c r="H90" s="131"/>
      <c r="I90" s="128"/>
      <c r="J90" s="127"/>
      <c r="K90" s="266"/>
      <c r="L90" s="85"/>
      <c r="M90" s="248" t="s">
        <v>317</v>
      </c>
      <c r="N90" s="249"/>
      <c r="O90" s="250"/>
      <c r="P90" s="250"/>
      <c r="Q90" s="250"/>
      <c r="R90" s="250"/>
      <c r="S90" s="128"/>
      <c r="T90" s="127"/>
      <c r="U90" s="266"/>
      <c r="V90" s="266"/>
      <c r="W90" s="248" t="s">
        <v>317</v>
      </c>
      <c r="X90" s="249"/>
      <c r="Y90" s="250"/>
      <c r="Z90" s="250"/>
      <c r="AA90" s="624"/>
      <c r="AB90" s="266"/>
      <c r="AC90" s="85"/>
      <c r="AD90" s="248" t="s">
        <v>17</v>
      </c>
      <c r="AE90" s="249"/>
      <c r="AF90" s="250"/>
      <c r="AG90" s="250"/>
      <c r="AH90" s="250"/>
      <c r="AI90" s="250"/>
      <c r="AJ90" s="250"/>
      <c r="AK90" s="128"/>
      <c r="AL90" s="127"/>
    </row>
    <row r="91" spans="1:41" s="86" customFormat="1" ht="20.25" thickBot="1" x14ac:dyDescent="0.2">
      <c r="A91" s="59"/>
      <c r="B91" s="59"/>
      <c r="C91" s="83" t="s">
        <v>20</v>
      </c>
      <c r="D91" s="164"/>
      <c r="E91" s="643" t="str">
        <f>"Integratie A"&amp;LEFT(B90,1)&amp;" : "</f>
        <v xml:space="preserve">Integratie A4 : </v>
      </c>
      <c r="F91" s="644"/>
      <c r="G91" s="650"/>
      <c r="H91" s="651"/>
      <c r="I91" s="88" t="s">
        <v>21</v>
      </c>
      <c r="J91" s="84">
        <f>SUM(J93:J97)</f>
        <v>0</v>
      </c>
      <c r="K91" s="267"/>
      <c r="L91" s="59"/>
      <c r="M91" s="246"/>
      <c r="N91" s="247"/>
      <c r="O91" s="129"/>
      <c r="P91" s="129"/>
      <c r="Q91" s="129"/>
      <c r="R91" s="129"/>
      <c r="S91" s="132" t="s">
        <v>21</v>
      </c>
      <c r="T91" s="133">
        <f>SUM(T93:T97)</f>
        <v>0</v>
      </c>
      <c r="U91" s="267"/>
      <c r="V91" s="267"/>
      <c r="W91" s="246" t="s">
        <v>472</v>
      </c>
      <c r="X91" s="247"/>
      <c r="Y91" s="129"/>
      <c r="Z91" s="129"/>
      <c r="AA91" s="625"/>
      <c r="AB91" s="267"/>
      <c r="AC91" s="59"/>
      <c r="AD91" s="246"/>
      <c r="AE91" s="247"/>
      <c r="AF91" s="129"/>
      <c r="AG91" s="129"/>
      <c r="AH91" s="129"/>
      <c r="AI91" s="129"/>
      <c r="AJ91" s="129"/>
      <c r="AK91" s="132" t="s">
        <v>21</v>
      </c>
      <c r="AL91" s="133">
        <f>SUM(AL93:AL97)</f>
        <v>0</v>
      </c>
      <c r="AM91" s="11"/>
      <c r="AN91" s="11"/>
      <c r="AO91" s="11"/>
    </row>
    <row r="92" spans="1:41" s="11" customFormat="1" ht="90.75" thickTop="1" x14ac:dyDescent="0.25">
      <c r="A92" s="59"/>
      <c r="B92" s="135"/>
      <c r="C92" s="192" t="s">
        <v>5</v>
      </c>
      <c r="D92" s="192" t="s">
        <v>11</v>
      </c>
      <c r="E92" s="192" t="s">
        <v>14</v>
      </c>
      <c r="F92" s="193" t="s">
        <v>16</v>
      </c>
      <c r="G92" s="193" t="s">
        <v>36</v>
      </c>
      <c r="H92" s="193" t="s">
        <v>181</v>
      </c>
      <c r="I92" s="193" t="s">
        <v>12</v>
      </c>
      <c r="J92" s="193" t="s">
        <v>13</v>
      </c>
      <c r="K92" s="268" t="s">
        <v>210</v>
      </c>
      <c r="L92" s="14"/>
      <c r="M92" s="192" t="s">
        <v>5</v>
      </c>
      <c r="N92" s="192" t="s">
        <v>11</v>
      </c>
      <c r="O92" s="193" t="s">
        <v>16</v>
      </c>
      <c r="P92" s="194" t="s">
        <v>19</v>
      </c>
      <c r="Q92" s="193" t="s">
        <v>318</v>
      </c>
      <c r="R92" s="193" t="s">
        <v>181</v>
      </c>
      <c r="S92" s="193" t="s">
        <v>319</v>
      </c>
      <c r="T92" s="193" t="s">
        <v>224</v>
      </c>
      <c r="U92" s="268" t="s">
        <v>210</v>
      </c>
      <c r="V92" s="267"/>
      <c r="W92" s="623" t="s">
        <v>5</v>
      </c>
      <c r="X92" s="626" t="s">
        <v>470</v>
      </c>
      <c r="Y92" s="193" t="s">
        <v>318</v>
      </c>
      <c r="Z92" s="527" t="s">
        <v>473</v>
      </c>
      <c r="AA92" s="193" t="s">
        <v>319</v>
      </c>
      <c r="AB92" s="268" t="s">
        <v>210</v>
      </c>
      <c r="AC92" s="14"/>
      <c r="AD92" s="192" t="s">
        <v>5</v>
      </c>
      <c r="AE92" s="192" t="s">
        <v>11</v>
      </c>
      <c r="AF92" s="193" t="s">
        <v>16</v>
      </c>
      <c r="AG92" s="194" t="s">
        <v>19</v>
      </c>
      <c r="AH92" s="193" t="s">
        <v>302</v>
      </c>
      <c r="AI92" s="195" t="s">
        <v>15</v>
      </c>
      <c r="AJ92" s="193" t="s">
        <v>302</v>
      </c>
      <c r="AK92" s="193" t="s">
        <v>18</v>
      </c>
      <c r="AL92" s="193" t="s">
        <v>226</v>
      </c>
    </row>
    <row r="93" spans="1:41" s="11" customFormat="1" ht="15" customHeight="1" x14ac:dyDescent="0.15">
      <c r="A93" s="59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9"/>
      <c r="L93" s="14"/>
      <c r="M93" s="198" t="str">
        <f t="shared" ref="M93:N97" si="15">IF(ISBLANK(+C93),"",+C93)</f>
        <v/>
      </c>
      <c r="N93" s="198" t="str">
        <f t="shared" si="15"/>
        <v/>
      </c>
      <c r="O93" s="199" t="str">
        <f>IF(ISBLANK(+F93),"",+F93)</f>
        <v/>
      </c>
      <c r="P93" s="108"/>
      <c r="Q93" s="227"/>
      <c r="R93" s="211"/>
      <c r="S93" s="196">
        <f t="shared" ref="S93:S97" si="16">IF(ISERROR(+Q93*(1-(R93))),"",+Q93*(1-(R93)))</f>
        <v>0</v>
      </c>
      <c r="T93" s="197">
        <f>IF(OR(P93="nee",P93=""),0,IF(ISERROR(+S93*O93*7),0,+S93*O93*7))</f>
        <v>0</v>
      </c>
      <c r="U93" s="269"/>
      <c r="V93" s="267"/>
      <c r="W93" s="629"/>
      <c r="X93" s="627"/>
      <c r="Y93" s="628"/>
      <c r="Z93" s="528"/>
      <c r="AA93" s="196" t="str">
        <f>IF(Z93="","",Y93*(1-Z93))</f>
        <v/>
      </c>
      <c r="AB93" s="269"/>
      <c r="AC93" s="14"/>
      <c r="AD93" s="198" t="str">
        <f t="shared" ref="AD93:AE97" si="17">IF(ISBLANK(+M93),"",+M93)</f>
        <v/>
      </c>
      <c r="AE93" s="198" t="str">
        <f t="shared" si="17"/>
        <v/>
      </c>
      <c r="AF93" s="199" t="str">
        <f>IF(ISBLANK(+F93),"",+F93)</f>
        <v/>
      </c>
      <c r="AG93" s="108"/>
      <c r="AH93" s="106"/>
      <c r="AI93" s="211"/>
      <c r="AJ93" s="200" t="str">
        <f>IF(ISERROR(IF(OR(AG93="nee",AG93=""),"",+AF93*AH93)),"",IF(OR(AG93="nee",AG93=""),"",+AF93*AH93))</f>
        <v/>
      </c>
      <c r="AK93" s="201" t="str">
        <f>IF(ISERROR((AJ93*24*365)/1000),"",(AJ93*24*365)/1000)</f>
        <v/>
      </c>
      <c r="AL93" s="197">
        <f>IF(ISERROR(+AK93*tariefKwh*7),0,+AK93*tariefKwh*7)</f>
        <v>0</v>
      </c>
    </row>
    <row r="94" spans="1:41" s="11" customFormat="1" ht="15" customHeight="1" x14ac:dyDescent="0.15">
      <c r="A94" s="59"/>
      <c r="B94" s="135"/>
      <c r="C94" s="165"/>
      <c r="D94" s="63"/>
      <c r="E94" s="63"/>
      <c r="F94" s="210"/>
      <c r="G94" s="227"/>
      <c r="H94" s="64"/>
      <c r="I94" s="196">
        <f>G94*(1-H94)</f>
        <v>0</v>
      </c>
      <c r="J94" s="197">
        <f>IF(ISERROR(+I94*F94),"",+I94*F94)</f>
        <v>0</v>
      </c>
      <c r="K94" s="269"/>
      <c r="L94" s="14"/>
      <c r="M94" s="198" t="str">
        <f t="shared" si="15"/>
        <v/>
      </c>
      <c r="N94" s="198" t="str">
        <f t="shared" si="15"/>
        <v/>
      </c>
      <c r="O94" s="199" t="str">
        <f>IF(ISBLANK(+F94),"",+F94)</f>
        <v/>
      </c>
      <c r="P94" s="108"/>
      <c r="Q94" s="227"/>
      <c r="R94" s="211"/>
      <c r="S94" s="196">
        <f t="shared" si="16"/>
        <v>0</v>
      </c>
      <c r="T94" s="197">
        <f>IF(OR(P94="nee",P94=""),0,IF(ISERROR(+S94*O94*7),0,+S94*O94*7))</f>
        <v>0</v>
      </c>
      <c r="U94" s="269"/>
      <c r="V94" s="267"/>
      <c r="W94" s="629"/>
      <c r="X94" s="627"/>
      <c r="Y94" s="628"/>
      <c r="Z94" s="528"/>
      <c r="AA94" s="196" t="str">
        <f>IF(Z94="","",Y94*(1-Z94))</f>
        <v/>
      </c>
      <c r="AB94" s="269"/>
      <c r="AC94" s="14"/>
      <c r="AD94" s="198" t="str">
        <f t="shared" si="17"/>
        <v/>
      </c>
      <c r="AE94" s="198" t="str">
        <f t="shared" si="17"/>
        <v/>
      </c>
      <c r="AF94" s="199" t="str">
        <f>IF(ISBLANK(+F94),"",+F94)</f>
        <v/>
      </c>
      <c r="AG94" s="108"/>
      <c r="AH94" s="106"/>
      <c r="AI94" s="211"/>
      <c r="AJ94" s="200" t="str">
        <f>IF(ISERROR(IF(OR(AG94="nee",AG94=""),"",+AF94*AH94)),"",IF(OR(AG94="nee",AG94=""),"",+AF94*AH94))</f>
        <v/>
      </c>
      <c r="AK94" s="201" t="str">
        <f>IF(ISERROR((AJ94*24*365)/1000),"",(AJ94*24*365)/1000)</f>
        <v/>
      </c>
      <c r="AL94" s="197">
        <f>IF(ISERROR(+AK94*tariefKwh*7),0,+AK94*tariefKwh*7)</f>
        <v>0</v>
      </c>
    </row>
    <row r="95" spans="1:41" s="11" customFormat="1" ht="15" customHeight="1" x14ac:dyDescent="0.15">
      <c r="A95" s="59"/>
      <c r="B95" s="135"/>
      <c r="C95" s="165"/>
      <c r="D95" s="63"/>
      <c r="E95" s="63"/>
      <c r="F95" s="210"/>
      <c r="G95" s="227"/>
      <c r="H95" s="64"/>
      <c r="I95" s="196">
        <f>G95*(1-H95)</f>
        <v>0</v>
      </c>
      <c r="J95" s="197">
        <f>IF(ISERROR(+I95*F95),"",+I95*F95)</f>
        <v>0</v>
      </c>
      <c r="K95" s="269"/>
      <c r="L95" s="14"/>
      <c r="M95" s="198" t="str">
        <f t="shared" si="15"/>
        <v/>
      </c>
      <c r="N95" s="198" t="str">
        <f t="shared" si="15"/>
        <v/>
      </c>
      <c r="O95" s="199" t="str">
        <f>IF(ISBLANK(+F95),"",+F95)</f>
        <v/>
      </c>
      <c r="P95" s="108"/>
      <c r="Q95" s="227"/>
      <c r="R95" s="211"/>
      <c r="S95" s="196">
        <f t="shared" si="16"/>
        <v>0</v>
      </c>
      <c r="T95" s="197">
        <f>IF(OR(P95="nee",P95=""),0,IF(ISERROR(+S95*O95*7),0,+S95*O95*7))</f>
        <v>0</v>
      </c>
      <c r="U95" s="269"/>
      <c r="V95" s="267"/>
      <c r="W95" s="629"/>
      <c r="X95" s="627"/>
      <c r="Y95" s="628"/>
      <c r="Z95" s="528"/>
      <c r="AA95" s="196" t="str">
        <f>IF(Z95="","",Y95*(1-Z95))</f>
        <v/>
      </c>
      <c r="AB95" s="269"/>
      <c r="AC95" s="14"/>
      <c r="AD95" s="198" t="str">
        <f t="shared" si="17"/>
        <v/>
      </c>
      <c r="AE95" s="198" t="str">
        <f t="shared" si="17"/>
        <v/>
      </c>
      <c r="AF95" s="199" t="str">
        <f>IF(ISBLANK(+F95),"",+F95)</f>
        <v/>
      </c>
      <c r="AG95" s="108"/>
      <c r="AH95" s="106"/>
      <c r="AI95" s="211"/>
      <c r="AJ95" s="200" t="str">
        <f>IF(ISERROR(IF(OR(AG95="nee",AG95=""),"",+AF95*AH95)),"",IF(OR(AG95="nee",AG95=""),"",+AF95*AH95))</f>
        <v/>
      </c>
      <c r="AK95" s="201" t="str">
        <f>IF(ISERROR((AJ95*24*365)/1000),"",(AJ95*24*365)/1000)</f>
        <v/>
      </c>
      <c r="AL95" s="197">
        <f>IF(ISERROR(+AK95*tariefKwh*7),0,+AK95*tariefKwh*7)</f>
        <v>0</v>
      </c>
    </row>
    <row r="96" spans="1:41" s="11" customFormat="1" ht="15" customHeight="1" x14ac:dyDescent="0.15">
      <c r="A96" s="59"/>
      <c r="B96" s="135"/>
      <c r="C96" s="165"/>
      <c r="D96" s="63"/>
      <c r="E96" s="63"/>
      <c r="F96" s="210"/>
      <c r="G96" s="227"/>
      <c r="H96" s="64"/>
      <c r="I96" s="196">
        <f>G96*(1-H96)</f>
        <v>0</v>
      </c>
      <c r="J96" s="197">
        <f>IF(ISERROR(+I96*F96),"",+I96*F96)</f>
        <v>0</v>
      </c>
      <c r="K96" s="269"/>
      <c r="L96" s="14"/>
      <c r="M96" s="198" t="str">
        <f t="shared" si="15"/>
        <v/>
      </c>
      <c r="N96" s="198" t="str">
        <f t="shared" si="15"/>
        <v/>
      </c>
      <c r="O96" s="199" t="str">
        <f>IF(ISBLANK(+F96),"",+F96)</f>
        <v/>
      </c>
      <c r="P96" s="108"/>
      <c r="Q96" s="227"/>
      <c r="R96" s="211"/>
      <c r="S96" s="196">
        <f t="shared" si="16"/>
        <v>0</v>
      </c>
      <c r="T96" s="197">
        <f>IF(OR(P96="nee",P96=""),0,IF(ISERROR(+S96*O96*7),0,+S96*O96*7))</f>
        <v>0</v>
      </c>
      <c r="U96" s="269"/>
      <c r="V96" s="267"/>
      <c r="W96" s="629"/>
      <c r="X96" s="627"/>
      <c r="Y96" s="628"/>
      <c r="Z96" s="528"/>
      <c r="AA96" s="196" t="str">
        <f>IF(Z96="","",Y96*(1-Z96))</f>
        <v/>
      </c>
      <c r="AB96" s="269"/>
      <c r="AC96" s="14"/>
      <c r="AD96" s="198" t="str">
        <f t="shared" si="17"/>
        <v/>
      </c>
      <c r="AE96" s="198" t="str">
        <f t="shared" si="17"/>
        <v/>
      </c>
      <c r="AF96" s="199" t="str">
        <f>IF(ISBLANK(+F96),"",+F96)</f>
        <v/>
      </c>
      <c r="AG96" s="108"/>
      <c r="AH96" s="106"/>
      <c r="AI96" s="211"/>
      <c r="AJ96" s="200" t="str">
        <f>IF(ISERROR(IF(OR(AG96="nee",AG96=""),"",+AF96*AH96)),"",IF(OR(AG96="nee",AG96=""),"",+AF96*AH96))</f>
        <v/>
      </c>
      <c r="AK96" s="201" t="str">
        <f>IF(ISERROR((AJ96*24*365)/1000),"",(AJ96*24*365)/1000)</f>
        <v/>
      </c>
      <c r="AL96" s="197">
        <f>IF(ISERROR(+AK96*tariefKwh*7),0,+AK96*tariefKwh*7)</f>
        <v>0</v>
      </c>
    </row>
    <row r="97" spans="1:39" s="11" customFormat="1" ht="15" customHeight="1" x14ac:dyDescent="0.15">
      <c r="A97" s="59"/>
      <c r="B97" s="135"/>
      <c r="C97" s="165"/>
      <c r="D97" s="63"/>
      <c r="E97" s="63"/>
      <c r="F97" s="210"/>
      <c r="G97" s="227"/>
      <c r="H97" s="64"/>
      <c r="I97" s="196">
        <f>G97*(1-H97)</f>
        <v>0</v>
      </c>
      <c r="J97" s="197">
        <f>IF(ISERROR(+I97*F97),"",+I97*F97)</f>
        <v>0</v>
      </c>
      <c r="K97" s="269"/>
      <c r="L97" s="14"/>
      <c r="M97" s="198" t="str">
        <f t="shared" si="15"/>
        <v/>
      </c>
      <c r="N97" s="198" t="str">
        <f t="shared" si="15"/>
        <v/>
      </c>
      <c r="O97" s="199" t="str">
        <f>IF(ISBLANK(+F97),"",+F97)</f>
        <v/>
      </c>
      <c r="P97" s="108"/>
      <c r="Q97" s="227"/>
      <c r="R97" s="211"/>
      <c r="S97" s="196">
        <f t="shared" si="16"/>
        <v>0</v>
      </c>
      <c r="T97" s="197">
        <f>IF(OR(P97="nee",P97=""),0,IF(ISERROR(+S97*O97*7),0,+S97*O97*7))</f>
        <v>0</v>
      </c>
      <c r="U97" s="269"/>
      <c r="V97" s="267"/>
      <c r="W97" s="629"/>
      <c r="X97" s="627"/>
      <c r="Y97" s="628"/>
      <c r="Z97" s="528"/>
      <c r="AA97" s="196" t="str">
        <f>IF(Z97="","",Y97*(1-Z97))</f>
        <v/>
      </c>
      <c r="AB97" s="269"/>
      <c r="AC97" s="14"/>
      <c r="AD97" s="198" t="str">
        <f t="shared" si="17"/>
        <v/>
      </c>
      <c r="AE97" s="198" t="str">
        <f t="shared" si="17"/>
        <v/>
      </c>
      <c r="AF97" s="199" t="str">
        <f>IF(ISBLANK(+F97),"",+F97)</f>
        <v/>
      </c>
      <c r="AG97" s="108"/>
      <c r="AH97" s="106"/>
      <c r="AI97" s="211"/>
      <c r="AJ97" s="200" t="str">
        <f>IF(ISERROR(IF(OR(AG97="nee",AG97=""),"",+AF97*AH97)),"",IF(OR(AG97="nee",AG97=""),"",+AF97*AH97))</f>
        <v/>
      </c>
      <c r="AK97" s="201" t="str">
        <f>IF(ISERROR((AJ97*24*365)/1000),"",(AJ97*24*365)/1000)</f>
        <v/>
      </c>
      <c r="AL97" s="197">
        <f>IF(ISERROR(+AK97*tariefKwh*7),0,+AK97*tariefKwh*7)</f>
        <v>0</v>
      </c>
    </row>
    <row r="98" spans="1:39" s="11" customFormat="1" ht="15" customHeight="1" x14ac:dyDescent="0.15">
      <c r="A98" s="59"/>
      <c r="B98" s="79"/>
      <c r="C98" s="202" t="s">
        <v>299</v>
      </c>
      <c r="D98" s="203"/>
      <c r="E98" s="203"/>
      <c r="F98" s="204"/>
      <c r="G98" s="205"/>
      <c r="H98" s="206"/>
      <c r="I98" s="205"/>
      <c r="J98" s="207"/>
      <c r="K98" s="207"/>
      <c r="L98" s="208"/>
      <c r="M98" s="209"/>
      <c r="N98" s="152"/>
      <c r="O98" s="14"/>
      <c r="P98" s="14"/>
      <c r="Q98" s="14"/>
      <c r="R98" s="14"/>
      <c r="S98" s="14"/>
      <c r="T98" s="14"/>
      <c r="U98" s="207"/>
      <c r="V98" s="14"/>
      <c r="W98" s="14"/>
      <c r="X98" s="14"/>
      <c r="Y98" s="14"/>
      <c r="Z98" s="207"/>
      <c r="AA98" s="207"/>
      <c r="AB98" s="207"/>
      <c r="AC98" s="14"/>
      <c r="AD98" s="152"/>
      <c r="AE98" s="152"/>
      <c r="AF98" s="14"/>
      <c r="AG98" s="73"/>
      <c r="AH98" s="14"/>
      <c r="AI98" s="14"/>
    </row>
    <row r="99" spans="1:39" s="11" customFormat="1" ht="15" customHeight="1" x14ac:dyDescent="0.15">
      <c r="A99" s="59"/>
      <c r="B99" s="79"/>
      <c r="C99" s="202"/>
      <c r="D99" s="203"/>
      <c r="E99" s="203"/>
      <c r="F99" s="204"/>
      <c r="G99" s="205"/>
      <c r="H99" s="206"/>
      <c r="I99" s="205"/>
      <c r="J99" s="207"/>
      <c r="K99" s="205"/>
      <c r="L99" s="208"/>
      <c r="M99" s="209"/>
      <c r="N99" s="152"/>
      <c r="O99" s="14"/>
      <c r="P99" s="14"/>
      <c r="Q99" s="14"/>
      <c r="R99" s="14"/>
      <c r="S99" s="14"/>
      <c r="T99" s="14"/>
      <c r="U99" s="205"/>
      <c r="V99" s="14"/>
      <c r="W99" s="14"/>
      <c r="X99" s="14"/>
      <c r="Y99" s="14"/>
      <c r="Z99" s="205"/>
      <c r="AA99" s="205"/>
      <c r="AB99" s="205"/>
      <c r="AC99" s="14"/>
      <c r="AD99" s="152"/>
      <c r="AE99" s="152"/>
      <c r="AF99" s="14"/>
      <c r="AG99" s="73"/>
      <c r="AH99" s="14"/>
      <c r="AI99" s="14"/>
    </row>
    <row r="100" spans="1:39" s="11" customFormat="1" ht="60.75" x14ac:dyDescent="0.3">
      <c r="A100" s="59"/>
      <c r="B100" s="81" t="s">
        <v>52</v>
      </c>
      <c r="C100" s="633" t="str">
        <f>VLOOKUP(B100,$B$10:$D$21,2,FALSE)</f>
        <v>Variant 4: Licentie(s) integratie WAN-koppeling &amp; Distributie</v>
      </c>
      <c r="D100" s="634" t="e">
        <f>VLOOKUP(C100,$B$10:$D$21,2,FALSE)</f>
        <v>#N/A</v>
      </c>
      <c r="E100" s="634" t="e">
        <f>VLOOKUP(D100,$B$10:$D$21,2,FALSE)</f>
        <v>#N/A</v>
      </c>
      <c r="F100" s="67"/>
      <c r="G100" s="67"/>
      <c r="H100" s="67"/>
      <c r="I100" s="67"/>
      <c r="J100" s="191" t="s">
        <v>41</v>
      </c>
      <c r="K100" s="270"/>
      <c r="L100" s="14"/>
      <c r="M100" s="633" t="str">
        <f>IF(E101="Subscription","Subscription","Onderhoud &amp; Support")</f>
        <v>Onderhoud &amp; Support</v>
      </c>
      <c r="N100" s="634"/>
      <c r="O100" s="634"/>
      <c r="P100" s="634"/>
      <c r="Q100" s="58"/>
      <c r="R100" s="58"/>
      <c r="S100" s="58"/>
      <c r="T100" s="191" t="str">
        <f>"Totaalprijs "&amp;M100&amp;" 
Licentie"</f>
        <v>Totaalprijs Onderhoud &amp; Support 
Licentie</v>
      </c>
      <c r="U100" s="270"/>
      <c r="V100" s="14"/>
      <c r="W100" s="270"/>
      <c r="X100" s="270"/>
      <c r="Y100" s="270"/>
      <c r="Z100" s="270"/>
      <c r="AA100" s="270"/>
      <c r="AB100" s="270"/>
      <c r="AC100" s="14"/>
      <c r="AD100" s="150"/>
      <c r="AE100" s="150"/>
      <c r="AF100" s="18"/>
      <c r="AG100" s="18"/>
      <c r="AH100" s="18"/>
      <c r="AI100" s="18"/>
      <c r="AJ100" s="18"/>
      <c r="AK100" s="18"/>
      <c r="AL100" s="18"/>
    </row>
    <row r="101" spans="1:39" s="11" customFormat="1" ht="20.25" thickBot="1" x14ac:dyDescent="0.25">
      <c r="A101" s="59"/>
      <c r="B101" s="82"/>
      <c r="C101" s="83" t="s">
        <v>39</v>
      </c>
      <c r="D101" s="166"/>
      <c r="E101" s="134"/>
      <c r="F101" s="294" t="s">
        <v>40</v>
      </c>
      <c r="G101" s="99"/>
      <c r="H101" s="68"/>
      <c r="I101" s="68"/>
      <c r="J101" s="69">
        <f>SUM(J103:J105)</f>
        <v>0</v>
      </c>
      <c r="K101" s="271"/>
      <c r="L101" s="14"/>
      <c r="M101" s="154"/>
      <c r="N101" s="153"/>
      <c r="O101" s="70"/>
      <c r="P101" s="70"/>
      <c r="Q101" s="70"/>
      <c r="R101" s="70"/>
      <c r="S101" s="70"/>
      <c r="T101" s="71">
        <f>SUM(T103:T105)</f>
        <v>0</v>
      </c>
      <c r="U101" s="271"/>
      <c r="V101" s="14"/>
      <c r="W101" s="271"/>
      <c r="X101" s="271"/>
      <c r="Y101" s="271"/>
      <c r="Z101" s="271"/>
      <c r="AA101" s="271"/>
      <c r="AB101" s="271"/>
      <c r="AC101" s="14"/>
      <c r="AD101" s="150"/>
      <c r="AE101" s="150"/>
      <c r="AF101" s="18"/>
      <c r="AG101" s="18"/>
      <c r="AH101" s="18"/>
      <c r="AI101" s="18"/>
      <c r="AJ101" s="18"/>
      <c r="AK101" s="18"/>
      <c r="AL101" s="18"/>
    </row>
    <row r="102" spans="1:39" s="11" customFormat="1" ht="75.75" thickTop="1" x14ac:dyDescent="0.25">
      <c r="A102" s="59"/>
      <c r="B102" s="135"/>
      <c r="C102" s="192" t="s">
        <v>5</v>
      </c>
      <c r="D102" s="192" t="s">
        <v>11</v>
      </c>
      <c r="E102" s="192" t="s">
        <v>14</v>
      </c>
      <c r="F102" s="193" t="s">
        <v>16</v>
      </c>
      <c r="G102" s="193" t="s">
        <v>36</v>
      </c>
      <c r="H102" s="193" t="s">
        <v>181</v>
      </c>
      <c r="I102" s="193" t="s">
        <v>12</v>
      </c>
      <c r="J102" s="193" t="s">
        <v>13</v>
      </c>
      <c r="K102" s="268" t="s">
        <v>210</v>
      </c>
      <c r="L102" s="14"/>
      <c r="M102" s="192" t="s">
        <v>5</v>
      </c>
      <c r="N102" s="192" t="s">
        <v>11</v>
      </c>
      <c r="O102" s="193" t="s">
        <v>16</v>
      </c>
      <c r="P102" s="194" t="s">
        <v>19</v>
      </c>
      <c r="Q102" s="193" t="s">
        <v>318</v>
      </c>
      <c r="R102" s="193" t="s">
        <v>474</v>
      </c>
      <c r="S102" s="193" t="s">
        <v>319</v>
      </c>
      <c r="T102" s="193" t="s">
        <v>224</v>
      </c>
      <c r="U102" s="268" t="s">
        <v>210</v>
      </c>
      <c r="V102" s="14"/>
      <c r="W102" s="271"/>
      <c r="X102" s="271"/>
      <c r="Y102" s="271"/>
      <c r="Z102" s="271"/>
      <c r="AA102" s="271"/>
      <c r="AB102" s="271"/>
      <c r="AC102" s="14"/>
      <c r="AD102" s="150"/>
      <c r="AE102" s="150"/>
      <c r="AF102" s="18"/>
      <c r="AG102" s="18"/>
      <c r="AH102" s="18"/>
      <c r="AI102" s="18"/>
      <c r="AJ102" s="18"/>
      <c r="AK102" s="18"/>
      <c r="AL102" s="18"/>
    </row>
    <row r="103" spans="1:39" s="11" customFormat="1" ht="15" customHeight="1" x14ac:dyDescent="0.2">
      <c r="A103" s="59"/>
      <c r="B103" s="135"/>
      <c r="C103" s="165"/>
      <c r="D103" s="63"/>
      <c r="E103" s="63"/>
      <c r="F103" s="210"/>
      <c r="G103" s="227"/>
      <c r="H103" s="64"/>
      <c r="I103" s="196">
        <f>G103*(1-H103)</f>
        <v>0</v>
      </c>
      <c r="J103" s="197">
        <f>IF(ISERROR(+I103*F103),"",+I103*F103)</f>
        <v>0</v>
      </c>
      <c r="K103" s="269"/>
      <c r="L103" s="14"/>
      <c r="M103" s="198" t="str">
        <f t="shared" ref="M103:N105" si="18">IF(ISBLANK(+C103),"",+C103)</f>
        <v/>
      </c>
      <c r="N103" s="198" t="str">
        <f t="shared" si="18"/>
        <v/>
      </c>
      <c r="O103" s="199" t="str">
        <f>IF(ISBLANK(+F103),"",+F103)</f>
        <v/>
      </c>
      <c r="P103" s="108"/>
      <c r="Q103" s="227"/>
      <c r="R103" s="211"/>
      <c r="S103" s="196">
        <f t="shared" ref="S103:S105" si="19">IF(ISERROR(+Q103*(1-(R103))),"",+Q103*(1-(R103)))</f>
        <v>0</v>
      </c>
      <c r="T103" s="197">
        <f>IF(OR(P103="nee",P103=""),0,IF(ISERROR(+S103*O103*7),0,+S103*O103*7))</f>
        <v>0</v>
      </c>
      <c r="U103" s="269"/>
      <c r="V103" s="14"/>
      <c r="W103" s="271"/>
      <c r="X103" s="271"/>
      <c r="Y103" s="271"/>
      <c r="Z103" s="271"/>
      <c r="AA103" s="271"/>
      <c r="AB103" s="271"/>
      <c r="AC103" s="14"/>
      <c r="AD103" s="150"/>
      <c r="AE103" s="150"/>
      <c r="AF103" s="18"/>
      <c r="AG103" s="18"/>
      <c r="AH103" s="18"/>
      <c r="AI103" s="18"/>
      <c r="AJ103" s="18"/>
      <c r="AK103" s="18"/>
      <c r="AL103" s="18"/>
    </row>
    <row r="104" spans="1:39" s="11" customFormat="1" ht="15" customHeight="1" x14ac:dyDescent="0.2">
      <c r="A104" s="59"/>
      <c r="B104" s="135"/>
      <c r="C104" s="165"/>
      <c r="D104" s="63"/>
      <c r="E104" s="63"/>
      <c r="F104" s="210"/>
      <c r="G104" s="227"/>
      <c r="H104" s="64"/>
      <c r="I104" s="196">
        <f>G104*(1-H104)</f>
        <v>0</v>
      </c>
      <c r="J104" s="197">
        <f>IF(ISERROR(+I104*F104),"",+I104*F104)</f>
        <v>0</v>
      </c>
      <c r="K104" s="269"/>
      <c r="L104" s="14"/>
      <c r="M104" s="198" t="str">
        <f t="shared" si="18"/>
        <v/>
      </c>
      <c r="N104" s="198" t="str">
        <f t="shared" si="18"/>
        <v/>
      </c>
      <c r="O104" s="199" t="str">
        <f>IF(ISBLANK(+F104),"",+F104)</f>
        <v/>
      </c>
      <c r="P104" s="108"/>
      <c r="Q104" s="227"/>
      <c r="R104" s="211"/>
      <c r="S104" s="196">
        <f t="shared" si="19"/>
        <v>0</v>
      </c>
      <c r="T104" s="197">
        <f>IF(OR(P104="nee",P104=""),0,IF(ISERROR(+S104*O104*7),0,+S104*O104*7))</f>
        <v>0</v>
      </c>
      <c r="U104" s="269"/>
      <c r="V104" s="14"/>
      <c r="W104" s="271"/>
      <c r="X104" s="271"/>
      <c r="Y104" s="271"/>
      <c r="Z104" s="271"/>
      <c r="AA104" s="271"/>
      <c r="AB104" s="271"/>
      <c r="AC104" s="14"/>
      <c r="AD104" s="150"/>
      <c r="AE104" s="150"/>
      <c r="AF104" s="18"/>
      <c r="AG104" s="18"/>
      <c r="AH104" s="18"/>
      <c r="AI104" s="18"/>
      <c r="AJ104" s="18"/>
      <c r="AK104" s="18"/>
      <c r="AL104" s="18"/>
    </row>
    <row r="105" spans="1:39" s="11" customFormat="1" ht="15" customHeight="1" x14ac:dyDescent="0.2">
      <c r="A105" s="59"/>
      <c r="B105" s="135"/>
      <c r="C105" s="165"/>
      <c r="D105" s="63"/>
      <c r="E105" s="63"/>
      <c r="F105" s="210"/>
      <c r="G105" s="227"/>
      <c r="H105" s="64"/>
      <c r="I105" s="196">
        <f>G105*(1-H105)</f>
        <v>0</v>
      </c>
      <c r="J105" s="197">
        <f>IF(ISERROR(+I105*F105),"",+I105*F105)</f>
        <v>0</v>
      </c>
      <c r="K105" s="269"/>
      <c r="L105" s="14"/>
      <c r="M105" s="198" t="str">
        <f t="shared" si="18"/>
        <v/>
      </c>
      <c r="N105" s="198" t="str">
        <f t="shared" si="18"/>
        <v/>
      </c>
      <c r="O105" s="199" t="str">
        <f>IF(ISBLANK(+F105),"",+F105)</f>
        <v/>
      </c>
      <c r="P105" s="108"/>
      <c r="Q105" s="227"/>
      <c r="R105" s="211"/>
      <c r="S105" s="196">
        <f t="shared" si="19"/>
        <v>0</v>
      </c>
      <c r="T105" s="197">
        <f>IF(OR(P105="nee",P105=""),0,IF(ISERROR(+S105*O105*7),0,+S105*O105*7))</f>
        <v>0</v>
      </c>
      <c r="U105" s="269"/>
      <c r="V105" s="14"/>
      <c r="W105" s="271"/>
      <c r="X105" s="271"/>
      <c r="Y105" s="271"/>
      <c r="Z105" s="271"/>
      <c r="AA105" s="271"/>
      <c r="AB105" s="271"/>
      <c r="AC105" s="14"/>
      <c r="AD105" s="150"/>
      <c r="AE105" s="150"/>
      <c r="AF105" s="18"/>
      <c r="AG105" s="18"/>
      <c r="AH105" s="18"/>
      <c r="AI105" s="18"/>
      <c r="AJ105" s="18"/>
      <c r="AK105" s="18"/>
      <c r="AL105" s="18"/>
    </row>
    <row r="106" spans="1:39" s="11" customFormat="1" ht="15" customHeight="1" thickBot="1" x14ac:dyDescent="0.25">
      <c r="A106" s="59"/>
      <c r="B106" s="158"/>
      <c r="C106" s="158"/>
      <c r="D106" s="158"/>
      <c r="E106" s="24"/>
      <c r="F106" s="20"/>
      <c r="G106" s="20"/>
      <c r="H106" s="20"/>
      <c r="I106" s="20"/>
      <c r="J106" s="20"/>
      <c r="K106" s="20"/>
      <c r="L106" s="20"/>
      <c r="M106" s="149"/>
      <c r="N106" s="149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149"/>
      <c r="AE106" s="149"/>
      <c r="AF106" s="20"/>
      <c r="AG106" s="20"/>
      <c r="AH106" s="20"/>
      <c r="AI106" s="20"/>
      <c r="AJ106" s="20"/>
      <c r="AK106" s="20"/>
      <c r="AL106" s="20"/>
    </row>
    <row r="107" spans="1:39" s="11" customFormat="1" ht="15" customHeight="1" x14ac:dyDescent="0.2">
      <c r="A107" s="59"/>
      <c r="B107" s="15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50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50"/>
      <c r="AF107" s="150"/>
      <c r="AG107" s="18"/>
      <c r="AH107" s="18"/>
      <c r="AI107" s="18"/>
      <c r="AJ107" s="18"/>
      <c r="AK107" s="18"/>
      <c r="AL107" s="18"/>
    </row>
    <row r="108" spans="1:39" s="11" customFormat="1" ht="19.5" x14ac:dyDescent="0.15">
      <c r="A108" s="59"/>
      <c r="B108" s="87" t="s">
        <v>50</v>
      </c>
      <c r="C108" s="83" t="str">
        <f>VLOOKUP(B108,$B$10:$D$32,2,FALSE)</f>
        <v>Variant 5, Integratie Decentrale WAN-koppeling &amp; Distributie</v>
      </c>
      <c r="D108" s="164"/>
      <c r="E108" s="128"/>
      <c r="F108" s="128"/>
      <c r="G108" s="131" t="s">
        <v>35</v>
      </c>
      <c r="H108" s="128"/>
      <c r="I108" s="128"/>
      <c r="J108" s="127"/>
      <c r="K108" s="266"/>
      <c r="L108" s="85"/>
      <c r="M108" s="248" t="s">
        <v>317</v>
      </c>
      <c r="N108" s="249"/>
      <c r="O108" s="250"/>
      <c r="P108" s="250"/>
      <c r="Q108" s="250"/>
      <c r="R108" s="250"/>
      <c r="S108" s="128"/>
      <c r="T108" s="127"/>
      <c r="U108" s="266"/>
      <c r="V108" s="266"/>
      <c r="W108" s="248" t="s">
        <v>317</v>
      </c>
      <c r="X108" s="249"/>
      <c r="Y108" s="250"/>
      <c r="Z108" s="250"/>
      <c r="AA108" s="624"/>
      <c r="AB108" s="266"/>
      <c r="AC108" s="85"/>
      <c r="AD108" s="248" t="s">
        <v>17</v>
      </c>
      <c r="AE108" s="249"/>
      <c r="AF108" s="250"/>
      <c r="AG108" s="250"/>
      <c r="AH108" s="250"/>
      <c r="AI108" s="250"/>
      <c r="AJ108" s="250"/>
      <c r="AK108" s="128"/>
      <c r="AL108" s="127"/>
      <c r="AM108" s="86"/>
    </row>
    <row r="109" spans="1:39" s="11" customFormat="1" ht="20.25" thickBot="1" x14ac:dyDescent="0.2">
      <c r="A109" s="59"/>
      <c r="B109" s="59"/>
      <c r="C109" s="83" t="s">
        <v>20</v>
      </c>
      <c r="D109" s="164"/>
      <c r="E109" s="643" t="str">
        <f>"Integratie A"&amp;LEFT(B108,1)&amp;" : "</f>
        <v xml:space="preserve">Integratie A5 : </v>
      </c>
      <c r="F109" s="644"/>
      <c r="G109" s="650"/>
      <c r="H109" s="651"/>
      <c r="I109" s="88" t="s">
        <v>21</v>
      </c>
      <c r="J109" s="84">
        <f>SUM(J111:J115)</f>
        <v>900</v>
      </c>
      <c r="K109" s="267"/>
      <c r="L109" s="59"/>
      <c r="M109" s="246"/>
      <c r="N109" s="247"/>
      <c r="O109" s="129"/>
      <c r="P109" s="129"/>
      <c r="Q109" s="129"/>
      <c r="R109" s="129"/>
      <c r="S109" s="132" t="s">
        <v>21</v>
      </c>
      <c r="T109" s="133">
        <f>SUM(T111:T115)</f>
        <v>0</v>
      </c>
      <c r="U109" s="267"/>
      <c r="V109" s="267"/>
      <c r="W109" s="246" t="s">
        <v>472</v>
      </c>
      <c r="X109" s="247"/>
      <c r="Y109" s="129"/>
      <c r="Z109" s="129"/>
      <c r="AA109" s="625"/>
      <c r="AB109" s="267"/>
      <c r="AC109" s="59"/>
      <c r="AD109" s="246"/>
      <c r="AE109" s="247"/>
      <c r="AF109" s="129"/>
      <c r="AG109" s="129"/>
      <c r="AH109" s="129"/>
      <c r="AI109" s="129"/>
      <c r="AJ109" s="129"/>
      <c r="AK109" s="132" t="s">
        <v>21</v>
      </c>
      <c r="AL109" s="133">
        <f>SUM(AL111:AL115)</f>
        <v>0</v>
      </c>
    </row>
    <row r="110" spans="1:39" s="11" customFormat="1" ht="90.75" thickTop="1" x14ac:dyDescent="0.25">
      <c r="A110" s="59"/>
      <c r="B110" s="135"/>
      <c r="C110" s="192" t="s">
        <v>5</v>
      </c>
      <c r="D110" s="192" t="s">
        <v>11</v>
      </c>
      <c r="E110" s="192" t="s">
        <v>14</v>
      </c>
      <c r="F110" s="193" t="s">
        <v>16</v>
      </c>
      <c r="G110" s="193" t="s">
        <v>36</v>
      </c>
      <c r="H110" s="193" t="s">
        <v>181</v>
      </c>
      <c r="I110" s="193" t="s">
        <v>12</v>
      </c>
      <c r="J110" s="193" t="s">
        <v>13</v>
      </c>
      <c r="K110" s="268" t="s">
        <v>210</v>
      </c>
      <c r="L110" s="14"/>
      <c r="M110" s="192" t="s">
        <v>5</v>
      </c>
      <c r="N110" s="192" t="s">
        <v>11</v>
      </c>
      <c r="O110" s="193" t="s">
        <v>16</v>
      </c>
      <c r="P110" s="194" t="s">
        <v>19</v>
      </c>
      <c r="Q110" s="193" t="s">
        <v>318</v>
      </c>
      <c r="R110" s="193" t="s">
        <v>181</v>
      </c>
      <c r="S110" s="193" t="s">
        <v>319</v>
      </c>
      <c r="T110" s="193" t="s">
        <v>224</v>
      </c>
      <c r="U110" s="268" t="s">
        <v>210</v>
      </c>
      <c r="V110" s="267"/>
      <c r="W110" s="623" t="s">
        <v>5</v>
      </c>
      <c r="X110" s="626" t="s">
        <v>470</v>
      </c>
      <c r="Y110" s="193" t="s">
        <v>318</v>
      </c>
      <c r="Z110" s="527" t="s">
        <v>473</v>
      </c>
      <c r="AA110" s="193" t="s">
        <v>319</v>
      </c>
      <c r="AB110" s="268" t="s">
        <v>210</v>
      </c>
      <c r="AC110" s="14"/>
      <c r="AD110" s="192" t="s">
        <v>5</v>
      </c>
      <c r="AE110" s="192" t="s">
        <v>11</v>
      </c>
      <c r="AF110" s="193" t="s">
        <v>16</v>
      </c>
      <c r="AG110" s="194" t="s">
        <v>19</v>
      </c>
      <c r="AH110" s="193" t="s">
        <v>302</v>
      </c>
      <c r="AI110" s="195" t="s">
        <v>15</v>
      </c>
      <c r="AJ110" s="193" t="s">
        <v>302</v>
      </c>
      <c r="AK110" s="193" t="s">
        <v>18</v>
      </c>
      <c r="AL110" s="193" t="s">
        <v>226</v>
      </c>
    </row>
    <row r="111" spans="1:39" s="11" customFormat="1" ht="15" customHeight="1" x14ac:dyDescent="0.15">
      <c r="A111" s="59"/>
      <c r="B111" s="135"/>
      <c r="C111" s="165"/>
      <c r="D111" s="63"/>
      <c r="E111" s="63"/>
      <c r="F111" s="210">
        <v>10</v>
      </c>
      <c r="G111" s="227">
        <v>100</v>
      </c>
      <c r="H111" s="64">
        <v>0.1</v>
      </c>
      <c r="I111" s="196">
        <f>G111*(1-H111)</f>
        <v>90</v>
      </c>
      <c r="J111" s="197">
        <f>IF(ISERROR(+I111*F111),"",+I111*F111)</f>
        <v>900</v>
      </c>
      <c r="K111" s="269"/>
      <c r="L111" s="14"/>
      <c r="M111" s="198" t="str">
        <f t="shared" ref="M111:M115" si="20">IF(ISBLANK(+C111),"",+C111)</f>
        <v/>
      </c>
      <c r="N111" s="198" t="str">
        <f t="shared" ref="N111:N115" si="21">IF(ISBLANK(+D111),"",+D111)</f>
        <v/>
      </c>
      <c r="O111" s="199">
        <f>IF(ISBLANK(+F111),"",+F111)</f>
        <v>10</v>
      </c>
      <c r="P111" s="108"/>
      <c r="Q111" s="227"/>
      <c r="R111" s="211"/>
      <c r="S111" s="196">
        <f t="shared" ref="S111:S115" si="22">IF(ISERROR(+Q111*(1-(R111))),"",+Q111*(1-(R111)))</f>
        <v>0</v>
      </c>
      <c r="T111" s="197">
        <f>IF(OR(P111="nee",P111=""),0,IF(ISERROR(+S111*O111*7),0,+S111*O111*7))</f>
        <v>0</v>
      </c>
      <c r="U111" s="269"/>
      <c r="V111" s="267"/>
      <c r="W111" s="629"/>
      <c r="X111" s="627"/>
      <c r="Y111" s="628"/>
      <c r="Z111" s="528"/>
      <c r="AA111" s="196" t="str">
        <f>IF(Z111="","",Y111*(1-Z111))</f>
        <v/>
      </c>
      <c r="AB111" s="269"/>
      <c r="AC111" s="14"/>
      <c r="AD111" s="198" t="str">
        <f t="shared" ref="AD111:AD115" si="23">IF(ISBLANK(+M111),"",+M111)</f>
        <v/>
      </c>
      <c r="AE111" s="198" t="str">
        <f t="shared" ref="AE111:AE115" si="24">IF(ISBLANK(+N111),"",+N111)</f>
        <v/>
      </c>
      <c r="AF111" s="199">
        <f>IF(ISBLANK(+F111),"",+F111)</f>
        <v>10</v>
      </c>
      <c r="AG111" s="108"/>
      <c r="AH111" s="106"/>
      <c r="AI111" s="211"/>
      <c r="AJ111" s="200" t="str">
        <f>IF(ISERROR(IF(OR(AG111="nee",AG111=""),"",+AF111*AH111)),"",IF(OR(AG111="nee",AG111=""),"",+AF111*AH111))</f>
        <v/>
      </c>
      <c r="AK111" s="201" t="str">
        <f>IF(ISERROR((AJ111*24*365)/1000),"",(AJ111*24*365)/1000)</f>
        <v/>
      </c>
      <c r="AL111" s="197">
        <f>IF(ISERROR(+AK111*tariefKwh*7),0,+AK111*tariefKwh*7)</f>
        <v>0</v>
      </c>
    </row>
    <row r="112" spans="1:39" s="11" customFormat="1" ht="15" customHeight="1" x14ac:dyDescent="0.15">
      <c r="A112" s="59"/>
      <c r="B112" s="135"/>
      <c r="C112" s="165"/>
      <c r="D112" s="63"/>
      <c r="E112" s="63"/>
      <c r="F112" s="210"/>
      <c r="G112" s="227"/>
      <c r="H112" s="64"/>
      <c r="I112" s="196">
        <f>G112*(1-H112)</f>
        <v>0</v>
      </c>
      <c r="J112" s="197">
        <f>IF(ISERROR(+I112*F112),"",+I112*F112)</f>
        <v>0</v>
      </c>
      <c r="K112" s="269"/>
      <c r="L112" s="14"/>
      <c r="M112" s="198" t="str">
        <f t="shared" si="20"/>
        <v/>
      </c>
      <c r="N112" s="198" t="str">
        <f t="shared" si="21"/>
        <v/>
      </c>
      <c r="O112" s="199" t="str">
        <f>IF(ISBLANK(+F112),"",+F112)</f>
        <v/>
      </c>
      <c r="P112" s="108"/>
      <c r="Q112" s="227"/>
      <c r="R112" s="211"/>
      <c r="S112" s="196">
        <f t="shared" si="22"/>
        <v>0</v>
      </c>
      <c r="T112" s="197">
        <f>IF(OR(P112="nee",P112=""),0,IF(ISERROR(+S112*O112*7),0,+S112*O112*7))</f>
        <v>0</v>
      </c>
      <c r="U112" s="269"/>
      <c r="V112" s="267"/>
      <c r="W112" s="629"/>
      <c r="X112" s="627"/>
      <c r="Y112" s="628"/>
      <c r="Z112" s="528"/>
      <c r="AA112" s="196" t="str">
        <f>IF(Z112="","",Y112*(1-Z112))</f>
        <v/>
      </c>
      <c r="AB112" s="269"/>
      <c r="AC112" s="14"/>
      <c r="AD112" s="198" t="str">
        <f t="shared" si="23"/>
        <v/>
      </c>
      <c r="AE112" s="198" t="str">
        <f t="shared" si="24"/>
        <v/>
      </c>
      <c r="AF112" s="199" t="str">
        <f>IF(ISBLANK(+F112),"",+F112)</f>
        <v/>
      </c>
      <c r="AG112" s="108"/>
      <c r="AH112" s="106"/>
      <c r="AI112" s="211"/>
      <c r="AJ112" s="200" t="str">
        <f>IF(ISERROR(IF(OR(AG112="nee",AG112=""),"",+AF112*AH112)),"",IF(OR(AG112="nee",AG112=""),"",+AF112*AH112))</f>
        <v/>
      </c>
      <c r="AK112" s="201" t="str">
        <f>IF(ISERROR((AJ112*24*365)/1000),"",(AJ112*24*365)/1000)</f>
        <v/>
      </c>
      <c r="AL112" s="197">
        <f>IF(ISERROR(+AK112*tariefKwh*7),0,+AK112*tariefKwh*7)</f>
        <v>0</v>
      </c>
    </row>
    <row r="113" spans="1:38" s="11" customFormat="1" ht="15" customHeight="1" x14ac:dyDescent="0.15">
      <c r="A113" s="59"/>
      <c r="B113" s="135"/>
      <c r="C113" s="165"/>
      <c r="D113" s="63"/>
      <c r="E113" s="63"/>
      <c r="F113" s="210"/>
      <c r="G113" s="227"/>
      <c r="H113" s="64"/>
      <c r="I113" s="196">
        <f>G113*(1-H113)</f>
        <v>0</v>
      </c>
      <c r="J113" s="197">
        <f>IF(ISERROR(+I113*F113),"",+I113*F113)</f>
        <v>0</v>
      </c>
      <c r="K113" s="269"/>
      <c r="L113" s="14"/>
      <c r="M113" s="198" t="str">
        <f t="shared" si="20"/>
        <v/>
      </c>
      <c r="N113" s="198" t="str">
        <f t="shared" si="21"/>
        <v/>
      </c>
      <c r="O113" s="199" t="str">
        <f>IF(ISBLANK(+F113),"",+F113)</f>
        <v/>
      </c>
      <c r="P113" s="108"/>
      <c r="Q113" s="227"/>
      <c r="R113" s="211"/>
      <c r="S113" s="196">
        <f t="shared" si="22"/>
        <v>0</v>
      </c>
      <c r="T113" s="197">
        <f>IF(OR(P113="nee",P113=""),0,IF(ISERROR(+S113*O113*7),0,+S113*O113*7))</f>
        <v>0</v>
      </c>
      <c r="U113" s="269"/>
      <c r="V113" s="267"/>
      <c r="W113" s="629"/>
      <c r="X113" s="627"/>
      <c r="Y113" s="628"/>
      <c r="Z113" s="528"/>
      <c r="AA113" s="196" t="str">
        <f>IF(Z113="","",Y113*(1-Z113))</f>
        <v/>
      </c>
      <c r="AB113" s="269"/>
      <c r="AC113" s="14"/>
      <c r="AD113" s="198" t="str">
        <f t="shared" si="23"/>
        <v/>
      </c>
      <c r="AE113" s="198" t="str">
        <f t="shared" si="24"/>
        <v/>
      </c>
      <c r="AF113" s="199" t="str">
        <f>IF(ISBLANK(+F113),"",+F113)</f>
        <v/>
      </c>
      <c r="AG113" s="108"/>
      <c r="AH113" s="106"/>
      <c r="AI113" s="211"/>
      <c r="AJ113" s="200" t="str">
        <f>IF(ISERROR(IF(OR(AG113="nee",AG113=""),"",+AF113*AH113)),"",IF(OR(AG113="nee",AG113=""),"",+AF113*AH113))</f>
        <v/>
      </c>
      <c r="AK113" s="201" t="str">
        <f>IF(ISERROR((AJ113*24*365)/1000),"",(AJ113*24*365)/1000)</f>
        <v/>
      </c>
      <c r="AL113" s="197">
        <f>IF(ISERROR(+AK113*tariefKwh*7),0,+AK113*tariefKwh*7)</f>
        <v>0</v>
      </c>
    </row>
    <row r="114" spans="1:38" s="11" customFormat="1" ht="15" customHeight="1" x14ac:dyDescent="0.15">
      <c r="A114" s="59"/>
      <c r="B114" s="135"/>
      <c r="C114" s="165"/>
      <c r="D114" s="63"/>
      <c r="E114" s="63"/>
      <c r="F114" s="210"/>
      <c r="G114" s="227"/>
      <c r="H114" s="64"/>
      <c r="I114" s="196">
        <f>G114*(1-H114)</f>
        <v>0</v>
      </c>
      <c r="J114" s="197">
        <f>IF(ISERROR(+I114*F114),"",+I114*F114)</f>
        <v>0</v>
      </c>
      <c r="K114" s="269"/>
      <c r="L114" s="14"/>
      <c r="M114" s="198" t="str">
        <f t="shared" si="20"/>
        <v/>
      </c>
      <c r="N114" s="198" t="str">
        <f t="shared" si="21"/>
        <v/>
      </c>
      <c r="O114" s="199" t="str">
        <f>IF(ISBLANK(+F114),"",+F114)</f>
        <v/>
      </c>
      <c r="P114" s="108"/>
      <c r="Q114" s="227"/>
      <c r="R114" s="211"/>
      <c r="S114" s="196">
        <f t="shared" si="22"/>
        <v>0</v>
      </c>
      <c r="T114" s="197">
        <f>IF(OR(P114="nee",P114=""),0,IF(ISERROR(+S114*O114*7),0,+S114*O114*7))</f>
        <v>0</v>
      </c>
      <c r="U114" s="269"/>
      <c r="V114" s="267"/>
      <c r="W114" s="629"/>
      <c r="X114" s="627"/>
      <c r="Y114" s="628"/>
      <c r="Z114" s="528"/>
      <c r="AA114" s="196" t="str">
        <f>IF(Z114="","",Y114*(1-Z114))</f>
        <v/>
      </c>
      <c r="AB114" s="269"/>
      <c r="AC114" s="14"/>
      <c r="AD114" s="198" t="str">
        <f t="shared" si="23"/>
        <v/>
      </c>
      <c r="AE114" s="198" t="str">
        <f t="shared" si="24"/>
        <v/>
      </c>
      <c r="AF114" s="199" t="str">
        <f>IF(ISBLANK(+F114),"",+F114)</f>
        <v/>
      </c>
      <c r="AG114" s="108"/>
      <c r="AH114" s="106"/>
      <c r="AI114" s="211"/>
      <c r="AJ114" s="200" t="str">
        <f>IF(ISERROR(IF(OR(AG114="nee",AG114=""),"",+AF114*AH114)),"",IF(OR(AG114="nee",AG114=""),"",+AF114*AH114))</f>
        <v/>
      </c>
      <c r="AK114" s="201" t="str">
        <f>IF(ISERROR((AJ114*24*365)/1000),"",(AJ114*24*365)/1000)</f>
        <v/>
      </c>
      <c r="AL114" s="197">
        <f>IF(ISERROR(+AK114*tariefKwh*7),0,+AK114*tariefKwh*7)</f>
        <v>0</v>
      </c>
    </row>
    <row r="115" spans="1:38" s="11" customFormat="1" ht="15" customHeight="1" x14ac:dyDescent="0.15">
      <c r="A115" s="59"/>
      <c r="B115" s="135"/>
      <c r="C115" s="165"/>
      <c r="D115" s="63"/>
      <c r="E115" s="63"/>
      <c r="F115" s="210"/>
      <c r="G115" s="227"/>
      <c r="H115" s="64"/>
      <c r="I115" s="196">
        <f>G115*(1-H115)</f>
        <v>0</v>
      </c>
      <c r="J115" s="197">
        <f>IF(ISERROR(+I115*F115),"",+I115*F115)</f>
        <v>0</v>
      </c>
      <c r="K115" s="269"/>
      <c r="L115" s="14"/>
      <c r="M115" s="198" t="str">
        <f t="shared" si="20"/>
        <v/>
      </c>
      <c r="N115" s="198" t="str">
        <f t="shared" si="21"/>
        <v/>
      </c>
      <c r="O115" s="199" t="str">
        <f>IF(ISBLANK(+F115),"",+F115)</f>
        <v/>
      </c>
      <c r="P115" s="108"/>
      <c r="Q115" s="227"/>
      <c r="R115" s="211"/>
      <c r="S115" s="196">
        <f t="shared" si="22"/>
        <v>0</v>
      </c>
      <c r="T115" s="197">
        <f>IF(OR(P115="nee",P115=""),0,IF(ISERROR(+S115*O115*7),0,+S115*O115*7))</f>
        <v>0</v>
      </c>
      <c r="U115" s="269"/>
      <c r="V115" s="267"/>
      <c r="W115" s="629"/>
      <c r="X115" s="627"/>
      <c r="Y115" s="628"/>
      <c r="Z115" s="528"/>
      <c r="AA115" s="196" t="str">
        <f>IF(Z115="","",Y115*(1-Z115))</f>
        <v/>
      </c>
      <c r="AB115" s="269"/>
      <c r="AC115" s="14"/>
      <c r="AD115" s="198" t="str">
        <f t="shared" si="23"/>
        <v/>
      </c>
      <c r="AE115" s="198" t="str">
        <f t="shared" si="24"/>
        <v/>
      </c>
      <c r="AF115" s="199" t="str">
        <f>IF(ISBLANK(+F115),"",+F115)</f>
        <v/>
      </c>
      <c r="AG115" s="108"/>
      <c r="AH115" s="106"/>
      <c r="AI115" s="211"/>
      <c r="AJ115" s="200" t="str">
        <f>IF(ISERROR(IF(OR(AG115="nee",AG115=""),"",+AF115*AH115)),"",IF(OR(AG115="nee",AG115=""),"",+AF115*AH115))</f>
        <v/>
      </c>
      <c r="AK115" s="201" t="str">
        <f>IF(ISERROR((AJ115*24*365)/1000),"",(AJ115*24*365)/1000)</f>
        <v/>
      </c>
      <c r="AL115" s="197">
        <f>IF(ISERROR(+AK115*tariefKwh*7),0,+AK115*tariefKwh*7)</f>
        <v>0</v>
      </c>
    </row>
    <row r="116" spans="1:38" s="11" customFormat="1" ht="15" customHeight="1" x14ac:dyDescent="0.15">
      <c r="A116" s="59"/>
      <c r="B116" s="79"/>
      <c r="C116" s="202" t="s">
        <v>299</v>
      </c>
      <c r="D116" s="203"/>
      <c r="E116" s="203"/>
      <c r="F116" s="204"/>
      <c r="G116" s="205"/>
      <c r="H116" s="206"/>
      <c r="I116" s="205"/>
      <c r="J116" s="207"/>
      <c r="K116" s="207"/>
      <c r="L116" s="208"/>
      <c r="M116" s="209"/>
      <c r="N116" s="152"/>
      <c r="O116" s="14"/>
      <c r="P116" s="14"/>
      <c r="Q116" s="14"/>
      <c r="R116" s="14"/>
      <c r="S116" s="14"/>
      <c r="T116" s="14"/>
      <c r="U116" s="207"/>
      <c r="V116" s="14"/>
      <c r="W116" s="14"/>
      <c r="X116" s="14"/>
      <c r="Y116" s="14"/>
      <c r="Z116" s="207"/>
      <c r="AA116" s="207"/>
      <c r="AB116" s="207"/>
      <c r="AC116" s="14"/>
      <c r="AD116" s="152"/>
      <c r="AE116" s="152"/>
      <c r="AF116" s="14"/>
      <c r="AG116" s="73"/>
      <c r="AH116" s="14"/>
      <c r="AI116" s="14"/>
    </row>
    <row r="117" spans="1:38" s="11" customFormat="1" ht="15" customHeight="1" x14ac:dyDescent="0.15">
      <c r="A117" s="59"/>
      <c r="B117" s="79"/>
      <c r="C117" s="202"/>
      <c r="D117" s="203"/>
      <c r="E117" s="203"/>
      <c r="F117" s="204"/>
      <c r="G117" s="205"/>
      <c r="H117" s="205"/>
      <c r="I117" s="206"/>
      <c r="J117" s="205"/>
      <c r="K117" s="205"/>
      <c r="L117" s="207"/>
      <c r="M117" s="208"/>
      <c r="N117" s="209"/>
      <c r="O117" s="152"/>
      <c r="P117" s="14"/>
      <c r="Q117" s="14"/>
      <c r="R117" s="206"/>
      <c r="S117" s="14"/>
      <c r="T117" s="14"/>
      <c r="U117" s="205"/>
      <c r="V117" s="14"/>
      <c r="W117" s="14"/>
      <c r="X117" s="14"/>
      <c r="Y117" s="14"/>
      <c r="Z117" s="205"/>
      <c r="AA117" s="205"/>
      <c r="AB117" s="205"/>
      <c r="AC117" s="14"/>
      <c r="AD117" s="14"/>
      <c r="AE117" s="152"/>
      <c r="AF117" s="152"/>
      <c r="AG117" s="14"/>
      <c r="AH117" s="73"/>
      <c r="AI117" s="14"/>
      <c r="AJ117" s="14"/>
    </row>
    <row r="118" spans="1:38" s="11" customFormat="1" ht="60.75" x14ac:dyDescent="0.3">
      <c r="A118" s="59"/>
      <c r="B118" s="81" t="s">
        <v>53</v>
      </c>
      <c r="C118" s="633" t="s">
        <v>195</v>
      </c>
      <c r="D118" s="634" t="e">
        <f>VLOOKUP(C118,$B$10:$D$21,2,FALSE)</f>
        <v>#N/A</v>
      </c>
      <c r="E118" s="634" t="e">
        <f>VLOOKUP(D118,$B$10:$D$21,2,FALSE)</f>
        <v>#N/A</v>
      </c>
      <c r="F118" s="67"/>
      <c r="G118" s="67"/>
      <c r="H118" s="67"/>
      <c r="I118" s="67"/>
      <c r="J118" s="191" t="s">
        <v>41</v>
      </c>
      <c r="K118" s="270"/>
      <c r="L118" s="14"/>
      <c r="M118" s="633" t="str">
        <f>IF(E119="Subscription","Subscription","Onderhoud &amp; Support")</f>
        <v>Onderhoud &amp; Support</v>
      </c>
      <c r="N118" s="634"/>
      <c r="O118" s="634"/>
      <c r="P118" s="634"/>
      <c r="Q118" s="58"/>
      <c r="R118" s="58"/>
      <c r="S118" s="58"/>
      <c r="T118" s="191" t="str">
        <f>"Totaalprijs "&amp;M118&amp;" 
Licentie"</f>
        <v>Totaalprijs Onderhoud &amp; Support 
Licentie</v>
      </c>
      <c r="U118" s="270"/>
      <c r="V118" s="14"/>
      <c r="W118" s="270"/>
      <c r="X118" s="270"/>
      <c r="Y118" s="270"/>
      <c r="Z118" s="270"/>
      <c r="AA118" s="270"/>
      <c r="AB118" s="270"/>
      <c r="AC118" s="14"/>
      <c r="AD118" s="150"/>
      <c r="AE118" s="150"/>
      <c r="AF118" s="18"/>
      <c r="AG118" s="18"/>
      <c r="AH118" s="18"/>
      <c r="AI118" s="18"/>
      <c r="AJ118" s="18"/>
      <c r="AK118" s="18"/>
      <c r="AL118" s="18"/>
    </row>
    <row r="119" spans="1:38" s="11" customFormat="1" ht="20.25" thickBot="1" x14ac:dyDescent="0.25">
      <c r="A119" s="59"/>
      <c r="B119" s="82"/>
      <c r="C119" s="83" t="s">
        <v>39</v>
      </c>
      <c r="D119" s="166"/>
      <c r="E119" s="134"/>
      <c r="F119" s="294" t="s">
        <v>40</v>
      </c>
      <c r="G119" s="99"/>
      <c r="H119" s="68"/>
      <c r="I119" s="68"/>
      <c r="J119" s="69">
        <f>SUM(J121:J123)</f>
        <v>0</v>
      </c>
      <c r="K119" s="271"/>
      <c r="L119" s="14"/>
      <c r="M119" s="154"/>
      <c r="N119" s="153"/>
      <c r="O119" s="70"/>
      <c r="P119" s="70"/>
      <c r="Q119" s="70"/>
      <c r="R119" s="70"/>
      <c r="S119" s="70"/>
      <c r="T119" s="71">
        <f>SUM(T121:T123)</f>
        <v>0</v>
      </c>
      <c r="U119" s="271"/>
      <c r="V119" s="14"/>
      <c r="W119" s="271"/>
      <c r="X119" s="271"/>
      <c r="Y119" s="271"/>
      <c r="Z119" s="271"/>
      <c r="AA119" s="271"/>
      <c r="AB119" s="271"/>
      <c r="AC119" s="14"/>
      <c r="AD119" s="150"/>
      <c r="AE119" s="150"/>
      <c r="AF119" s="18"/>
      <c r="AG119" s="18"/>
      <c r="AH119" s="18"/>
      <c r="AI119" s="18"/>
      <c r="AJ119" s="18"/>
      <c r="AK119" s="18"/>
      <c r="AL119" s="18"/>
    </row>
    <row r="120" spans="1:38" s="11" customFormat="1" ht="75.75" thickTop="1" x14ac:dyDescent="0.25">
      <c r="A120" s="59"/>
      <c r="B120" s="135"/>
      <c r="C120" s="192" t="s">
        <v>5</v>
      </c>
      <c r="D120" s="192" t="s">
        <v>11</v>
      </c>
      <c r="E120" s="192" t="s">
        <v>14</v>
      </c>
      <c r="F120" s="193" t="s">
        <v>16</v>
      </c>
      <c r="G120" s="193" t="s">
        <v>36</v>
      </c>
      <c r="H120" s="193" t="s">
        <v>181</v>
      </c>
      <c r="I120" s="193" t="s">
        <v>12</v>
      </c>
      <c r="J120" s="193" t="s">
        <v>13</v>
      </c>
      <c r="K120" s="268" t="s">
        <v>210</v>
      </c>
      <c r="L120" s="14"/>
      <c r="M120" s="192" t="s">
        <v>5</v>
      </c>
      <c r="N120" s="192" t="s">
        <v>11</v>
      </c>
      <c r="O120" s="193" t="s">
        <v>16</v>
      </c>
      <c r="P120" s="194" t="s">
        <v>19</v>
      </c>
      <c r="Q120" s="193" t="s">
        <v>318</v>
      </c>
      <c r="R120" s="193" t="s">
        <v>474</v>
      </c>
      <c r="S120" s="193" t="s">
        <v>319</v>
      </c>
      <c r="T120" s="193" t="s">
        <v>224</v>
      </c>
      <c r="U120" s="268" t="s">
        <v>210</v>
      </c>
      <c r="V120" s="14"/>
      <c r="W120" s="271"/>
      <c r="X120" s="271"/>
      <c r="Y120" s="271"/>
      <c r="Z120" s="271"/>
      <c r="AA120" s="271"/>
      <c r="AB120" s="271"/>
      <c r="AC120" s="14"/>
      <c r="AD120" s="14"/>
      <c r="AE120" s="150"/>
      <c r="AF120" s="150"/>
      <c r="AG120" s="18"/>
      <c r="AH120" s="18"/>
      <c r="AI120" s="18"/>
      <c r="AJ120" s="18"/>
      <c r="AK120" s="18"/>
      <c r="AL120" s="18"/>
    </row>
    <row r="121" spans="1:38" s="11" customFormat="1" ht="15" customHeight="1" x14ac:dyDescent="0.2">
      <c r="A121" s="59"/>
      <c r="B121" s="135"/>
      <c r="C121" s="165"/>
      <c r="D121" s="63"/>
      <c r="E121" s="63"/>
      <c r="F121" s="210"/>
      <c r="G121" s="227"/>
      <c r="H121" s="64"/>
      <c r="I121" s="196">
        <f>G121*(1-H121)</f>
        <v>0</v>
      </c>
      <c r="J121" s="197">
        <f>IF(ISERROR(+I121*F121),"",+I121*F121)</f>
        <v>0</v>
      </c>
      <c r="K121" s="269"/>
      <c r="L121" s="14"/>
      <c r="M121" s="198" t="str">
        <f t="shared" ref="M121:M123" si="25">IF(ISBLANK(+C121),"",+C121)</f>
        <v/>
      </c>
      <c r="N121" s="198" t="str">
        <f t="shared" ref="N121:N123" si="26">IF(ISBLANK(+D121),"",+D121)</f>
        <v/>
      </c>
      <c r="O121" s="199" t="str">
        <f>IF(ISBLANK(+F121),"",+F121)</f>
        <v/>
      </c>
      <c r="P121" s="108"/>
      <c r="Q121" s="227"/>
      <c r="R121" s="211"/>
      <c r="S121" s="196">
        <f t="shared" ref="S121:S123" si="27">IF(ISERROR(+Q121*(1-(R121))),"",+Q121*(1-(R121)))</f>
        <v>0</v>
      </c>
      <c r="T121" s="197">
        <f>IF(OR(P121="nee",P121=""),0,IF(ISERROR(+S121*O121*7),0,+S121*O121*7))</f>
        <v>0</v>
      </c>
      <c r="U121" s="269"/>
      <c r="V121" s="14"/>
      <c r="W121" s="271"/>
      <c r="X121" s="271"/>
      <c r="Y121" s="271"/>
      <c r="Z121" s="271"/>
      <c r="AA121" s="271"/>
      <c r="AB121" s="271"/>
      <c r="AC121" s="14"/>
      <c r="AD121" s="150"/>
      <c r="AE121" s="150"/>
      <c r="AF121" s="18"/>
      <c r="AG121" s="18"/>
      <c r="AH121" s="18"/>
      <c r="AI121" s="18"/>
      <c r="AJ121" s="18"/>
      <c r="AK121" s="18"/>
      <c r="AL121" s="18"/>
    </row>
    <row r="122" spans="1:38" s="11" customFormat="1" ht="15" customHeight="1" x14ac:dyDescent="0.2">
      <c r="A122" s="59"/>
      <c r="B122" s="135"/>
      <c r="C122" s="165"/>
      <c r="D122" s="63"/>
      <c r="E122" s="63"/>
      <c r="F122" s="210"/>
      <c r="G122" s="227"/>
      <c r="H122" s="64"/>
      <c r="I122" s="196">
        <f>G122*(1-H122)</f>
        <v>0</v>
      </c>
      <c r="J122" s="197">
        <f>IF(ISERROR(+I122*F122),"",+I122*F122)</f>
        <v>0</v>
      </c>
      <c r="K122" s="269"/>
      <c r="L122" s="14"/>
      <c r="M122" s="198" t="str">
        <f t="shared" si="25"/>
        <v/>
      </c>
      <c r="N122" s="198" t="str">
        <f t="shared" si="26"/>
        <v/>
      </c>
      <c r="O122" s="199" t="str">
        <f>IF(ISBLANK(+F122),"",+F122)</f>
        <v/>
      </c>
      <c r="P122" s="108"/>
      <c r="Q122" s="227"/>
      <c r="R122" s="211"/>
      <c r="S122" s="196">
        <f t="shared" si="27"/>
        <v>0</v>
      </c>
      <c r="T122" s="197">
        <f>IF(OR(P122="nee",P122=""),0,IF(ISERROR(+S122*O122*7),0,+S122*O122*7))</f>
        <v>0</v>
      </c>
      <c r="U122" s="269"/>
      <c r="V122" s="14"/>
      <c r="W122" s="271"/>
      <c r="X122" s="271"/>
      <c r="Y122" s="271"/>
      <c r="Z122" s="271"/>
      <c r="AA122" s="271"/>
      <c r="AB122" s="271"/>
      <c r="AC122" s="14"/>
      <c r="AD122" s="150"/>
      <c r="AE122" s="150"/>
      <c r="AF122" s="18"/>
      <c r="AG122" s="18"/>
      <c r="AH122" s="18"/>
      <c r="AI122" s="18"/>
      <c r="AJ122" s="18"/>
      <c r="AK122" s="18"/>
      <c r="AL122" s="18"/>
    </row>
    <row r="123" spans="1:38" s="11" customFormat="1" ht="15" customHeight="1" x14ac:dyDescent="0.2">
      <c r="A123" s="59"/>
      <c r="B123" s="135"/>
      <c r="C123" s="165"/>
      <c r="D123" s="63"/>
      <c r="E123" s="63"/>
      <c r="F123" s="210"/>
      <c r="G123" s="227"/>
      <c r="H123" s="64"/>
      <c r="I123" s="196">
        <f>G123*(1-H123)</f>
        <v>0</v>
      </c>
      <c r="J123" s="197">
        <f>IF(ISERROR(+I123*F123),"",+I123*F123)</f>
        <v>0</v>
      </c>
      <c r="K123" s="269"/>
      <c r="L123" s="14"/>
      <c r="M123" s="198" t="str">
        <f t="shared" si="25"/>
        <v/>
      </c>
      <c r="N123" s="198" t="str">
        <f t="shared" si="26"/>
        <v/>
      </c>
      <c r="O123" s="199" t="str">
        <f>IF(ISBLANK(+F123),"",+F123)</f>
        <v/>
      </c>
      <c r="P123" s="108"/>
      <c r="Q123" s="227"/>
      <c r="R123" s="211"/>
      <c r="S123" s="196">
        <f t="shared" si="27"/>
        <v>0</v>
      </c>
      <c r="T123" s="197">
        <f>IF(OR(P123="nee",P123=""),0,IF(ISERROR(+S123*O123*7),0,+S123*O123*7))</f>
        <v>0</v>
      </c>
      <c r="U123" s="269"/>
      <c r="V123" s="14"/>
      <c r="W123" s="271"/>
      <c r="X123" s="271"/>
      <c r="Y123" s="271"/>
      <c r="Z123" s="271"/>
      <c r="AA123" s="271"/>
      <c r="AB123" s="271"/>
      <c r="AC123" s="14"/>
      <c r="AD123" s="150"/>
      <c r="AE123" s="150"/>
      <c r="AF123" s="18"/>
      <c r="AG123" s="18"/>
      <c r="AH123" s="18"/>
      <c r="AI123" s="18"/>
      <c r="AJ123" s="18"/>
      <c r="AK123" s="18"/>
      <c r="AL123" s="18"/>
    </row>
    <row r="124" spans="1:38" s="11" customFormat="1" ht="15" customHeight="1" thickBot="1" x14ac:dyDescent="0.25">
      <c r="A124" s="59"/>
      <c r="B124" s="158"/>
      <c r="C124" s="158"/>
      <c r="D124" s="158"/>
      <c r="E124" s="24"/>
      <c r="F124" s="20"/>
      <c r="G124" s="20"/>
      <c r="H124" s="20"/>
      <c r="I124" s="20"/>
      <c r="J124" s="20"/>
      <c r="K124" s="20"/>
      <c r="L124" s="20"/>
      <c r="M124" s="149"/>
      <c r="N124" s="149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149"/>
      <c r="AE124" s="149"/>
      <c r="AF124" s="20"/>
      <c r="AG124" s="20"/>
      <c r="AH124" s="20"/>
      <c r="AI124" s="20"/>
      <c r="AJ124" s="20"/>
      <c r="AK124" s="20"/>
      <c r="AL124" s="20"/>
    </row>
    <row r="125" spans="1:38" s="11" customFormat="1" ht="15" customHeight="1" x14ac:dyDescent="0.2">
      <c r="A125" s="59"/>
      <c r="B125" s="15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50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50"/>
      <c r="AF125" s="150"/>
      <c r="AG125" s="18"/>
      <c r="AH125" s="18"/>
      <c r="AI125" s="18"/>
      <c r="AJ125" s="18"/>
      <c r="AK125" s="18"/>
      <c r="AL125" s="18"/>
    </row>
    <row r="126" spans="1:38" s="11" customFormat="1" ht="19.5" x14ac:dyDescent="0.15">
      <c r="A126" s="59"/>
      <c r="B126" s="87" t="s">
        <v>51</v>
      </c>
      <c r="C126" s="83" t="str">
        <f>VLOOKUP(B126,$B$10:$D$32,2,FALSE)</f>
        <v>Variant 6, Integratie Decentrale WAN-koppeling &amp; Distributie</v>
      </c>
      <c r="D126" s="164"/>
      <c r="E126" s="128"/>
      <c r="F126" s="128"/>
      <c r="G126" s="131" t="s">
        <v>35</v>
      </c>
      <c r="H126" s="131"/>
      <c r="I126" s="128"/>
      <c r="J126" s="127"/>
      <c r="K126" s="266"/>
      <c r="L126" s="85"/>
      <c r="M126" s="248" t="s">
        <v>317</v>
      </c>
      <c r="N126" s="249"/>
      <c r="O126" s="250"/>
      <c r="P126" s="250"/>
      <c r="Q126" s="250"/>
      <c r="R126" s="250"/>
      <c r="S126" s="128"/>
      <c r="T126" s="127"/>
      <c r="U126" s="266"/>
      <c r="V126" s="266"/>
      <c r="W126" s="248" t="s">
        <v>317</v>
      </c>
      <c r="X126" s="249"/>
      <c r="Y126" s="250"/>
      <c r="Z126" s="250"/>
      <c r="AA126" s="624"/>
      <c r="AB126" s="266"/>
      <c r="AC126" s="85"/>
      <c r="AD126" s="248" t="s">
        <v>17</v>
      </c>
      <c r="AE126" s="249"/>
      <c r="AF126" s="250"/>
      <c r="AG126" s="250"/>
      <c r="AH126" s="250"/>
      <c r="AI126" s="250"/>
      <c r="AJ126" s="250"/>
      <c r="AK126" s="128"/>
      <c r="AL126" s="127"/>
    </row>
    <row r="127" spans="1:38" s="11" customFormat="1" ht="20.25" thickBot="1" x14ac:dyDescent="0.2">
      <c r="A127" s="59"/>
      <c r="B127" s="59"/>
      <c r="C127" s="83" t="s">
        <v>20</v>
      </c>
      <c r="D127" s="164"/>
      <c r="E127" s="643" t="str">
        <f>"Integratie A"&amp;LEFT(B126,1)&amp;" : "</f>
        <v xml:space="preserve">Integratie A6 : </v>
      </c>
      <c r="F127" s="644"/>
      <c r="G127" s="650"/>
      <c r="H127" s="651"/>
      <c r="I127" s="88" t="s">
        <v>21</v>
      </c>
      <c r="J127" s="84">
        <f>SUM(J129:J133)</f>
        <v>0</v>
      </c>
      <c r="K127" s="267"/>
      <c r="L127" s="59"/>
      <c r="M127" s="246"/>
      <c r="N127" s="247"/>
      <c r="O127" s="129"/>
      <c r="P127" s="129"/>
      <c r="Q127" s="129"/>
      <c r="R127" s="129"/>
      <c r="S127" s="132" t="s">
        <v>21</v>
      </c>
      <c r="T127" s="133">
        <f>SUM(T129:T133)</f>
        <v>0</v>
      </c>
      <c r="U127" s="267"/>
      <c r="V127" s="267"/>
      <c r="W127" s="246" t="s">
        <v>472</v>
      </c>
      <c r="X127" s="247"/>
      <c r="Y127" s="129"/>
      <c r="Z127" s="129"/>
      <c r="AA127" s="625"/>
      <c r="AB127" s="267"/>
      <c r="AC127" s="59"/>
      <c r="AD127" s="246"/>
      <c r="AE127" s="247"/>
      <c r="AF127" s="129"/>
      <c r="AG127" s="129"/>
      <c r="AH127" s="129"/>
      <c r="AI127" s="129"/>
      <c r="AJ127" s="129"/>
      <c r="AK127" s="132" t="s">
        <v>21</v>
      </c>
      <c r="AL127" s="133">
        <f>SUM(AL129:AL133)</f>
        <v>0</v>
      </c>
    </row>
    <row r="128" spans="1:38" s="11" customFormat="1" ht="90.75" thickTop="1" x14ac:dyDescent="0.25">
      <c r="A128" s="59"/>
      <c r="B128" s="135"/>
      <c r="C128" s="192" t="s">
        <v>5</v>
      </c>
      <c r="D128" s="192" t="s">
        <v>11</v>
      </c>
      <c r="E128" s="192" t="s">
        <v>14</v>
      </c>
      <c r="F128" s="193" t="s">
        <v>16</v>
      </c>
      <c r="G128" s="193" t="s">
        <v>36</v>
      </c>
      <c r="H128" s="193" t="s">
        <v>181</v>
      </c>
      <c r="I128" s="193" t="s">
        <v>12</v>
      </c>
      <c r="J128" s="193" t="s">
        <v>13</v>
      </c>
      <c r="K128" s="268" t="s">
        <v>210</v>
      </c>
      <c r="L128" s="14"/>
      <c r="M128" s="192" t="s">
        <v>5</v>
      </c>
      <c r="N128" s="192" t="s">
        <v>11</v>
      </c>
      <c r="O128" s="193" t="s">
        <v>16</v>
      </c>
      <c r="P128" s="194" t="s">
        <v>19</v>
      </c>
      <c r="Q128" s="193" t="s">
        <v>318</v>
      </c>
      <c r="R128" s="193" t="s">
        <v>181</v>
      </c>
      <c r="S128" s="193" t="s">
        <v>319</v>
      </c>
      <c r="T128" s="193" t="s">
        <v>224</v>
      </c>
      <c r="U128" s="268" t="s">
        <v>210</v>
      </c>
      <c r="V128" s="267"/>
      <c r="W128" s="623" t="s">
        <v>5</v>
      </c>
      <c r="X128" s="626" t="s">
        <v>470</v>
      </c>
      <c r="Y128" s="193" t="s">
        <v>318</v>
      </c>
      <c r="Z128" s="527" t="s">
        <v>473</v>
      </c>
      <c r="AA128" s="193" t="s">
        <v>319</v>
      </c>
      <c r="AB128" s="268" t="s">
        <v>210</v>
      </c>
      <c r="AC128" s="14"/>
      <c r="AD128" s="192" t="s">
        <v>5</v>
      </c>
      <c r="AE128" s="192" t="s">
        <v>11</v>
      </c>
      <c r="AF128" s="193" t="s">
        <v>16</v>
      </c>
      <c r="AG128" s="194" t="s">
        <v>19</v>
      </c>
      <c r="AH128" s="193" t="s">
        <v>302</v>
      </c>
      <c r="AI128" s="195" t="s">
        <v>15</v>
      </c>
      <c r="AJ128" s="193" t="s">
        <v>302</v>
      </c>
      <c r="AK128" s="193" t="s">
        <v>18</v>
      </c>
      <c r="AL128" s="193" t="s">
        <v>226</v>
      </c>
    </row>
    <row r="129" spans="1:38" s="11" customFormat="1" ht="15" customHeight="1" x14ac:dyDescent="0.15">
      <c r="A129" s="59"/>
      <c r="B129" s="135"/>
      <c r="C129" s="165"/>
      <c r="D129" s="63"/>
      <c r="E129" s="63"/>
      <c r="F129" s="210"/>
      <c r="G129" s="227"/>
      <c r="H129" s="64"/>
      <c r="I129" s="196">
        <f>G129*(1-H129)</f>
        <v>0</v>
      </c>
      <c r="J129" s="197">
        <f>IF(ISERROR(+I129*F129),"",+I129*F129)</f>
        <v>0</v>
      </c>
      <c r="K129" s="269"/>
      <c r="L129" s="14"/>
      <c r="M129" s="198" t="str">
        <f t="shared" ref="M129:M133" si="28">IF(ISBLANK(+C129),"",+C129)</f>
        <v/>
      </c>
      <c r="N129" s="198" t="str">
        <f t="shared" ref="N129:N133" si="29">IF(ISBLANK(+D129),"",+D129)</f>
        <v/>
      </c>
      <c r="O129" s="199" t="str">
        <f>IF(ISBLANK(+F129),"",+F129)</f>
        <v/>
      </c>
      <c r="P129" s="108"/>
      <c r="Q129" s="227"/>
      <c r="R129" s="211"/>
      <c r="S129" s="196">
        <f t="shared" ref="S129:S133" si="30">IF(ISERROR(+Q129*(1-(R129))),"",+Q129*(1-(R129)))</f>
        <v>0</v>
      </c>
      <c r="T129" s="197">
        <f>IF(OR(P129="nee",P129=""),0,IF(ISERROR(+S129*O129*7),0,+S129*O129*7))</f>
        <v>0</v>
      </c>
      <c r="U129" s="269"/>
      <c r="V129" s="267"/>
      <c r="W129" s="629"/>
      <c r="X129" s="627"/>
      <c r="Y129" s="628"/>
      <c r="Z129" s="528"/>
      <c r="AA129" s="196" t="str">
        <f>IF(Z129="","",Y129*(1-Z129))</f>
        <v/>
      </c>
      <c r="AB129" s="269"/>
      <c r="AC129" s="14"/>
      <c r="AD129" s="198" t="str">
        <f t="shared" ref="AD129:AD133" si="31">IF(ISBLANK(+M129),"",+M129)</f>
        <v/>
      </c>
      <c r="AE129" s="198" t="str">
        <f t="shared" ref="AE129:AE133" si="32">IF(ISBLANK(+N129),"",+N129)</f>
        <v/>
      </c>
      <c r="AF129" s="199" t="str">
        <f>IF(ISBLANK(+F129),"",+F129)</f>
        <v/>
      </c>
      <c r="AG129" s="108"/>
      <c r="AH129" s="106"/>
      <c r="AI129" s="211"/>
      <c r="AJ129" s="200" t="str">
        <f>IF(ISERROR(IF(OR(AG129="nee",AG129=""),"",+AF129*AH129)),"",IF(OR(AG129="nee",AG129=""),"",+AF129*AH129))</f>
        <v/>
      </c>
      <c r="AK129" s="201" t="str">
        <f>IF(ISERROR((AJ129*24*365)/1000),"",(AJ129*24*365)/1000)</f>
        <v/>
      </c>
      <c r="AL129" s="197">
        <f>IF(ISERROR(+AK129*tariefKwh*7),0,+AK129*tariefKwh*7)</f>
        <v>0</v>
      </c>
    </row>
    <row r="130" spans="1:38" s="11" customFormat="1" ht="15" customHeight="1" x14ac:dyDescent="0.15">
      <c r="A130" s="59"/>
      <c r="B130" s="135"/>
      <c r="C130" s="165"/>
      <c r="D130" s="63"/>
      <c r="E130" s="63"/>
      <c r="F130" s="210"/>
      <c r="G130" s="227"/>
      <c r="H130" s="64"/>
      <c r="I130" s="196">
        <f>G130*(1-H130)</f>
        <v>0</v>
      </c>
      <c r="J130" s="197">
        <f>IF(ISERROR(+I130*F130),"",+I130*F130)</f>
        <v>0</v>
      </c>
      <c r="K130" s="269"/>
      <c r="L130" s="14"/>
      <c r="M130" s="198" t="str">
        <f t="shared" si="28"/>
        <v/>
      </c>
      <c r="N130" s="198" t="str">
        <f t="shared" si="29"/>
        <v/>
      </c>
      <c r="O130" s="199" t="str">
        <f>IF(ISBLANK(+F130),"",+F130)</f>
        <v/>
      </c>
      <c r="P130" s="108"/>
      <c r="Q130" s="227"/>
      <c r="R130" s="211"/>
      <c r="S130" s="196">
        <f t="shared" si="30"/>
        <v>0</v>
      </c>
      <c r="T130" s="197">
        <f>IF(OR(P130="nee",P130=""),0,IF(ISERROR(+S130*O130*7),0,+S130*O130*7))</f>
        <v>0</v>
      </c>
      <c r="U130" s="269"/>
      <c r="V130" s="267"/>
      <c r="W130" s="629"/>
      <c r="X130" s="627"/>
      <c r="Y130" s="628"/>
      <c r="Z130" s="528"/>
      <c r="AA130" s="196" t="str">
        <f>IF(Z130="","",Y130*(1-Z130))</f>
        <v/>
      </c>
      <c r="AB130" s="269"/>
      <c r="AC130" s="14"/>
      <c r="AD130" s="198" t="str">
        <f t="shared" si="31"/>
        <v/>
      </c>
      <c r="AE130" s="198" t="str">
        <f t="shared" si="32"/>
        <v/>
      </c>
      <c r="AF130" s="199" t="str">
        <f>IF(ISBLANK(+F130),"",+F130)</f>
        <v/>
      </c>
      <c r="AG130" s="108"/>
      <c r="AH130" s="106"/>
      <c r="AI130" s="211"/>
      <c r="AJ130" s="200" t="str">
        <f>IF(ISERROR(IF(OR(AG130="nee",AG130=""),"",+AF130*AH130)),"",IF(OR(AG130="nee",AG130=""),"",+AF130*AH130))</f>
        <v/>
      </c>
      <c r="AK130" s="201" t="str">
        <f>IF(ISERROR((AJ130*24*365)/1000),"",(AJ130*24*365)/1000)</f>
        <v/>
      </c>
      <c r="AL130" s="197">
        <f>IF(ISERROR(+AK130*tariefKwh*7),0,+AK130*tariefKwh*7)</f>
        <v>0</v>
      </c>
    </row>
    <row r="131" spans="1:38" s="11" customFormat="1" ht="15" customHeight="1" x14ac:dyDescent="0.15">
      <c r="A131" s="59"/>
      <c r="B131" s="135"/>
      <c r="C131" s="165"/>
      <c r="D131" s="63"/>
      <c r="E131" s="63"/>
      <c r="F131" s="210"/>
      <c r="G131" s="227"/>
      <c r="H131" s="64"/>
      <c r="I131" s="196">
        <f>G131*(1-H131)</f>
        <v>0</v>
      </c>
      <c r="J131" s="197">
        <f>IF(ISERROR(+I131*F131),"",+I131*F131)</f>
        <v>0</v>
      </c>
      <c r="K131" s="269"/>
      <c r="L131" s="14"/>
      <c r="M131" s="198" t="str">
        <f t="shared" si="28"/>
        <v/>
      </c>
      <c r="N131" s="198" t="str">
        <f t="shared" si="29"/>
        <v/>
      </c>
      <c r="O131" s="199" t="str">
        <f>IF(ISBLANK(+F131),"",+F131)</f>
        <v/>
      </c>
      <c r="P131" s="108"/>
      <c r="Q131" s="227"/>
      <c r="R131" s="211"/>
      <c r="S131" s="196">
        <f t="shared" si="30"/>
        <v>0</v>
      </c>
      <c r="T131" s="197">
        <f>IF(OR(P131="nee",P131=""),0,IF(ISERROR(+S131*O131*7),0,+S131*O131*7))</f>
        <v>0</v>
      </c>
      <c r="U131" s="269"/>
      <c r="V131" s="267"/>
      <c r="W131" s="629"/>
      <c r="X131" s="627"/>
      <c r="Y131" s="628"/>
      <c r="Z131" s="528"/>
      <c r="AA131" s="196" t="str">
        <f>IF(Z131="","",Y131*(1-Z131))</f>
        <v/>
      </c>
      <c r="AB131" s="269"/>
      <c r="AC131" s="14"/>
      <c r="AD131" s="198" t="str">
        <f t="shared" si="31"/>
        <v/>
      </c>
      <c r="AE131" s="198" t="str">
        <f t="shared" si="32"/>
        <v/>
      </c>
      <c r="AF131" s="199" t="str">
        <f>IF(ISBLANK(+F131),"",+F131)</f>
        <v/>
      </c>
      <c r="AG131" s="108"/>
      <c r="AH131" s="106"/>
      <c r="AI131" s="211"/>
      <c r="AJ131" s="200" t="str">
        <f>IF(ISERROR(IF(OR(AG131="nee",AG131=""),"",+AF131*AH131)),"",IF(OR(AG131="nee",AG131=""),"",+AF131*AH131))</f>
        <v/>
      </c>
      <c r="AK131" s="201" t="str">
        <f>IF(ISERROR((AJ131*24*365)/1000),"",(AJ131*24*365)/1000)</f>
        <v/>
      </c>
      <c r="AL131" s="197">
        <f>IF(ISERROR(+AK131*tariefKwh*7),0,+AK131*tariefKwh*7)</f>
        <v>0</v>
      </c>
    </row>
    <row r="132" spans="1:38" s="11" customFormat="1" ht="15" customHeight="1" x14ac:dyDescent="0.15">
      <c r="A132" s="59"/>
      <c r="B132" s="135"/>
      <c r="C132" s="165"/>
      <c r="D132" s="63"/>
      <c r="E132" s="63"/>
      <c r="F132" s="210"/>
      <c r="G132" s="227"/>
      <c r="H132" s="64"/>
      <c r="I132" s="196">
        <f>G132*(1-H132)</f>
        <v>0</v>
      </c>
      <c r="J132" s="197">
        <f>IF(ISERROR(+I132*F132),"",+I132*F132)</f>
        <v>0</v>
      </c>
      <c r="K132" s="269"/>
      <c r="L132" s="14"/>
      <c r="M132" s="198" t="str">
        <f t="shared" si="28"/>
        <v/>
      </c>
      <c r="N132" s="198" t="str">
        <f t="shared" si="29"/>
        <v/>
      </c>
      <c r="O132" s="199" t="str">
        <f>IF(ISBLANK(+F132),"",+F132)</f>
        <v/>
      </c>
      <c r="P132" s="108"/>
      <c r="Q132" s="227"/>
      <c r="R132" s="211"/>
      <c r="S132" s="196">
        <f t="shared" si="30"/>
        <v>0</v>
      </c>
      <c r="T132" s="197">
        <f>IF(OR(P132="nee",P132=""),0,IF(ISERROR(+S132*O132*7),0,+S132*O132*7))</f>
        <v>0</v>
      </c>
      <c r="U132" s="269"/>
      <c r="V132" s="267"/>
      <c r="W132" s="629"/>
      <c r="X132" s="627"/>
      <c r="Y132" s="628"/>
      <c r="Z132" s="528"/>
      <c r="AA132" s="196" t="str">
        <f>IF(Z132="","",Y132*(1-Z132))</f>
        <v/>
      </c>
      <c r="AB132" s="269"/>
      <c r="AC132" s="14"/>
      <c r="AD132" s="198" t="str">
        <f t="shared" si="31"/>
        <v/>
      </c>
      <c r="AE132" s="198" t="str">
        <f t="shared" si="32"/>
        <v/>
      </c>
      <c r="AF132" s="199" t="str">
        <f>IF(ISBLANK(+F132),"",+F132)</f>
        <v/>
      </c>
      <c r="AG132" s="108"/>
      <c r="AH132" s="106"/>
      <c r="AI132" s="211"/>
      <c r="AJ132" s="200" t="str">
        <f>IF(ISERROR(IF(OR(AG132="nee",AG132=""),"",+AF132*AH132)),"",IF(OR(AG132="nee",AG132=""),"",+AF132*AH132))</f>
        <v/>
      </c>
      <c r="AK132" s="201" t="str">
        <f>IF(ISERROR((AJ132*24*365)/1000),"",(AJ132*24*365)/1000)</f>
        <v/>
      </c>
      <c r="AL132" s="197">
        <f>IF(ISERROR(+AK132*tariefKwh*7),0,+AK132*tariefKwh*7)</f>
        <v>0</v>
      </c>
    </row>
    <row r="133" spans="1:38" s="11" customFormat="1" ht="15" customHeight="1" x14ac:dyDescent="0.15">
      <c r="A133" s="59"/>
      <c r="B133" s="135"/>
      <c r="C133" s="165"/>
      <c r="D133" s="63"/>
      <c r="E133" s="63"/>
      <c r="F133" s="210"/>
      <c r="G133" s="227"/>
      <c r="H133" s="64"/>
      <c r="I133" s="196">
        <f>G133*(1-H133)</f>
        <v>0</v>
      </c>
      <c r="J133" s="197">
        <f>IF(ISERROR(+I133*F133),"",+I133*F133)</f>
        <v>0</v>
      </c>
      <c r="K133" s="269"/>
      <c r="L133" s="14"/>
      <c r="M133" s="198" t="str">
        <f t="shared" si="28"/>
        <v/>
      </c>
      <c r="N133" s="198" t="str">
        <f t="shared" si="29"/>
        <v/>
      </c>
      <c r="O133" s="199" t="str">
        <f>IF(ISBLANK(+F133),"",+F133)</f>
        <v/>
      </c>
      <c r="P133" s="108"/>
      <c r="Q133" s="227"/>
      <c r="R133" s="211"/>
      <c r="S133" s="196">
        <f t="shared" si="30"/>
        <v>0</v>
      </c>
      <c r="T133" s="197">
        <f>IF(OR(P133="nee",P133=""),0,IF(ISERROR(+S133*O133*7),0,+S133*O133*7))</f>
        <v>0</v>
      </c>
      <c r="U133" s="269"/>
      <c r="V133" s="267"/>
      <c r="W133" s="629"/>
      <c r="X133" s="627"/>
      <c r="Y133" s="628"/>
      <c r="Z133" s="528"/>
      <c r="AA133" s="196" t="str">
        <f>IF(Z133="","",Y133*(1-Z133))</f>
        <v/>
      </c>
      <c r="AB133" s="269"/>
      <c r="AC133" s="14"/>
      <c r="AD133" s="198" t="str">
        <f t="shared" si="31"/>
        <v/>
      </c>
      <c r="AE133" s="198" t="str">
        <f t="shared" si="32"/>
        <v/>
      </c>
      <c r="AF133" s="199" t="str">
        <f>IF(ISBLANK(+F133),"",+F133)</f>
        <v/>
      </c>
      <c r="AG133" s="108"/>
      <c r="AH133" s="106"/>
      <c r="AI133" s="211"/>
      <c r="AJ133" s="200" t="str">
        <f>IF(ISERROR(IF(OR(AG133="nee",AG133=""),"",+AF133*AH133)),"",IF(OR(AG133="nee",AG133=""),"",+AF133*AH133))</f>
        <v/>
      </c>
      <c r="AK133" s="201" t="str">
        <f>IF(ISERROR((AJ133*24*365)/1000),"",(AJ133*24*365)/1000)</f>
        <v/>
      </c>
      <c r="AL133" s="197">
        <f>IF(ISERROR(+AK133*tariefKwh*7),0,+AK133*tariefKwh*7)</f>
        <v>0</v>
      </c>
    </row>
    <row r="134" spans="1:38" s="11" customFormat="1" ht="15" customHeight="1" x14ac:dyDescent="0.15">
      <c r="A134" s="59"/>
      <c r="B134" s="79"/>
      <c r="C134" s="202" t="s">
        <v>299</v>
      </c>
      <c r="D134" s="203"/>
      <c r="E134" s="203"/>
      <c r="F134" s="204"/>
      <c r="G134" s="205"/>
      <c r="H134" s="206"/>
      <c r="I134" s="205"/>
      <c r="J134" s="207"/>
      <c r="K134" s="207"/>
      <c r="L134" s="208"/>
      <c r="M134" s="209"/>
      <c r="N134" s="152"/>
      <c r="O134" s="14"/>
      <c r="P134" s="14"/>
      <c r="Q134" s="14"/>
      <c r="R134" s="14"/>
      <c r="S134" s="14"/>
      <c r="T134" s="14"/>
      <c r="U134" s="207"/>
      <c r="V134" s="14"/>
      <c r="W134" s="14"/>
      <c r="X134" s="14"/>
      <c r="Y134" s="14"/>
      <c r="Z134" s="207"/>
      <c r="AA134" s="207"/>
      <c r="AB134" s="207"/>
      <c r="AC134" s="14"/>
      <c r="AD134" s="152"/>
      <c r="AE134" s="152"/>
      <c r="AF134" s="14"/>
      <c r="AG134" s="73"/>
      <c r="AH134" s="14"/>
      <c r="AI134" s="14"/>
    </row>
    <row r="135" spans="1:38" s="11" customFormat="1" ht="15" customHeight="1" x14ac:dyDescent="0.15">
      <c r="A135" s="59"/>
      <c r="B135" s="79"/>
      <c r="C135" s="202"/>
      <c r="D135" s="203"/>
      <c r="E135" s="203"/>
      <c r="F135" s="204"/>
      <c r="G135" s="205"/>
      <c r="H135" s="206"/>
      <c r="I135" s="205"/>
      <c r="J135" s="207"/>
      <c r="K135" s="205"/>
      <c r="L135" s="208"/>
      <c r="M135" s="209"/>
      <c r="N135" s="152"/>
      <c r="O135" s="14"/>
      <c r="P135" s="14"/>
      <c r="Q135" s="14"/>
      <c r="R135" s="14"/>
      <c r="S135" s="14"/>
      <c r="T135" s="14"/>
      <c r="U135" s="205"/>
      <c r="V135" s="14"/>
      <c r="W135" s="14"/>
      <c r="X135" s="14"/>
      <c r="Y135" s="14"/>
      <c r="Z135" s="205"/>
      <c r="AA135" s="205"/>
      <c r="AB135" s="205"/>
      <c r="AC135" s="14"/>
      <c r="AD135" s="152"/>
      <c r="AE135" s="152"/>
      <c r="AF135" s="14"/>
      <c r="AG135" s="73"/>
      <c r="AH135" s="14"/>
      <c r="AI135" s="14"/>
    </row>
    <row r="136" spans="1:38" s="11" customFormat="1" ht="60.75" x14ac:dyDescent="0.3">
      <c r="A136" s="59"/>
      <c r="B136" s="81" t="s">
        <v>54</v>
      </c>
      <c r="C136" s="633" t="s">
        <v>195</v>
      </c>
      <c r="D136" s="634" t="e">
        <f>VLOOKUP(C136,$B$10:$D$21,2,FALSE)</f>
        <v>#N/A</v>
      </c>
      <c r="E136" s="634" t="e">
        <f>VLOOKUP(D136,$B$10:$D$21,2,FALSE)</f>
        <v>#N/A</v>
      </c>
      <c r="F136" s="67"/>
      <c r="G136" s="67"/>
      <c r="H136" s="67"/>
      <c r="I136" s="67"/>
      <c r="J136" s="191" t="s">
        <v>41</v>
      </c>
      <c r="K136" s="270"/>
      <c r="L136" s="14"/>
      <c r="M136" s="633" t="str">
        <f>IF(E137="Subscription","Subscription","Onderhoud &amp; Support")</f>
        <v>Onderhoud &amp; Support</v>
      </c>
      <c r="N136" s="634"/>
      <c r="O136" s="634"/>
      <c r="P136" s="634"/>
      <c r="Q136" s="58"/>
      <c r="R136" s="58"/>
      <c r="S136" s="58"/>
      <c r="T136" s="191" t="str">
        <f>"Totaalprijs "&amp;M136&amp;" 
Licentie"</f>
        <v>Totaalprijs Onderhoud &amp; Support 
Licentie</v>
      </c>
      <c r="U136" s="270"/>
      <c r="V136" s="14"/>
      <c r="W136" s="270"/>
      <c r="X136" s="270"/>
      <c r="Y136" s="270"/>
      <c r="Z136" s="270"/>
      <c r="AA136" s="270"/>
      <c r="AB136" s="270"/>
      <c r="AC136" s="14"/>
      <c r="AD136" s="150"/>
      <c r="AE136" s="150"/>
      <c r="AF136" s="18"/>
      <c r="AG136" s="18"/>
      <c r="AH136" s="18"/>
      <c r="AI136" s="18"/>
      <c r="AJ136" s="18"/>
      <c r="AK136" s="18"/>
      <c r="AL136" s="18"/>
    </row>
    <row r="137" spans="1:38" s="11" customFormat="1" ht="20.25" thickBot="1" x14ac:dyDescent="0.25">
      <c r="A137" s="59"/>
      <c r="B137" s="82"/>
      <c r="C137" s="83" t="s">
        <v>39</v>
      </c>
      <c r="D137" s="166"/>
      <c r="E137" s="134"/>
      <c r="F137" s="294" t="s">
        <v>40</v>
      </c>
      <c r="G137" s="99"/>
      <c r="H137" s="68"/>
      <c r="I137" s="68"/>
      <c r="J137" s="69">
        <f>SUM(J139:J141)</f>
        <v>0</v>
      </c>
      <c r="K137" s="271"/>
      <c r="L137" s="14"/>
      <c r="M137" s="154"/>
      <c r="N137" s="153"/>
      <c r="O137" s="70"/>
      <c r="P137" s="70"/>
      <c r="Q137" s="70"/>
      <c r="R137" s="70"/>
      <c r="S137" s="70"/>
      <c r="T137" s="71">
        <f>SUM(T139:T141)</f>
        <v>0</v>
      </c>
      <c r="U137" s="271"/>
      <c r="V137" s="14"/>
      <c r="W137" s="271"/>
      <c r="X137" s="271"/>
      <c r="Y137" s="271"/>
      <c r="Z137" s="271"/>
      <c r="AA137" s="271"/>
      <c r="AB137" s="271"/>
      <c r="AC137" s="14"/>
      <c r="AD137" s="150"/>
      <c r="AE137" s="150"/>
      <c r="AF137" s="18"/>
      <c r="AG137" s="18"/>
      <c r="AH137" s="18"/>
      <c r="AI137" s="18"/>
      <c r="AJ137" s="18"/>
      <c r="AK137" s="18"/>
      <c r="AL137" s="18"/>
    </row>
    <row r="138" spans="1:38" s="11" customFormat="1" ht="75.75" thickTop="1" x14ac:dyDescent="0.25">
      <c r="A138" s="59"/>
      <c r="B138" s="135"/>
      <c r="C138" s="192" t="s">
        <v>5</v>
      </c>
      <c r="D138" s="192" t="s">
        <v>11</v>
      </c>
      <c r="E138" s="192" t="s">
        <v>14</v>
      </c>
      <c r="F138" s="193" t="s">
        <v>16</v>
      </c>
      <c r="G138" s="193" t="s">
        <v>36</v>
      </c>
      <c r="H138" s="193" t="s">
        <v>181</v>
      </c>
      <c r="I138" s="193" t="s">
        <v>12</v>
      </c>
      <c r="J138" s="193" t="s">
        <v>13</v>
      </c>
      <c r="K138" s="268" t="s">
        <v>210</v>
      </c>
      <c r="L138" s="14"/>
      <c r="M138" s="192" t="s">
        <v>5</v>
      </c>
      <c r="N138" s="192" t="s">
        <v>11</v>
      </c>
      <c r="O138" s="193" t="s">
        <v>16</v>
      </c>
      <c r="P138" s="194" t="s">
        <v>19</v>
      </c>
      <c r="Q138" s="193" t="s">
        <v>318</v>
      </c>
      <c r="R138" s="193" t="s">
        <v>474</v>
      </c>
      <c r="S138" s="193" t="s">
        <v>319</v>
      </c>
      <c r="T138" s="193" t="s">
        <v>224</v>
      </c>
      <c r="U138" s="268" t="s">
        <v>210</v>
      </c>
      <c r="V138" s="14"/>
      <c r="W138" s="271"/>
      <c r="X138" s="271"/>
      <c r="Y138" s="271"/>
      <c r="Z138" s="271"/>
      <c r="AA138" s="271"/>
      <c r="AB138" s="271"/>
      <c r="AC138" s="14"/>
      <c r="AD138" s="150"/>
      <c r="AE138" s="150"/>
      <c r="AF138" s="18"/>
      <c r="AG138" s="18"/>
      <c r="AH138" s="18"/>
      <c r="AI138" s="18"/>
      <c r="AJ138" s="18"/>
      <c r="AK138" s="18"/>
      <c r="AL138" s="18"/>
    </row>
    <row r="139" spans="1:38" s="11" customFormat="1" ht="15" customHeight="1" x14ac:dyDescent="0.2">
      <c r="A139" s="59"/>
      <c r="B139" s="135"/>
      <c r="C139" s="165"/>
      <c r="D139" s="63"/>
      <c r="E139" s="63"/>
      <c r="F139" s="210"/>
      <c r="G139" s="227"/>
      <c r="H139" s="64"/>
      <c r="I139" s="196">
        <f>G139*(1-H139)</f>
        <v>0</v>
      </c>
      <c r="J139" s="197">
        <f>IF(ISERROR(+I139*F139),"",+I139*F139)</f>
        <v>0</v>
      </c>
      <c r="K139" s="269"/>
      <c r="L139" s="14"/>
      <c r="M139" s="198" t="str">
        <f t="shared" ref="M139:M141" si="33">IF(ISBLANK(+C139),"",+C139)</f>
        <v/>
      </c>
      <c r="N139" s="198" t="str">
        <f t="shared" ref="N139:N141" si="34">IF(ISBLANK(+D139),"",+D139)</f>
        <v/>
      </c>
      <c r="O139" s="199" t="str">
        <f>IF(ISBLANK(+F139),"",+F139)</f>
        <v/>
      </c>
      <c r="P139" s="108"/>
      <c r="Q139" s="227"/>
      <c r="R139" s="211"/>
      <c r="S139" s="196">
        <f t="shared" ref="S139:S141" si="35">IF(ISERROR(+Q139*(1-(R139))),"",+Q139*(1-(R139)))</f>
        <v>0</v>
      </c>
      <c r="T139" s="197">
        <f>IF(OR(P139="nee",P139=""),0,IF(ISERROR(+S139*O139*7),0,+S139*O139*7))</f>
        <v>0</v>
      </c>
      <c r="U139" s="269"/>
      <c r="V139" s="14"/>
      <c r="W139" s="271"/>
      <c r="X139" s="271"/>
      <c r="Y139" s="271"/>
      <c r="Z139" s="271"/>
      <c r="AA139" s="271"/>
      <c r="AB139" s="271"/>
      <c r="AC139" s="14"/>
      <c r="AD139" s="150"/>
      <c r="AE139" s="150"/>
      <c r="AF139" s="18"/>
      <c r="AG139" s="18"/>
      <c r="AH139" s="18"/>
      <c r="AI139" s="18"/>
      <c r="AJ139" s="18"/>
      <c r="AK139" s="18"/>
      <c r="AL139" s="18"/>
    </row>
    <row r="140" spans="1:38" s="11" customFormat="1" ht="15" customHeight="1" x14ac:dyDescent="0.2">
      <c r="A140" s="59"/>
      <c r="B140" s="135"/>
      <c r="C140" s="165"/>
      <c r="D140" s="63"/>
      <c r="E140" s="63"/>
      <c r="F140" s="210"/>
      <c r="G140" s="227"/>
      <c r="H140" s="64"/>
      <c r="I140" s="196">
        <f>G140*(1-H140)</f>
        <v>0</v>
      </c>
      <c r="J140" s="197">
        <f>IF(ISERROR(+I140*F140),"",+I140*F140)</f>
        <v>0</v>
      </c>
      <c r="K140" s="269"/>
      <c r="L140" s="14"/>
      <c r="M140" s="198" t="str">
        <f t="shared" si="33"/>
        <v/>
      </c>
      <c r="N140" s="198" t="str">
        <f t="shared" si="34"/>
        <v/>
      </c>
      <c r="O140" s="199" t="str">
        <f>IF(ISBLANK(+F140),"",+F140)</f>
        <v/>
      </c>
      <c r="P140" s="108"/>
      <c r="Q140" s="227"/>
      <c r="R140" s="211"/>
      <c r="S140" s="196">
        <f t="shared" si="35"/>
        <v>0</v>
      </c>
      <c r="T140" s="197">
        <f>IF(OR(P140="nee",P140=""),0,IF(ISERROR(+S140*O140*7),0,+S140*O140*7))</f>
        <v>0</v>
      </c>
      <c r="U140" s="269"/>
      <c r="V140" s="14"/>
      <c r="W140" s="271"/>
      <c r="X140" s="271"/>
      <c r="Y140" s="271"/>
      <c r="Z140" s="271"/>
      <c r="AA140" s="271"/>
      <c r="AB140" s="271"/>
      <c r="AC140" s="14"/>
      <c r="AD140" s="150"/>
      <c r="AE140" s="150"/>
      <c r="AF140" s="18"/>
      <c r="AG140" s="18"/>
      <c r="AH140" s="18"/>
      <c r="AI140" s="18"/>
      <c r="AJ140" s="18"/>
      <c r="AK140" s="18"/>
      <c r="AL140" s="18"/>
    </row>
    <row r="141" spans="1:38" s="11" customFormat="1" ht="15" customHeight="1" x14ac:dyDescent="0.2">
      <c r="A141" s="59"/>
      <c r="B141" s="135"/>
      <c r="C141" s="165"/>
      <c r="D141" s="63"/>
      <c r="E141" s="63"/>
      <c r="F141" s="210"/>
      <c r="G141" s="227"/>
      <c r="H141" s="64"/>
      <c r="I141" s="196">
        <f>G141*(1-H141)</f>
        <v>0</v>
      </c>
      <c r="J141" s="197">
        <f>IF(ISERROR(+I141*F141),"",+I141*F141)</f>
        <v>0</v>
      </c>
      <c r="K141" s="269"/>
      <c r="L141" s="14"/>
      <c r="M141" s="198" t="str">
        <f t="shared" si="33"/>
        <v/>
      </c>
      <c r="N141" s="198" t="str">
        <f t="shared" si="34"/>
        <v/>
      </c>
      <c r="O141" s="199" t="str">
        <f>IF(ISBLANK(+F141),"",+F141)</f>
        <v/>
      </c>
      <c r="P141" s="108"/>
      <c r="Q141" s="227"/>
      <c r="R141" s="211"/>
      <c r="S141" s="196">
        <f t="shared" si="35"/>
        <v>0</v>
      </c>
      <c r="T141" s="197">
        <f>IF(OR(P141="nee",P141=""),0,IF(ISERROR(+S141*O141*7),0,+S141*O141*7))</f>
        <v>0</v>
      </c>
      <c r="U141" s="269"/>
      <c r="V141" s="14"/>
      <c r="W141" s="271"/>
      <c r="X141" s="271"/>
      <c r="Y141" s="271"/>
      <c r="Z141" s="271"/>
      <c r="AA141" s="271"/>
      <c r="AB141" s="271"/>
      <c r="AC141" s="14"/>
      <c r="AD141" s="150"/>
      <c r="AE141" s="150"/>
      <c r="AF141" s="18"/>
      <c r="AG141" s="18"/>
      <c r="AH141" s="18"/>
      <c r="AI141" s="18"/>
      <c r="AJ141" s="18"/>
      <c r="AK141" s="18"/>
      <c r="AL141" s="18"/>
    </row>
    <row r="142" spans="1:38" s="11" customFormat="1" ht="15" customHeight="1" thickBot="1" x14ac:dyDescent="0.25">
      <c r="A142" s="59"/>
      <c r="B142" s="158"/>
      <c r="C142" s="158"/>
      <c r="D142" s="158"/>
      <c r="E142" s="24"/>
      <c r="F142" s="20"/>
      <c r="G142" s="20"/>
      <c r="H142" s="20"/>
      <c r="I142" s="20"/>
      <c r="J142" s="20"/>
      <c r="K142" s="20"/>
      <c r="L142" s="20"/>
      <c r="M142" s="20"/>
      <c r="N142" s="149"/>
      <c r="O142" s="149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149"/>
      <c r="AF142" s="149"/>
      <c r="AG142" s="20"/>
      <c r="AH142" s="20"/>
      <c r="AI142" s="20"/>
      <c r="AJ142" s="20"/>
      <c r="AK142" s="20"/>
      <c r="AL142" s="20"/>
    </row>
    <row r="143" spans="1:38" s="11" customFormat="1" ht="15" customHeight="1" x14ac:dyDescent="0.2">
      <c r="A143" s="59"/>
      <c r="B143" s="15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9.5" x14ac:dyDescent="0.15">
      <c r="A144" s="59"/>
      <c r="B144" s="87" t="s">
        <v>237</v>
      </c>
      <c r="C144" s="83" t="str">
        <f>VLOOKUP(B144,$B$10:$D$32,2,FALSE)</f>
        <v>Variant 7, Integratie Decentrale WAN-koppeling &amp; Distributie</v>
      </c>
      <c r="D144" s="164"/>
      <c r="E144" s="128"/>
      <c r="F144" s="128"/>
      <c r="G144" s="131" t="s">
        <v>35</v>
      </c>
      <c r="H144" s="131"/>
      <c r="I144" s="128"/>
      <c r="J144" s="127"/>
      <c r="K144" s="266"/>
      <c r="L144" s="85"/>
      <c r="M144" s="248" t="s">
        <v>317</v>
      </c>
      <c r="N144" s="249"/>
      <c r="O144" s="250"/>
      <c r="P144" s="250"/>
      <c r="Q144" s="250"/>
      <c r="R144" s="250"/>
      <c r="S144" s="128"/>
      <c r="T144" s="127"/>
      <c r="U144" s="266"/>
      <c r="V144" s="266"/>
      <c r="W144" s="248" t="s">
        <v>317</v>
      </c>
      <c r="X144" s="249"/>
      <c r="Y144" s="250"/>
      <c r="Z144" s="250"/>
      <c r="AA144" s="624"/>
      <c r="AB144" s="266"/>
      <c r="AC144" s="85"/>
      <c r="AD144" s="248" t="s">
        <v>17</v>
      </c>
      <c r="AE144" s="249"/>
      <c r="AF144" s="250"/>
      <c r="AG144" s="250"/>
      <c r="AH144" s="250"/>
      <c r="AI144" s="250"/>
      <c r="AJ144" s="250"/>
      <c r="AK144" s="128"/>
      <c r="AL144" s="127"/>
    </row>
    <row r="145" spans="1:38" s="11" customFormat="1" ht="20.25" thickBot="1" x14ac:dyDescent="0.2">
      <c r="A145" s="59"/>
      <c r="B145" s="59"/>
      <c r="C145" s="83" t="s">
        <v>20</v>
      </c>
      <c r="D145" s="164"/>
      <c r="E145" s="643" t="str">
        <f>"Integratie A"&amp;LEFT(B144,1)&amp;" : "</f>
        <v xml:space="preserve">Integratie A7 : </v>
      </c>
      <c r="F145" s="644"/>
      <c r="G145" s="650"/>
      <c r="H145" s="651"/>
      <c r="I145" s="88" t="s">
        <v>21</v>
      </c>
      <c r="J145" s="84">
        <f>SUM(J147:J151)</f>
        <v>0</v>
      </c>
      <c r="K145" s="267"/>
      <c r="L145" s="59"/>
      <c r="M145" s="246"/>
      <c r="N145" s="247"/>
      <c r="O145" s="129"/>
      <c r="P145" s="129"/>
      <c r="Q145" s="129"/>
      <c r="R145" s="129"/>
      <c r="S145" s="132" t="s">
        <v>21</v>
      </c>
      <c r="T145" s="133">
        <f>SUM(T147:T151)</f>
        <v>0</v>
      </c>
      <c r="U145" s="267"/>
      <c r="V145" s="267"/>
      <c r="W145" s="246" t="s">
        <v>472</v>
      </c>
      <c r="X145" s="247"/>
      <c r="Y145" s="129"/>
      <c r="Z145" s="129"/>
      <c r="AA145" s="625"/>
      <c r="AB145" s="267"/>
      <c r="AC145" s="59"/>
      <c r="AD145" s="246"/>
      <c r="AE145" s="247"/>
      <c r="AF145" s="129"/>
      <c r="AG145" s="129"/>
      <c r="AH145" s="129"/>
      <c r="AI145" s="129"/>
      <c r="AJ145" s="129"/>
      <c r="AK145" s="132" t="s">
        <v>21</v>
      </c>
      <c r="AL145" s="133">
        <f>SUM(AL147:AL151)</f>
        <v>0</v>
      </c>
    </row>
    <row r="146" spans="1:38" s="11" customFormat="1" ht="90.75" thickTop="1" x14ac:dyDescent="0.25">
      <c r="A146" s="59"/>
      <c r="B146" s="135"/>
      <c r="C146" s="192" t="s">
        <v>5</v>
      </c>
      <c r="D146" s="192" t="s">
        <v>11</v>
      </c>
      <c r="E146" s="192" t="s">
        <v>14</v>
      </c>
      <c r="F146" s="193" t="s">
        <v>16</v>
      </c>
      <c r="G146" s="193" t="s">
        <v>36</v>
      </c>
      <c r="H146" s="193" t="s">
        <v>181</v>
      </c>
      <c r="I146" s="193" t="s">
        <v>12</v>
      </c>
      <c r="J146" s="193" t="s">
        <v>13</v>
      </c>
      <c r="K146" s="268" t="s">
        <v>210</v>
      </c>
      <c r="L146" s="14"/>
      <c r="M146" s="192" t="s">
        <v>5</v>
      </c>
      <c r="N146" s="192" t="s">
        <v>11</v>
      </c>
      <c r="O146" s="193" t="s">
        <v>16</v>
      </c>
      <c r="P146" s="194" t="s">
        <v>19</v>
      </c>
      <c r="Q146" s="193" t="s">
        <v>318</v>
      </c>
      <c r="R146" s="193" t="s">
        <v>181</v>
      </c>
      <c r="S146" s="193" t="s">
        <v>319</v>
      </c>
      <c r="T146" s="193" t="s">
        <v>224</v>
      </c>
      <c r="U146" s="268" t="s">
        <v>210</v>
      </c>
      <c r="V146" s="267"/>
      <c r="W146" s="623" t="s">
        <v>5</v>
      </c>
      <c r="X146" s="626" t="s">
        <v>470</v>
      </c>
      <c r="Y146" s="193" t="s">
        <v>318</v>
      </c>
      <c r="Z146" s="527" t="s">
        <v>473</v>
      </c>
      <c r="AA146" s="193" t="s">
        <v>319</v>
      </c>
      <c r="AB146" s="268" t="s">
        <v>210</v>
      </c>
      <c r="AC146" s="14"/>
      <c r="AD146" s="192" t="s">
        <v>5</v>
      </c>
      <c r="AE146" s="192" t="s">
        <v>11</v>
      </c>
      <c r="AF146" s="193" t="s">
        <v>16</v>
      </c>
      <c r="AG146" s="194" t="s">
        <v>19</v>
      </c>
      <c r="AH146" s="193" t="s">
        <v>302</v>
      </c>
      <c r="AI146" s="195" t="s">
        <v>15</v>
      </c>
      <c r="AJ146" s="193" t="s">
        <v>302</v>
      </c>
      <c r="AK146" s="193" t="s">
        <v>18</v>
      </c>
      <c r="AL146" s="193" t="s">
        <v>226</v>
      </c>
    </row>
    <row r="147" spans="1:38" s="11" customFormat="1" ht="15" customHeight="1" x14ac:dyDescent="0.15">
      <c r="A147" s="59"/>
      <c r="B147" s="135"/>
      <c r="C147" s="165"/>
      <c r="D147" s="63"/>
      <c r="E147" s="63"/>
      <c r="F147" s="210"/>
      <c r="G147" s="227"/>
      <c r="H147" s="64"/>
      <c r="I147" s="196">
        <f>G147*(1-H147)</f>
        <v>0</v>
      </c>
      <c r="J147" s="197">
        <f>IF(ISERROR(+I147*F147),"",+I147*F147)</f>
        <v>0</v>
      </c>
      <c r="K147" s="269"/>
      <c r="L147" s="14"/>
      <c r="M147" s="198" t="str">
        <f t="shared" ref="M147:M151" si="36">IF(ISBLANK(+C147),"",+C147)</f>
        <v/>
      </c>
      <c r="N147" s="198" t="str">
        <f t="shared" ref="N147:N151" si="37">IF(ISBLANK(+D147),"",+D147)</f>
        <v/>
      </c>
      <c r="O147" s="199" t="str">
        <f>IF(ISBLANK(+F147),"",+F147)</f>
        <v/>
      </c>
      <c r="P147" s="108"/>
      <c r="Q147" s="227"/>
      <c r="R147" s="211"/>
      <c r="S147" s="196">
        <f t="shared" ref="S147:S151" si="38">IF(ISERROR(+Q147*(1-(R147))),"",+Q147*(1-(R147)))</f>
        <v>0</v>
      </c>
      <c r="T147" s="197">
        <f>IF(OR(P147="nee",P147=""),0,IF(ISERROR(+S147*O147*7),0,+S147*O147*7))</f>
        <v>0</v>
      </c>
      <c r="U147" s="269"/>
      <c r="V147" s="267"/>
      <c r="W147" s="629"/>
      <c r="X147" s="627"/>
      <c r="Y147" s="628"/>
      <c r="Z147" s="528"/>
      <c r="AA147" s="196" t="str">
        <f>IF(Z147="","",Y147*(1-Z147))</f>
        <v/>
      </c>
      <c r="AB147" s="269"/>
      <c r="AC147" s="14"/>
      <c r="AD147" s="198" t="str">
        <f t="shared" ref="AD147:AD151" si="39">IF(ISBLANK(+M147),"",+M147)</f>
        <v/>
      </c>
      <c r="AE147" s="198" t="str">
        <f t="shared" ref="AE147:AE151" si="40">IF(ISBLANK(+N147),"",+N147)</f>
        <v/>
      </c>
      <c r="AF147" s="199" t="str">
        <f>IF(ISBLANK(+F147),"",+F147)</f>
        <v/>
      </c>
      <c r="AG147" s="108"/>
      <c r="AH147" s="106"/>
      <c r="AI147" s="211"/>
      <c r="AJ147" s="200" t="str">
        <f>IF(ISERROR(IF(OR(AG147="nee",AG147=""),"",+AF147*AH147)),"",IF(OR(AG147="nee",AG147=""),"",+AF147*AH147))</f>
        <v/>
      </c>
      <c r="AK147" s="201" t="str">
        <f>IF(ISERROR((AJ147*24*365)/1000),"",(AJ147*24*365)/1000)</f>
        <v/>
      </c>
      <c r="AL147" s="197">
        <f>IF(ISERROR(+AK147*tariefKwh*7),0,+AK147*tariefKwh*7)</f>
        <v>0</v>
      </c>
    </row>
    <row r="148" spans="1:38" s="11" customFormat="1" ht="15" customHeight="1" x14ac:dyDescent="0.15">
      <c r="A148" s="59"/>
      <c r="B148" s="135"/>
      <c r="C148" s="165"/>
      <c r="D148" s="63"/>
      <c r="E148" s="63"/>
      <c r="F148" s="210"/>
      <c r="G148" s="227"/>
      <c r="H148" s="64"/>
      <c r="I148" s="196">
        <f>G148*(1-H148)</f>
        <v>0</v>
      </c>
      <c r="J148" s="197">
        <f>IF(ISERROR(+I148*F148),"",+I148*F148)</f>
        <v>0</v>
      </c>
      <c r="K148" s="269"/>
      <c r="L148" s="14"/>
      <c r="M148" s="198" t="str">
        <f t="shared" si="36"/>
        <v/>
      </c>
      <c r="N148" s="198" t="str">
        <f t="shared" si="37"/>
        <v/>
      </c>
      <c r="O148" s="199" t="str">
        <f>IF(ISBLANK(+F148),"",+F148)</f>
        <v/>
      </c>
      <c r="P148" s="108"/>
      <c r="Q148" s="227"/>
      <c r="R148" s="211"/>
      <c r="S148" s="196">
        <f t="shared" si="38"/>
        <v>0</v>
      </c>
      <c r="T148" s="197">
        <f>IF(OR(P148="nee",P148=""),0,IF(ISERROR(+S148*O148*7),0,+S148*O148*7))</f>
        <v>0</v>
      </c>
      <c r="U148" s="269"/>
      <c r="V148" s="267"/>
      <c r="W148" s="629"/>
      <c r="X148" s="627"/>
      <c r="Y148" s="628"/>
      <c r="Z148" s="528"/>
      <c r="AA148" s="196" t="str">
        <f>IF(Z148="","",Y148*(1-Z148))</f>
        <v/>
      </c>
      <c r="AB148" s="269"/>
      <c r="AC148" s="14"/>
      <c r="AD148" s="198" t="str">
        <f t="shared" si="39"/>
        <v/>
      </c>
      <c r="AE148" s="198" t="str">
        <f t="shared" si="40"/>
        <v/>
      </c>
      <c r="AF148" s="199" t="str">
        <f>IF(ISBLANK(+F148),"",+F148)</f>
        <v/>
      </c>
      <c r="AG148" s="108"/>
      <c r="AH148" s="106"/>
      <c r="AI148" s="211"/>
      <c r="AJ148" s="200" t="str">
        <f>IF(ISERROR(IF(OR(AG148="nee",AG148=""),"",+AF148*AH148)),"",IF(OR(AG148="nee",AG148=""),"",+AF148*AH148))</f>
        <v/>
      </c>
      <c r="AK148" s="201" t="str">
        <f>IF(ISERROR((AJ148*24*365)/1000),"",(AJ148*24*365)/1000)</f>
        <v/>
      </c>
      <c r="AL148" s="197">
        <f>IF(ISERROR(+AK148*tariefKwh*7),0,+AK148*tariefKwh*7)</f>
        <v>0</v>
      </c>
    </row>
    <row r="149" spans="1:38" s="11" customFormat="1" ht="15" customHeight="1" x14ac:dyDescent="0.15">
      <c r="A149" s="59"/>
      <c r="B149" s="135"/>
      <c r="C149" s="165"/>
      <c r="D149" s="63"/>
      <c r="E149" s="63"/>
      <c r="F149" s="210"/>
      <c r="G149" s="227"/>
      <c r="H149" s="64"/>
      <c r="I149" s="196">
        <f>G149*(1-H149)</f>
        <v>0</v>
      </c>
      <c r="J149" s="197">
        <f>IF(ISERROR(+I149*F149),"",+I149*F149)</f>
        <v>0</v>
      </c>
      <c r="K149" s="269"/>
      <c r="L149" s="14"/>
      <c r="M149" s="198" t="str">
        <f t="shared" si="36"/>
        <v/>
      </c>
      <c r="N149" s="198" t="str">
        <f t="shared" si="37"/>
        <v/>
      </c>
      <c r="O149" s="199" t="str">
        <f>IF(ISBLANK(+F149),"",+F149)</f>
        <v/>
      </c>
      <c r="P149" s="108"/>
      <c r="Q149" s="227"/>
      <c r="R149" s="211"/>
      <c r="S149" s="196">
        <f t="shared" si="38"/>
        <v>0</v>
      </c>
      <c r="T149" s="197">
        <f>IF(OR(P149="nee",P149=""),0,IF(ISERROR(+S149*O149*7),0,+S149*O149*7))</f>
        <v>0</v>
      </c>
      <c r="U149" s="269"/>
      <c r="V149" s="267"/>
      <c r="W149" s="629"/>
      <c r="X149" s="627"/>
      <c r="Y149" s="628"/>
      <c r="Z149" s="528"/>
      <c r="AA149" s="196" t="str">
        <f>IF(Z149="","",Y149*(1-Z149))</f>
        <v/>
      </c>
      <c r="AB149" s="269"/>
      <c r="AC149" s="14"/>
      <c r="AD149" s="198" t="str">
        <f t="shared" si="39"/>
        <v/>
      </c>
      <c r="AE149" s="198" t="str">
        <f t="shared" si="40"/>
        <v/>
      </c>
      <c r="AF149" s="199" t="str">
        <f>IF(ISBLANK(+F149),"",+F149)</f>
        <v/>
      </c>
      <c r="AG149" s="108"/>
      <c r="AH149" s="106"/>
      <c r="AI149" s="211"/>
      <c r="AJ149" s="200" t="str">
        <f>IF(ISERROR(IF(OR(AG149="nee",AG149=""),"",+AF149*AH149)),"",IF(OR(AG149="nee",AG149=""),"",+AF149*AH149))</f>
        <v/>
      </c>
      <c r="AK149" s="201" t="str">
        <f>IF(ISERROR((AJ149*24*365)/1000),"",(AJ149*24*365)/1000)</f>
        <v/>
      </c>
      <c r="AL149" s="197">
        <f>IF(ISERROR(+AK149*tariefKwh*7),0,+AK149*tariefKwh*7)</f>
        <v>0</v>
      </c>
    </row>
    <row r="150" spans="1:38" s="11" customFormat="1" ht="15" customHeight="1" x14ac:dyDescent="0.15">
      <c r="A150" s="59"/>
      <c r="B150" s="135"/>
      <c r="C150" s="165"/>
      <c r="D150" s="63"/>
      <c r="E150" s="63"/>
      <c r="F150" s="210"/>
      <c r="G150" s="227"/>
      <c r="H150" s="64"/>
      <c r="I150" s="196">
        <f>G150*(1-H150)</f>
        <v>0</v>
      </c>
      <c r="J150" s="197">
        <f>IF(ISERROR(+I150*F150),"",+I150*F150)</f>
        <v>0</v>
      </c>
      <c r="K150" s="269"/>
      <c r="L150" s="14"/>
      <c r="M150" s="198" t="str">
        <f t="shared" si="36"/>
        <v/>
      </c>
      <c r="N150" s="198" t="str">
        <f t="shared" si="37"/>
        <v/>
      </c>
      <c r="O150" s="199" t="str">
        <f>IF(ISBLANK(+F150),"",+F150)</f>
        <v/>
      </c>
      <c r="P150" s="108"/>
      <c r="Q150" s="227"/>
      <c r="R150" s="211"/>
      <c r="S150" s="196">
        <f t="shared" si="38"/>
        <v>0</v>
      </c>
      <c r="T150" s="197">
        <f>IF(OR(P150="nee",P150=""),0,IF(ISERROR(+S150*O150*7),0,+S150*O150*7))</f>
        <v>0</v>
      </c>
      <c r="U150" s="269"/>
      <c r="V150" s="267"/>
      <c r="W150" s="629"/>
      <c r="X150" s="627"/>
      <c r="Y150" s="628"/>
      <c r="Z150" s="528"/>
      <c r="AA150" s="196" t="str">
        <f>IF(Z150="","",Y150*(1-Z150))</f>
        <v/>
      </c>
      <c r="AB150" s="269"/>
      <c r="AC150" s="14"/>
      <c r="AD150" s="198" t="str">
        <f t="shared" si="39"/>
        <v/>
      </c>
      <c r="AE150" s="198" t="str">
        <f t="shared" si="40"/>
        <v/>
      </c>
      <c r="AF150" s="199" t="str">
        <f>IF(ISBLANK(+F150),"",+F150)</f>
        <v/>
      </c>
      <c r="AG150" s="108"/>
      <c r="AH150" s="106"/>
      <c r="AI150" s="211"/>
      <c r="AJ150" s="200" t="str">
        <f>IF(ISERROR(IF(OR(AG150="nee",AG150=""),"",+AF150*AH150)),"",IF(OR(AG150="nee",AG150=""),"",+AF150*AH150))</f>
        <v/>
      </c>
      <c r="AK150" s="201" t="str">
        <f>IF(ISERROR((AJ150*24*365)/1000),"",(AJ150*24*365)/1000)</f>
        <v/>
      </c>
      <c r="AL150" s="197">
        <f>IF(ISERROR(+AK150*tariefKwh*7),0,+AK150*tariefKwh*7)</f>
        <v>0</v>
      </c>
    </row>
    <row r="151" spans="1:38" s="11" customFormat="1" ht="15" customHeight="1" x14ac:dyDescent="0.15">
      <c r="A151" s="59"/>
      <c r="B151" s="135"/>
      <c r="C151" s="165"/>
      <c r="D151" s="63"/>
      <c r="E151" s="63"/>
      <c r="F151" s="210"/>
      <c r="G151" s="227"/>
      <c r="H151" s="64"/>
      <c r="I151" s="196">
        <f>G151*(1-H151)</f>
        <v>0</v>
      </c>
      <c r="J151" s="197">
        <f>IF(ISERROR(+I151*F151),"",+I151*F151)</f>
        <v>0</v>
      </c>
      <c r="K151" s="269"/>
      <c r="L151" s="14"/>
      <c r="M151" s="198" t="str">
        <f t="shared" si="36"/>
        <v/>
      </c>
      <c r="N151" s="198" t="str">
        <f t="shared" si="37"/>
        <v/>
      </c>
      <c r="O151" s="199" t="str">
        <f>IF(ISBLANK(+F151),"",+F151)</f>
        <v/>
      </c>
      <c r="P151" s="108"/>
      <c r="Q151" s="227"/>
      <c r="R151" s="211"/>
      <c r="S151" s="196">
        <f t="shared" si="38"/>
        <v>0</v>
      </c>
      <c r="T151" s="197">
        <f>IF(OR(P151="nee",P151=""),0,IF(ISERROR(+S151*O151*7),0,+S151*O151*7))</f>
        <v>0</v>
      </c>
      <c r="U151" s="269"/>
      <c r="V151" s="267"/>
      <c r="W151" s="629"/>
      <c r="X151" s="627"/>
      <c r="Y151" s="628"/>
      <c r="Z151" s="528"/>
      <c r="AA151" s="196" t="str">
        <f>IF(Z151="","",Y151*(1-Z151))</f>
        <v/>
      </c>
      <c r="AB151" s="269"/>
      <c r="AC151" s="14"/>
      <c r="AD151" s="198" t="str">
        <f t="shared" si="39"/>
        <v/>
      </c>
      <c r="AE151" s="198" t="str">
        <f t="shared" si="40"/>
        <v/>
      </c>
      <c r="AF151" s="199" t="str">
        <f>IF(ISBLANK(+F151),"",+F151)</f>
        <v/>
      </c>
      <c r="AG151" s="108"/>
      <c r="AH151" s="106"/>
      <c r="AI151" s="211"/>
      <c r="AJ151" s="200" t="str">
        <f>IF(ISERROR(IF(OR(AG151="nee",AG151=""),"",+AF151*AH151)),"",IF(OR(AG151="nee",AG151=""),"",+AF151*AH151))</f>
        <v/>
      </c>
      <c r="AK151" s="201" t="str">
        <f>IF(ISERROR((AJ151*24*365)/1000),"",(AJ151*24*365)/1000)</f>
        <v/>
      </c>
      <c r="AL151" s="197">
        <f>IF(ISERROR(+AK151*tariefKwh*7),0,+AK151*tariefKwh*7)</f>
        <v>0</v>
      </c>
    </row>
    <row r="152" spans="1:38" s="11" customFormat="1" ht="15" customHeight="1" x14ac:dyDescent="0.15">
      <c r="A152" s="59"/>
      <c r="B152" s="79"/>
      <c r="C152" s="202" t="s">
        <v>299</v>
      </c>
      <c r="D152" s="203"/>
      <c r="E152" s="203"/>
      <c r="F152" s="204"/>
      <c r="G152" s="205"/>
      <c r="H152" s="206"/>
      <c r="I152" s="205"/>
      <c r="J152" s="207"/>
      <c r="K152" s="207"/>
      <c r="L152" s="208"/>
      <c r="M152" s="209"/>
      <c r="N152" s="152"/>
      <c r="O152" s="14"/>
      <c r="P152" s="14"/>
      <c r="Q152" s="14"/>
      <c r="R152" s="14"/>
      <c r="S152" s="14"/>
      <c r="T152" s="14"/>
      <c r="U152" s="207"/>
      <c r="V152" s="14"/>
      <c r="W152" s="14"/>
      <c r="X152" s="14"/>
      <c r="Y152" s="14"/>
      <c r="Z152" s="207"/>
      <c r="AA152" s="207"/>
      <c r="AB152" s="207"/>
      <c r="AC152" s="14"/>
      <c r="AD152" s="152"/>
      <c r="AE152" s="152"/>
      <c r="AF152" s="14"/>
      <c r="AG152" s="73"/>
      <c r="AH152" s="14"/>
      <c r="AI152" s="14"/>
    </row>
    <row r="153" spans="1:38" s="11" customFormat="1" ht="15" customHeight="1" x14ac:dyDescent="0.15">
      <c r="A153" s="59"/>
      <c r="B153" s="79"/>
      <c r="C153" s="202"/>
      <c r="D153" s="203"/>
      <c r="E153" s="203"/>
      <c r="F153" s="204"/>
      <c r="G153" s="205"/>
      <c r="H153" s="206"/>
      <c r="I153" s="205"/>
      <c r="J153" s="207"/>
      <c r="K153" s="205"/>
      <c r="L153" s="208"/>
      <c r="M153" s="209"/>
      <c r="N153" s="152"/>
      <c r="O153" s="14"/>
      <c r="P153" s="14"/>
      <c r="Q153" s="14"/>
      <c r="R153" s="14"/>
      <c r="S153" s="14"/>
      <c r="T153" s="14"/>
      <c r="U153" s="205"/>
      <c r="V153" s="14"/>
      <c r="W153" s="14"/>
      <c r="X153" s="14"/>
      <c r="Y153" s="14"/>
      <c r="Z153" s="205"/>
      <c r="AA153" s="205"/>
      <c r="AB153" s="205"/>
      <c r="AC153" s="14"/>
      <c r="AD153" s="152"/>
      <c r="AE153" s="152"/>
      <c r="AF153" s="14"/>
      <c r="AG153" s="73"/>
      <c r="AH153" s="14"/>
      <c r="AI153" s="14"/>
    </row>
    <row r="154" spans="1:38" s="11" customFormat="1" ht="60.75" x14ac:dyDescent="0.3">
      <c r="A154" s="59"/>
      <c r="B154" s="81" t="s">
        <v>249</v>
      </c>
      <c r="C154" s="633" t="s">
        <v>195</v>
      </c>
      <c r="D154" s="634" t="e">
        <f>VLOOKUP(C154,$B$10:$D$21,2,FALSE)</f>
        <v>#N/A</v>
      </c>
      <c r="E154" s="634" t="e">
        <f>VLOOKUP(D154,$B$10:$D$21,2,FALSE)</f>
        <v>#N/A</v>
      </c>
      <c r="F154" s="67"/>
      <c r="G154" s="67"/>
      <c r="H154" s="67"/>
      <c r="I154" s="67"/>
      <c r="J154" s="191" t="s">
        <v>41</v>
      </c>
      <c r="K154" s="270"/>
      <c r="L154" s="14"/>
      <c r="M154" s="633" t="str">
        <f>IF(E155="Subscription","Subscription","Onderhoud &amp; Support")</f>
        <v>Onderhoud &amp; Support</v>
      </c>
      <c r="N154" s="634"/>
      <c r="O154" s="634"/>
      <c r="P154" s="634"/>
      <c r="Q154" s="58"/>
      <c r="R154" s="58"/>
      <c r="S154" s="58"/>
      <c r="T154" s="191" t="str">
        <f>"Totaalprijs "&amp;M154&amp;" 
Licentie"</f>
        <v>Totaalprijs Onderhoud &amp; Support 
Licentie</v>
      </c>
      <c r="U154" s="270"/>
      <c r="V154" s="14"/>
      <c r="W154" s="270"/>
      <c r="X154" s="270"/>
      <c r="Y154" s="270"/>
      <c r="Z154" s="270"/>
      <c r="AA154" s="270"/>
      <c r="AB154" s="270"/>
      <c r="AC154" s="14"/>
      <c r="AD154" s="150"/>
      <c r="AE154" s="150"/>
      <c r="AF154" s="18"/>
      <c r="AG154" s="18"/>
      <c r="AH154" s="18"/>
      <c r="AI154" s="18"/>
      <c r="AJ154" s="18"/>
      <c r="AK154" s="18"/>
      <c r="AL154" s="18"/>
    </row>
    <row r="155" spans="1:38" s="11" customFormat="1" ht="20.25" thickBot="1" x14ac:dyDescent="0.25">
      <c r="A155" s="59"/>
      <c r="B155" s="82"/>
      <c r="C155" s="83" t="s">
        <v>39</v>
      </c>
      <c r="D155" s="166"/>
      <c r="E155" s="134"/>
      <c r="F155" s="294" t="s">
        <v>40</v>
      </c>
      <c r="G155" s="99"/>
      <c r="H155" s="68"/>
      <c r="I155" s="68"/>
      <c r="J155" s="69">
        <f>SUM(J157:J159)</f>
        <v>0</v>
      </c>
      <c r="K155" s="271"/>
      <c r="L155" s="14"/>
      <c r="M155" s="154"/>
      <c r="N155" s="153"/>
      <c r="O155" s="70"/>
      <c r="P155" s="70"/>
      <c r="Q155" s="70"/>
      <c r="R155" s="70"/>
      <c r="S155" s="70"/>
      <c r="T155" s="71">
        <f>SUM(T157:T159)</f>
        <v>0</v>
      </c>
      <c r="U155" s="271"/>
      <c r="V155" s="14"/>
      <c r="W155" s="271"/>
      <c r="X155" s="271"/>
      <c r="Y155" s="271"/>
      <c r="Z155" s="271"/>
      <c r="AA155" s="271"/>
      <c r="AB155" s="271"/>
      <c r="AC155" s="14"/>
      <c r="AD155" s="150"/>
      <c r="AE155" s="150"/>
      <c r="AF155" s="18"/>
      <c r="AG155" s="18"/>
      <c r="AH155" s="18"/>
      <c r="AI155" s="18"/>
      <c r="AJ155" s="18"/>
      <c r="AK155" s="18"/>
      <c r="AL155" s="18"/>
    </row>
    <row r="156" spans="1:38" s="11" customFormat="1" ht="75.75" thickTop="1" x14ac:dyDescent="0.25">
      <c r="A156" s="59"/>
      <c r="B156" s="135"/>
      <c r="C156" s="192" t="s">
        <v>5</v>
      </c>
      <c r="D156" s="192" t="s">
        <v>11</v>
      </c>
      <c r="E156" s="192" t="s">
        <v>14</v>
      </c>
      <c r="F156" s="193" t="s">
        <v>16</v>
      </c>
      <c r="G156" s="193" t="s">
        <v>36</v>
      </c>
      <c r="H156" s="193" t="s">
        <v>181</v>
      </c>
      <c r="I156" s="193" t="s">
        <v>12</v>
      </c>
      <c r="J156" s="193" t="s">
        <v>13</v>
      </c>
      <c r="K156" s="268" t="s">
        <v>210</v>
      </c>
      <c r="L156" s="14"/>
      <c r="M156" s="192" t="s">
        <v>5</v>
      </c>
      <c r="N156" s="192" t="s">
        <v>11</v>
      </c>
      <c r="O156" s="193" t="s">
        <v>16</v>
      </c>
      <c r="P156" s="194" t="s">
        <v>19</v>
      </c>
      <c r="Q156" s="193" t="s">
        <v>318</v>
      </c>
      <c r="R156" s="193" t="s">
        <v>474</v>
      </c>
      <c r="S156" s="193" t="s">
        <v>319</v>
      </c>
      <c r="T156" s="193" t="s">
        <v>224</v>
      </c>
      <c r="U156" s="268" t="s">
        <v>210</v>
      </c>
      <c r="V156" s="14"/>
      <c r="W156" s="271"/>
      <c r="X156" s="271"/>
      <c r="Y156" s="271"/>
      <c r="Z156" s="271"/>
      <c r="AA156" s="271"/>
      <c r="AB156" s="271"/>
      <c r="AC156" s="14"/>
      <c r="AD156" s="150"/>
      <c r="AE156" s="150"/>
      <c r="AF156" s="18"/>
      <c r="AG156" s="18"/>
      <c r="AH156" s="18"/>
      <c r="AI156" s="18"/>
      <c r="AJ156" s="18"/>
      <c r="AK156" s="18"/>
      <c r="AL156" s="18"/>
    </row>
    <row r="157" spans="1:38" s="11" customFormat="1" ht="15" customHeight="1" x14ac:dyDescent="0.2">
      <c r="A157" s="59"/>
      <c r="B157" s="135"/>
      <c r="C157" s="165"/>
      <c r="D157" s="63"/>
      <c r="E157" s="63"/>
      <c r="F157" s="210"/>
      <c r="G157" s="227"/>
      <c r="H157" s="64"/>
      <c r="I157" s="196">
        <f>G157*(1-H157)</f>
        <v>0</v>
      </c>
      <c r="J157" s="197">
        <f>IF(ISERROR(+I157*F157),"",+I157*F157)</f>
        <v>0</v>
      </c>
      <c r="K157" s="269"/>
      <c r="L157" s="14"/>
      <c r="M157" s="198" t="str">
        <f t="shared" ref="M157:M159" si="41">IF(ISBLANK(+C157),"",+C157)</f>
        <v/>
      </c>
      <c r="N157" s="198" t="str">
        <f t="shared" ref="N157:N159" si="42">IF(ISBLANK(+D157),"",+D157)</f>
        <v/>
      </c>
      <c r="O157" s="199" t="str">
        <f>IF(ISBLANK(+F157),"",+F157)</f>
        <v/>
      </c>
      <c r="P157" s="108"/>
      <c r="Q157" s="227"/>
      <c r="R157" s="211"/>
      <c r="S157" s="196">
        <f t="shared" ref="S157:S159" si="43">IF(ISERROR(+Q157*(1-(R157))),"",+Q157*(1-(R157)))</f>
        <v>0</v>
      </c>
      <c r="T157" s="197">
        <f>IF(OR(P157="nee",P157=""),0,IF(ISERROR(+S157*O157*7),0,+S157*O157*7))</f>
        <v>0</v>
      </c>
      <c r="U157" s="269"/>
      <c r="V157" s="14"/>
      <c r="W157" s="271"/>
      <c r="X157" s="271"/>
      <c r="Y157" s="271"/>
      <c r="Z157" s="271"/>
      <c r="AA157" s="271"/>
      <c r="AB157" s="271"/>
      <c r="AC157" s="14"/>
      <c r="AD157" s="150"/>
      <c r="AE157" s="150"/>
      <c r="AF157" s="18"/>
      <c r="AG157" s="18"/>
      <c r="AH157" s="18"/>
      <c r="AI157" s="18"/>
      <c r="AJ157" s="18"/>
      <c r="AK157" s="18"/>
      <c r="AL157" s="18"/>
    </row>
    <row r="158" spans="1:38" s="11" customFormat="1" ht="15" customHeight="1" x14ac:dyDescent="0.2">
      <c r="A158" s="59"/>
      <c r="B158" s="135"/>
      <c r="C158" s="165"/>
      <c r="D158" s="63"/>
      <c r="E158" s="63"/>
      <c r="F158" s="210"/>
      <c r="G158" s="227"/>
      <c r="H158" s="64"/>
      <c r="I158" s="196">
        <f>G158*(1-H158)</f>
        <v>0</v>
      </c>
      <c r="J158" s="197">
        <f>IF(ISERROR(+I158*F158),"",+I158*F158)</f>
        <v>0</v>
      </c>
      <c r="K158" s="269"/>
      <c r="L158" s="14"/>
      <c r="M158" s="198" t="str">
        <f t="shared" si="41"/>
        <v/>
      </c>
      <c r="N158" s="198" t="str">
        <f t="shared" si="42"/>
        <v/>
      </c>
      <c r="O158" s="199" t="str">
        <f>IF(ISBLANK(+F158),"",+F158)</f>
        <v/>
      </c>
      <c r="P158" s="108"/>
      <c r="Q158" s="227"/>
      <c r="R158" s="211"/>
      <c r="S158" s="196">
        <f t="shared" si="43"/>
        <v>0</v>
      </c>
      <c r="T158" s="197">
        <f>IF(OR(P158="nee",P158=""),0,IF(ISERROR(+S158*O158*7),0,+S158*O158*7))</f>
        <v>0</v>
      </c>
      <c r="U158" s="269"/>
      <c r="V158" s="14"/>
      <c r="W158" s="271"/>
      <c r="X158" s="271"/>
      <c r="Y158" s="271"/>
      <c r="Z158" s="271"/>
      <c r="AA158" s="271"/>
      <c r="AB158" s="271"/>
      <c r="AC158" s="14"/>
      <c r="AD158" s="150"/>
      <c r="AE158" s="150"/>
      <c r="AF158" s="18"/>
      <c r="AG158" s="18"/>
      <c r="AH158" s="18"/>
      <c r="AI158" s="18"/>
      <c r="AJ158" s="18"/>
      <c r="AK158" s="18"/>
      <c r="AL158" s="18"/>
    </row>
    <row r="159" spans="1:38" s="11" customFormat="1" ht="15" customHeight="1" x14ac:dyDescent="0.2">
      <c r="A159" s="59"/>
      <c r="B159" s="135"/>
      <c r="C159" s="165"/>
      <c r="D159" s="63"/>
      <c r="E159" s="63"/>
      <c r="F159" s="210"/>
      <c r="G159" s="227"/>
      <c r="H159" s="64"/>
      <c r="I159" s="196">
        <f>G159*(1-H159)</f>
        <v>0</v>
      </c>
      <c r="J159" s="197">
        <f>IF(ISERROR(+I159*F159),"",+I159*F159)</f>
        <v>0</v>
      </c>
      <c r="K159" s="269"/>
      <c r="L159" s="14"/>
      <c r="M159" s="198" t="str">
        <f t="shared" si="41"/>
        <v/>
      </c>
      <c r="N159" s="198" t="str">
        <f t="shared" si="42"/>
        <v/>
      </c>
      <c r="O159" s="199" t="str">
        <f>IF(ISBLANK(+F159),"",+F159)</f>
        <v/>
      </c>
      <c r="P159" s="108"/>
      <c r="Q159" s="227"/>
      <c r="R159" s="211"/>
      <c r="S159" s="196">
        <f t="shared" si="43"/>
        <v>0</v>
      </c>
      <c r="T159" s="197">
        <f>IF(OR(P159="nee",P159=""),0,IF(ISERROR(+S159*O159*7),0,+S159*O159*7))</f>
        <v>0</v>
      </c>
      <c r="U159" s="269"/>
      <c r="V159" s="14"/>
      <c r="W159" s="271"/>
      <c r="X159" s="271"/>
      <c r="Y159" s="271"/>
      <c r="Z159" s="271"/>
      <c r="AA159" s="271"/>
      <c r="AB159" s="271"/>
      <c r="AC159" s="14"/>
      <c r="AD159" s="150"/>
      <c r="AE159" s="150"/>
      <c r="AF159" s="18"/>
      <c r="AG159" s="18"/>
      <c r="AH159" s="18"/>
      <c r="AI159" s="18"/>
      <c r="AJ159" s="18"/>
      <c r="AK159" s="18"/>
      <c r="AL159" s="18"/>
    </row>
    <row r="160" spans="1:38" s="11" customFormat="1" ht="15" customHeight="1" thickBot="1" x14ac:dyDescent="0.25">
      <c r="A160" s="59"/>
      <c r="B160" s="158"/>
      <c r="C160" s="158"/>
      <c r="D160" s="158"/>
      <c r="E160" s="24"/>
      <c r="F160" s="20"/>
      <c r="G160" s="20"/>
      <c r="H160" s="20"/>
      <c r="I160" s="20"/>
      <c r="J160" s="20"/>
      <c r="K160" s="20"/>
      <c r="L160" s="20"/>
      <c r="M160" s="149"/>
      <c r="N160" s="149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149"/>
      <c r="AE160" s="149"/>
      <c r="AF160" s="20"/>
      <c r="AG160" s="20"/>
      <c r="AH160" s="20"/>
      <c r="AI160" s="20"/>
      <c r="AJ160" s="20"/>
      <c r="AK160" s="20"/>
      <c r="AL160" s="20"/>
    </row>
    <row r="161" spans="1:38" s="11" customFormat="1" ht="15" customHeight="1" x14ac:dyDescent="0.2">
      <c r="A161" s="59"/>
      <c r="B161" s="15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50"/>
      <c r="N161" s="150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50"/>
      <c r="AE161" s="150"/>
      <c r="AF161" s="18"/>
      <c r="AG161" s="18"/>
      <c r="AH161" s="18"/>
      <c r="AI161" s="18"/>
      <c r="AJ161" s="18"/>
      <c r="AK161" s="18"/>
      <c r="AL161" s="18"/>
    </row>
    <row r="162" spans="1:38" s="11" customFormat="1" ht="19.5" x14ac:dyDescent="0.15">
      <c r="A162" s="59"/>
      <c r="B162" s="87" t="s">
        <v>238</v>
      </c>
      <c r="C162" s="83" t="str">
        <f>VLOOKUP(B162,$B$10:$D$32,2,FALSE)</f>
        <v>Variant 8, Integratie Decentrale WAN-koppeling &amp; Distributie</v>
      </c>
      <c r="D162" s="164"/>
      <c r="E162" s="128"/>
      <c r="F162" s="128"/>
      <c r="G162" s="131" t="s">
        <v>35</v>
      </c>
      <c r="H162" s="131"/>
      <c r="I162" s="128"/>
      <c r="J162" s="127"/>
      <c r="K162" s="266"/>
      <c r="L162" s="85"/>
      <c r="M162" s="248" t="s">
        <v>317</v>
      </c>
      <c r="N162" s="249"/>
      <c r="O162" s="250"/>
      <c r="P162" s="250"/>
      <c r="Q162" s="250"/>
      <c r="R162" s="250"/>
      <c r="S162" s="128"/>
      <c r="T162" s="127"/>
      <c r="U162" s="266"/>
      <c r="V162" s="266"/>
      <c r="W162" s="248" t="s">
        <v>317</v>
      </c>
      <c r="X162" s="249"/>
      <c r="Y162" s="250"/>
      <c r="Z162" s="250"/>
      <c r="AA162" s="624"/>
      <c r="AB162" s="266"/>
      <c r="AC162" s="85"/>
      <c r="AD162" s="248" t="s">
        <v>17</v>
      </c>
      <c r="AE162" s="249"/>
      <c r="AF162" s="250"/>
      <c r="AG162" s="250"/>
      <c r="AH162" s="250"/>
      <c r="AI162" s="250"/>
      <c r="AJ162" s="250"/>
      <c r="AK162" s="128"/>
      <c r="AL162" s="127"/>
    </row>
    <row r="163" spans="1:38" s="11" customFormat="1" ht="20.25" thickBot="1" x14ac:dyDescent="0.2">
      <c r="A163" s="59"/>
      <c r="B163" s="59"/>
      <c r="C163" s="83" t="s">
        <v>20</v>
      </c>
      <c r="D163" s="164"/>
      <c r="E163" s="643" t="str">
        <f>"Integratie A"&amp;LEFT(B162,1)&amp;" : "</f>
        <v xml:space="preserve">Integratie A8 : </v>
      </c>
      <c r="F163" s="644"/>
      <c r="G163" s="650"/>
      <c r="H163" s="651"/>
      <c r="I163" s="88" t="s">
        <v>21</v>
      </c>
      <c r="J163" s="84">
        <f>SUM(J165:J169)</f>
        <v>0</v>
      </c>
      <c r="K163" s="267"/>
      <c r="L163" s="59"/>
      <c r="M163" s="246"/>
      <c r="N163" s="247"/>
      <c r="O163" s="129"/>
      <c r="P163" s="129"/>
      <c r="Q163" s="129"/>
      <c r="R163" s="129"/>
      <c r="S163" s="132" t="s">
        <v>21</v>
      </c>
      <c r="T163" s="133">
        <f>SUM(T165:T169)</f>
        <v>0</v>
      </c>
      <c r="U163" s="267"/>
      <c r="V163" s="267"/>
      <c r="W163" s="246" t="s">
        <v>472</v>
      </c>
      <c r="X163" s="247"/>
      <c r="Y163" s="129"/>
      <c r="Z163" s="129"/>
      <c r="AA163" s="625"/>
      <c r="AB163" s="267"/>
      <c r="AC163" s="59"/>
      <c r="AD163" s="246"/>
      <c r="AE163" s="247"/>
      <c r="AF163" s="129"/>
      <c r="AG163" s="129"/>
      <c r="AH163" s="129"/>
      <c r="AI163" s="129"/>
      <c r="AJ163" s="129"/>
      <c r="AK163" s="132" t="s">
        <v>21</v>
      </c>
      <c r="AL163" s="133">
        <f>SUM(AL165:AL169)</f>
        <v>0</v>
      </c>
    </row>
    <row r="164" spans="1:38" s="11" customFormat="1" ht="90.75" thickTop="1" x14ac:dyDescent="0.25">
      <c r="A164" s="59"/>
      <c r="B164" s="135"/>
      <c r="C164" s="192" t="s">
        <v>5</v>
      </c>
      <c r="D164" s="192" t="s">
        <v>11</v>
      </c>
      <c r="E164" s="192" t="s">
        <v>14</v>
      </c>
      <c r="F164" s="193" t="s">
        <v>16</v>
      </c>
      <c r="G164" s="193" t="s">
        <v>36</v>
      </c>
      <c r="H164" s="193" t="s">
        <v>181</v>
      </c>
      <c r="I164" s="193" t="s">
        <v>12</v>
      </c>
      <c r="J164" s="193" t="s">
        <v>13</v>
      </c>
      <c r="K164" s="268" t="s">
        <v>210</v>
      </c>
      <c r="L164" s="14"/>
      <c r="M164" s="192" t="s">
        <v>5</v>
      </c>
      <c r="N164" s="192" t="s">
        <v>11</v>
      </c>
      <c r="O164" s="193" t="s">
        <v>16</v>
      </c>
      <c r="P164" s="194" t="s">
        <v>19</v>
      </c>
      <c r="Q164" s="193" t="s">
        <v>318</v>
      </c>
      <c r="R164" s="193" t="s">
        <v>474</v>
      </c>
      <c r="S164" s="193" t="s">
        <v>319</v>
      </c>
      <c r="T164" s="193" t="s">
        <v>224</v>
      </c>
      <c r="U164" s="268" t="s">
        <v>210</v>
      </c>
      <c r="V164" s="267"/>
      <c r="W164" s="623" t="s">
        <v>5</v>
      </c>
      <c r="X164" s="626" t="s">
        <v>470</v>
      </c>
      <c r="Y164" s="193" t="s">
        <v>318</v>
      </c>
      <c r="Z164" s="527" t="s">
        <v>473</v>
      </c>
      <c r="AA164" s="193" t="s">
        <v>319</v>
      </c>
      <c r="AB164" s="268" t="s">
        <v>210</v>
      </c>
      <c r="AC164" s="14"/>
      <c r="AD164" s="192" t="s">
        <v>5</v>
      </c>
      <c r="AE164" s="192" t="s">
        <v>11</v>
      </c>
      <c r="AF164" s="193" t="s">
        <v>16</v>
      </c>
      <c r="AG164" s="194" t="s">
        <v>19</v>
      </c>
      <c r="AH164" s="193" t="s">
        <v>302</v>
      </c>
      <c r="AI164" s="195" t="s">
        <v>15</v>
      </c>
      <c r="AJ164" s="193" t="s">
        <v>302</v>
      </c>
      <c r="AK164" s="193" t="s">
        <v>18</v>
      </c>
      <c r="AL164" s="193" t="s">
        <v>226</v>
      </c>
    </row>
    <row r="165" spans="1:38" s="11" customFormat="1" ht="15" customHeight="1" x14ac:dyDescent="0.15">
      <c r="A165" s="59"/>
      <c r="B165" s="135"/>
      <c r="C165" s="165"/>
      <c r="D165" s="63"/>
      <c r="E165" s="63"/>
      <c r="F165" s="210"/>
      <c r="G165" s="227"/>
      <c r="H165" s="64"/>
      <c r="I165" s="196">
        <f>G165*(1-H165)</f>
        <v>0</v>
      </c>
      <c r="J165" s="197">
        <f>IF(ISERROR(+I165*F165),"",+I165*F165)</f>
        <v>0</v>
      </c>
      <c r="K165" s="269"/>
      <c r="L165" s="14"/>
      <c r="M165" s="198" t="str">
        <f t="shared" ref="M165:M169" si="44">IF(ISBLANK(+C165),"",+C165)</f>
        <v/>
      </c>
      <c r="N165" s="198" t="str">
        <f t="shared" ref="N165:N169" si="45">IF(ISBLANK(+D165),"",+D165)</f>
        <v/>
      </c>
      <c r="O165" s="199" t="str">
        <f>IF(ISBLANK(+F165),"",+F165)</f>
        <v/>
      </c>
      <c r="P165" s="108"/>
      <c r="Q165" s="227"/>
      <c r="R165" s="211"/>
      <c r="S165" s="196">
        <f t="shared" ref="S165:S169" si="46">IF(ISERROR(+Q165*(1-(R165))),"",+Q165*(1-(R165)))</f>
        <v>0</v>
      </c>
      <c r="T165" s="197">
        <f>IF(OR(P165="nee",P165=""),0,IF(ISERROR(+S165*O165*7),0,+S165*O165*7))</f>
        <v>0</v>
      </c>
      <c r="U165" s="269"/>
      <c r="V165" s="267"/>
      <c r="W165" s="629"/>
      <c r="X165" s="627"/>
      <c r="Y165" s="628"/>
      <c r="Z165" s="528"/>
      <c r="AA165" s="196" t="str">
        <f>IF(Z165="","",Y165*(1-Z165))</f>
        <v/>
      </c>
      <c r="AB165" s="269"/>
      <c r="AC165" s="14"/>
      <c r="AD165" s="198" t="str">
        <f t="shared" ref="AD165:AD169" si="47">IF(ISBLANK(+M165),"",+M165)</f>
        <v/>
      </c>
      <c r="AE165" s="198" t="str">
        <f t="shared" ref="AE165:AE169" si="48">IF(ISBLANK(+N165),"",+N165)</f>
        <v/>
      </c>
      <c r="AF165" s="199" t="str">
        <f>IF(ISBLANK(+F165),"",+F165)</f>
        <v/>
      </c>
      <c r="AG165" s="108"/>
      <c r="AH165" s="106"/>
      <c r="AI165" s="211"/>
      <c r="AJ165" s="200" t="str">
        <f>IF(ISERROR(IF(OR(AG165="nee",AG165=""),"",+AF165*AH165)),"",IF(OR(AG165="nee",AG165=""),"",+AF165*AH165))</f>
        <v/>
      </c>
      <c r="AK165" s="201" t="str">
        <f>IF(ISERROR((AJ165*24*365)/1000),"",(AJ165*24*365)/1000)</f>
        <v/>
      </c>
      <c r="AL165" s="197">
        <f>IF(ISERROR(+AK165*tariefKwh*7),0,+AK165*tariefKwh*7)</f>
        <v>0</v>
      </c>
    </row>
    <row r="166" spans="1:38" s="11" customFormat="1" ht="15" customHeight="1" x14ac:dyDescent="0.15">
      <c r="A166" s="59"/>
      <c r="B166" s="135"/>
      <c r="C166" s="165"/>
      <c r="D166" s="63"/>
      <c r="E166" s="63"/>
      <c r="F166" s="210"/>
      <c r="G166" s="227"/>
      <c r="H166" s="64"/>
      <c r="I166" s="196">
        <f>G166*(1-H166)</f>
        <v>0</v>
      </c>
      <c r="J166" s="197">
        <f>IF(ISERROR(+I166*F166),"",+I166*F166)</f>
        <v>0</v>
      </c>
      <c r="K166" s="269"/>
      <c r="L166" s="14"/>
      <c r="M166" s="198" t="str">
        <f t="shared" si="44"/>
        <v/>
      </c>
      <c r="N166" s="198" t="str">
        <f t="shared" si="45"/>
        <v/>
      </c>
      <c r="O166" s="199" t="str">
        <f>IF(ISBLANK(+F166),"",+F166)</f>
        <v/>
      </c>
      <c r="P166" s="108"/>
      <c r="Q166" s="227"/>
      <c r="R166" s="211"/>
      <c r="S166" s="196">
        <f t="shared" si="46"/>
        <v>0</v>
      </c>
      <c r="T166" s="197">
        <f>IF(OR(P166="nee",P166=""),0,IF(ISERROR(+S166*O166*7),0,+S166*O166*7))</f>
        <v>0</v>
      </c>
      <c r="U166" s="269"/>
      <c r="V166" s="267"/>
      <c r="W166" s="629"/>
      <c r="X166" s="627"/>
      <c r="Y166" s="628"/>
      <c r="Z166" s="528"/>
      <c r="AA166" s="196" t="str">
        <f>IF(Z166="","",Y166*(1-Z166))</f>
        <v/>
      </c>
      <c r="AB166" s="269"/>
      <c r="AC166" s="14"/>
      <c r="AD166" s="198" t="str">
        <f t="shared" si="47"/>
        <v/>
      </c>
      <c r="AE166" s="198" t="str">
        <f t="shared" si="48"/>
        <v/>
      </c>
      <c r="AF166" s="199" t="str">
        <f>IF(ISBLANK(+F166),"",+F166)</f>
        <v/>
      </c>
      <c r="AG166" s="108"/>
      <c r="AH166" s="106"/>
      <c r="AI166" s="211"/>
      <c r="AJ166" s="200" t="str">
        <f>IF(ISERROR(IF(OR(AG166="nee",AG166=""),"",+AF166*AH166)),"",IF(OR(AG166="nee",AG166=""),"",+AF166*AH166))</f>
        <v/>
      </c>
      <c r="AK166" s="201" t="str">
        <f>IF(ISERROR((AJ166*24*365)/1000),"",(AJ166*24*365)/1000)</f>
        <v/>
      </c>
      <c r="AL166" s="197">
        <f>IF(ISERROR(+AK166*tariefKwh*7),0,+AK166*tariefKwh*7)</f>
        <v>0</v>
      </c>
    </row>
    <row r="167" spans="1:38" s="11" customFormat="1" ht="15" customHeight="1" x14ac:dyDescent="0.15">
      <c r="A167" s="59"/>
      <c r="B167" s="135"/>
      <c r="C167" s="165"/>
      <c r="D167" s="63"/>
      <c r="E167" s="63"/>
      <c r="F167" s="210"/>
      <c r="G167" s="227"/>
      <c r="H167" s="64"/>
      <c r="I167" s="196">
        <f>G167*(1-H167)</f>
        <v>0</v>
      </c>
      <c r="J167" s="197">
        <f>IF(ISERROR(+I167*F167),"",+I167*F167)</f>
        <v>0</v>
      </c>
      <c r="K167" s="269"/>
      <c r="L167" s="14"/>
      <c r="M167" s="198" t="str">
        <f t="shared" si="44"/>
        <v/>
      </c>
      <c r="N167" s="198" t="str">
        <f t="shared" si="45"/>
        <v/>
      </c>
      <c r="O167" s="199" t="str">
        <f>IF(ISBLANK(+F167),"",+F167)</f>
        <v/>
      </c>
      <c r="P167" s="108"/>
      <c r="Q167" s="227"/>
      <c r="R167" s="211"/>
      <c r="S167" s="196">
        <f t="shared" si="46"/>
        <v>0</v>
      </c>
      <c r="T167" s="197">
        <f>IF(OR(P167="nee",P167=""),0,IF(ISERROR(+S167*O167*7),0,+S167*O167*7))</f>
        <v>0</v>
      </c>
      <c r="U167" s="269"/>
      <c r="V167" s="267"/>
      <c r="W167" s="629"/>
      <c r="X167" s="627"/>
      <c r="Y167" s="628"/>
      <c r="Z167" s="528"/>
      <c r="AA167" s="196" t="str">
        <f>IF(Z167="","",Y167*(1-Z167))</f>
        <v/>
      </c>
      <c r="AB167" s="269"/>
      <c r="AC167" s="14"/>
      <c r="AD167" s="198" t="str">
        <f t="shared" si="47"/>
        <v/>
      </c>
      <c r="AE167" s="198" t="str">
        <f t="shared" si="48"/>
        <v/>
      </c>
      <c r="AF167" s="199" t="str">
        <f>IF(ISBLANK(+F167),"",+F167)</f>
        <v/>
      </c>
      <c r="AG167" s="108"/>
      <c r="AH167" s="106"/>
      <c r="AI167" s="211"/>
      <c r="AJ167" s="200" t="str">
        <f>IF(ISERROR(IF(OR(AG167="nee",AG167=""),"",+AF167*AH167)),"",IF(OR(AG167="nee",AG167=""),"",+AF167*AH167))</f>
        <v/>
      </c>
      <c r="AK167" s="201" t="str">
        <f>IF(ISERROR((AJ167*24*365)/1000),"",(AJ167*24*365)/1000)</f>
        <v/>
      </c>
      <c r="AL167" s="197">
        <f>IF(ISERROR(+AK167*tariefKwh*7),0,+AK167*tariefKwh*7)</f>
        <v>0</v>
      </c>
    </row>
    <row r="168" spans="1:38" s="11" customFormat="1" ht="15" customHeight="1" x14ac:dyDescent="0.15">
      <c r="A168" s="59"/>
      <c r="B168" s="135"/>
      <c r="C168" s="165"/>
      <c r="D168" s="63"/>
      <c r="E168" s="63"/>
      <c r="F168" s="210"/>
      <c r="G168" s="227"/>
      <c r="H168" s="64"/>
      <c r="I168" s="196">
        <f>G168*(1-H168)</f>
        <v>0</v>
      </c>
      <c r="J168" s="197">
        <f>IF(ISERROR(+I168*F168),"",+I168*F168)</f>
        <v>0</v>
      </c>
      <c r="K168" s="269"/>
      <c r="L168" s="14"/>
      <c r="M168" s="198" t="str">
        <f t="shared" si="44"/>
        <v/>
      </c>
      <c r="N168" s="198" t="str">
        <f t="shared" si="45"/>
        <v/>
      </c>
      <c r="O168" s="199" t="str">
        <f>IF(ISBLANK(+F168),"",+F168)</f>
        <v/>
      </c>
      <c r="P168" s="108"/>
      <c r="Q168" s="227"/>
      <c r="R168" s="211"/>
      <c r="S168" s="196">
        <f t="shared" si="46"/>
        <v>0</v>
      </c>
      <c r="T168" s="197">
        <f>IF(OR(P168="nee",P168=""),0,IF(ISERROR(+S168*O168*7),0,+S168*O168*7))</f>
        <v>0</v>
      </c>
      <c r="U168" s="269"/>
      <c r="V168" s="267"/>
      <c r="W168" s="629"/>
      <c r="X168" s="627"/>
      <c r="Y168" s="628"/>
      <c r="Z168" s="528"/>
      <c r="AA168" s="196" t="str">
        <f>IF(Z168="","",Y168*(1-Z168))</f>
        <v/>
      </c>
      <c r="AB168" s="269"/>
      <c r="AC168" s="14"/>
      <c r="AD168" s="198" t="str">
        <f t="shared" si="47"/>
        <v/>
      </c>
      <c r="AE168" s="198" t="str">
        <f t="shared" si="48"/>
        <v/>
      </c>
      <c r="AF168" s="199" t="str">
        <f>IF(ISBLANK(+F168),"",+F168)</f>
        <v/>
      </c>
      <c r="AG168" s="108"/>
      <c r="AH168" s="106"/>
      <c r="AI168" s="211"/>
      <c r="AJ168" s="200" t="str">
        <f>IF(ISERROR(IF(OR(AG168="nee",AG168=""),"",+AF168*AH168)),"",IF(OR(AG168="nee",AG168=""),"",+AF168*AH168))</f>
        <v/>
      </c>
      <c r="AK168" s="201" t="str">
        <f>IF(ISERROR((AJ168*24*365)/1000),"",(AJ168*24*365)/1000)</f>
        <v/>
      </c>
      <c r="AL168" s="197">
        <f>IF(ISERROR(+AK168*tariefKwh*7),0,+AK168*tariefKwh*7)</f>
        <v>0</v>
      </c>
    </row>
    <row r="169" spans="1:38" s="11" customFormat="1" ht="15" customHeight="1" x14ac:dyDescent="0.15">
      <c r="A169" s="59"/>
      <c r="B169" s="135"/>
      <c r="C169" s="165"/>
      <c r="D169" s="63"/>
      <c r="E169" s="63"/>
      <c r="F169" s="210"/>
      <c r="G169" s="227"/>
      <c r="H169" s="64"/>
      <c r="I169" s="196">
        <f>G169*(1-H169)</f>
        <v>0</v>
      </c>
      <c r="J169" s="197">
        <f>IF(ISERROR(+I169*F169),"",+I169*F169)</f>
        <v>0</v>
      </c>
      <c r="K169" s="269"/>
      <c r="L169" s="14"/>
      <c r="M169" s="198" t="str">
        <f t="shared" si="44"/>
        <v/>
      </c>
      <c r="N169" s="198" t="str">
        <f t="shared" si="45"/>
        <v/>
      </c>
      <c r="O169" s="199" t="str">
        <f>IF(ISBLANK(+F169),"",+F169)</f>
        <v/>
      </c>
      <c r="P169" s="108"/>
      <c r="Q169" s="227"/>
      <c r="R169" s="211"/>
      <c r="S169" s="196">
        <f t="shared" si="46"/>
        <v>0</v>
      </c>
      <c r="T169" s="197">
        <f>IF(OR(P169="nee",P169=""),0,IF(ISERROR(+S169*O169*7),0,+S169*O169*7))</f>
        <v>0</v>
      </c>
      <c r="U169" s="269"/>
      <c r="V169" s="267"/>
      <c r="W169" s="629"/>
      <c r="X169" s="627"/>
      <c r="Y169" s="628"/>
      <c r="Z169" s="528"/>
      <c r="AA169" s="196" t="str">
        <f>IF(Z169="","",Y169*(1-Z169))</f>
        <v/>
      </c>
      <c r="AB169" s="269"/>
      <c r="AC169" s="14"/>
      <c r="AD169" s="198" t="str">
        <f t="shared" si="47"/>
        <v/>
      </c>
      <c r="AE169" s="198" t="str">
        <f t="shared" si="48"/>
        <v/>
      </c>
      <c r="AF169" s="199" t="str">
        <f>IF(ISBLANK(+F169),"",+F169)</f>
        <v/>
      </c>
      <c r="AG169" s="108"/>
      <c r="AH169" s="106"/>
      <c r="AI169" s="211"/>
      <c r="AJ169" s="200" t="str">
        <f>IF(ISERROR(IF(OR(AG169="nee",AG169=""),"",+AF169*AH169)),"",IF(OR(AG169="nee",AG169=""),"",+AF169*AH169))</f>
        <v/>
      </c>
      <c r="AK169" s="201" t="str">
        <f>IF(ISERROR((AJ169*24*365)/1000),"",(AJ169*24*365)/1000)</f>
        <v/>
      </c>
      <c r="AL169" s="197">
        <f>IF(ISERROR(+AK169*tariefKwh*7),0,+AK169*tariefKwh*7)</f>
        <v>0</v>
      </c>
    </row>
    <row r="170" spans="1:38" s="11" customFormat="1" ht="15" customHeight="1" x14ac:dyDescent="0.15">
      <c r="A170" s="59"/>
      <c r="B170" s="79"/>
      <c r="C170" s="202" t="s">
        <v>299</v>
      </c>
      <c r="D170" s="203"/>
      <c r="E170" s="203"/>
      <c r="F170" s="204"/>
      <c r="G170" s="205"/>
      <c r="H170" s="206"/>
      <c r="I170" s="205"/>
      <c r="J170" s="207"/>
      <c r="K170" s="207"/>
      <c r="L170" s="208"/>
      <c r="M170" s="209"/>
      <c r="N170" s="152"/>
      <c r="O170" s="14"/>
      <c r="P170" s="14"/>
      <c r="Q170" s="14"/>
      <c r="R170" s="14"/>
      <c r="S170" s="14"/>
      <c r="T170" s="14"/>
      <c r="U170" s="207"/>
      <c r="V170" s="14"/>
      <c r="W170" s="14"/>
      <c r="X170" s="14"/>
      <c r="Y170" s="14"/>
      <c r="Z170" s="207"/>
      <c r="AA170" s="207"/>
      <c r="AB170" s="207"/>
      <c r="AC170" s="14"/>
      <c r="AD170" s="152"/>
      <c r="AE170" s="152"/>
      <c r="AF170" s="14"/>
      <c r="AG170" s="73"/>
      <c r="AH170" s="14"/>
      <c r="AI170" s="14"/>
    </row>
    <row r="171" spans="1:38" s="11" customFormat="1" ht="15" customHeight="1" x14ac:dyDescent="0.15">
      <c r="A171" s="59"/>
      <c r="B171" s="79"/>
      <c r="C171" s="202"/>
      <c r="D171" s="203"/>
      <c r="E171" s="203"/>
      <c r="F171" s="204"/>
      <c r="G171" s="205"/>
      <c r="H171" s="206"/>
      <c r="I171" s="205"/>
      <c r="J171" s="207"/>
      <c r="K171" s="205"/>
      <c r="L171" s="208"/>
      <c r="M171" s="209"/>
      <c r="N171" s="152"/>
      <c r="O171" s="14"/>
      <c r="P171" s="14"/>
      <c r="Q171" s="14"/>
      <c r="R171" s="14"/>
      <c r="S171" s="14"/>
      <c r="T171" s="14"/>
      <c r="U171" s="205"/>
      <c r="V171" s="14"/>
      <c r="W171" s="14"/>
      <c r="X171" s="14"/>
      <c r="Y171" s="14"/>
      <c r="Z171" s="205"/>
      <c r="AA171" s="205"/>
      <c r="AB171" s="205"/>
      <c r="AC171" s="14"/>
      <c r="AD171" s="152"/>
      <c r="AE171" s="152"/>
      <c r="AF171" s="14"/>
      <c r="AG171" s="73"/>
      <c r="AH171" s="14"/>
      <c r="AI171" s="14"/>
    </row>
    <row r="172" spans="1:38" s="11" customFormat="1" ht="60.75" x14ac:dyDescent="0.3">
      <c r="A172" s="59"/>
      <c r="B172" s="81" t="s">
        <v>250</v>
      </c>
      <c r="C172" s="633" t="s">
        <v>195</v>
      </c>
      <c r="D172" s="634" t="e">
        <f>VLOOKUP(C172,$B$10:$D$21,2,FALSE)</f>
        <v>#N/A</v>
      </c>
      <c r="E172" s="634" t="e">
        <f>VLOOKUP(D172,$B$10:$D$21,2,FALSE)</f>
        <v>#N/A</v>
      </c>
      <c r="F172" s="67"/>
      <c r="G172" s="67"/>
      <c r="H172" s="67"/>
      <c r="I172" s="67"/>
      <c r="J172" s="191" t="s">
        <v>41</v>
      </c>
      <c r="K172" s="270"/>
      <c r="L172" s="14"/>
      <c r="M172" s="633" t="str">
        <f>IF(E173="Subscription","Subscription","Onderhoud &amp; Support")</f>
        <v>Onderhoud &amp; Support</v>
      </c>
      <c r="N172" s="634"/>
      <c r="O172" s="634"/>
      <c r="P172" s="634"/>
      <c r="Q172" s="58"/>
      <c r="R172" s="58"/>
      <c r="S172" s="58"/>
      <c r="T172" s="191" t="str">
        <f>"Totaalprijs "&amp;M172&amp;" 
Licentie"</f>
        <v>Totaalprijs Onderhoud &amp; Support 
Licentie</v>
      </c>
      <c r="U172" s="270"/>
      <c r="V172" s="14"/>
      <c r="W172" s="270"/>
      <c r="X172" s="270"/>
      <c r="Y172" s="270"/>
      <c r="Z172" s="270"/>
      <c r="AA172" s="270"/>
      <c r="AB172" s="270"/>
      <c r="AC172" s="14"/>
      <c r="AD172" s="150"/>
      <c r="AE172" s="150"/>
      <c r="AF172" s="18"/>
      <c r="AG172" s="18"/>
      <c r="AH172" s="18"/>
      <c r="AI172" s="18"/>
      <c r="AJ172" s="18"/>
      <c r="AK172" s="18"/>
      <c r="AL172" s="18"/>
    </row>
    <row r="173" spans="1:38" s="11" customFormat="1" ht="20.25" thickBot="1" x14ac:dyDescent="0.25">
      <c r="A173" s="59"/>
      <c r="B173" s="82"/>
      <c r="C173" s="83" t="s">
        <v>39</v>
      </c>
      <c r="D173" s="166"/>
      <c r="E173" s="134"/>
      <c r="F173" s="294" t="s">
        <v>40</v>
      </c>
      <c r="G173" s="99"/>
      <c r="H173" s="68"/>
      <c r="I173" s="68"/>
      <c r="J173" s="69">
        <f>SUM(J175:J177)</f>
        <v>0</v>
      </c>
      <c r="K173" s="271"/>
      <c r="L173" s="14"/>
      <c r="M173" s="154"/>
      <c r="N173" s="153"/>
      <c r="O173" s="70"/>
      <c r="P173" s="70"/>
      <c r="Q173" s="70"/>
      <c r="R173" s="70"/>
      <c r="S173" s="70"/>
      <c r="T173" s="71">
        <f>SUM(T175:T177)</f>
        <v>0</v>
      </c>
      <c r="U173" s="271"/>
      <c r="V173" s="14"/>
      <c r="W173" s="271"/>
      <c r="X173" s="271"/>
      <c r="Y173" s="271"/>
      <c r="Z173" s="271"/>
      <c r="AA173" s="271"/>
      <c r="AB173" s="271"/>
      <c r="AC173" s="14"/>
      <c r="AD173" s="150"/>
      <c r="AE173" s="150"/>
      <c r="AF173" s="18"/>
      <c r="AG173" s="18"/>
      <c r="AH173" s="18"/>
      <c r="AI173" s="18"/>
      <c r="AJ173" s="18"/>
      <c r="AK173" s="18"/>
      <c r="AL173" s="18"/>
    </row>
    <row r="174" spans="1:38" s="11" customFormat="1" ht="75.75" thickTop="1" x14ac:dyDescent="0.25">
      <c r="A174" s="59"/>
      <c r="B174" s="135"/>
      <c r="C174" s="192" t="s">
        <v>5</v>
      </c>
      <c r="D174" s="192" t="s">
        <v>11</v>
      </c>
      <c r="E174" s="192" t="s">
        <v>14</v>
      </c>
      <c r="F174" s="193" t="s">
        <v>16</v>
      </c>
      <c r="G174" s="193" t="s">
        <v>36</v>
      </c>
      <c r="H174" s="193" t="s">
        <v>181</v>
      </c>
      <c r="I174" s="193" t="s">
        <v>12</v>
      </c>
      <c r="J174" s="193" t="s">
        <v>13</v>
      </c>
      <c r="K174" s="268" t="s">
        <v>210</v>
      </c>
      <c r="L174" s="14"/>
      <c r="M174" s="192" t="s">
        <v>5</v>
      </c>
      <c r="N174" s="192" t="s">
        <v>11</v>
      </c>
      <c r="O174" s="193" t="s">
        <v>16</v>
      </c>
      <c r="P174" s="194" t="s">
        <v>19</v>
      </c>
      <c r="Q174" s="193" t="s">
        <v>318</v>
      </c>
      <c r="R174" s="193" t="s">
        <v>181</v>
      </c>
      <c r="S174" s="193" t="s">
        <v>319</v>
      </c>
      <c r="T174" s="193" t="s">
        <v>224</v>
      </c>
      <c r="U174" s="268" t="s">
        <v>210</v>
      </c>
      <c r="V174" s="14"/>
      <c r="W174" s="271"/>
      <c r="X174" s="271"/>
      <c r="Y174" s="271"/>
      <c r="Z174" s="271"/>
      <c r="AA174" s="271"/>
      <c r="AB174" s="271"/>
      <c r="AC174" s="14"/>
      <c r="AD174" s="150"/>
      <c r="AE174" s="150"/>
      <c r="AF174" s="18"/>
      <c r="AG174" s="18"/>
      <c r="AH174" s="18"/>
      <c r="AI174" s="18"/>
      <c r="AJ174" s="18"/>
      <c r="AK174" s="18"/>
      <c r="AL174" s="18"/>
    </row>
    <row r="175" spans="1:38" s="11" customFormat="1" ht="15" customHeight="1" x14ac:dyDescent="0.2">
      <c r="A175" s="59"/>
      <c r="B175" s="135"/>
      <c r="C175" s="165"/>
      <c r="D175" s="63"/>
      <c r="E175" s="63"/>
      <c r="F175" s="210"/>
      <c r="G175" s="227"/>
      <c r="H175" s="64"/>
      <c r="I175" s="196">
        <f>G175*(1-H175)</f>
        <v>0</v>
      </c>
      <c r="J175" s="197">
        <f>IF(ISERROR(+I175*F175),"",+I175*F175)</f>
        <v>0</v>
      </c>
      <c r="K175" s="269"/>
      <c r="L175" s="14"/>
      <c r="M175" s="198" t="str">
        <f t="shared" ref="M175:M177" si="49">IF(ISBLANK(+C175),"",+C175)</f>
        <v/>
      </c>
      <c r="N175" s="198" t="str">
        <f t="shared" ref="N175:N177" si="50">IF(ISBLANK(+D175),"",+D175)</f>
        <v/>
      </c>
      <c r="O175" s="199" t="str">
        <f>IF(ISBLANK(+F175),"",+F175)</f>
        <v/>
      </c>
      <c r="P175" s="108"/>
      <c r="Q175" s="227"/>
      <c r="R175" s="211"/>
      <c r="S175" s="196">
        <f t="shared" ref="S175:S177" si="51">IF(ISERROR(+Q175*(1-(R175))),"",+Q175*(1-(R175)))</f>
        <v>0</v>
      </c>
      <c r="T175" s="197">
        <f>IF(OR(P175="nee",P175=""),0,IF(ISERROR(+S175*O175*7),0,+S175*O175*7))</f>
        <v>0</v>
      </c>
      <c r="U175" s="269"/>
      <c r="V175" s="14"/>
      <c r="W175" s="271"/>
      <c r="X175" s="271"/>
      <c r="Y175" s="271"/>
      <c r="Z175" s="271"/>
      <c r="AA175" s="271"/>
      <c r="AB175" s="271"/>
      <c r="AC175" s="14"/>
      <c r="AD175" s="150"/>
      <c r="AE175" s="150"/>
      <c r="AF175" s="18"/>
      <c r="AG175" s="18"/>
      <c r="AH175" s="18"/>
      <c r="AI175" s="18"/>
      <c r="AJ175" s="18"/>
      <c r="AK175" s="18"/>
      <c r="AL175" s="18"/>
    </row>
    <row r="176" spans="1:38" s="11" customFormat="1" ht="15" customHeight="1" x14ac:dyDescent="0.2">
      <c r="A176" s="59"/>
      <c r="B176" s="135"/>
      <c r="C176" s="165"/>
      <c r="D176" s="63"/>
      <c r="E176" s="63"/>
      <c r="F176" s="210"/>
      <c r="G176" s="227"/>
      <c r="H176" s="64"/>
      <c r="I176" s="196">
        <f>G176*(1-H176)</f>
        <v>0</v>
      </c>
      <c r="J176" s="197">
        <f>IF(ISERROR(+I176*F176),"",+I176*F176)</f>
        <v>0</v>
      </c>
      <c r="K176" s="269"/>
      <c r="L176" s="14"/>
      <c r="M176" s="198" t="str">
        <f t="shared" si="49"/>
        <v/>
      </c>
      <c r="N176" s="198" t="str">
        <f t="shared" si="50"/>
        <v/>
      </c>
      <c r="O176" s="199" t="str">
        <f>IF(ISBLANK(+F176),"",+F176)</f>
        <v/>
      </c>
      <c r="P176" s="108"/>
      <c r="Q176" s="227"/>
      <c r="R176" s="211"/>
      <c r="S176" s="196">
        <f t="shared" si="51"/>
        <v>0</v>
      </c>
      <c r="T176" s="197">
        <f>IF(OR(P176="nee",P176=""),0,IF(ISERROR(+S176*O176*7),0,+S176*O176*7))</f>
        <v>0</v>
      </c>
      <c r="U176" s="269"/>
      <c r="V176" s="14"/>
      <c r="W176" s="271"/>
      <c r="X176" s="271"/>
      <c r="Y176" s="271"/>
      <c r="Z176" s="271"/>
      <c r="AA176" s="271"/>
      <c r="AB176" s="271"/>
      <c r="AC176" s="14"/>
      <c r="AD176" s="150"/>
      <c r="AE176" s="150"/>
      <c r="AF176" s="18"/>
      <c r="AG176" s="18"/>
      <c r="AH176" s="18"/>
      <c r="AI176" s="18"/>
      <c r="AJ176" s="18"/>
      <c r="AK176" s="18"/>
      <c r="AL176" s="18"/>
    </row>
    <row r="177" spans="1:38" s="11" customFormat="1" ht="15" customHeight="1" x14ac:dyDescent="0.2">
      <c r="A177" s="59"/>
      <c r="B177" s="135"/>
      <c r="C177" s="165"/>
      <c r="D177" s="63"/>
      <c r="E177" s="63"/>
      <c r="F177" s="210"/>
      <c r="G177" s="227"/>
      <c r="H177" s="64"/>
      <c r="I177" s="196">
        <f>G177*(1-H177)</f>
        <v>0</v>
      </c>
      <c r="J177" s="197">
        <f>IF(ISERROR(+I177*F177),"",+I177*F177)</f>
        <v>0</v>
      </c>
      <c r="K177" s="269"/>
      <c r="L177" s="14"/>
      <c r="M177" s="198" t="str">
        <f t="shared" si="49"/>
        <v/>
      </c>
      <c r="N177" s="198" t="str">
        <f t="shared" si="50"/>
        <v/>
      </c>
      <c r="O177" s="199" t="str">
        <f>IF(ISBLANK(+F177),"",+F177)</f>
        <v/>
      </c>
      <c r="P177" s="108"/>
      <c r="Q177" s="227"/>
      <c r="R177" s="211"/>
      <c r="S177" s="196">
        <f t="shared" si="51"/>
        <v>0</v>
      </c>
      <c r="T177" s="197">
        <f>IF(OR(P177="nee",P177=""),0,IF(ISERROR(+S177*O177*7),0,+S177*O177*7))</f>
        <v>0</v>
      </c>
      <c r="U177" s="269"/>
      <c r="V177" s="14"/>
      <c r="W177" s="271"/>
      <c r="X177" s="271"/>
      <c r="Y177" s="271"/>
      <c r="Z177" s="271"/>
      <c r="AA177" s="271"/>
      <c r="AB177" s="271"/>
      <c r="AC177" s="14"/>
      <c r="AD177" s="150"/>
      <c r="AE177" s="150"/>
      <c r="AF177" s="18"/>
      <c r="AG177" s="18"/>
      <c r="AH177" s="18"/>
      <c r="AI177" s="18"/>
      <c r="AJ177" s="18"/>
      <c r="AK177" s="18"/>
      <c r="AL177" s="18"/>
    </row>
    <row r="178" spans="1:38" s="11" customFormat="1" ht="15" customHeight="1" thickBot="1" x14ac:dyDescent="0.25">
      <c r="A178" s="59"/>
      <c r="B178" s="158"/>
      <c r="C178" s="158"/>
      <c r="D178" s="158"/>
      <c r="E178" s="24"/>
      <c r="F178" s="20"/>
      <c r="G178" s="20"/>
      <c r="H178" s="20"/>
      <c r="I178" s="20"/>
      <c r="J178" s="20"/>
      <c r="K178" s="20"/>
      <c r="L178" s="20"/>
      <c r="M178" s="149"/>
      <c r="N178" s="149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149"/>
      <c r="AE178" s="149"/>
      <c r="AF178" s="20"/>
      <c r="AG178" s="20"/>
      <c r="AH178" s="20"/>
      <c r="AI178" s="20"/>
      <c r="AJ178" s="20"/>
      <c r="AK178" s="20"/>
      <c r="AL178" s="20"/>
    </row>
    <row r="179" spans="1:38" s="11" customFormat="1" ht="15" customHeight="1" x14ac:dyDescent="0.2">
      <c r="A179" s="59"/>
      <c r="B179" s="159"/>
      <c r="C179" s="159"/>
      <c r="D179" s="159"/>
      <c r="E179" s="17"/>
      <c r="F179" s="18"/>
      <c r="G179" s="18"/>
      <c r="H179" s="18"/>
      <c r="I179" s="18"/>
      <c r="J179" s="18"/>
      <c r="L179" s="18"/>
      <c r="M179" s="150"/>
      <c r="N179" s="150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50"/>
      <c r="AE179" s="150"/>
      <c r="AF179" s="18"/>
      <c r="AG179" s="18"/>
      <c r="AH179" s="18"/>
      <c r="AI179" s="18"/>
      <c r="AJ179" s="18"/>
      <c r="AK179" s="18"/>
      <c r="AL179" s="18"/>
    </row>
    <row r="180" spans="1:38" s="11" customFormat="1" ht="15" hidden="1" customHeight="1" x14ac:dyDescent="0.2">
      <c r="A180" s="59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hidden="1" customHeight="1" x14ac:dyDescent="0.2">
      <c r="A181" s="59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hidden="1" customHeight="1" x14ac:dyDescent="0.2">
      <c r="A182" s="59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hidden="1" customHeight="1" x14ac:dyDescent="0.2">
      <c r="A183" s="59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hidden="1" customHeight="1" x14ac:dyDescent="0.2">
      <c r="A184" s="59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hidden="1" customHeight="1" x14ac:dyDescent="0.2">
      <c r="A185" s="59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hidden="1" customHeight="1" x14ac:dyDescent="0.2">
      <c r="A186" s="59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hidden="1" customHeight="1" x14ac:dyDescent="0.2">
      <c r="A187" s="59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hidden="1" customHeight="1" x14ac:dyDescent="0.2">
      <c r="A188" s="59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hidden="1" customHeight="1" x14ac:dyDescent="0.2">
      <c r="A189" s="59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hidden="1" customHeight="1" x14ac:dyDescent="0.2">
      <c r="A190" s="59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hidden="1" customHeight="1" x14ac:dyDescent="0.2">
      <c r="A191" s="59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hidden="1" customHeight="1" x14ac:dyDescent="0.2">
      <c r="A192" s="59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hidden="1" customHeight="1" x14ac:dyDescent="0.2">
      <c r="A193" s="59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hidden="1" customHeight="1" x14ac:dyDescent="0.2">
      <c r="A194" s="59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hidden="1" customHeight="1" x14ac:dyDescent="0.2">
      <c r="A195" s="59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hidden="1" customHeight="1" x14ac:dyDescent="0.2">
      <c r="A196" s="59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hidden="1" customHeight="1" x14ac:dyDescent="0.2">
      <c r="A197" s="59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hidden="1" customHeight="1" x14ac:dyDescent="0.2">
      <c r="A198" s="59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hidden="1" customHeight="1" x14ac:dyDescent="0.2">
      <c r="A199" s="59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hidden="1" customHeight="1" x14ac:dyDescent="0.2">
      <c r="A200" s="59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hidden="1" customHeight="1" x14ac:dyDescent="0.2">
      <c r="A201" s="59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hidden="1" customHeight="1" x14ac:dyDescent="0.2">
      <c r="A202" s="59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hidden="1" customHeight="1" x14ac:dyDescent="0.2">
      <c r="A203" s="59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hidden="1" customHeight="1" x14ac:dyDescent="0.2">
      <c r="A204" s="59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hidden="1" customHeight="1" x14ac:dyDescent="0.2">
      <c r="A205" s="59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hidden="1" customHeight="1" x14ac:dyDescent="0.2">
      <c r="A206" s="59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hidden="1" customHeight="1" x14ac:dyDescent="0.2">
      <c r="A207" s="59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hidden="1" customHeight="1" x14ac:dyDescent="0.2">
      <c r="A208" s="59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hidden="1" customHeight="1" x14ac:dyDescent="0.2">
      <c r="A209" s="59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hidden="1" customHeight="1" x14ac:dyDescent="0.2">
      <c r="A210" s="59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hidden="1" customHeight="1" x14ac:dyDescent="0.2">
      <c r="A211" s="59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hidden="1" customHeight="1" x14ac:dyDescent="0.2">
      <c r="A212" s="59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hidden="1" customHeight="1" x14ac:dyDescent="0.2">
      <c r="A213" s="59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hidden="1" customHeight="1" x14ac:dyDescent="0.2">
      <c r="A214" s="59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hidden="1" customHeight="1" x14ac:dyDescent="0.2">
      <c r="A215" s="59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hidden="1" customHeight="1" x14ac:dyDescent="0.2">
      <c r="A216" s="59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hidden="1" customHeight="1" x14ac:dyDescent="0.2">
      <c r="A217" s="59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hidden="1" customHeight="1" x14ac:dyDescent="0.2">
      <c r="A218" s="59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hidden="1" customHeight="1" x14ac:dyDescent="0.2">
      <c r="A219" s="59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hidden="1" customHeight="1" x14ac:dyDescent="0.2">
      <c r="A220" s="59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hidden="1" customHeight="1" x14ac:dyDescent="0.2">
      <c r="A221" s="59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hidden="1" customHeight="1" x14ac:dyDescent="0.2">
      <c r="A222" s="59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hidden="1" customHeight="1" x14ac:dyDescent="0.2">
      <c r="A223" s="59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hidden="1" customHeight="1" x14ac:dyDescent="0.2">
      <c r="A224" s="59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hidden="1" customHeight="1" x14ac:dyDescent="0.2">
      <c r="A225" s="59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hidden="1" customHeight="1" x14ac:dyDescent="0.2">
      <c r="A226" s="59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hidden="1" customHeight="1" x14ac:dyDescent="0.2">
      <c r="A227" s="59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hidden="1" customHeight="1" x14ac:dyDescent="0.2">
      <c r="A228" s="59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hidden="1" customHeight="1" x14ac:dyDescent="0.2">
      <c r="A229" s="59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hidden="1" customHeight="1" x14ac:dyDescent="0.2">
      <c r="A230" s="59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hidden="1" customHeight="1" x14ac:dyDescent="0.2">
      <c r="A231" s="59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hidden="1" customHeight="1" x14ac:dyDescent="0.2">
      <c r="A232" s="59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hidden="1" customHeight="1" x14ac:dyDescent="0.2">
      <c r="A233" s="59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hidden="1" customHeight="1" x14ac:dyDescent="0.2">
      <c r="A234" s="59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hidden="1" customHeight="1" x14ac:dyDescent="0.2">
      <c r="A235" s="59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hidden="1" customHeight="1" x14ac:dyDescent="0.2">
      <c r="A236" s="59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hidden="1" customHeight="1" x14ac:dyDescent="0.2">
      <c r="A237" s="59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hidden="1" customHeight="1" x14ac:dyDescent="0.2">
      <c r="A238" s="59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hidden="1" customHeight="1" x14ac:dyDescent="0.2">
      <c r="A239" s="59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hidden="1" customHeight="1" x14ac:dyDescent="0.2">
      <c r="A240" s="59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hidden="1" customHeight="1" x14ac:dyDescent="0.2">
      <c r="A241" s="59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hidden="1" customHeight="1" x14ac:dyDescent="0.2">
      <c r="A242" s="59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hidden="1" customHeight="1" x14ac:dyDescent="0.2">
      <c r="A243" s="59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hidden="1" customHeight="1" x14ac:dyDescent="0.2">
      <c r="A244" s="59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hidden="1" customHeight="1" x14ac:dyDescent="0.2">
      <c r="A245" s="59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hidden="1" customHeight="1" x14ac:dyDescent="0.2">
      <c r="A246" s="59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hidden="1" customHeight="1" x14ac:dyDescent="0.2">
      <c r="A247" s="59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hidden="1" customHeight="1" x14ac:dyDescent="0.2">
      <c r="A248" s="59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hidden="1" customHeight="1" x14ac:dyDescent="0.2">
      <c r="A249" s="59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hidden="1" customHeight="1" x14ac:dyDescent="0.2">
      <c r="A250" s="59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hidden="1" customHeight="1" x14ac:dyDescent="0.2">
      <c r="A251" s="59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hidden="1" customHeight="1" x14ac:dyDescent="0.2">
      <c r="A252" s="59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hidden="1" customHeight="1" x14ac:dyDescent="0.2">
      <c r="A253" s="59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hidden="1" customHeight="1" x14ac:dyDescent="0.2">
      <c r="A254" s="59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hidden="1" customHeight="1" x14ac:dyDescent="0.2">
      <c r="A255" s="59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hidden="1" customHeight="1" x14ac:dyDescent="0.2">
      <c r="A256" s="59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hidden="1" customHeight="1" x14ac:dyDescent="0.2">
      <c r="A257" s="59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hidden="1" customHeight="1" x14ac:dyDescent="0.2">
      <c r="A258" s="59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hidden="1" customHeight="1" x14ac:dyDescent="0.2">
      <c r="A259" s="59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hidden="1" customHeight="1" x14ac:dyDescent="0.2">
      <c r="A260" s="59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hidden="1" customHeight="1" x14ac:dyDescent="0.2">
      <c r="A261" s="59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hidden="1" customHeight="1" x14ac:dyDescent="0.2">
      <c r="A262" s="59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hidden="1" customHeight="1" x14ac:dyDescent="0.2">
      <c r="A263" s="59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hidden="1" customHeight="1" x14ac:dyDescent="0.2">
      <c r="A264" s="59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hidden="1" customHeight="1" x14ac:dyDescent="0.2">
      <c r="A265" s="59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hidden="1" customHeight="1" x14ac:dyDescent="0.2">
      <c r="A266" s="59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hidden="1" customHeight="1" x14ac:dyDescent="0.2">
      <c r="A267" s="59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hidden="1" customHeight="1" x14ac:dyDescent="0.2">
      <c r="A268" s="59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hidden="1" customHeight="1" x14ac:dyDescent="0.2">
      <c r="A269" s="59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hidden="1" customHeight="1" x14ac:dyDescent="0.2">
      <c r="A270" s="59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hidden="1" customHeight="1" x14ac:dyDescent="0.2">
      <c r="A271" s="59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hidden="1" customHeight="1" x14ac:dyDescent="0.2">
      <c r="A272" s="59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hidden="1" customHeight="1" x14ac:dyDescent="0.2">
      <c r="A273" s="59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hidden="1" customHeight="1" x14ac:dyDescent="0.2">
      <c r="A274" s="59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hidden="1" customHeight="1" x14ac:dyDescent="0.2">
      <c r="A275" s="59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hidden="1" customHeight="1" x14ac:dyDescent="0.2">
      <c r="A276" s="59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hidden="1" customHeight="1" x14ac:dyDescent="0.2">
      <c r="A277" s="59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hidden="1" customHeight="1" x14ac:dyDescent="0.2">
      <c r="A278" s="59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hidden="1" customHeight="1" x14ac:dyDescent="0.2">
      <c r="A279" s="59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hidden="1" customHeight="1" x14ac:dyDescent="0.2">
      <c r="A280" s="59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hidden="1" customHeight="1" x14ac:dyDescent="0.2">
      <c r="A281" s="59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hidden="1" customHeight="1" x14ac:dyDescent="0.2">
      <c r="A282" s="59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hidden="1" customHeight="1" x14ac:dyDescent="0.2">
      <c r="A283" s="59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hidden="1" customHeight="1" x14ac:dyDescent="0.2">
      <c r="A284" s="59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hidden="1" customHeight="1" x14ac:dyDescent="0.2">
      <c r="A285" s="59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hidden="1" customHeight="1" x14ac:dyDescent="0.2">
      <c r="A286" s="59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hidden="1" customHeight="1" x14ac:dyDescent="0.2">
      <c r="A287" s="59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hidden="1" customHeight="1" x14ac:dyDescent="0.2">
      <c r="A288" s="59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hidden="1" customHeight="1" x14ac:dyDescent="0.2">
      <c r="A289" s="59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hidden="1" customHeight="1" x14ac:dyDescent="0.2">
      <c r="A290" s="59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hidden="1" customHeight="1" x14ac:dyDescent="0.2">
      <c r="A291" s="59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hidden="1" customHeight="1" x14ac:dyDescent="0.2">
      <c r="A292" s="59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hidden="1" customHeight="1" x14ac:dyDescent="0.2">
      <c r="A293" s="59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hidden="1" customHeight="1" x14ac:dyDescent="0.2">
      <c r="A294" s="59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hidden="1" customHeight="1" x14ac:dyDescent="0.2">
      <c r="A295" s="59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hidden="1" customHeight="1" x14ac:dyDescent="0.2">
      <c r="A296" s="59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hidden="1" customHeight="1" x14ac:dyDescent="0.2">
      <c r="A297" s="59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hidden="1" customHeight="1" x14ac:dyDescent="0.2">
      <c r="A298" s="59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hidden="1" customHeight="1" x14ac:dyDescent="0.2">
      <c r="A299" s="59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hidden="1" customHeight="1" x14ac:dyDescent="0.2">
      <c r="A300" s="59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hidden="1" customHeight="1" x14ac:dyDescent="0.2">
      <c r="A301" s="59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hidden="1" customHeight="1" x14ac:dyDescent="0.2">
      <c r="A302" s="59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hidden="1" customHeight="1" x14ac:dyDescent="0.2">
      <c r="A303" s="59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hidden="1" customHeight="1" x14ac:dyDescent="0.2">
      <c r="A304" s="59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hidden="1" customHeight="1" x14ac:dyDescent="0.2">
      <c r="A305" s="59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hidden="1" customHeight="1" x14ac:dyDescent="0.2">
      <c r="A306" s="59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hidden="1" customHeight="1" x14ac:dyDescent="0.2">
      <c r="A307" s="59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hidden="1" customHeight="1" x14ac:dyDescent="0.2">
      <c r="A308" s="59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hidden="1" customHeight="1" x14ac:dyDescent="0.2">
      <c r="A309" s="59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hidden="1" customHeight="1" x14ac:dyDescent="0.2">
      <c r="A310" s="59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hidden="1" customHeight="1" x14ac:dyDescent="0.2">
      <c r="A311" s="59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hidden="1" customHeight="1" x14ac:dyDescent="0.2">
      <c r="A312" s="59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hidden="1" customHeight="1" x14ac:dyDescent="0.2">
      <c r="A313" s="59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hidden="1" customHeight="1" x14ac:dyDescent="0.2">
      <c r="A314" s="59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hidden="1" customHeight="1" x14ac:dyDescent="0.2">
      <c r="A315" s="59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hidden="1" customHeight="1" x14ac:dyDescent="0.2">
      <c r="A316" s="59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hidden="1" customHeight="1" x14ac:dyDescent="0.2">
      <c r="A317" s="59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hidden="1" customHeight="1" x14ac:dyDescent="0.2">
      <c r="A318" s="59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hidden="1" customHeight="1" x14ac:dyDescent="0.2">
      <c r="A319" s="59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hidden="1" customHeight="1" x14ac:dyDescent="0.2">
      <c r="A320" s="59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hidden="1" customHeight="1" x14ac:dyDescent="0.2">
      <c r="A321" s="59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hidden="1" customHeight="1" x14ac:dyDescent="0.2">
      <c r="A322" s="59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hidden="1" customHeight="1" x14ac:dyDescent="0.2">
      <c r="A323" s="59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hidden="1" customHeight="1" x14ac:dyDescent="0.2">
      <c r="A324" s="59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hidden="1" customHeight="1" x14ac:dyDescent="0.2">
      <c r="A325" s="59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hidden="1" customHeight="1" x14ac:dyDescent="0.2">
      <c r="A326" s="59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hidden="1" customHeight="1" x14ac:dyDescent="0.2">
      <c r="A327" s="59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hidden="1" customHeight="1" x14ac:dyDescent="0.2">
      <c r="A328" s="59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hidden="1" customHeight="1" x14ac:dyDescent="0.2">
      <c r="A329" s="59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hidden="1" customHeight="1" x14ac:dyDescent="0.2">
      <c r="A330" s="59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hidden="1" customHeight="1" x14ac:dyDescent="0.2">
      <c r="A331" s="59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hidden="1" customHeight="1" x14ac:dyDescent="0.2">
      <c r="A332" s="59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hidden="1" customHeight="1" x14ac:dyDescent="0.2">
      <c r="A333" s="59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hidden="1" customHeight="1" x14ac:dyDescent="0.2">
      <c r="A334" s="59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hidden="1" customHeight="1" x14ac:dyDescent="0.2">
      <c r="A335" s="59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hidden="1" customHeight="1" x14ac:dyDescent="0.2">
      <c r="A336" s="59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hidden="1" customHeight="1" x14ac:dyDescent="0.2">
      <c r="A337" s="59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hidden="1" customHeight="1" x14ac:dyDescent="0.2">
      <c r="A338" s="59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hidden="1" customHeight="1" x14ac:dyDescent="0.2">
      <c r="A339" s="59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hidden="1" customHeight="1" x14ac:dyDescent="0.2">
      <c r="A340" s="59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hidden="1" customHeight="1" x14ac:dyDescent="0.2">
      <c r="A341" s="59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hidden="1" customHeight="1" x14ac:dyDescent="0.2">
      <c r="A342" s="59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hidden="1" customHeight="1" x14ac:dyDescent="0.2">
      <c r="A343" s="59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hidden="1" customHeight="1" x14ac:dyDescent="0.2">
      <c r="A344" s="59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hidden="1" customHeight="1" x14ac:dyDescent="0.2">
      <c r="A345" s="59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hidden="1" customHeight="1" x14ac:dyDescent="0.2">
      <c r="A346" s="59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hidden="1" customHeight="1" x14ac:dyDescent="0.2">
      <c r="A347" s="59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hidden="1" customHeight="1" x14ac:dyDescent="0.2">
      <c r="A348" s="59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hidden="1" customHeight="1" x14ac:dyDescent="0.2">
      <c r="A349" s="59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hidden="1" customHeight="1" x14ac:dyDescent="0.2">
      <c r="A350" s="59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hidden="1" customHeight="1" x14ac:dyDescent="0.2">
      <c r="A351" s="59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hidden="1" customHeight="1" x14ac:dyDescent="0.2">
      <c r="A352" s="59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hidden="1" customHeight="1" x14ac:dyDescent="0.2">
      <c r="A353" s="59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hidden="1" customHeight="1" x14ac:dyDescent="0.2">
      <c r="A354" s="59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hidden="1" customHeight="1" x14ac:dyDescent="0.2">
      <c r="A355" s="59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hidden="1" customHeight="1" x14ac:dyDescent="0.2">
      <c r="A356" s="59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hidden="1" customHeight="1" x14ac:dyDescent="0.2">
      <c r="A357" s="59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hidden="1" customHeight="1" x14ac:dyDescent="0.2">
      <c r="A358" s="59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hidden="1" customHeight="1" x14ac:dyDescent="0.2">
      <c r="A359" s="59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hidden="1" customHeight="1" x14ac:dyDescent="0.2">
      <c r="A360" s="59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hidden="1" customHeight="1" x14ac:dyDescent="0.2">
      <c r="A361" s="59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hidden="1" customHeight="1" x14ac:dyDescent="0.2">
      <c r="A362" s="59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hidden="1" customHeight="1" x14ac:dyDescent="0.2">
      <c r="A363" s="59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hidden="1" customHeight="1" x14ac:dyDescent="0.2">
      <c r="A364" s="59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hidden="1" customHeight="1" x14ac:dyDescent="0.2">
      <c r="A365" s="59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hidden="1" customHeight="1" x14ac:dyDescent="0.2">
      <c r="A366" s="59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hidden="1" customHeight="1" x14ac:dyDescent="0.2">
      <c r="A367" s="59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hidden="1" customHeight="1" x14ac:dyDescent="0.2">
      <c r="A368" s="59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hidden="1" customHeight="1" x14ac:dyDescent="0.2">
      <c r="A369" s="59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hidden="1" customHeight="1" x14ac:dyDescent="0.2">
      <c r="A370" s="59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hidden="1" customHeight="1" x14ac:dyDescent="0.2">
      <c r="A371" s="59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hidden="1" customHeight="1" x14ac:dyDescent="0.2">
      <c r="A372" s="59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hidden="1" customHeight="1" x14ac:dyDescent="0.2">
      <c r="A373" s="59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hidden="1" customHeight="1" x14ac:dyDescent="0.2">
      <c r="A374" s="59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hidden="1" customHeight="1" x14ac:dyDescent="0.2">
      <c r="A375" s="59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hidden="1" customHeight="1" x14ac:dyDescent="0.2">
      <c r="A376" s="59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hidden="1" customHeight="1" x14ac:dyDescent="0.2">
      <c r="A377" s="59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hidden="1" customHeight="1" x14ac:dyDescent="0.2">
      <c r="A378" s="59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hidden="1" customHeight="1" x14ac:dyDescent="0.2">
      <c r="A379" s="59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hidden="1" customHeight="1" x14ac:dyDescent="0.2">
      <c r="A380" s="59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hidden="1" customHeight="1" x14ac:dyDescent="0.2">
      <c r="A381" s="59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hidden="1" customHeight="1" x14ac:dyDescent="0.2">
      <c r="A382" s="59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hidden="1" customHeight="1" x14ac:dyDescent="0.2">
      <c r="A383" s="59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hidden="1" customHeight="1" x14ac:dyDescent="0.2">
      <c r="A384" s="59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hidden="1" customHeight="1" x14ac:dyDescent="0.2">
      <c r="A385" s="59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hidden="1" customHeight="1" x14ac:dyDescent="0.2">
      <c r="A386" s="59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hidden="1" customHeight="1" x14ac:dyDescent="0.2">
      <c r="A387" s="59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hidden="1" customHeight="1" x14ac:dyDescent="0.2">
      <c r="A388" s="59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hidden="1" customHeight="1" x14ac:dyDescent="0.2">
      <c r="A389" s="59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hidden="1" customHeight="1" x14ac:dyDescent="0.2">
      <c r="A390" s="59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hidden="1" customHeight="1" x14ac:dyDescent="0.2">
      <c r="A391" s="59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hidden="1" customHeight="1" x14ac:dyDescent="0.2">
      <c r="A392" s="59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hidden="1" customHeight="1" x14ac:dyDescent="0.2">
      <c r="A393" s="59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hidden="1" customHeight="1" x14ac:dyDescent="0.2">
      <c r="A394" s="59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hidden="1" customHeight="1" x14ac:dyDescent="0.2">
      <c r="A395" s="59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hidden="1" customHeight="1" x14ac:dyDescent="0.2">
      <c r="A396" s="59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hidden="1" customHeight="1" x14ac:dyDescent="0.2">
      <c r="A397" s="59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hidden="1" customHeight="1" x14ac:dyDescent="0.2">
      <c r="A398" s="59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hidden="1" customHeight="1" x14ac:dyDescent="0.2">
      <c r="A399" s="59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hidden="1" customHeight="1" x14ac:dyDescent="0.2">
      <c r="A400" s="59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hidden="1" customHeight="1" x14ac:dyDescent="0.2">
      <c r="A401" s="59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hidden="1" customHeight="1" x14ac:dyDescent="0.2">
      <c r="A402" s="59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hidden="1" customHeight="1" x14ac:dyDescent="0.2">
      <c r="A403" s="59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hidden="1" customHeight="1" x14ac:dyDescent="0.2">
      <c r="A404" s="59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hidden="1" customHeight="1" x14ac:dyDescent="0.2">
      <c r="A405" s="59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hidden="1" customHeight="1" x14ac:dyDescent="0.2">
      <c r="A406" s="59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hidden="1" customHeight="1" x14ac:dyDescent="0.2">
      <c r="A407" s="59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hidden="1" customHeight="1" x14ac:dyDescent="0.2">
      <c r="A408" s="59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hidden="1" customHeight="1" x14ac:dyDescent="0.2">
      <c r="A409" s="59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hidden="1" customHeight="1" x14ac:dyDescent="0.2">
      <c r="A410" s="59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hidden="1" customHeight="1" x14ac:dyDescent="0.2">
      <c r="A411" s="59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hidden="1" customHeight="1" x14ac:dyDescent="0.2">
      <c r="A412" s="59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hidden="1" customHeight="1" x14ac:dyDescent="0.2">
      <c r="A413" s="59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hidden="1" customHeight="1" x14ac:dyDescent="0.2">
      <c r="A414" s="59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hidden="1" customHeight="1" x14ac:dyDescent="0.2">
      <c r="A415" s="59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hidden="1" customHeight="1" x14ac:dyDescent="0.2">
      <c r="A416" s="59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hidden="1" customHeight="1" x14ac:dyDescent="0.2">
      <c r="A417" s="59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hidden="1" customHeight="1" x14ac:dyDescent="0.2">
      <c r="A418" s="59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hidden="1" customHeight="1" x14ac:dyDescent="0.2">
      <c r="A419" s="59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hidden="1" customHeight="1" x14ac:dyDescent="0.2">
      <c r="A420" s="59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hidden="1" customHeight="1" x14ac:dyDescent="0.2">
      <c r="A421" s="59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hidden="1" customHeight="1" x14ac:dyDescent="0.2">
      <c r="A422" s="59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hidden="1" customHeight="1" x14ac:dyDescent="0.2">
      <c r="A423" s="59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hidden="1" customHeight="1" x14ac:dyDescent="0.2">
      <c r="A424" s="59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hidden="1" customHeight="1" x14ac:dyDescent="0.2">
      <c r="A425" s="59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hidden="1" customHeight="1" x14ac:dyDescent="0.2">
      <c r="A426" s="59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hidden="1" customHeight="1" x14ac:dyDescent="0.2">
      <c r="A427" s="59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hidden="1" customHeight="1" x14ac:dyDescent="0.2">
      <c r="A428" s="59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hidden="1" customHeight="1" x14ac:dyDescent="0.2">
      <c r="A429" s="59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hidden="1" customHeight="1" x14ac:dyDescent="0.2">
      <c r="A430" s="59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hidden="1" customHeight="1" x14ac:dyDescent="0.2">
      <c r="A431" s="59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hidden="1" customHeight="1" x14ac:dyDescent="0.2">
      <c r="A432" s="59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hidden="1" customHeight="1" x14ac:dyDescent="0.2">
      <c r="A433" s="59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hidden="1" customHeight="1" x14ac:dyDescent="0.2">
      <c r="A434" s="59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hidden="1" customHeight="1" x14ac:dyDescent="0.2">
      <c r="A435" s="59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hidden="1" customHeight="1" x14ac:dyDescent="0.2">
      <c r="A436" s="59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hidden="1" customHeight="1" x14ac:dyDescent="0.2">
      <c r="A437" s="59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hidden="1" customHeight="1" x14ac:dyDescent="0.2">
      <c r="A438" s="59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hidden="1" customHeight="1" x14ac:dyDescent="0.2">
      <c r="A439" s="59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hidden="1" customHeight="1" x14ac:dyDescent="0.2">
      <c r="A440" s="59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hidden="1" customHeight="1" x14ac:dyDescent="0.2">
      <c r="A441" s="59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hidden="1" customHeight="1" x14ac:dyDescent="0.2">
      <c r="A442" s="59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hidden="1" customHeight="1" x14ac:dyDescent="0.2">
      <c r="A443" s="59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hidden="1" customHeight="1" x14ac:dyDescent="0.2">
      <c r="A444" s="59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hidden="1" customHeight="1" x14ac:dyDescent="0.2">
      <c r="A445" s="59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hidden="1" customHeight="1" x14ac:dyDescent="0.2">
      <c r="A446" s="59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hidden="1" customHeight="1" x14ac:dyDescent="0.2">
      <c r="A447" s="59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hidden="1" customHeight="1" x14ac:dyDescent="0.2">
      <c r="A448" s="59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hidden="1" customHeight="1" x14ac:dyDescent="0.2">
      <c r="A449" s="59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hidden="1" customHeight="1" x14ac:dyDescent="0.2">
      <c r="A450" s="59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hidden="1" customHeight="1" x14ac:dyDescent="0.2">
      <c r="A451" s="59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hidden="1" customHeight="1" x14ac:dyDescent="0.2">
      <c r="A452" s="59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hidden="1" customHeight="1" x14ac:dyDescent="0.2">
      <c r="A453" s="59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hidden="1" customHeight="1" x14ac:dyDescent="0.2">
      <c r="A454" s="59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hidden="1" customHeight="1" x14ac:dyDescent="0.2">
      <c r="A455" s="59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hidden="1" customHeight="1" x14ac:dyDescent="0.2">
      <c r="A456" s="59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hidden="1" customHeight="1" x14ac:dyDescent="0.2">
      <c r="A457" s="59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hidden="1" customHeight="1" x14ac:dyDescent="0.2">
      <c r="A458" s="59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hidden="1" customHeight="1" x14ac:dyDescent="0.2">
      <c r="A459" s="59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hidden="1" customHeight="1" x14ac:dyDescent="0.2">
      <c r="A460" s="59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hidden="1" customHeight="1" x14ac:dyDescent="0.2">
      <c r="A461" s="59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hidden="1" customHeight="1" x14ac:dyDescent="0.2">
      <c r="A462" s="59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hidden="1" customHeight="1" x14ac:dyDescent="0.2">
      <c r="A463" s="59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hidden="1" customHeight="1" x14ac:dyDescent="0.2">
      <c r="A464" s="59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hidden="1" customHeight="1" x14ac:dyDescent="0.2">
      <c r="A465" s="59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hidden="1" customHeight="1" x14ac:dyDescent="0.2">
      <c r="A466" s="59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hidden="1" customHeight="1" x14ac:dyDescent="0.2">
      <c r="A467" s="59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hidden="1" customHeight="1" x14ac:dyDescent="0.2">
      <c r="A468" s="59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hidden="1" customHeight="1" x14ac:dyDescent="0.2">
      <c r="A469" s="59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hidden="1" customHeight="1" x14ac:dyDescent="0.2">
      <c r="A470" s="59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hidden="1" customHeight="1" x14ac:dyDescent="0.2">
      <c r="A471" s="59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hidden="1" customHeight="1" x14ac:dyDescent="0.2">
      <c r="A472" s="59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hidden="1" customHeight="1" x14ac:dyDescent="0.2">
      <c r="A473" s="59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hidden="1" customHeight="1" x14ac:dyDescent="0.2">
      <c r="A474" s="59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hidden="1" customHeight="1" x14ac:dyDescent="0.2">
      <c r="A475" s="59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hidden="1" customHeight="1" x14ac:dyDescent="0.2">
      <c r="A476" s="59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hidden="1" customHeight="1" x14ac:dyDescent="0.2">
      <c r="A477" s="59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hidden="1" customHeight="1" x14ac:dyDescent="0.2">
      <c r="A478" s="59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hidden="1" customHeight="1" x14ac:dyDescent="0.2">
      <c r="A479" s="59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hidden="1" customHeight="1" x14ac:dyDescent="0.2">
      <c r="A480" s="59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hidden="1" customHeight="1" x14ac:dyDescent="0.2">
      <c r="A481" s="59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hidden="1" customHeight="1" x14ac:dyDescent="0.2">
      <c r="A482" s="59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hidden="1" customHeight="1" x14ac:dyDescent="0.2">
      <c r="A483" s="59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hidden="1" customHeight="1" x14ac:dyDescent="0.2">
      <c r="A484" s="59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hidden="1" customHeight="1" x14ac:dyDescent="0.2">
      <c r="A485" s="59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hidden="1" customHeight="1" x14ac:dyDescent="0.2">
      <c r="A486" s="59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hidden="1" customHeight="1" x14ac:dyDescent="0.2">
      <c r="A487" s="59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hidden="1" customHeight="1" x14ac:dyDescent="0.2">
      <c r="A488" s="59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hidden="1" customHeight="1" x14ac:dyDescent="0.2">
      <c r="A489" s="59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hidden="1" customHeight="1" x14ac:dyDescent="0.2">
      <c r="A490" s="59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hidden="1" customHeight="1" x14ac:dyDescent="0.2">
      <c r="A491" s="59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hidden="1" customHeight="1" x14ac:dyDescent="0.2">
      <c r="A492" s="59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hidden="1" customHeight="1" x14ac:dyDescent="0.2">
      <c r="A493" s="59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hidden="1" customHeight="1" x14ac:dyDescent="0.2">
      <c r="A494" s="59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hidden="1" customHeight="1" x14ac:dyDescent="0.2">
      <c r="A495" s="59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hidden="1" customHeight="1" x14ac:dyDescent="0.2">
      <c r="A496" s="59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hidden="1" customHeight="1" x14ac:dyDescent="0.2">
      <c r="A497" s="59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hidden="1" customHeight="1" x14ac:dyDescent="0.2">
      <c r="A498" s="59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hidden="1" customHeight="1" x14ac:dyDescent="0.2">
      <c r="A499" s="59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hidden="1" customHeight="1" x14ac:dyDescent="0.2">
      <c r="A500" s="59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hidden="1" customHeight="1" x14ac:dyDescent="0.2">
      <c r="A501" s="59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hidden="1" customHeight="1" x14ac:dyDescent="0.2">
      <c r="A502" s="59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hidden="1" customHeight="1" x14ac:dyDescent="0.2">
      <c r="A503" s="59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hidden="1" customHeight="1" x14ac:dyDescent="0.2">
      <c r="A504" s="59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hidden="1" customHeight="1" x14ac:dyDescent="0.2">
      <c r="A505" s="59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hidden="1" customHeight="1" x14ac:dyDescent="0.2">
      <c r="A506" s="59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hidden="1" customHeight="1" x14ac:dyDescent="0.2">
      <c r="A507" s="59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hidden="1" customHeight="1" x14ac:dyDescent="0.2">
      <c r="A508" s="59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hidden="1" customHeight="1" x14ac:dyDescent="0.2">
      <c r="A509" s="59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hidden="1" customHeight="1" x14ac:dyDescent="0.2">
      <c r="A510" s="59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hidden="1" customHeight="1" x14ac:dyDescent="0.2">
      <c r="A511" s="59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hidden="1" customHeight="1" x14ac:dyDescent="0.2">
      <c r="A512" s="59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hidden="1" customHeight="1" x14ac:dyDescent="0.2">
      <c r="A513" s="59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hidden="1" customHeight="1" x14ac:dyDescent="0.2">
      <c r="A514" s="59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hidden="1" customHeight="1" x14ac:dyDescent="0.2">
      <c r="A515" s="59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hidden="1" customHeight="1" x14ac:dyDescent="0.2">
      <c r="A516" s="59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hidden="1" customHeight="1" x14ac:dyDescent="0.2">
      <c r="A517" s="59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hidden="1" customHeight="1" x14ac:dyDescent="0.2">
      <c r="A518" s="59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hidden="1" customHeight="1" x14ac:dyDescent="0.2">
      <c r="A519" s="59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hidden="1" customHeight="1" x14ac:dyDescent="0.2">
      <c r="A520" s="59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hidden="1" customHeight="1" x14ac:dyDescent="0.2">
      <c r="A521" s="59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hidden="1" customHeight="1" x14ac:dyDescent="0.2">
      <c r="A522" s="59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hidden="1" customHeight="1" x14ac:dyDescent="0.2">
      <c r="A523" s="59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hidden="1" customHeight="1" x14ac:dyDescent="0.2">
      <c r="A524" s="59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hidden="1" customHeight="1" x14ac:dyDescent="0.2">
      <c r="A525" s="59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hidden="1" customHeight="1" x14ac:dyDescent="0.2">
      <c r="A526" s="59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hidden="1" customHeight="1" x14ac:dyDescent="0.2">
      <c r="A527" s="59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hidden="1" customHeight="1" x14ac:dyDescent="0.2">
      <c r="A528" s="59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hidden="1" customHeight="1" x14ac:dyDescent="0.2">
      <c r="A529" s="59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hidden="1" customHeight="1" x14ac:dyDescent="0.2">
      <c r="A530" s="59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hidden="1" customHeight="1" x14ac:dyDescent="0.2">
      <c r="A531" s="59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hidden="1" customHeight="1" x14ac:dyDescent="0.2">
      <c r="A532" s="59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hidden="1" customHeight="1" x14ac:dyDescent="0.2">
      <c r="A533" s="59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hidden="1" customHeight="1" x14ac:dyDescent="0.2">
      <c r="A534" s="59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hidden="1" customHeight="1" x14ac:dyDescent="0.2">
      <c r="A535" s="59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hidden="1" customHeight="1" x14ac:dyDescent="0.2">
      <c r="A536" s="59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hidden="1" customHeight="1" x14ac:dyDescent="0.2">
      <c r="A537" s="59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hidden="1" customHeight="1" x14ac:dyDescent="0.2">
      <c r="A538" s="59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hidden="1" customHeight="1" x14ac:dyDescent="0.15">
      <c r="A539" s="59"/>
      <c r="B539" s="79"/>
      <c r="C539" s="202"/>
      <c r="D539" s="203"/>
      <c r="E539" s="203"/>
      <c r="F539" s="204"/>
      <c r="G539" s="205"/>
      <c r="H539" s="205"/>
      <c r="I539" s="206"/>
      <c r="J539" s="205"/>
      <c r="K539" s="205"/>
      <c r="L539" s="207"/>
      <c r="M539" s="208"/>
      <c r="N539" s="209"/>
      <c r="O539" s="152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52"/>
      <c r="AF539" s="152"/>
      <c r="AG539" s="14"/>
      <c r="AH539" s="73"/>
      <c r="AI539" s="14"/>
      <c r="AJ539" s="14"/>
    </row>
    <row r="540" spans="1:38" s="11" customFormat="1" ht="15" hidden="1" customHeight="1" x14ac:dyDescent="0.15">
      <c r="A540" s="59"/>
      <c r="B540" s="79"/>
      <c r="C540" s="202"/>
      <c r="D540" s="203"/>
      <c r="E540" s="203"/>
      <c r="F540" s="204"/>
      <c r="G540" s="205"/>
      <c r="H540" s="205"/>
      <c r="I540" s="206"/>
      <c r="J540" s="205"/>
      <c r="K540" s="205"/>
      <c r="L540" s="207"/>
      <c r="M540" s="208"/>
      <c r="N540" s="209"/>
      <c r="O540" s="152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52"/>
      <c r="AF540" s="152"/>
      <c r="AG540" s="14"/>
      <c r="AH540" s="73"/>
      <c r="AI540" s="14"/>
      <c r="AJ540" s="14"/>
    </row>
    <row r="541" spans="1:38" s="11" customFormat="1" ht="15" hidden="1" customHeight="1" x14ac:dyDescent="0.15">
      <c r="A541" s="59"/>
      <c r="B541" s="79"/>
      <c r="C541" s="202"/>
      <c r="D541" s="203"/>
      <c r="E541" s="203"/>
      <c r="F541" s="204"/>
      <c r="G541" s="205"/>
      <c r="H541" s="205"/>
      <c r="I541" s="206"/>
      <c r="J541" s="205"/>
      <c r="K541" s="205"/>
      <c r="L541" s="207"/>
      <c r="M541" s="208"/>
      <c r="N541" s="209"/>
      <c r="O541" s="152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52"/>
      <c r="AF541" s="152"/>
      <c r="AG541" s="14"/>
      <c r="AH541" s="73"/>
      <c r="AI541" s="14"/>
      <c r="AJ541" s="14"/>
    </row>
    <row r="542" spans="1:38" s="11" customFormat="1" ht="15" hidden="1" customHeight="1" x14ac:dyDescent="0.15">
      <c r="A542" s="59"/>
      <c r="B542" s="79"/>
      <c r="C542" s="202"/>
      <c r="D542" s="203"/>
      <c r="E542" s="203"/>
      <c r="F542" s="204"/>
      <c r="G542" s="205"/>
      <c r="H542" s="205"/>
      <c r="I542" s="206"/>
      <c r="J542" s="205"/>
      <c r="K542" s="205"/>
      <c r="L542" s="207"/>
      <c r="M542" s="208"/>
      <c r="N542" s="209"/>
      <c r="O542" s="152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52"/>
      <c r="AF542" s="152"/>
      <c r="AG542" s="14"/>
      <c r="AH542" s="73"/>
      <c r="AI542" s="14"/>
      <c r="AJ542" s="14"/>
    </row>
    <row r="543" spans="1:38" s="11" customFormat="1" ht="15" hidden="1" customHeight="1" x14ac:dyDescent="0.15">
      <c r="A543" s="59"/>
      <c r="B543" s="79"/>
      <c r="C543" s="202"/>
      <c r="D543" s="203"/>
      <c r="E543" s="203"/>
      <c r="F543" s="204"/>
      <c r="G543" s="205"/>
      <c r="H543" s="205"/>
      <c r="I543" s="206"/>
      <c r="J543" s="205"/>
      <c r="K543" s="205"/>
      <c r="L543" s="207"/>
      <c r="M543" s="208"/>
      <c r="N543" s="209"/>
      <c r="O543" s="152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52"/>
      <c r="AF543" s="152"/>
      <c r="AG543" s="14"/>
      <c r="AH543" s="73"/>
      <c r="AI543" s="14"/>
      <c r="AJ543" s="14"/>
    </row>
    <row r="544" spans="1:38" s="11" customFormat="1" ht="15" hidden="1" customHeight="1" x14ac:dyDescent="0.15">
      <c r="A544" s="59"/>
      <c r="B544" s="79"/>
      <c r="C544" s="202"/>
      <c r="D544" s="203"/>
      <c r="E544" s="203"/>
      <c r="F544" s="204"/>
      <c r="G544" s="205"/>
      <c r="H544" s="205"/>
      <c r="I544" s="206"/>
      <c r="J544" s="205"/>
      <c r="K544" s="205"/>
      <c r="L544" s="207"/>
      <c r="M544" s="208"/>
      <c r="N544" s="209"/>
      <c r="O544" s="152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52"/>
      <c r="AF544" s="152"/>
      <c r="AG544" s="14"/>
      <c r="AH544" s="73"/>
      <c r="AI544" s="14"/>
      <c r="AJ544" s="14"/>
    </row>
    <row r="545" spans="1:36" s="11" customFormat="1" ht="15" hidden="1" customHeight="1" x14ac:dyDescent="0.15">
      <c r="A545" s="59"/>
      <c r="B545" s="79"/>
      <c r="C545" s="202"/>
      <c r="D545" s="203"/>
      <c r="E545" s="203"/>
      <c r="F545" s="204"/>
      <c r="G545" s="205"/>
      <c r="H545" s="205"/>
      <c r="I545" s="206"/>
      <c r="J545" s="205"/>
      <c r="K545" s="205"/>
      <c r="L545" s="207"/>
      <c r="M545" s="208"/>
      <c r="N545" s="209"/>
      <c r="O545" s="152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52"/>
      <c r="AF545" s="152"/>
      <c r="AG545" s="14"/>
      <c r="AH545" s="73"/>
      <c r="AI545" s="14"/>
      <c r="AJ545" s="14"/>
    </row>
    <row r="546" spans="1:36" s="11" customFormat="1" ht="15" hidden="1" customHeight="1" x14ac:dyDescent="0.15">
      <c r="A546" s="59"/>
      <c r="B546" s="79"/>
      <c r="C546" s="202"/>
      <c r="D546" s="203"/>
      <c r="E546" s="203"/>
      <c r="F546" s="204"/>
      <c r="G546" s="205"/>
      <c r="H546" s="205"/>
      <c r="I546" s="206"/>
      <c r="J546" s="205"/>
      <c r="K546" s="205"/>
      <c r="L546" s="207"/>
      <c r="M546" s="208"/>
      <c r="N546" s="209"/>
      <c r="O546" s="152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52"/>
      <c r="AF546" s="152"/>
      <c r="AG546" s="14"/>
      <c r="AH546" s="73"/>
      <c r="AI546" s="14"/>
      <c r="AJ546" s="14"/>
    </row>
    <row r="547" spans="1:36" s="11" customFormat="1" ht="15" hidden="1" customHeight="1" x14ac:dyDescent="0.15">
      <c r="A547" s="59"/>
      <c r="B547" s="79"/>
      <c r="C547" s="202"/>
      <c r="D547" s="203"/>
      <c r="E547" s="203"/>
      <c r="F547" s="204"/>
      <c r="G547" s="205"/>
      <c r="H547" s="205"/>
      <c r="I547" s="206"/>
      <c r="J547" s="205"/>
      <c r="K547" s="205"/>
      <c r="L547" s="207"/>
      <c r="M547" s="208"/>
      <c r="N547" s="209"/>
      <c r="O547" s="152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52"/>
      <c r="AF547" s="152"/>
      <c r="AG547" s="14"/>
      <c r="AH547" s="73"/>
      <c r="AI547" s="14"/>
      <c r="AJ547" s="14"/>
    </row>
    <row r="548" spans="1:36" s="11" customFormat="1" ht="15" hidden="1" customHeight="1" x14ac:dyDescent="0.15">
      <c r="A548" s="59"/>
      <c r="B548" s="79"/>
      <c r="C548" s="202"/>
      <c r="D548" s="203"/>
      <c r="E548" s="203"/>
      <c r="F548" s="204"/>
      <c r="G548" s="205"/>
      <c r="H548" s="205"/>
      <c r="I548" s="206"/>
      <c r="J548" s="205"/>
      <c r="K548" s="205"/>
      <c r="L548" s="207"/>
      <c r="M548" s="208"/>
      <c r="N548" s="209"/>
      <c r="O548" s="152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52"/>
      <c r="AF548" s="152"/>
      <c r="AG548" s="14"/>
      <c r="AH548" s="73"/>
      <c r="AI548" s="14"/>
      <c r="AJ548" s="14"/>
    </row>
    <row r="549" spans="1:36" s="11" customFormat="1" ht="15" hidden="1" customHeight="1" x14ac:dyDescent="0.15">
      <c r="A549" s="59"/>
      <c r="B549" s="79"/>
      <c r="C549" s="202"/>
      <c r="D549" s="203"/>
      <c r="E549" s="203"/>
      <c r="F549" s="204"/>
      <c r="G549" s="205"/>
      <c r="H549" s="205"/>
      <c r="I549" s="206"/>
      <c r="J549" s="205"/>
      <c r="K549" s="205"/>
      <c r="L549" s="207"/>
      <c r="M549" s="208"/>
      <c r="N549" s="209"/>
      <c r="O549" s="152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52"/>
      <c r="AF549" s="152"/>
      <c r="AG549" s="14"/>
      <c r="AH549" s="73"/>
      <c r="AI549" s="14"/>
      <c r="AJ549" s="14"/>
    </row>
    <row r="550" spans="1:36" s="11" customFormat="1" ht="15" hidden="1" customHeight="1" x14ac:dyDescent="0.15">
      <c r="A550" s="59"/>
      <c r="B550" s="79"/>
      <c r="C550" s="202"/>
      <c r="D550" s="203"/>
      <c r="E550" s="203"/>
      <c r="F550" s="204"/>
      <c r="G550" s="205"/>
      <c r="H550" s="205"/>
      <c r="I550" s="206"/>
      <c r="J550" s="205"/>
      <c r="K550" s="205"/>
      <c r="L550" s="207"/>
      <c r="M550" s="208"/>
      <c r="N550" s="209"/>
      <c r="O550" s="152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52"/>
      <c r="AF550" s="152"/>
      <c r="AG550" s="14"/>
      <c r="AH550" s="73"/>
      <c r="AI550" s="14"/>
      <c r="AJ550" s="14"/>
    </row>
    <row r="551" spans="1:36" s="11" customFormat="1" ht="15" hidden="1" customHeight="1" x14ac:dyDescent="0.15">
      <c r="A551" s="59"/>
      <c r="B551" s="79"/>
      <c r="C551" s="202"/>
      <c r="D551" s="203"/>
      <c r="E551" s="203"/>
      <c r="F551" s="204"/>
      <c r="G551" s="205"/>
      <c r="H551" s="205"/>
      <c r="I551" s="206"/>
      <c r="J551" s="205"/>
      <c r="K551" s="205"/>
      <c r="L551" s="207"/>
      <c r="M551" s="208"/>
      <c r="N551" s="209"/>
      <c r="O551" s="152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52"/>
      <c r="AF551" s="152"/>
      <c r="AG551" s="14"/>
      <c r="AH551" s="73"/>
      <c r="AI551" s="14"/>
      <c r="AJ551" s="14"/>
    </row>
    <row r="552" spans="1:36" s="11" customFormat="1" ht="15" hidden="1" customHeight="1" x14ac:dyDescent="0.15">
      <c r="A552" s="59"/>
      <c r="B552" s="79"/>
      <c r="C552" s="202"/>
      <c r="D552" s="203"/>
      <c r="E552" s="203"/>
      <c r="F552" s="204"/>
      <c r="G552" s="205"/>
      <c r="H552" s="205"/>
      <c r="I552" s="206"/>
      <c r="J552" s="205"/>
      <c r="K552" s="205"/>
      <c r="L552" s="207"/>
      <c r="M552" s="208"/>
      <c r="N552" s="209"/>
      <c r="O552" s="152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52"/>
      <c r="AF552" s="152"/>
      <c r="AG552" s="14"/>
      <c r="AH552" s="73"/>
      <c r="AI552" s="14"/>
      <c r="AJ552" s="14"/>
    </row>
    <row r="553" spans="1:36" s="11" customFormat="1" ht="15" hidden="1" customHeight="1" x14ac:dyDescent="0.15">
      <c r="A553" s="59"/>
      <c r="B553" s="79"/>
      <c r="C553" s="202"/>
      <c r="D553" s="203"/>
      <c r="E553" s="203"/>
      <c r="F553" s="204"/>
      <c r="G553" s="205"/>
      <c r="H553" s="205"/>
      <c r="I553" s="206"/>
      <c r="J553" s="205"/>
      <c r="K553" s="205"/>
      <c r="L553" s="207"/>
      <c r="M553" s="208"/>
      <c r="N553" s="209"/>
      <c r="O553" s="152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52"/>
      <c r="AF553" s="152"/>
      <c r="AG553" s="14"/>
      <c r="AH553" s="73"/>
      <c r="AI553" s="14"/>
      <c r="AJ553" s="14"/>
    </row>
    <row r="554" spans="1:36" s="11" customFormat="1" ht="15" hidden="1" customHeight="1" x14ac:dyDescent="0.15">
      <c r="A554" s="59"/>
      <c r="B554" s="79"/>
      <c r="C554" s="202"/>
      <c r="D554" s="203"/>
      <c r="E554" s="203"/>
      <c r="F554" s="204"/>
      <c r="G554" s="205"/>
      <c r="H554" s="205"/>
      <c r="I554" s="206"/>
      <c r="J554" s="205"/>
      <c r="K554" s="205"/>
      <c r="L554" s="207"/>
      <c r="M554" s="208"/>
      <c r="N554" s="209"/>
      <c r="O554" s="152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52"/>
      <c r="AF554" s="152"/>
      <c r="AG554" s="14"/>
      <c r="AH554" s="73"/>
      <c r="AI554" s="14"/>
      <c r="AJ554" s="14"/>
    </row>
    <row r="555" spans="1:36" s="11" customFormat="1" ht="15" hidden="1" customHeight="1" x14ac:dyDescent="0.15">
      <c r="A555" s="59"/>
      <c r="B555" s="79"/>
      <c r="C555" s="202"/>
      <c r="D555" s="203"/>
      <c r="E555" s="203"/>
      <c r="F555" s="204"/>
      <c r="G555" s="205"/>
      <c r="H555" s="205"/>
      <c r="I555" s="206"/>
      <c r="J555" s="205"/>
      <c r="K555" s="205"/>
      <c r="L555" s="207"/>
      <c r="M555" s="208"/>
      <c r="N555" s="209"/>
      <c r="O555" s="152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52"/>
      <c r="AF555" s="152"/>
      <c r="AG555" s="14"/>
      <c r="AH555" s="73"/>
      <c r="AI555" s="14"/>
      <c r="AJ555" s="14"/>
    </row>
    <row r="556" spans="1:36" s="11" customFormat="1" ht="15" hidden="1" customHeight="1" x14ac:dyDescent="0.15">
      <c r="A556" s="59"/>
      <c r="B556" s="79"/>
      <c r="C556" s="202"/>
      <c r="D556" s="203"/>
      <c r="E556" s="203"/>
      <c r="F556" s="204"/>
      <c r="G556" s="205"/>
      <c r="H556" s="205"/>
      <c r="I556" s="206"/>
      <c r="J556" s="205"/>
      <c r="K556" s="205"/>
      <c r="L556" s="207"/>
      <c r="M556" s="208"/>
      <c r="N556" s="209"/>
      <c r="O556" s="152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52"/>
      <c r="AF556" s="152"/>
      <c r="AG556" s="14"/>
      <c r="AH556" s="73"/>
      <c r="AI556" s="14"/>
      <c r="AJ556" s="14"/>
    </row>
    <row r="557" spans="1:36" s="11" customFormat="1" ht="15" hidden="1" customHeight="1" x14ac:dyDescent="0.15">
      <c r="A557" s="59"/>
      <c r="B557" s="79"/>
      <c r="C557" s="202"/>
      <c r="D557" s="203"/>
      <c r="E557" s="203"/>
      <c r="F557" s="204"/>
      <c r="G557" s="205"/>
      <c r="H557" s="205"/>
      <c r="I557" s="206"/>
      <c r="J557" s="205"/>
      <c r="K557" s="205"/>
      <c r="L557" s="207"/>
      <c r="M557" s="208"/>
      <c r="N557" s="209"/>
      <c r="O557" s="152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52"/>
      <c r="AF557" s="152"/>
      <c r="AG557" s="14"/>
      <c r="AH557" s="73"/>
      <c r="AI557" s="14"/>
      <c r="AJ557" s="14"/>
    </row>
    <row r="558" spans="1:36" s="11" customFormat="1" ht="15" hidden="1" customHeight="1" x14ac:dyDescent="0.15">
      <c r="A558" s="59"/>
      <c r="B558" s="79"/>
      <c r="C558" s="202"/>
      <c r="D558" s="203"/>
      <c r="E558" s="203"/>
      <c r="F558" s="204"/>
      <c r="G558" s="205"/>
      <c r="H558" s="205"/>
      <c r="I558" s="206"/>
      <c r="J558" s="205"/>
      <c r="K558" s="205"/>
      <c r="L558" s="207"/>
      <c r="M558" s="208"/>
      <c r="N558" s="209"/>
      <c r="O558" s="152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52"/>
      <c r="AF558" s="152"/>
      <c r="AG558" s="14"/>
      <c r="AH558" s="73"/>
      <c r="AI558" s="14"/>
      <c r="AJ558" s="14"/>
    </row>
    <row r="559" spans="1:36" s="11" customFormat="1" ht="15" hidden="1" customHeight="1" x14ac:dyDescent="0.15">
      <c r="A559" s="59"/>
      <c r="B559" s="79"/>
      <c r="C559" s="202"/>
      <c r="D559" s="203"/>
      <c r="E559" s="203"/>
      <c r="F559" s="204"/>
      <c r="G559" s="205"/>
      <c r="H559" s="205"/>
      <c r="I559" s="206"/>
      <c r="J559" s="205"/>
      <c r="K559" s="205"/>
      <c r="L559" s="207"/>
      <c r="M559" s="208"/>
      <c r="N559" s="209"/>
      <c r="O559" s="152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52"/>
      <c r="AF559" s="152"/>
      <c r="AG559" s="14"/>
      <c r="AH559" s="73"/>
      <c r="AI559" s="14"/>
      <c r="AJ559" s="14"/>
    </row>
    <row r="560" spans="1:36" s="11" customFormat="1" ht="15" hidden="1" customHeight="1" x14ac:dyDescent="0.15">
      <c r="A560" s="59"/>
      <c r="B560" s="79"/>
      <c r="C560" s="202"/>
      <c r="D560" s="203"/>
      <c r="E560" s="203"/>
      <c r="F560" s="204"/>
      <c r="G560" s="205"/>
      <c r="H560" s="205"/>
      <c r="I560" s="206"/>
      <c r="J560" s="205"/>
      <c r="K560" s="205"/>
      <c r="L560" s="207"/>
      <c r="M560" s="208"/>
      <c r="N560" s="209"/>
      <c r="O560" s="152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52"/>
      <c r="AF560" s="152"/>
      <c r="AG560" s="14"/>
      <c r="AH560" s="73"/>
      <c r="AI560" s="14"/>
      <c r="AJ560" s="14"/>
    </row>
    <row r="561" spans="1:36" s="11" customFormat="1" ht="15" hidden="1" customHeight="1" x14ac:dyDescent="0.15">
      <c r="A561" s="59"/>
      <c r="B561" s="79"/>
      <c r="C561" s="202"/>
      <c r="D561" s="203"/>
      <c r="E561" s="203"/>
      <c r="F561" s="204"/>
      <c r="G561" s="205"/>
      <c r="H561" s="205"/>
      <c r="I561" s="206"/>
      <c r="J561" s="205"/>
      <c r="K561" s="205"/>
      <c r="L561" s="207"/>
      <c r="M561" s="208"/>
      <c r="N561" s="209"/>
      <c r="O561" s="152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52"/>
      <c r="AF561" s="152"/>
      <c r="AG561" s="14"/>
      <c r="AH561" s="73"/>
      <c r="AI561" s="14"/>
      <c r="AJ561" s="14"/>
    </row>
    <row r="562" spans="1:36" s="11" customFormat="1" ht="15" hidden="1" customHeight="1" x14ac:dyDescent="0.15">
      <c r="A562" s="59"/>
      <c r="B562" s="79"/>
      <c r="C562" s="202"/>
      <c r="D562" s="203"/>
      <c r="E562" s="203"/>
      <c r="F562" s="204"/>
      <c r="G562" s="205"/>
      <c r="H562" s="205"/>
      <c r="I562" s="206"/>
      <c r="J562" s="205"/>
      <c r="K562" s="205"/>
      <c r="L562" s="207"/>
      <c r="M562" s="208"/>
      <c r="N562" s="209"/>
      <c r="O562" s="152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52"/>
      <c r="AF562" s="152"/>
      <c r="AG562" s="14"/>
      <c r="AH562" s="73"/>
      <c r="AI562" s="14"/>
      <c r="AJ562" s="14"/>
    </row>
    <row r="563" spans="1:36" s="11" customFormat="1" ht="15" hidden="1" customHeight="1" x14ac:dyDescent="0.15">
      <c r="A563" s="59"/>
      <c r="B563" s="79"/>
      <c r="C563" s="202"/>
      <c r="D563" s="203"/>
      <c r="E563" s="203"/>
      <c r="F563" s="204"/>
      <c r="G563" s="205"/>
      <c r="H563" s="205"/>
      <c r="I563" s="206"/>
      <c r="J563" s="205"/>
      <c r="K563" s="205"/>
      <c r="L563" s="207"/>
      <c r="M563" s="208"/>
      <c r="N563" s="209"/>
      <c r="O563" s="152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52"/>
      <c r="AF563" s="152"/>
      <c r="AG563" s="14"/>
      <c r="AH563" s="73"/>
      <c r="AI563" s="14"/>
      <c r="AJ563" s="14"/>
    </row>
    <row r="564" spans="1:36" s="11" customFormat="1" ht="15" hidden="1" customHeight="1" x14ac:dyDescent="0.15">
      <c r="A564" s="59"/>
      <c r="B564" s="79"/>
      <c r="C564" s="202"/>
      <c r="D564" s="203"/>
      <c r="E564" s="203"/>
      <c r="F564" s="204"/>
      <c r="G564" s="205"/>
      <c r="H564" s="205"/>
      <c r="I564" s="206"/>
      <c r="J564" s="205"/>
      <c r="K564" s="205"/>
      <c r="L564" s="207"/>
      <c r="M564" s="208"/>
      <c r="N564" s="209"/>
      <c r="O564" s="152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52"/>
      <c r="AF564" s="152"/>
      <c r="AG564" s="14"/>
      <c r="AH564" s="73"/>
      <c r="AI564" s="14"/>
      <c r="AJ564" s="14"/>
    </row>
    <row r="565" spans="1:36" s="11" customFormat="1" ht="15" hidden="1" customHeight="1" x14ac:dyDescent="0.15">
      <c r="A565" s="59"/>
      <c r="B565" s="79"/>
      <c r="C565" s="202"/>
      <c r="D565" s="203"/>
      <c r="E565" s="203"/>
      <c r="F565" s="204"/>
      <c r="G565" s="205"/>
      <c r="H565" s="205"/>
      <c r="I565" s="206"/>
      <c r="J565" s="205"/>
      <c r="K565" s="205"/>
      <c r="L565" s="207"/>
      <c r="M565" s="208"/>
      <c r="N565" s="209"/>
      <c r="O565" s="152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52"/>
      <c r="AF565" s="152"/>
      <c r="AG565" s="14"/>
      <c r="AH565" s="73"/>
      <c r="AI565" s="14"/>
      <c r="AJ565" s="14"/>
    </row>
    <row r="566" spans="1:36" s="11" customFormat="1" ht="15" hidden="1" customHeight="1" x14ac:dyDescent="0.15">
      <c r="A566" s="59"/>
      <c r="B566" s="79"/>
      <c r="C566" s="202"/>
      <c r="D566" s="203"/>
      <c r="E566" s="203"/>
      <c r="F566" s="204"/>
      <c r="G566" s="205"/>
      <c r="H566" s="205"/>
      <c r="I566" s="206"/>
      <c r="J566" s="205"/>
      <c r="K566" s="205"/>
      <c r="L566" s="207"/>
      <c r="M566" s="208"/>
      <c r="N566" s="209"/>
      <c r="O566" s="152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52"/>
      <c r="AF566" s="152"/>
      <c r="AG566" s="14"/>
      <c r="AH566" s="73"/>
      <c r="AI566" s="14"/>
      <c r="AJ566" s="14"/>
    </row>
    <row r="567" spans="1:36" s="11" customFormat="1" ht="15" hidden="1" customHeight="1" x14ac:dyDescent="0.15">
      <c r="A567" s="59"/>
      <c r="B567" s="79"/>
      <c r="C567" s="202"/>
      <c r="D567" s="203"/>
      <c r="E567" s="203"/>
      <c r="F567" s="204"/>
      <c r="G567" s="205"/>
      <c r="H567" s="205"/>
      <c r="I567" s="206"/>
      <c r="J567" s="205"/>
      <c r="K567" s="205"/>
      <c r="L567" s="207"/>
      <c r="M567" s="208"/>
      <c r="N567" s="209"/>
      <c r="O567" s="152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52"/>
      <c r="AF567" s="152"/>
      <c r="AG567" s="14"/>
      <c r="AH567" s="73"/>
      <c r="AI567" s="14"/>
      <c r="AJ567" s="14"/>
    </row>
    <row r="568" spans="1:36" s="11" customFormat="1" ht="15" hidden="1" customHeight="1" x14ac:dyDescent="0.15">
      <c r="A568" s="59"/>
      <c r="B568" s="79"/>
      <c r="C568" s="202"/>
      <c r="D568" s="203"/>
      <c r="E568" s="203"/>
      <c r="F568" s="204"/>
      <c r="G568" s="205"/>
      <c r="H568" s="205"/>
      <c r="I568" s="206"/>
      <c r="J568" s="205"/>
      <c r="K568" s="205"/>
      <c r="L568" s="207"/>
      <c r="M568" s="208"/>
      <c r="N568" s="209"/>
      <c r="O568" s="152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52"/>
      <c r="AF568" s="152"/>
      <c r="AG568" s="14"/>
      <c r="AH568" s="73"/>
      <c r="AI568" s="14"/>
      <c r="AJ568" s="14"/>
    </row>
    <row r="569" spans="1:36" s="11" customFormat="1" ht="15" hidden="1" customHeight="1" x14ac:dyDescent="0.15">
      <c r="A569" s="59"/>
      <c r="B569" s="79"/>
      <c r="C569" s="202"/>
      <c r="D569" s="203"/>
      <c r="E569" s="203"/>
      <c r="F569" s="204"/>
      <c r="G569" s="205"/>
      <c r="H569" s="205"/>
      <c r="I569" s="206"/>
      <c r="J569" s="205"/>
      <c r="K569" s="205"/>
      <c r="L569" s="207"/>
      <c r="M569" s="208"/>
      <c r="N569" s="209"/>
      <c r="O569" s="152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52"/>
      <c r="AF569" s="152"/>
      <c r="AG569" s="14"/>
      <c r="AH569" s="73"/>
      <c r="AI569" s="14"/>
      <c r="AJ569" s="14"/>
    </row>
    <row r="570" spans="1:36" s="11" customFormat="1" ht="15" hidden="1" customHeight="1" x14ac:dyDescent="0.15">
      <c r="A570" s="59"/>
      <c r="B570" s="79"/>
      <c r="C570" s="202"/>
      <c r="D570" s="203"/>
      <c r="E570" s="203"/>
      <c r="F570" s="204"/>
      <c r="G570" s="205"/>
      <c r="H570" s="205"/>
      <c r="I570" s="206"/>
      <c r="J570" s="205"/>
      <c r="K570" s="205"/>
      <c r="L570" s="207"/>
      <c r="M570" s="208"/>
      <c r="N570" s="209"/>
      <c r="O570" s="152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52"/>
      <c r="AF570" s="152"/>
      <c r="AG570" s="14"/>
      <c r="AH570" s="73"/>
      <c r="AI570" s="14"/>
      <c r="AJ570" s="14"/>
    </row>
    <row r="571" spans="1:36" s="11" customFormat="1" ht="15" hidden="1" customHeight="1" x14ac:dyDescent="0.15">
      <c r="A571" s="59"/>
      <c r="B571" s="79"/>
      <c r="C571" s="202"/>
      <c r="D571" s="203"/>
      <c r="E571" s="203"/>
      <c r="F571" s="204"/>
      <c r="G571" s="205"/>
      <c r="H571" s="205"/>
      <c r="I571" s="206"/>
      <c r="J571" s="205"/>
      <c r="K571" s="205"/>
      <c r="L571" s="207"/>
      <c r="M571" s="208"/>
      <c r="N571" s="209"/>
      <c r="O571" s="152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52"/>
      <c r="AF571" s="152"/>
      <c r="AG571" s="14"/>
      <c r="AH571" s="73"/>
      <c r="AI571" s="14"/>
      <c r="AJ571" s="14"/>
    </row>
    <row r="572" spans="1:36" s="11" customFormat="1" ht="15" hidden="1" customHeight="1" x14ac:dyDescent="0.15">
      <c r="A572" s="59"/>
      <c r="B572" s="79"/>
      <c r="C572" s="202"/>
      <c r="D572" s="203"/>
      <c r="E572" s="203"/>
      <c r="F572" s="204"/>
      <c r="G572" s="205"/>
      <c r="H572" s="205"/>
      <c r="I572" s="206"/>
      <c r="J572" s="205"/>
      <c r="K572" s="205"/>
      <c r="L572" s="207"/>
      <c r="M572" s="208"/>
      <c r="N572" s="209"/>
      <c r="O572" s="152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52"/>
      <c r="AF572" s="152"/>
      <c r="AG572" s="14"/>
      <c r="AH572" s="73"/>
      <c r="AI572" s="14"/>
      <c r="AJ572" s="14"/>
    </row>
    <row r="573" spans="1:36" s="11" customFormat="1" ht="15" hidden="1" customHeight="1" x14ac:dyDescent="0.15">
      <c r="A573" s="59"/>
      <c r="B573" s="79"/>
      <c r="C573" s="202"/>
      <c r="D573" s="203"/>
      <c r="E573" s="203"/>
      <c r="F573" s="204"/>
      <c r="G573" s="205"/>
      <c r="H573" s="205"/>
      <c r="I573" s="206"/>
      <c r="J573" s="205"/>
      <c r="K573" s="205"/>
      <c r="L573" s="207"/>
      <c r="M573" s="208"/>
      <c r="N573" s="209"/>
      <c r="O573" s="152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52"/>
      <c r="AF573" s="152"/>
      <c r="AG573" s="14"/>
      <c r="AH573" s="73"/>
      <c r="AI573" s="14"/>
      <c r="AJ573" s="14"/>
    </row>
    <row r="574" spans="1:36" s="11" customFormat="1" ht="15" hidden="1" customHeight="1" x14ac:dyDescent="0.15">
      <c r="A574" s="59"/>
      <c r="B574" s="79"/>
      <c r="C574" s="202"/>
      <c r="D574" s="203"/>
      <c r="E574" s="203"/>
      <c r="F574" s="204"/>
      <c r="G574" s="205"/>
      <c r="H574" s="205"/>
      <c r="I574" s="206"/>
      <c r="J574" s="205"/>
      <c r="K574" s="205"/>
      <c r="L574" s="207"/>
      <c r="M574" s="208"/>
      <c r="N574" s="209"/>
      <c r="O574" s="152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52"/>
      <c r="AF574" s="152"/>
      <c r="AG574" s="14"/>
      <c r="AH574" s="73"/>
      <c r="AI574" s="14"/>
      <c r="AJ574" s="14"/>
    </row>
    <row r="575" spans="1:36" s="11" customFormat="1" ht="15" hidden="1" customHeight="1" x14ac:dyDescent="0.15">
      <c r="A575" s="59"/>
      <c r="B575" s="79"/>
      <c r="C575" s="202"/>
      <c r="D575" s="203"/>
      <c r="E575" s="203"/>
      <c r="F575" s="204"/>
      <c r="G575" s="205"/>
      <c r="H575" s="205"/>
      <c r="I575" s="206"/>
      <c r="J575" s="205"/>
      <c r="K575" s="205"/>
      <c r="L575" s="207"/>
      <c r="M575" s="208"/>
      <c r="N575" s="209"/>
      <c r="O575" s="152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52"/>
      <c r="AF575" s="152"/>
      <c r="AG575" s="14"/>
      <c r="AH575" s="73"/>
      <c r="AI575" s="14"/>
      <c r="AJ575" s="14"/>
    </row>
    <row r="576" spans="1:36" s="11" customFormat="1" ht="15" hidden="1" customHeight="1" x14ac:dyDescent="0.15">
      <c r="A576" s="59"/>
      <c r="B576" s="79"/>
      <c r="C576" s="202"/>
      <c r="D576" s="203"/>
      <c r="E576" s="203"/>
      <c r="F576" s="204"/>
      <c r="G576" s="205"/>
      <c r="H576" s="205"/>
      <c r="I576" s="206"/>
      <c r="J576" s="205"/>
      <c r="K576" s="205"/>
      <c r="L576" s="207"/>
      <c r="M576" s="208"/>
      <c r="N576" s="209"/>
      <c r="O576" s="152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52"/>
      <c r="AF576" s="152"/>
      <c r="AG576" s="14"/>
      <c r="AH576" s="73"/>
      <c r="AI576" s="14"/>
      <c r="AJ576" s="14"/>
    </row>
    <row r="577" spans="1:36" s="11" customFormat="1" ht="15" hidden="1" customHeight="1" x14ac:dyDescent="0.15">
      <c r="A577" s="59"/>
      <c r="B577" s="79"/>
      <c r="C577" s="202"/>
      <c r="D577" s="203"/>
      <c r="E577" s="203"/>
      <c r="F577" s="204"/>
      <c r="G577" s="205"/>
      <c r="H577" s="205"/>
      <c r="I577" s="206"/>
      <c r="J577" s="205"/>
      <c r="K577" s="205"/>
      <c r="L577" s="207"/>
      <c r="M577" s="208"/>
      <c r="N577" s="209"/>
      <c r="O577" s="152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52"/>
      <c r="AF577" s="152"/>
      <c r="AG577" s="14"/>
      <c r="AH577" s="73"/>
      <c r="AI577" s="14"/>
      <c r="AJ577" s="14"/>
    </row>
    <row r="578" spans="1:36" s="11" customFormat="1" ht="15" hidden="1" customHeight="1" x14ac:dyDescent="0.15">
      <c r="A578" s="59"/>
      <c r="B578" s="79"/>
      <c r="C578" s="202"/>
      <c r="D578" s="203"/>
      <c r="E578" s="203"/>
      <c r="F578" s="204"/>
      <c r="G578" s="205"/>
      <c r="H578" s="205"/>
      <c r="I578" s="206"/>
      <c r="J578" s="205"/>
      <c r="K578" s="205"/>
      <c r="L578" s="207"/>
      <c r="M578" s="208"/>
      <c r="N578" s="209"/>
      <c r="O578" s="152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52"/>
      <c r="AF578" s="152"/>
      <c r="AG578" s="14"/>
      <c r="AH578" s="73"/>
      <c r="AI578" s="14"/>
      <c r="AJ578" s="14"/>
    </row>
    <row r="579" spans="1:36" s="11" customFormat="1" ht="15" hidden="1" customHeight="1" x14ac:dyDescent="0.15">
      <c r="A579" s="59"/>
      <c r="B579" s="79"/>
      <c r="C579" s="202"/>
      <c r="D579" s="203"/>
      <c r="E579" s="203"/>
      <c r="F579" s="204"/>
      <c r="G579" s="205"/>
      <c r="H579" s="205"/>
      <c r="I579" s="206"/>
      <c r="J579" s="205"/>
      <c r="K579" s="205"/>
      <c r="L579" s="207"/>
      <c r="M579" s="208"/>
      <c r="N579" s="209"/>
      <c r="O579" s="152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52"/>
      <c r="AF579" s="152"/>
      <c r="AG579" s="14"/>
      <c r="AH579" s="73"/>
      <c r="AI579" s="14"/>
      <c r="AJ579" s="14"/>
    </row>
    <row r="580" spans="1:36" s="11" customFormat="1" ht="15" hidden="1" customHeight="1" x14ac:dyDescent="0.15">
      <c r="A580" s="59"/>
      <c r="B580" s="79"/>
      <c r="C580" s="202"/>
      <c r="D580" s="203"/>
      <c r="E580" s="203"/>
      <c r="F580" s="204"/>
      <c r="G580" s="205"/>
      <c r="H580" s="205"/>
      <c r="I580" s="206"/>
      <c r="J580" s="205"/>
      <c r="K580" s="205"/>
      <c r="L580" s="207"/>
      <c r="M580" s="208"/>
      <c r="N580" s="209"/>
      <c r="O580" s="152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52"/>
      <c r="AF580" s="152"/>
      <c r="AG580" s="14"/>
      <c r="AH580" s="73"/>
      <c r="AI580" s="14"/>
      <c r="AJ580" s="14"/>
    </row>
    <row r="581" spans="1:36" s="11" customFormat="1" ht="15" hidden="1" customHeight="1" x14ac:dyDescent="0.15">
      <c r="A581" s="59"/>
      <c r="B581" s="79"/>
      <c r="C581" s="202"/>
      <c r="D581" s="203"/>
      <c r="E581" s="203"/>
      <c r="F581" s="204"/>
      <c r="G581" s="205"/>
      <c r="H581" s="205"/>
      <c r="I581" s="206"/>
      <c r="J581" s="205"/>
      <c r="K581" s="205"/>
      <c r="L581" s="207"/>
      <c r="M581" s="208"/>
      <c r="N581" s="209"/>
      <c r="O581" s="152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52"/>
      <c r="AF581" s="152"/>
      <c r="AG581" s="14"/>
      <c r="AH581" s="73"/>
      <c r="AI581" s="14"/>
      <c r="AJ581" s="14"/>
    </row>
    <row r="582" spans="1:36" s="11" customFormat="1" ht="15" hidden="1" customHeight="1" x14ac:dyDescent="0.15">
      <c r="A582" s="59"/>
      <c r="B582" s="79"/>
      <c r="C582" s="202"/>
      <c r="D582" s="203"/>
      <c r="E582" s="203"/>
      <c r="F582" s="204"/>
      <c r="G582" s="205"/>
      <c r="H582" s="205"/>
      <c r="I582" s="206"/>
      <c r="J582" s="205"/>
      <c r="K582" s="205"/>
      <c r="L582" s="207"/>
      <c r="M582" s="208"/>
      <c r="N582" s="209"/>
      <c r="O582" s="152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52"/>
      <c r="AF582" s="152"/>
      <c r="AG582" s="14"/>
      <c r="AH582" s="73"/>
      <c r="AI582" s="14"/>
      <c r="AJ582" s="14"/>
    </row>
    <row r="583" spans="1:36" s="11" customFormat="1" ht="15" hidden="1" customHeight="1" x14ac:dyDescent="0.15">
      <c r="A583" s="59"/>
      <c r="B583" s="79"/>
      <c r="C583" s="202"/>
      <c r="D583" s="203"/>
      <c r="E583" s="203"/>
      <c r="F583" s="204"/>
      <c r="G583" s="205"/>
      <c r="H583" s="205"/>
      <c r="I583" s="206"/>
      <c r="J583" s="205"/>
      <c r="K583" s="205"/>
      <c r="L583" s="207"/>
      <c r="M583" s="208"/>
      <c r="N583" s="209"/>
      <c r="O583" s="152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52"/>
      <c r="AF583" s="152"/>
      <c r="AG583" s="14"/>
      <c r="AH583" s="73"/>
      <c r="AI583" s="14"/>
      <c r="AJ583" s="14"/>
    </row>
    <row r="584" spans="1:36" s="11" customFormat="1" ht="15" hidden="1" customHeight="1" x14ac:dyDescent="0.15">
      <c r="A584" s="59"/>
      <c r="B584" s="79"/>
      <c r="C584" s="202"/>
      <c r="D584" s="203"/>
      <c r="E584" s="203"/>
      <c r="F584" s="204"/>
      <c r="G584" s="205"/>
      <c r="H584" s="205"/>
      <c r="I584" s="206"/>
      <c r="J584" s="205"/>
      <c r="K584" s="205"/>
      <c r="L584" s="207"/>
      <c r="M584" s="208"/>
      <c r="N584" s="209"/>
      <c r="O584" s="152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52"/>
      <c r="AF584" s="152"/>
      <c r="AG584" s="14"/>
      <c r="AH584" s="73"/>
      <c r="AI584" s="14"/>
      <c r="AJ584" s="14"/>
    </row>
    <row r="585" spans="1:36" s="11" customFormat="1" ht="15" hidden="1" customHeight="1" x14ac:dyDescent="0.15">
      <c r="A585" s="59"/>
      <c r="B585" s="79"/>
      <c r="C585" s="202"/>
      <c r="D585" s="203"/>
      <c r="E585" s="203"/>
      <c r="F585" s="204"/>
      <c r="G585" s="205"/>
      <c r="H585" s="205"/>
      <c r="I585" s="206"/>
      <c r="J585" s="205"/>
      <c r="K585" s="205"/>
      <c r="L585" s="207"/>
      <c r="M585" s="208"/>
      <c r="N585" s="209"/>
      <c r="O585" s="152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52"/>
      <c r="AF585" s="152"/>
      <c r="AG585" s="14"/>
      <c r="AH585" s="73"/>
      <c r="AI585" s="14"/>
      <c r="AJ585" s="14"/>
    </row>
    <row r="586" spans="1:36" s="11" customFormat="1" ht="15" hidden="1" customHeight="1" x14ac:dyDescent="0.15">
      <c r="A586" s="59"/>
      <c r="B586" s="79"/>
      <c r="C586" s="202"/>
      <c r="D586" s="203"/>
      <c r="E586" s="203"/>
      <c r="F586" s="204"/>
      <c r="G586" s="205"/>
      <c r="H586" s="205"/>
      <c r="I586" s="206"/>
      <c r="J586" s="205"/>
      <c r="K586" s="205"/>
      <c r="L586" s="207"/>
      <c r="M586" s="208"/>
      <c r="N586" s="209"/>
      <c r="O586" s="152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52"/>
      <c r="AF586" s="152"/>
      <c r="AG586" s="14"/>
      <c r="AH586" s="73"/>
      <c r="AI586" s="14"/>
      <c r="AJ586" s="14"/>
    </row>
    <row r="587" spans="1:36" s="11" customFormat="1" ht="15" hidden="1" customHeight="1" x14ac:dyDescent="0.15">
      <c r="A587" s="59"/>
      <c r="B587" s="79"/>
      <c r="C587" s="202"/>
      <c r="D587" s="203"/>
      <c r="E587" s="203"/>
      <c r="F587" s="204"/>
      <c r="G587" s="205"/>
      <c r="H587" s="205"/>
      <c r="I587" s="206"/>
      <c r="J587" s="205"/>
      <c r="K587" s="205"/>
      <c r="L587" s="207"/>
      <c r="M587" s="208"/>
      <c r="N587" s="209"/>
      <c r="O587" s="152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52"/>
      <c r="AF587" s="152"/>
      <c r="AG587" s="14"/>
      <c r="AH587" s="73"/>
      <c r="AI587" s="14"/>
      <c r="AJ587" s="14"/>
    </row>
    <row r="588" spans="1:36" s="11" customFormat="1" ht="15" hidden="1" customHeight="1" x14ac:dyDescent="0.15">
      <c r="A588" s="59"/>
      <c r="B588" s="79"/>
      <c r="C588" s="202"/>
      <c r="D588" s="203"/>
      <c r="E588" s="203"/>
      <c r="F588" s="204"/>
      <c r="G588" s="205"/>
      <c r="H588" s="205"/>
      <c r="I588" s="206"/>
      <c r="J588" s="205"/>
      <c r="K588" s="205"/>
      <c r="L588" s="207"/>
      <c r="M588" s="208"/>
      <c r="N588" s="209"/>
      <c r="O588" s="152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52"/>
      <c r="AF588" s="152"/>
      <c r="AG588" s="14"/>
      <c r="AH588" s="73"/>
      <c r="AI588" s="14"/>
      <c r="AJ588" s="14"/>
    </row>
    <row r="589" spans="1:36" s="11" customFormat="1" ht="15" hidden="1" customHeight="1" x14ac:dyDescent="0.15">
      <c r="A589" s="59"/>
      <c r="B589" s="79"/>
      <c r="C589" s="202"/>
      <c r="D589" s="203"/>
      <c r="E589" s="203"/>
      <c r="F589" s="204"/>
      <c r="G589" s="205"/>
      <c r="H589" s="205"/>
      <c r="I589" s="206"/>
      <c r="J589" s="205"/>
      <c r="K589" s="205"/>
      <c r="L589" s="207"/>
      <c r="M589" s="208"/>
      <c r="N589" s="209"/>
      <c r="O589" s="152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52"/>
      <c r="AF589" s="152"/>
      <c r="AG589" s="14"/>
      <c r="AH589" s="73"/>
      <c r="AI589" s="14"/>
      <c r="AJ589" s="14"/>
    </row>
    <row r="590" spans="1:36" s="11" customFormat="1" ht="15" hidden="1" customHeight="1" x14ac:dyDescent="0.15">
      <c r="A590" s="59"/>
      <c r="B590" s="79"/>
      <c r="C590" s="202"/>
      <c r="D590" s="203"/>
      <c r="E590" s="203"/>
      <c r="F590" s="204"/>
      <c r="G590" s="205"/>
      <c r="H590" s="205"/>
      <c r="I590" s="206"/>
      <c r="J590" s="205"/>
      <c r="K590" s="205"/>
      <c r="L590" s="207"/>
      <c r="M590" s="208"/>
      <c r="N590" s="209"/>
      <c r="O590" s="152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52"/>
      <c r="AF590" s="152"/>
      <c r="AG590" s="14"/>
      <c r="AH590" s="73"/>
      <c r="AI590" s="14"/>
      <c r="AJ590" s="14"/>
    </row>
    <row r="591" spans="1:36" s="11" customFormat="1" ht="15" hidden="1" customHeight="1" x14ac:dyDescent="0.15">
      <c r="A591" s="59"/>
      <c r="B591" s="79"/>
      <c r="C591" s="202"/>
      <c r="D591" s="203"/>
      <c r="E591" s="203"/>
      <c r="F591" s="204"/>
      <c r="G591" s="205"/>
      <c r="H591" s="205"/>
      <c r="I591" s="206"/>
      <c r="J591" s="205"/>
      <c r="K591" s="205"/>
      <c r="L591" s="207"/>
      <c r="M591" s="208"/>
      <c r="N591" s="209"/>
      <c r="O591" s="152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52"/>
      <c r="AF591" s="152"/>
      <c r="AG591" s="14"/>
      <c r="AH591" s="73"/>
      <c r="AI591" s="14"/>
      <c r="AJ591" s="14"/>
    </row>
    <row r="592" spans="1:36" s="11" customFormat="1" ht="15" hidden="1" customHeight="1" x14ac:dyDescent="0.15">
      <c r="A592" s="59"/>
      <c r="B592" s="79"/>
      <c r="C592" s="202"/>
      <c r="D592" s="203"/>
      <c r="E592" s="203"/>
      <c r="F592" s="204"/>
      <c r="G592" s="205"/>
      <c r="H592" s="205"/>
      <c r="I592" s="206"/>
      <c r="J592" s="205"/>
      <c r="K592" s="205"/>
      <c r="L592" s="207"/>
      <c r="M592" s="208"/>
      <c r="N592" s="209"/>
      <c r="O592" s="152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52"/>
      <c r="AF592" s="152"/>
      <c r="AG592" s="14"/>
      <c r="AH592" s="73"/>
      <c r="AI592" s="14"/>
      <c r="AJ592" s="14"/>
    </row>
    <row r="593" spans="1:36" s="11" customFormat="1" ht="15" hidden="1" customHeight="1" x14ac:dyDescent="0.15">
      <c r="A593" s="59"/>
      <c r="B593" s="79"/>
      <c r="C593" s="202"/>
      <c r="D593" s="203"/>
      <c r="E593" s="203"/>
      <c r="F593" s="204"/>
      <c r="G593" s="205"/>
      <c r="H593" s="205"/>
      <c r="I593" s="206"/>
      <c r="J593" s="205"/>
      <c r="K593" s="205"/>
      <c r="L593" s="207"/>
      <c r="M593" s="208"/>
      <c r="N593" s="209"/>
      <c r="O593" s="152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52"/>
      <c r="AF593" s="152"/>
      <c r="AG593" s="14"/>
      <c r="AH593" s="73"/>
      <c r="AI593" s="14"/>
      <c r="AJ593" s="14"/>
    </row>
    <row r="594" spans="1:36" s="11" customFormat="1" ht="15" hidden="1" customHeight="1" x14ac:dyDescent="0.15">
      <c r="A594" s="59"/>
      <c r="B594" s="79"/>
      <c r="C594" s="202"/>
      <c r="D594" s="203"/>
      <c r="E594" s="203"/>
      <c r="F594" s="204"/>
      <c r="G594" s="205"/>
      <c r="H594" s="205"/>
      <c r="I594" s="206"/>
      <c r="J594" s="205"/>
      <c r="K594" s="205"/>
      <c r="L594" s="207"/>
      <c r="M594" s="208"/>
      <c r="N594" s="209"/>
      <c r="O594" s="152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52"/>
      <c r="AF594" s="152"/>
      <c r="AG594" s="14"/>
      <c r="AH594" s="73"/>
      <c r="AI594" s="14"/>
      <c r="AJ594" s="14"/>
    </row>
    <row r="595" spans="1:36" s="11" customFormat="1" ht="15" hidden="1" customHeight="1" x14ac:dyDescent="0.15">
      <c r="A595" s="59"/>
      <c r="B595" s="79"/>
      <c r="C595" s="202"/>
      <c r="D595" s="203"/>
      <c r="E595" s="203"/>
      <c r="F595" s="204"/>
      <c r="G595" s="205"/>
      <c r="H595" s="205"/>
      <c r="I595" s="206"/>
      <c r="J595" s="205"/>
      <c r="K595" s="205"/>
      <c r="L595" s="207"/>
      <c r="M595" s="208"/>
      <c r="N595" s="209"/>
      <c r="O595" s="152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52"/>
      <c r="AF595" s="152"/>
      <c r="AG595" s="14"/>
      <c r="AH595" s="73"/>
      <c r="AI595" s="14"/>
      <c r="AJ595" s="14"/>
    </row>
    <row r="596" spans="1:36" s="11" customFormat="1" ht="15" hidden="1" customHeight="1" x14ac:dyDescent="0.15">
      <c r="A596" s="59"/>
      <c r="B596" s="79"/>
      <c r="C596" s="202"/>
      <c r="D596" s="203"/>
      <c r="E596" s="203"/>
      <c r="F596" s="204"/>
      <c r="G596" s="205"/>
      <c r="H596" s="205"/>
      <c r="I596" s="206"/>
      <c r="J596" s="205"/>
      <c r="K596" s="205"/>
      <c r="L596" s="207"/>
      <c r="M596" s="208"/>
      <c r="N596" s="209"/>
      <c r="O596" s="152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52"/>
      <c r="AF596" s="152"/>
      <c r="AG596" s="14"/>
      <c r="AH596" s="73"/>
      <c r="AI596" s="14"/>
      <c r="AJ596" s="14"/>
    </row>
    <row r="597" spans="1:36" s="11" customFormat="1" ht="15" hidden="1" customHeight="1" x14ac:dyDescent="0.15">
      <c r="A597" s="59"/>
      <c r="B597" s="79"/>
      <c r="C597" s="202"/>
      <c r="D597" s="203"/>
      <c r="E597" s="203"/>
      <c r="F597" s="204"/>
      <c r="G597" s="205"/>
      <c r="H597" s="205"/>
      <c r="I597" s="206"/>
      <c r="J597" s="205"/>
      <c r="K597" s="205"/>
      <c r="L597" s="207"/>
      <c r="M597" s="208"/>
      <c r="N597" s="209"/>
      <c r="O597" s="152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52"/>
      <c r="AF597" s="152"/>
      <c r="AG597" s="14"/>
      <c r="AH597" s="73"/>
      <c r="AI597" s="14"/>
      <c r="AJ597" s="14"/>
    </row>
    <row r="598" spans="1:36" s="11" customFormat="1" ht="15" hidden="1" customHeight="1" x14ac:dyDescent="0.15">
      <c r="A598" s="59"/>
      <c r="B598" s="79"/>
      <c r="C598" s="202"/>
      <c r="D598" s="203"/>
      <c r="E598" s="203"/>
      <c r="F598" s="204"/>
      <c r="G598" s="205"/>
      <c r="H598" s="205"/>
      <c r="I598" s="206"/>
      <c r="J598" s="205"/>
      <c r="K598" s="205"/>
      <c r="L598" s="207"/>
      <c r="M598" s="208"/>
      <c r="N598" s="209"/>
      <c r="O598" s="152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52"/>
      <c r="AF598" s="152"/>
      <c r="AG598" s="14"/>
      <c r="AH598" s="73"/>
      <c r="AI598" s="14"/>
      <c r="AJ598" s="14"/>
    </row>
    <row r="599" spans="1:36" s="11" customFormat="1" ht="15" hidden="1" customHeight="1" x14ac:dyDescent="0.15">
      <c r="A599" s="59"/>
      <c r="B599" s="79"/>
      <c r="C599" s="202"/>
      <c r="D599" s="203"/>
      <c r="E599" s="203"/>
      <c r="F599" s="204"/>
      <c r="G599" s="205"/>
      <c r="H599" s="205"/>
      <c r="I599" s="206"/>
      <c r="J599" s="205"/>
      <c r="K599" s="205"/>
      <c r="L599" s="207"/>
      <c r="M599" s="208"/>
      <c r="N599" s="209"/>
      <c r="O599" s="152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52"/>
      <c r="AF599" s="152"/>
      <c r="AG599" s="14"/>
      <c r="AH599" s="73"/>
      <c r="AI599" s="14"/>
      <c r="AJ599" s="14"/>
    </row>
    <row r="600" spans="1:36" s="11" customFormat="1" ht="15" hidden="1" customHeight="1" x14ac:dyDescent="0.15">
      <c r="A600" s="59"/>
      <c r="B600" s="79"/>
      <c r="C600" s="202"/>
      <c r="D600" s="203"/>
      <c r="E600" s="203"/>
      <c r="F600" s="204"/>
      <c r="G600" s="205"/>
      <c r="H600" s="205"/>
      <c r="I600" s="206"/>
      <c r="J600" s="205"/>
      <c r="K600" s="205"/>
      <c r="L600" s="207"/>
      <c r="M600" s="208"/>
      <c r="N600" s="209"/>
      <c r="O600" s="152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52"/>
      <c r="AF600" s="152"/>
      <c r="AG600" s="14"/>
      <c r="AH600" s="73"/>
      <c r="AI600" s="14"/>
      <c r="AJ600" s="14"/>
    </row>
    <row r="601" spans="1:36" s="11" customFormat="1" ht="15" hidden="1" customHeight="1" x14ac:dyDescent="0.15">
      <c r="A601" s="59"/>
      <c r="B601" s="79"/>
      <c r="C601" s="202"/>
      <c r="D601" s="203"/>
      <c r="E601" s="203"/>
      <c r="F601" s="204"/>
      <c r="G601" s="205"/>
      <c r="H601" s="205"/>
      <c r="I601" s="206"/>
      <c r="J601" s="205"/>
      <c r="K601" s="205"/>
      <c r="L601" s="207"/>
      <c r="M601" s="208"/>
      <c r="N601" s="209"/>
      <c r="O601" s="152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52"/>
      <c r="AF601" s="152"/>
      <c r="AG601" s="14"/>
      <c r="AH601" s="73"/>
      <c r="AI601" s="14"/>
      <c r="AJ601" s="14"/>
    </row>
    <row r="602" spans="1:36" s="11" customFormat="1" ht="15" hidden="1" customHeight="1" x14ac:dyDescent="0.15">
      <c r="A602" s="59"/>
      <c r="B602" s="79"/>
      <c r="C602" s="202"/>
      <c r="D602" s="203"/>
      <c r="E602" s="203"/>
      <c r="F602" s="204"/>
      <c r="G602" s="205"/>
      <c r="H602" s="205"/>
      <c r="I602" s="206"/>
      <c r="J602" s="205"/>
      <c r="K602" s="205"/>
      <c r="L602" s="207"/>
      <c r="M602" s="208"/>
      <c r="N602" s="209"/>
      <c r="O602" s="152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52"/>
      <c r="AF602" s="152"/>
      <c r="AG602" s="14"/>
      <c r="AH602" s="73"/>
      <c r="AI602" s="14"/>
      <c r="AJ602" s="14"/>
    </row>
    <row r="603" spans="1:36" s="11" customFormat="1" ht="15" hidden="1" customHeight="1" x14ac:dyDescent="0.15">
      <c r="A603" s="59"/>
      <c r="B603" s="79"/>
      <c r="C603" s="202"/>
      <c r="D603" s="203"/>
      <c r="E603" s="203"/>
      <c r="F603" s="204"/>
      <c r="G603" s="205"/>
      <c r="H603" s="205"/>
      <c r="I603" s="206"/>
      <c r="J603" s="205"/>
      <c r="K603" s="205"/>
      <c r="L603" s="207"/>
      <c r="M603" s="208"/>
      <c r="N603" s="209"/>
      <c r="O603" s="152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52"/>
      <c r="AF603" s="152"/>
      <c r="AG603" s="14"/>
      <c r="AH603" s="73"/>
      <c r="AI603" s="14"/>
      <c r="AJ603" s="14"/>
    </row>
    <row r="604" spans="1:36" s="11" customFormat="1" ht="15" hidden="1" customHeight="1" x14ac:dyDescent="0.15">
      <c r="A604" s="59"/>
      <c r="B604" s="79"/>
      <c r="C604" s="202"/>
      <c r="D604" s="203"/>
      <c r="E604" s="203"/>
      <c r="F604" s="204"/>
      <c r="G604" s="205"/>
      <c r="H604" s="205"/>
      <c r="I604" s="206"/>
      <c r="J604" s="205"/>
      <c r="K604" s="205"/>
      <c r="L604" s="207"/>
      <c r="M604" s="208"/>
      <c r="N604" s="209"/>
      <c r="O604" s="152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52"/>
      <c r="AF604" s="152"/>
      <c r="AG604" s="14"/>
      <c r="AH604" s="73"/>
      <c r="AI604" s="14"/>
      <c r="AJ604" s="14"/>
    </row>
    <row r="605" spans="1:36" s="11" customFormat="1" ht="15" hidden="1" customHeight="1" x14ac:dyDescent="0.15">
      <c r="A605" s="59"/>
      <c r="B605" s="79"/>
      <c r="C605" s="202"/>
      <c r="D605" s="203"/>
      <c r="E605" s="203"/>
      <c r="F605" s="204"/>
      <c r="G605" s="205"/>
      <c r="H605" s="205"/>
      <c r="I605" s="206"/>
      <c r="J605" s="205"/>
      <c r="K605" s="205"/>
      <c r="L605" s="207"/>
      <c r="M605" s="208"/>
      <c r="N605" s="209"/>
      <c r="O605" s="152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52"/>
      <c r="AF605" s="152"/>
      <c r="AG605" s="14"/>
      <c r="AH605" s="73"/>
      <c r="AI605" s="14"/>
      <c r="AJ605" s="14"/>
    </row>
    <row r="606" spans="1:36" s="11" customFormat="1" ht="15" hidden="1" customHeight="1" x14ac:dyDescent="0.15">
      <c r="A606" s="59"/>
      <c r="B606" s="79"/>
      <c r="C606" s="202"/>
      <c r="D606" s="203"/>
      <c r="E606" s="203"/>
      <c r="F606" s="204"/>
      <c r="G606" s="205"/>
      <c r="H606" s="205"/>
      <c r="I606" s="206"/>
      <c r="J606" s="205"/>
      <c r="K606" s="205"/>
      <c r="L606" s="207"/>
      <c r="M606" s="208"/>
      <c r="N606" s="209"/>
      <c r="O606" s="152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52"/>
      <c r="AF606" s="152"/>
      <c r="AG606" s="14"/>
      <c r="AH606" s="73"/>
      <c r="AI606" s="14"/>
      <c r="AJ606" s="14"/>
    </row>
    <row r="607" spans="1:36" s="11" customFormat="1" ht="15" hidden="1" customHeight="1" x14ac:dyDescent="0.15">
      <c r="A607" s="59"/>
      <c r="B607" s="79"/>
      <c r="C607" s="202"/>
      <c r="D607" s="203"/>
      <c r="E607" s="203"/>
      <c r="F607" s="204"/>
      <c r="G607" s="205"/>
      <c r="H607" s="205"/>
      <c r="I607" s="206"/>
      <c r="J607" s="205"/>
      <c r="K607" s="205"/>
      <c r="L607" s="207"/>
      <c r="M607" s="208"/>
      <c r="N607" s="209"/>
      <c r="O607" s="152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52"/>
      <c r="AF607" s="152"/>
      <c r="AG607" s="14"/>
      <c r="AH607" s="73"/>
      <c r="AI607" s="14"/>
      <c r="AJ607" s="14"/>
    </row>
    <row r="608" spans="1:36" s="11" customFormat="1" ht="15" hidden="1" customHeight="1" x14ac:dyDescent="0.15">
      <c r="A608" s="59"/>
      <c r="B608" s="79"/>
      <c r="C608" s="202"/>
      <c r="D608" s="203"/>
      <c r="E608" s="203"/>
      <c r="F608" s="204"/>
      <c r="G608" s="205"/>
      <c r="H608" s="205"/>
      <c r="I608" s="206"/>
      <c r="J608" s="205"/>
      <c r="K608" s="205"/>
      <c r="L608" s="207"/>
      <c r="M608" s="208"/>
      <c r="N608" s="209"/>
      <c r="O608" s="152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52"/>
      <c r="AF608" s="152"/>
      <c r="AG608" s="14"/>
      <c r="AH608" s="73"/>
      <c r="AI608" s="14"/>
      <c r="AJ608" s="14"/>
    </row>
    <row r="609" spans="1:36" s="11" customFormat="1" ht="15" hidden="1" customHeight="1" x14ac:dyDescent="0.15">
      <c r="A609" s="59"/>
      <c r="B609" s="79"/>
      <c r="C609" s="202"/>
      <c r="D609" s="203"/>
      <c r="E609" s="203"/>
      <c r="F609" s="204"/>
      <c r="G609" s="205"/>
      <c r="H609" s="205"/>
      <c r="I609" s="206"/>
      <c r="J609" s="205"/>
      <c r="K609" s="205"/>
      <c r="L609" s="207"/>
      <c r="M609" s="208"/>
      <c r="N609" s="209"/>
      <c r="O609" s="152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52"/>
      <c r="AF609" s="152"/>
      <c r="AG609" s="14"/>
      <c r="AH609" s="73"/>
      <c r="AI609" s="14"/>
      <c r="AJ609" s="14"/>
    </row>
    <row r="610" spans="1:36" s="11" customFormat="1" ht="15" hidden="1" customHeight="1" x14ac:dyDescent="0.15">
      <c r="A610" s="59"/>
      <c r="B610" s="79"/>
      <c r="C610" s="202"/>
      <c r="D610" s="203"/>
      <c r="E610" s="203"/>
      <c r="F610" s="204"/>
      <c r="G610" s="205"/>
      <c r="H610" s="205"/>
      <c r="I610" s="206"/>
      <c r="J610" s="205"/>
      <c r="K610" s="205"/>
      <c r="L610" s="207"/>
      <c r="M610" s="208"/>
      <c r="N610" s="209"/>
      <c r="O610" s="152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52"/>
      <c r="AF610" s="152"/>
      <c r="AG610" s="14"/>
      <c r="AH610" s="73"/>
      <c r="AI610" s="14"/>
      <c r="AJ610" s="14"/>
    </row>
    <row r="611" spans="1:36" s="11" customFormat="1" ht="15" hidden="1" customHeight="1" x14ac:dyDescent="0.15">
      <c r="A611" s="59"/>
      <c r="B611" s="79"/>
      <c r="C611" s="202"/>
      <c r="D611" s="203"/>
      <c r="E611" s="203"/>
      <c r="F611" s="204"/>
      <c r="G611" s="205"/>
      <c r="H611" s="205"/>
      <c r="I611" s="206"/>
      <c r="J611" s="205"/>
      <c r="K611" s="205"/>
      <c r="L611" s="207"/>
      <c r="M611" s="208"/>
      <c r="N611" s="209"/>
      <c r="O611" s="152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52"/>
      <c r="AF611" s="152"/>
      <c r="AG611" s="14"/>
      <c r="AH611" s="73"/>
      <c r="AI611" s="14"/>
      <c r="AJ611" s="14"/>
    </row>
    <row r="612" spans="1:36" s="11" customFormat="1" ht="15" hidden="1" customHeight="1" x14ac:dyDescent="0.15">
      <c r="A612" s="59"/>
      <c r="B612" s="79"/>
      <c r="C612" s="202"/>
      <c r="D612" s="203"/>
      <c r="E612" s="203"/>
      <c r="F612" s="204"/>
      <c r="G612" s="205"/>
      <c r="H612" s="205"/>
      <c r="I612" s="206"/>
      <c r="J612" s="205"/>
      <c r="K612" s="205"/>
      <c r="L612" s="207"/>
      <c r="M612" s="208"/>
      <c r="N612" s="209"/>
      <c r="O612" s="152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52"/>
      <c r="AF612" s="152"/>
      <c r="AG612" s="14"/>
      <c r="AH612" s="73"/>
      <c r="AI612" s="14"/>
      <c r="AJ612" s="14"/>
    </row>
    <row r="613" spans="1:36" s="11" customFormat="1" ht="15" hidden="1" customHeight="1" x14ac:dyDescent="0.15">
      <c r="A613" s="59"/>
      <c r="B613" s="79"/>
      <c r="C613" s="202"/>
      <c r="D613" s="203"/>
      <c r="E613" s="203"/>
      <c r="F613" s="204"/>
      <c r="G613" s="205"/>
      <c r="H613" s="205"/>
      <c r="I613" s="206"/>
      <c r="J613" s="205"/>
      <c r="K613" s="205"/>
      <c r="L613" s="207"/>
      <c r="M613" s="208"/>
      <c r="N613" s="209"/>
      <c r="O613" s="152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52"/>
      <c r="AF613" s="152"/>
      <c r="AG613" s="14"/>
      <c r="AH613" s="73"/>
      <c r="AI613" s="14"/>
      <c r="AJ613" s="14"/>
    </row>
    <row r="614" spans="1:36" s="11" customFormat="1" ht="15" hidden="1" customHeight="1" x14ac:dyDescent="0.15">
      <c r="A614" s="59"/>
      <c r="B614" s="79"/>
      <c r="C614" s="202"/>
      <c r="D614" s="203"/>
      <c r="E614" s="203"/>
      <c r="F614" s="204"/>
      <c r="G614" s="205"/>
      <c r="H614" s="205"/>
      <c r="I614" s="206"/>
      <c r="J614" s="205"/>
      <c r="K614" s="205"/>
      <c r="L614" s="207"/>
      <c r="M614" s="208"/>
      <c r="N614" s="209"/>
      <c r="O614" s="152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52"/>
      <c r="AF614" s="152"/>
      <c r="AG614" s="14"/>
      <c r="AH614" s="73"/>
      <c r="AI614" s="14"/>
      <c r="AJ614" s="14"/>
    </row>
    <row r="615" spans="1:36" s="11" customFormat="1" ht="15" hidden="1" customHeight="1" x14ac:dyDescent="0.15">
      <c r="A615" s="59"/>
      <c r="B615" s="79"/>
      <c r="C615" s="202"/>
      <c r="D615" s="203"/>
      <c r="E615" s="203"/>
      <c r="F615" s="204"/>
      <c r="G615" s="205"/>
      <c r="H615" s="205"/>
      <c r="I615" s="206"/>
      <c r="J615" s="205"/>
      <c r="K615" s="205"/>
      <c r="L615" s="207"/>
      <c r="M615" s="208"/>
      <c r="N615" s="209"/>
      <c r="O615" s="152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52"/>
      <c r="AF615" s="152"/>
      <c r="AG615" s="14"/>
      <c r="AH615" s="73"/>
      <c r="AI615" s="14"/>
      <c r="AJ615" s="14"/>
    </row>
    <row r="616" spans="1:36" s="11" customFormat="1" ht="15" hidden="1" customHeight="1" x14ac:dyDescent="0.15">
      <c r="A616" s="59"/>
      <c r="B616" s="79"/>
      <c r="C616" s="202"/>
      <c r="D616" s="203"/>
      <c r="E616" s="203"/>
      <c r="F616" s="204"/>
      <c r="G616" s="205"/>
      <c r="H616" s="205"/>
      <c r="I616" s="206"/>
      <c r="J616" s="205"/>
      <c r="K616" s="205"/>
      <c r="L616" s="207"/>
      <c r="M616" s="208"/>
      <c r="N616" s="209"/>
      <c r="O616" s="152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52"/>
      <c r="AF616" s="152"/>
      <c r="AG616" s="14"/>
      <c r="AH616" s="73"/>
      <c r="AI616" s="14"/>
      <c r="AJ616" s="14"/>
    </row>
    <row r="617" spans="1:36" s="11" customFormat="1" ht="15" hidden="1" customHeight="1" x14ac:dyDescent="0.15">
      <c r="A617" s="59"/>
      <c r="B617" s="79"/>
      <c r="C617" s="202"/>
      <c r="D617" s="203"/>
      <c r="E617" s="203"/>
      <c r="F617" s="204"/>
      <c r="G617" s="205"/>
      <c r="H617" s="205"/>
      <c r="I617" s="206"/>
      <c r="J617" s="205"/>
      <c r="K617" s="205"/>
      <c r="L617" s="207"/>
      <c r="M617" s="208"/>
      <c r="N617" s="209"/>
      <c r="O617" s="152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52"/>
      <c r="AF617" s="152"/>
      <c r="AG617" s="14"/>
      <c r="AH617" s="73"/>
      <c r="AI617" s="14"/>
      <c r="AJ617" s="14"/>
    </row>
    <row r="618" spans="1:36" s="11" customFormat="1" ht="15" hidden="1" customHeight="1" x14ac:dyDescent="0.15">
      <c r="A618" s="59"/>
      <c r="B618" s="79"/>
      <c r="C618" s="202"/>
      <c r="D618" s="203"/>
      <c r="E618" s="203"/>
      <c r="F618" s="204"/>
      <c r="G618" s="205"/>
      <c r="H618" s="205"/>
      <c r="I618" s="206"/>
      <c r="J618" s="205"/>
      <c r="K618" s="205"/>
      <c r="L618" s="207"/>
      <c r="M618" s="208"/>
      <c r="N618" s="209"/>
      <c r="O618" s="152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52"/>
      <c r="AF618" s="152"/>
      <c r="AG618" s="14"/>
      <c r="AH618" s="73"/>
      <c r="AI618" s="14"/>
      <c r="AJ618" s="14"/>
    </row>
    <row r="619" spans="1:36" s="11" customFormat="1" ht="15" hidden="1" customHeight="1" x14ac:dyDescent="0.15">
      <c r="A619" s="59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52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52"/>
      <c r="AF619" s="152"/>
      <c r="AG619" s="14"/>
      <c r="AH619" s="73"/>
      <c r="AI619" s="14"/>
      <c r="AJ619" s="14"/>
    </row>
    <row r="620" spans="1:36" s="11" customFormat="1" ht="15" hidden="1" customHeight="1" x14ac:dyDescent="0.15">
      <c r="A620" s="59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52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52"/>
      <c r="AF620" s="152"/>
      <c r="AG620" s="14"/>
      <c r="AH620" s="73"/>
      <c r="AI620" s="14"/>
      <c r="AJ620" s="14"/>
    </row>
    <row r="621" spans="1:36" s="11" customFormat="1" ht="15" hidden="1" customHeight="1" x14ac:dyDescent="0.15">
      <c r="A621" s="59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52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52"/>
      <c r="AF621" s="152"/>
      <c r="AG621" s="14"/>
      <c r="AH621" s="73"/>
      <c r="AI621" s="14"/>
      <c r="AJ621" s="14"/>
    </row>
    <row r="622" spans="1:36" s="11" customFormat="1" ht="15" hidden="1" customHeight="1" x14ac:dyDescent="0.15">
      <c r="A622" s="59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52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52"/>
      <c r="AF622" s="152"/>
      <c r="AG622" s="14"/>
      <c r="AH622" s="73"/>
      <c r="AI622" s="14"/>
      <c r="AJ622" s="14"/>
    </row>
    <row r="623" spans="1:36" s="11" customFormat="1" ht="15" hidden="1" customHeight="1" x14ac:dyDescent="0.15">
      <c r="A623" s="59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52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52"/>
      <c r="AF623" s="152"/>
      <c r="AG623" s="14"/>
      <c r="AH623" s="73"/>
      <c r="AI623" s="14"/>
      <c r="AJ623" s="14"/>
    </row>
    <row r="624" spans="1:36" s="11" customFormat="1" ht="15" hidden="1" customHeight="1" x14ac:dyDescent="0.15">
      <c r="A624" s="59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52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52"/>
      <c r="AF624" s="152"/>
      <c r="AG624" s="14"/>
      <c r="AH624" s="73"/>
      <c r="AI624" s="14"/>
      <c r="AJ624" s="14"/>
    </row>
    <row r="625" spans="1:36" s="11" customFormat="1" ht="15" hidden="1" customHeight="1" x14ac:dyDescent="0.15">
      <c r="A625" s="59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52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52"/>
      <c r="AF625" s="152"/>
      <c r="AG625" s="14"/>
      <c r="AH625" s="73"/>
      <c r="AI625" s="14"/>
      <c r="AJ625" s="14"/>
    </row>
    <row r="626" spans="1:36" s="11" customFormat="1" ht="15" hidden="1" customHeight="1" x14ac:dyDescent="0.15">
      <c r="A626" s="59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52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52"/>
      <c r="AF626" s="152"/>
      <c r="AG626" s="14"/>
      <c r="AH626" s="73"/>
      <c r="AI626" s="14"/>
      <c r="AJ626" s="14"/>
    </row>
    <row r="627" spans="1:36" s="11" customFormat="1" ht="15" hidden="1" customHeight="1" x14ac:dyDescent="0.15">
      <c r="A627" s="59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52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52"/>
      <c r="AF627" s="152"/>
      <c r="AG627" s="14"/>
      <c r="AH627" s="73"/>
      <c r="AI627" s="14"/>
      <c r="AJ627" s="14"/>
    </row>
    <row r="628" spans="1:36" s="11" customFormat="1" ht="15" hidden="1" customHeight="1" x14ac:dyDescent="0.15">
      <c r="A628" s="59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52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52"/>
      <c r="AF628" s="152"/>
      <c r="AG628" s="14"/>
      <c r="AH628" s="73"/>
      <c r="AI628" s="14"/>
      <c r="AJ628" s="14"/>
    </row>
    <row r="629" spans="1:36" s="11" customFormat="1" ht="15" hidden="1" customHeight="1" x14ac:dyDescent="0.15">
      <c r="A629" s="59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52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52"/>
      <c r="AF629" s="152"/>
      <c r="AG629" s="14"/>
      <c r="AH629" s="73"/>
      <c r="AI629" s="14"/>
      <c r="AJ629" s="14"/>
    </row>
    <row r="630" spans="1:36" s="11" customFormat="1" ht="15" hidden="1" customHeight="1" x14ac:dyDescent="0.15">
      <c r="A630" s="59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52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52"/>
      <c r="AF630" s="152"/>
      <c r="AG630" s="14"/>
      <c r="AH630" s="73"/>
      <c r="AI630" s="14"/>
      <c r="AJ630" s="14"/>
    </row>
    <row r="631" spans="1:36" s="11" customFormat="1" ht="15" hidden="1" customHeight="1" x14ac:dyDescent="0.15">
      <c r="A631" s="59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52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52"/>
      <c r="AF631" s="152"/>
      <c r="AG631" s="14"/>
      <c r="AH631" s="73"/>
      <c r="AI631" s="14"/>
      <c r="AJ631" s="14"/>
    </row>
    <row r="632" spans="1:36" s="11" customFormat="1" ht="15" hidden="1" customHeight="1" x14ac:dyDescent="0.15">
      <c r="A632" s="59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52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52"/>
      <c r="AF632" s="152"/>
      <c r="AG632" s="14"/>
      <c r="AH632" s="73"/>
      <c r="AI632" s="14"/>
      <c r="AJ632" s="14"/>
    </row>
    <row r="633" spans="1:36" s="11" customFormat="1" ht="15" hidden="1" customHeight="1" x14ac:dyDescent="0.15">
      <c r="A633" s="59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52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52"/>
      <c r="AF633" s="152"/>
      <c r="AG633" s="14"/>
      <c r="AH633" s="73"/>
      <c r="AI633" s="14"/>
      <c r="AJ633" s="14"/>
    </row>
    <row r="634" spans="1:36" s="11" customFormat="1" ht="15" hidden="1" customHeight="1" x14ac:dyDescent="0.15">
      <c r="A634" s="59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52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52"/>
      <c r="AF634" s="152"/>
      <c r="AG634" s="14"/>
      <c r="AH634" s="73"/>
      <c r="AI634" s="14"/>
      <c r="AJ634" s="14"/>
    </row>
    <row r="635" spans="1:36" s="11" customFormat="1" ht="15" hidden="1" customHeight="1" x14ac:dyDescent="0.15">
      <c r="A635" s="59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52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52"/>
      <c r="AF635" s="152"/>
      <c r="AG635" s="14"/>
      <c r="AH635" s="73"/>
      <c r="AI635" s="14"/>
      <c r="AJ635" s="14"/>
    </row>
    <row r="636" spans="1:36" s="11" customFormat="1" ht="15" hidden="1" customHeight="1" x14ac:dyDescent="0.15">
      <c r="A636" s="59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52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52"/>
      <c r="AF636" s="152"/>
      <c r="AG636" s="14"/>
      <c r="AH636" s="73"/>
      <c r="AI636" s="14"/>
      <c r="AJ636" s="14"/>
    </row>
    <row r="637" spans="1:36" s="11" customFormat="1" ht="15" hidden="1" customHeight="1" x14ac:dyDescent="0.15">
      <c r="A637" s="59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52"/>
      <c r="AF637" s="152"/>
      <c r="AG637" s="14"/>
      <c r="AH637" s="73"/>
      <c r="AI637" s="14"/>
      <c r="AJ637" s="14"/>
    </row>
    <row r="638" spans="1:36" s="11" customFormat="1" ht="15" hidden="1" customHeight="1" x14ac:dyDescent="0.15">
      <c r="A638" s="59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52"/>
      <c r="AF638" s="152"/>
      <c r="AG638" s="14"/>
      <c r="AH638" s="73"/>
      <c r="AI638" s="14"/>
      <c r="AJ638" s="14"/>
    </row>
    <row r="639" spans="1:36" s="11" customFormat="1" ht="15" hidden="1" customHeight="1" x14ac:dyDescent="0.15">
      <c r="A639" s="59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52"/>
      <c r="AF639" s="152"/>
      <c r="AG639" s="14"/>
      <c r="AH639" s="73"/>
      <c r="AI639" s="14"/>
      <c r="AJ639" s="14"/>
    </row>
    <row r="640" spans="1:36" s="11" customFormat="1" ht="15" hidden="1" customHeight="1" x14ac:dyDescent="0.15">
      <c r="A640" s="59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59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59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59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59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59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59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59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59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59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59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59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59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59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59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59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59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59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59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59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59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59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59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59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59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59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59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59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59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59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59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59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59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59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59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59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59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59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59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59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59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59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59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59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59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59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59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59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59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8" s="11" customFormat="1" ht="15" hidden="1" customHeight="1" x14ac:dyDescent="0.15">
      <c r="A689" s="59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8" s="11" customFormat="1" ht="15" hidden="1" customHeight="1" x14ac:dyDescent="0.15">
      <c r="A690" s="59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8" s="11" customFormat="1" ht="15" hidden="1" customHeight="1" x14ac:dyDescent="0.15">
      <c r="A691" s="59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8" s="11" customFormat="1" ht="15" hidden="1" customHeight="1" x14ac:dyDescent="0.15">
      <c r="A692" s="59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8" s="11" customFormat="1" ht="15" hidden="1" customHeight="1" x14ac:dyDescent="0.15">
      <c r="A693" s="59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8" s="11" customFormat="1" ht="15" hidden="1" customHeight="1" x14ac:dyDescent="0.15">
      <c r="A694" s="59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8" s="11" customFormat="1" ht="15" hidden="1" customHeight="1" x14ac:dyDescent="0.15">
      <c r="A695" s="59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8" s="11" customFormat="1" ht="15" hidden="1" customHeight="1" x14ac:dyDescent="0.15">
      <c r="A696" s="59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8" s="11" customFormat="1" ht="15" hidden="1" customHeight="1" x14ac:dyDescent="0.15">
      <c r="A697" s="59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8" s="11" customFormat="1" ht="15" hidden="1" customHeight="1" x14ac:dyDescent="0.15">
      <c r="A698" s="59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8" s="11" customFormat="1" ht="15" hidden="1" customHeight="1" x14ac:dyDescent="0.15">
      <c r="A699" s="59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8" s="11" customFormat="1" ht="15" hidden="1" customHeight="1" x14ac:dyDescent="0.15">
      <c r="A700" s="59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</row>
    <row r="701" spans="1:38" s="11" customFormat="1" ht="15" hidden="1" customHeight="1" x14ac:dyDescent="0.15">
      <c r="A701" s="59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52"/>
      <c r="AF701" s="152"/>
      <c r="AG701" s="14"/>
      <c r="AH701" s="73"/>
      <c r="AI701" s="14"/>
      <c r="AJ701" s="14"/>
    </row>
    <row r="702" spans="1:38" s="11" customFormat="1" ht="15" hidden="1" customHeight="1" x14ac:dyDescent="0.15">
      <c r="A702" s="59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52"/>
      <c r="AF702" s="152"/>
      <c r="AG702" s="14"/>
      <c r="AH702" s="73"/>
      <c r="AI702" s="14"/>
      <c r="AJ702" s="14"/>
    </row>
    <row r="703" spans="1:38" s="11" customFormat="1" ht="13.5" hidden="1" thickBot="1" x14ac:dyDescent="0.25">
      <c r="A703" s="59"/>
      <c r="B703" s="79"/>
      <c r="C703" s="158"/>
      <c r="D703" s="158"/>
      <c r="E703" s="24"/>
      <c r="F703" s="65"/>
      <c r="G703" s="20"/>
      <c r="H703" s="20"/>
      <c r="I703" s="20"/>
      <c r="J703" s="20"/>
      <c r="K703" s="20"/>
      <c r="L703" s="20"/>
      <c r="M703" s="20"/>
      <c r="N703" s="149"/>
      <c r="O703" s="149"/>
      <c r="P703" s="20"/>
      <c r="Q703" s="20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52"/>
      <c r="AF703" s="152"/>
      <c r="AG703" s="14"/>
      <c r="AH703" s="73"/>
      <c r="AI703" s="14"/>
      <c r="AJ703" s="14"/>
      <c r="AK703" s="14"/>
      <c r="AL703" s="14"/>
    </row>
  </sheetData>
  <sheetProtection algorithmName="SHA-512" hashValue="b0knqQI+Er6tjvmQgy1Q+9dCK0bDN0aRQ0NAlHzcyP9xkhMLbyqEDGRtCW+zxsA5QdLh1bYUe1p2khycsIZ35A==" saltValue="DMCG2M2ngEJlZOUwP1zWxg==" spinCount="100000" sheet="1" objects="1" scenarios="1"/>
  <mergeCells count="32">
    <mergeCell ref="M118:P118"/>
    <mergeCell ref="C118:E118"/>
    <mergeCell ref="G109:H109"/>
    <mergeCell ref="E109:F109"/>
    <mergeCell ref="G145:H145"/>
    <mergeCell ref="E145:F145"/>
    <mergeCell ref="M136:P136"/>
    <mergeCell ref="C136:E136"/>
    <mergeCell ref="G127:H127"/>
    <mergeCell ref="E127:F127"/>
    <mergeCell ref="M172:P172"/>
    <mergeCell ref="C172:E172"/>
    <mergeCell ref="G163:H163"/>
    <mergeCell ref="E163:F163"/>
    <mergeCell ref="M154:P154"/>
    <mergeCell ref="C154:E154"/>
    <mergeCell ref="G37:H37"/>
    <mergeCell ref="E37:F37"/>
    <mergeCell ref="E55:F55"/>
    <mergeCell ref="G55:H55"/>
    <mergeCell ref="E73:F73"/>
    <mergeCell ref="G73:H73"/>
    <mergeCell ref="C100:E100"/>
    <mergeCell ref="M100:P100"/>
    <mergeCell ref="C46:E46"/>
    <mergeCell ref="M46:P46"/>
    <mergeCell ref="C64:E64"/>
    <mergeCell ref="M64:P64"/>
    <mergeCell ref="C82:E82"/>
    <mergeCell ref="M82:P82"/>
    <mergeCell ref="E91:F91"/>
    <mergeCell ref="G91:H91"/>
  </mergeCells>
  <conditionalFormatting sqref="AI40:AI43 AI58:AI61 AI76:AI79">
    <cfRule type="expression" dxfId="132" priority="179">
      <formula>AG40="nee"</formula>
    </cfRule>
  </conditionalFormatting>
  <conditionalFormatting sqref="AH40:AH43 AH58:AH61 AH76:AH79">
    <cfRule type="expression" dxfId="131" priority="180">
      <formula>AG40="nee"</formula>
    </cfRule>
  </conditionalFormatting>
  <conditionalFormatting sqref="AH39">
    <cfRule type="expression" dxfId="130" priority="147">
      <formula>AG39="nee"</formula>
    </cfRule>
  </conditionalFormatting>
  <conditionalFormatting sqref="AI39">
    <cfRule type="expression" dxfId="129" priority="146">
      <formula>AG39="nee"</formula>
    </cfRule>
  </conditionalFormatting>
  <conditionalFormatting sqref="AH57">
    <cfRule type="expression" dxfId="128" priority="143">
      <formula>AG57="nee"</formula>
    </cfRule>
  </conditionalFormatting>
  <conditionalFormatting sqref="AI57">
    <cfRule type="expression" dxfId="127" priority="142">
      <formula>AG57="nee"</formula>
    </cfRule>
  </conditionalFormatting>
  <conditionalFormatting sqref="AH75">
    <cfRule type="expression" dxfId="126" priority="139">
      <formula>AG75="nee"</formula>
    </cfRule>
  </conditionalFormatting>
  <conditionalFormatting sqref="AI75">
    <cfRule type="expression" dxfId="125" priority="138">
      <formula>AG75="nee"</formula>
    </cfRule>
  </conditionalFormatting>
  <conditionalFormatting sqref="G49:H51 J49:K51 J121:K123">
    <cfRule type="expression" dxfId="124" priority="402">
      <formula>$E$47="Subscription"</formula>
    </cfRule>
  </conditionalFormatting>
  <conditionalFormatting sqref="G67:H69 J67:K69 J139:K141">
    <cfRule type="expression" dxfId="123" priority="405">
      <formula>$E$65="Subscription"</formula>
    </cfRule>
  </conditionalFormatting>
  <conditionalFormatting sqref="G85:H87 J85:K87 J157:K159">
    <cfRule type="expression" dxfId="122" priority="408">
      <formula>$E$83="Subscription"</formula>
    </cfRule>
  </conditionalFormatting>
  <conditionalFormatting sqref="G103:H105 J103:K105 J175:K177">
    <cfRule type="expression" dxfId="121" priority="411">
      <formula>$E$101="Subscription"</formula>
    </cfRule>
  </conditionalFormatting>
  <conditionalFormatting sqref="G121:H123">
    <cfRule type="expression" dxfId="120" priority="98">
      <formula>$E$47="Subscription"</formula>
    </cfRule>
  </conditionalFormatting>
  <conditionalFormatting sqref="G139:H141">
    <cfRule type="expression" dxfId="119" priority="99">
      <formula>$E$65="Subscription"</formula>
    </cfRule>
  </conditionalFormatting>
  <conditionalFormatting sqref="G157:H159">
    <cfRule type="expression" dxfId="118" priority="100">
      <formula>$E$83="Subscription"</formula>
    </cfRule>
  </conditionalFormatting>
  <conditionalFormatting sqref="G175:H177">
    <cfRule type="expression" dxfId="117" priority="101">
      <formula>$E$101="Subscription"</formula>
    </cfRule>
  </conditionalFormatting>
  <conditionalFormatting sqref="Q39:Q43">
    <cfRule type="expression" dxfId="116" priority="51">
      <formula>OR(P39="nee",P39="")</formula>
    </cfRule>
  </conditionalFormatting>
  <conditionalFormatting sqref="R39:R43">
    <cfRule type="expression" dxfId="115" priority="50">
      <formula>OR(P39="nee",P39="")</formula>
    </cfRule>
  </conditionalFormatting>
  <conditionalFormatting sqref="Q57:Q61">
    <cfRule type="expression" dxfId="114" priority="49">
      <formula>OR(P57="nee",P57="")</formula>
    </cfRule>
  </conditionalFormatting>
  <conditionalFormatting sqref="R57:R61">
    <cfRule type="expression" dxfId="113" priority="48">
      <formula>OR(P57="nee",P57="")</formula>
    </cfRule>
  </conditionalFormatting>
  <conditionalFormatting sqref="Q75:Q79">
    <cfRule type="expression" dxfId="112" priority="47">
      <formula>OR(P75="nee",P75="")</formula>
    </cfRule>
  </conditionalFormatting>
  <conditionalFormatting sqref="R75:R79">
    <cfRule type="expression" dxfId="111" priority="46">
      <formula>OR(P75="nee",P75="")</formula>
    </cfRule>
  </conditionalFormatting>
  <conditionalFormatting sqref="Q93:Q97">
    <cfRule type="expression" dxfId="110" priority="45">
      <formula>OR(P93="nee",P93="")</formula>
    </cfRule>
  </conditionalFormatting>
  <conditionalFormatting sqref="R93:R97">
    <cfRule type="expression" dxfId="109" priority="44">
      <formula>OR(P93="nee",P93="")</formula>
    </cfRule>
  </conditionalFormatting>
  <conditionalFormatting sqref="Q111:Q115">
    <cfRule type="expression" dxfId="108" priority="43">
      <formula>OR(P111="nee",P111="")</formula>
    </cfRule>
  </conditionalFormatting>
  <conditionalFormatting sqref="R111:R115">
    <cfRule type="expression" dxfId="107" priority="42">
      <formula>OR(P111="nee",P111="")</formula>
    </cfRule>
  </conditionalFormatting>
  <conditionalFormatting sqref="Q129:Q133">
    <cfRule type="expression" dxfId="106" priority="41">
      <formula>OR(P129="nee",P129="")</formula>
    </cfRule>
  </conditionalFormatting>
  <conditionalFormatting sqref="R129:R133">
    <cfRule type="expression" dxfId="105" priority="40">
      <formula>OR(P129="nee",P129="")</formula>
    </cfRule>
  </conditionalFormatting>
  <conditionalFormatting sqref="Q147:Q151">
    <cfRule type="expression" dxfId="104" priority="39">
      <formula>OR(P147="nee",P147="")</formula>
    </cfRule>
  </conditionalFormatting>
  <conditionalFormatting sqref="R147:R151">
    <cfRule type="expression" dxfId="103" priority="38">
      <formula>OR(P147="nee",P147="")</formula>
    </cfRule>
  </conditionalFormatting>
  <conditionalFormatting sqref="Q165:Q169">
    <cfRule type="expression" dxfId="102" priority="37">
      <formula>OR(P165="nee",P165="")</formula>
    </cfRule>
  </conditionalFormatting>
  <conditionalFormatting sqref="R165:R169">
    <cfRule type="expression" dxfId="101" priority="36">
      <formula>OR(P165="nee",P165="")</formula>
    </cfRule>
  </conditionalFormatting>
  <conditionalFormatting sqref="Q175:Q177">
    <cfRule type="expression" dxfId="100" priority="35">
      <formula>OR(P175="nee",P175="")</formula>
    </cfRule>
  </conditionalFormatting>
  <conditionalFormatting sqref="R175:R177">
    <cfRule type="expression" dxfId="99" priority="34">
      <formula>OR(P175="nee",P175="")</formula>
    </cfRule>
  </conditionalFormatting>
  <conditionalFormatting sqref="Q157:Q159">
    <cfRule type="expression" dxfId="98" priority="33">
      <formula>OR(P157="nee",P157="")</formula>
    </cfRule>
  </conditionalFormatting>
  <conditionalFormatting sqref="R157:R159">
    <cfRule type="expression" dxfId="97" priority="32">
      <formula>OR(P157="nee",P157="")</formula>
    </cfRule>
  </conditionalFormatting>
  <conditionalFormatting sqref="Q139:Q141">
    <cfRule type="expression" dxfId="96" priority="31">
      <formula>OR(P139="nee",P139="")</formula>
    </cfRule>
  </conditionalFormatting>
  <conditionalFormatting sqref="R139:R141">
    <cfRule type="expression" dxfId="95" priority="30">
      <formula>OR(P139="nee",P139="")</formula>
    </cfRule>
  </conditionalFormatting>
  <conditionalFormatting sqref="Q121:Q123">
    <cfRule type="expression" dxfId="94" priority="29">
      <formula>OR(P121="nee",P121="")</formula>
    </cfRule>
  </conditionalFormatting>
  <conditionalFormatting sqref="R121:R123">
    <cfRule type="expression" dxfId="93" priority="28">
      <formula>OR(P121="nee",P121="")</formula>
    </cfRule>
  </conditionalFormatting>
  <conditionalFormatting sqref="Q103:Q105">
    <cfRule type="expression" dxfId="92" priority="27">
      <formula>OR(P103="nee",P103="")</formula>
    </cfRule>
  </conditionalFormatting>
  <conditionalFormatting sqref="R103:R105">
    <cfRule type="expression" dxfId="91" priority="26">
      <formula>OR(P103="nee",P103="")</formula>
    </cfRule>
  </conditionalFormatting>
  <conditionalFormatting sqref="Q85:Q87">
    <cfRule type="expression" dxfId="90" priority="25">
      <formula>OR(P85="nee",P85="")</formula>
    </cfRule>
  </conditionalFormatting>
  <conditionalFormatting sqref="R85:R87">
    <cfRule type="expression" dxfId="89" priority="24">
      <formula>OR(P85="nee",P85="")</formula>
    </cfRule>
  </conditionalFormatting>
  <conditionalFormatting sqref="Q67:Q69">
    <cfRule type="expression" dxfId="88" priority="23">
      <formula>OR(P67="nee",P67="")</formula>
    </cfRule>
  </conditionalFormatting>
  <conditionalFormatting sqref="R67:R69">
    <cfRule type="expression" dxfId="87" priority="22">
      <formula>OR(P67="nee",P67="")</formula>
    </cfRule>
  </conditionalFormatting>
  <conditionalFormatting sqref="Q49:Q51">
    <cfRule type="expression" dxfId="86" priority="21">
      <formula>OR(P49="nee",P49="")</formula>
    </cfRule>
  </conditionalFormatting>
  <conditionalFormatting sqref="R49:R51">
    <cfRule type="expression" dxfId="85" priority="20">
      <formula>OR(P49="nee",P49="")</formula>
    </cfRule>
  </conditionalFormatting>
  <conditionalFormatting sqref="AH93:AH97">
    <cfRule type="expression" dxfId="84" priority="19">
      <formula>OR(AG93="nee",AG93="")</formula>
    </cfRule>
  </conditionalFormatting>
  <conditionalFormatting sqref="AI93:AI97">
    <cfRule type="expression" dxfId="83" priority="18">
      <formula>OR(AG93="nee",AG93="")</formula>
    </cfRule>
  </conditionalFormatting>
  <conditionalFormatting sqref="AH111:AH115">
    <cfRule type="expression" dxfId="82" priority="17">
      <formula>OR(AG111="nee",AG111="")</formula>
    </cfRule>
  </conditionalFormatting>
  <conditionalFormatting sqref="AI111:AI115">
    <cfRule type="expression" dxfId="81" priority="16">
      <formula>OR(AG111="nee",AG111="")</formula>
    </cfRule>
  </conditionalFormatting>
  <conditionalFormatting sqref="AH129:AH133">
    <cfRule type="expression" dxfId="80" priority="15">
      <formula>OR(AG129="nee",AG129="")</formula>
    </cfRule>
  </conditionalFormatting>
  <conditionalFormatting sqref="AI129:AI133">
    <cfRule type="expression" dxfId="79" priority="14">
      <formula>OR(AG129="nee",AG129="")</formula>
    </cfRule>
  </conditionalFormatting>
  <conditionalFormatting sqref="AH147:AH151">
    <cfRule type="expression" dxfId="78" priority="13">
      <formula>OR(AG147="nee",AG147="")</formula>
    </cfRule>
  </conditionalFormatting>
  <conditionalFormatting sqref="AI147:AI151">
    <cfRule type="expression" dxfId="77" priority="12">
      <formula>OR(AG147="nee",AG147="")</formula>
    </cfRule>
  </conditionalFormatting>
  <conditionalFormatting sqref="AH165:AH169">
    <cfRule type="expression" dxfId="76" priority="11">
      <formula>OR(AG165="nee",AG165="")</formula>
    </cfRule>
  </conditionalFormatting>
  <conditionalFormatting sqref="AI165:AI169">
    <cfRule type="expression" dxfId="75" priority="10">
      <formula>OR(AG165="nee",AG165="")</formula>
    </cfRule>
  </conditionalFormatting>
  <dataValidations count="2">
    <dataValidation type="list" allowBlank="1" showInputMessage="1" showErrorMessage="1" sqref="E47 E65 E83 E101 E119 E137 E155 E173" xr:uid="{A3A46345-1A2C-4E05-8DE9-E8E4B53800FD}">
      <formula1>"Aanschaf | Perpetual, Subscription"</formula1>
    </dataValidation>
    <dataValidation type="list" allowBlank="1" showInputMessage="1" showErrorMessage="1" sqref="P121:P123 P67:P69 P111:P115 AG75:AG79 P49:P51 AG39:AG43 P75:P79 P85:P87 P103:P105 P57:P61 AG57:AG61 P39:P43 P165:P169 P139:P141 P93:P97 AG129:AG133 AG147:AG151 AG93:AG97 P147:P151 P157:P159 P175:P177 P129:P133 AG111:AG115 AG165:AG169" xr:uid="{93C0DA7E-AF06-409A-91DD-6FEA6D953E81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4427-CDF6-4563-A045-2D7EC20CA1C8}">
  <sheetPr codeName="Blad13"/>
  <dimension ref="A1:AQ801"/>
  <sheetViews>
    <sheetView showGridLines="0" zoomScale="80" zoomScaleNormal="80" workbookViewId="0">
      <selection activeCell="G33" sqref="G33:H33"/>
    </sheetView>
  </sheetViews>
  <sheetFormatPr defaultColWidth="0" defaultRowHeight="0" customHeight="1" zeroHeight="1" outlineLevelRow="1" outlineLevelCol="3" x14ac:dyDescent="0.2"/>
  <cols>
    <col min="1" max="1" width="3.7109375" style="522" customWidth="1"/>
    <col min="2" max="2" width="7.42578125" style="72" customWidth="1"/>
    <col min="3" max="3" width="18.85546875" style="147" customWidth="1"/>
    <col min="4" max="4" width="60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35.7109375" style="5" customWidth="1"/>
    <col min="24" max="24" width="20.7109375" style="5" customWidth="1"/>
    <col min="25" max="25" width="15.7109375" style="5" customWidth="1"/>
    <col min="26" max="26" width="20.7109375" style="5" customWidth="1"/>
    <col min="27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16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255" t="str">
        <f>D12</f>
        <v xml:space="preserve">Integratie B1 : 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255" t="str">
        <f>D15</f>
        <v xml:space="preserve">Integratie B2 : </v>
      </c>
      <c r="B2" s="78"/>
      <c r="C2" s="25" t="str">
        <f>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55" t="str">
        <f>D18</f>
        <v xml:space="preserve">Integratie B3 : </v>
      </c>
      <c r="B3" s="79"/>
      <c r="C3" s="12" t="str">
        <f>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55" t="str">
        <f>D23</f>
        <v xml:space="preserve">Integratie B4 : </v>
      </c>
      <c r="B4" s="79"/>
      <c r="C4" s="117" t="s">
        <v>326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55" t="str">
        <f>D26</f>
        <v xml:space="preserve">Integratie B5 : 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55" t="str">
        <f>D29</f>
        <v xml:space="preserve">Integratie B6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256"/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256"/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20.100000000000001" customHeight="1" x14ac:dyDescent="0.25">
      <c r="A9" s="257"/>
      <c r="B9" s="79"/>
      <c r="C9" s="521" t="s">
        <v>415</v>
      </c>
      <c r="D9" s="193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20.100000000000001" customHeight="1" outlineLevel="1" x14ac:dyDescent="0.25">
      <c r="A10" s="257"/>
      <c r="B10" s="80" t="s">
        <v>30</v>
      </c>
      <c r="C10" s="98" t="s">
        <v>259</v>
      </c>
      <c r="D10" s="170"/>
      <c r="E10" s="89">
        <f>J33</f>
        <v>0</v>
      </c>
      <c r="F10" s="89">
        <f>T33</f>
        <v>0</v>
      </c>
      <c r="G10" s="89">
        <f>AL33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20.100000000000001" customHeight="1" outlineLevel="1" x14ac:dyDescent="0.25">
      <c r="A11" s="257"/>
      <c r="B11" s="80" t="s">
        <v>31</v>
      </c>
      <c r="C11" s="98" t="s">
        <v>260</v>
      </c>
      <c r="D11" s="170"/>
      <c r="E11" s="89">
        <f>J43</f>
        <v>0</v>
      </c>
      <c r="F11" s="89">
        <f>T43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100000000000001" customHeight="1" thickBot="1" x14ac:dyDescent="0.3">
      <c r="A12" s="257"/>
      <c r="B12" s="141"/>
      <c r="C12" s="162" t="s">
        <v>7</v>
      </c>
      <c r="D12" s="251" t="str">
        <f>E33&amp;G33</f>
        <v xml:space="preserve">Integratie B1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20.100000000000001" customHeight="1" x14ac:dyDescent="0.25">
      <c r="A13" s="257"/>
      <c r="B13" s="80" t="s">
        <v>9</v>
      </c>
      <c r="C13" s="98" t="s">
        <v>413</v>
      </c>
      <c r="D13" s="170"/>
      <c r="E13" s="89">
        <f>J51</f>
        <v>0</v>
      </c>
      <c r="F13" s="89">
        <f>T51</f>
        <v>0</v>
      </c>
      <c r="G13" s="89">
        <f>AL51</f>
        <v>0</v>
      </c>
      <c r="H13" s="89">
        <f>SUM(E13:G13)</f>
        <v>0</v>
      </c>
      <c r="I13" s="222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20.100000000000001" customHeight="1" x14ac:dyDescent="0.25">
      <c r="A14" s="257"/>
      <c r="B14" s="80" t="s">
        <v>10</v>
      </c>
      <c r="C14" s="98" t="s">
        <v>414</v>
      </c>
      <c r="D14" s="170"/>
      <c r="E14" s="89">
        <f>J61</f>
        <v>0</v>
      </c>
      <c r="F14" s="89">
        <f>T61</f>
        <v>0</v>
      </c>
      <c r="G14" s="226" t="s">
        <v>24</v>
      </c>
      <c r="H14" s="89">
        <f>SUM(E14:G14)</f>
        <v>0</v>
      </c>
      <c r="I14" s="222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100000000000001" customHeight="1" thickBot="1" x14ac:dyDescent="0.3">
      <c r="A15" s="257"/>
      <c r="B15" s="141"/>
      <c r="C15" s="162" t="s">
        <v>7</v>
      </c>
      <c r="D15" s="251" t="str">
        <f>E51&amp;G51</f>
        <v xml:space="preserve">Integratie B2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222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20.100000000000001" customHeight="1" x14ac:dyDescent="0.25">
      <c r="A16" s="257"/>
      <c r="B16" s="80" t="s">
        <v>43</v>
      </c>
      <c r="C16" s="98" t="s">
        <v>417</v>
      </c>
      <c r="D16" s="170"/>
      <c r="E16" s="89">
        <f>J69</f>
        <v>0</v>
      </c>
      <c r="F16" s="89">
        <f>T69</f>
        <v>0</v>
      </c>
      <c r="G16" s="89">
        <f>AL69</f>
        <v>0</v>
      </c>
      <c r="H16" s="89">
        <f>SUM(E16:G16)</f>
        <v>0</v>
      </c>
      <c r="I16" s="222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39" s="11" customFormat="1" ht="20.100000000000001" customHeight="1" x14ac:dyDescent="0.25">
      <c r="A17" s="257"/>
      <c r="B17" s="80" t="s">
        <v>44</v>
      </c>
      <c r="C17" s="98" t="s">
        <v>418</v>
      </c>
      <c r="D17" s="170"/>
      <c r="E17" s="89">
        <f>J79</f>
        <v>0</v>
      </c>
      <c r="F17" s="89">
        <f>T79</f>
        <v>0</v>
      </c>
      <c r="G17" s="226" t="s">
        <v>24</v>
      </c>
      <c r="H17" s="89">
        <f>SUM(E17:G17)</f>
        <v>0</v>
      </c>
      <c r="I17" s="222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39" s="11" customFormat="1" ht="20.100000000000001" customHeight="1" thickBot="1" x14ac:dyDescent="0.3">
      <c r="A18" s="257"/>
      <c r="B18" s="278"/>
      <c r="C18" s="162" t="s">
        <v>7</v>
      </c>
      <c r="D18" s="251" t="str">
        <f>E69&amp;G69</f>
        <v xml:space="preserve">Integratie B3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222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39" s="11" customFormat="1" ht="20.100000000000001" customHeight="1" x14ac:dyDescent="0.2">
      <c r="A19" s="257"/>
      <c r="B19" s="222"/>
      <c r="C19" s="222"/>
      <c r="D19" s="222"/>
      <c r="E19" s="222"/>
      <c r="F19" s="222"/>
      <c r="G19" s="222"/>
      <c r="H19" s="222"/>
      <c r="I19" s="222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39" s="11" customFormat="1" ht="20.100000000000001" customHeight="1" x14ac:dyDescent="0.25">
      <c r="A20" s="257"/>
      <c r="B20" s="222"/>
      <c r="C20" s="521" t="s">
        <v>416</v>
      </c>
      <c r="D20" s="193"/>
      <c r="E20" s="193" t="s">
        <v>20</v>
      </c>
      <c r="F20" s="193" t="s">
        <v>42</v>
      </c>
      <c r="G20" s="193" t="s">
        <v>17</v>
      </c>
      <c r="H20" s="193" t="s">
        <v>7</v>
      </c>
      <c r="I20" s="222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39" s="11" customFormat="1" ht="20.100000000000001" customHeight="1" outlineLevel="1" x14ac:dyDescent="0.25">
      <c r="A21" s="257"/>
      <c r="B21" s="80" t="s">
        <v>49</v>
      </c>
      <c r="C21" s="98" t="s">
        <v>261</v>
      </c>
      <c r="D21" s="172"/>
      <c r="E21" s="143">
        <f>J87</f>
        <v>0</v>
      </c>
      <c r="F21" s="143">
        <f>T87</f>
        <v>0</v>
      </c>
      <c r="G21" s="143">
        <f>AL87</f>
        <v>0</v>
      </c>
      <c r="H21" s="143">
        <f>SUM(E21:G21)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39" s="11" customFormat="1" ht="20.100000000000001" customHeight="1" outlineLevel="1" x14ac:dyDescent="0.25">
      <c r="A22" s="257"/>
      <c r="B22" s="80" t="s">
        <v>52</v>
      </c>
      <c r="C22" s="98" t="s">
        <v>262</v>
      </c>
      <c r="D22" s="170"/>
      <c r="E22" s="89">
        <f>J97</f>
        <v>0</v>
      </c>
      <c r="F22" s="89">
        <f>T97</f>
        <v>0</v>
      </c>
      <c r="G22" s="226" t="s">
        <v>24</v>
      </c>
      <c r="H22" s="89">
        <f>SUM(E22:G22)</f>
        <v>0</v>
      </c>
      <c r="I22" s="75"/>
      <c r="J22" s="75"/>
      <c r="K22" s="75"/>
      <c r="L22" s="75"/>
      <c r="M22" s="75"/>
      <c r="N22" s="151"/>
      <c r="O22" s="151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151"/>
      <c r="AF22" s="151"/>
      <c r="AG22" s="75"/>
      <c r="AH22" s="75"/>
      <c r="AI22" s="75"/>
      <c r="AJ22" s="75"/>
      <c r="AK22" s="75"/>
      <c r="AL22" s="75"/>
    </row>
    <row r="23" spans="1:39" s="11" customFormat="1" ht="20.100000000000001" customHeight="1" thickBot="1" x14ac:dyDescent="0.3">
      <c r="A23" s="257"/>
      <c r="B23" s="141"/>
      <c r="C23" s="162" t="s">
        <v>7</v>
      </c>
      <c r="D23" s="251" t="str">
        <f>E87&amp;G87</f>
        <v xml:space="preserve">Integratie B4 : </v>
      </c>
      <c r="E23" s="142">
        <f>SUM(E21:E22)</f>
        <v>0</v>
      </c>
      <c r="F23" s="142">
        <f>SUM(F21:F22)</f>
        <v>0</v>
      </c>
      <c r="G23" s="142">
        <f>SUM(G21:G22)</f>
        <v>0</v>
      </c>
      <c r="H23" s="142">
        <f>SUM(H21:H22)</f>
        <v>0</v>
      </c>
      <c r="I23" s="75"/>
      <c r="J23" s="75"/>
      <c r="K23" s="75"/>
      <c r="L23" s="75"/>
      <c r="M23" s="75"/>
      <c r="N23" s="151"/>
      <c r="O23" s="15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151"/>
      <c r="AF23" s="151"/>
      <c r="AG23" s="75"/>
      <c r="AH23" s="75"/>
      <c r="AI23" s="75"/>
      <c r="AJ23" s="75"/>
      <c r="AK23" s="75"/>
      <c r="AL23" s="75"/>
    </row>
    <row r="24" spans="1:39" s="11" customFormat="1" ht="20.100000000000001" customHeight="1" outlineLevel="1" x14ac:dyDescent="0.25">
      <c r="A24" s="257"/>
      <c r="B24" s="80" t="s">
        <v>50</v>
      </c>
      <c r="C24" s="98" t="s">
        <v>419</v>
      </c>
      <c r="D24" s="170"/>
      <c r="E24" s="89">
        <f>J105</f>
        <v>0</v>
      </c>
      <c r="F24" s="89">
        <f>T105</f>
        <v>0</v>
      </c>
      <c r="G24" s="89">
        <f>AL105</f>
        <v>0</v>
      </c>
      <c r="H24" s="89">
        <f>SUM(E24:G24)</f>
        <v>0</v>
      </c>
      <c r="I24" s="75"/>
      <c r="J24" s="75"/>
      <c r="K24" s="75"/>
      <c r="L24" s="75"/>
      <c r="M24" s="75"/>
      <c r="N24" s="151"/>
      <c r="O24" s="151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51"/>
      <c r="AF24" s="151"/>
      <c r="AG24" s="75"/>
      <c r="AH24" s="75"/>
      <c r="AI24" s="75"/>
      <c r="AJ24" s="75"/>
      <c r="AK24" s="75"/>
      <c r="AL24" s="75"/>
    </row>
    <row r="25" spans="1:39" s="11" customFormat="1" ht="20.100000000000001" customHeight="1" outlineLevel="1" x14ac:dyDescent="0.25">
      <c r="A25" s="257"/>
      <c r="B25" s="80" t="s">
        <v>53</v>
      </c>
      <c r="C25" s="98" t="s">
        <v>420</v>
      </c>
      <c r="D25" s="170"/>
      <c r="E25" s="89">
        <f>J115</f>
        <v>0</v>
      </c>
      <c r="F25" s="89">
        <f>T115</f>
        <v>0</v>
      </c>
      <c r="G25" s="226" t="s">
        <v>24</v>
      </c>
      <c r="H25" s="89">
        <f>SUM(E25:G25)</f>
        <v>0</v>
      </c>
      <c r="I25" s="75"/>
      <c r="J25" s="75"/>
      <c r="K25" s="75"/>
      <c r="L25" s="75"/>
      <c r="M25" s="75"/>
      <c r="N25" s="151"/>
      <c r="O25" s="15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51"/>
      <c r="AF25" s="151"/>
      <c r="AG25" s="75"/>
      <c r="AH25" s="75"/>
      <c r="AI25" s="75"/>
      <c r="AJ25" s="75"/>
      <c r="AK25" s="75"/>
      <c r="AL25" s="75"/>
    </row>
    <row r="26" spans="1:39" s="11" customFormat="1" ht="20.100000000000001" customHeight="1" thickBot="1" x14ac:dyDescent="0.3">
      <c r="A26" s="257"/>
      <c r="B26" s="141"/>
      <c r="C26" s="162" t="s">
        <v>7</v>
      </c>
      <c r="D26" s="251" t="str">
        <f>E105&amp;G105</f>
        <v xml:space="preserve">Integratie B5 : </v>
      </c>
      <c r="E26" s="142">
        <f>SUM(E24:E25)</f>
        <v>0</v>
      </c>
      <c r="F26" s="142">
        <f>SUM(F24:F25)</f>
        <v>0</v>
      </c>
      <c r="G26" s="142">
        <f>SUM(G24:G25)</f>
        <v>0</v>
      </c>
      <c r="H26" s="142">
        <f>SUM(H24:H25)</f>
        <v>0</v>
      </c>
      <c r="I26" s="75"/>
      <c r="J26" s="75"/>
      <c r="K26" s="75"/>
      <c r="L26" s="75"/>
      <c r="M26" s="75"/>
      <c r="N26" s="151"/>
      <c r="O26" s="151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151"/>
      <c r="AF26" s="151"/>
      <c r="AG26" s="75"/>
      <c r="AH26" s="75"/>
      <c r="AI26" s="75"/>
      <c r="AJ26" s="75"/>
      <c r="AK26" s="75"/>
      <c r="AL26" s="75"/>
    </row>
    <row r="27" spans="1:39" s="11" customFormat="1" ht="20.100000000000001" customHeight="1" outlineLevel="1" x14ac:dyDescent="0.25">
      <c r="A27" s="257"/>
      <c r="B27" s="80" t="s">
        <v>51</v>
      </c>
      <c r="C27" s="98" t="s">
        <v>421</v>
      </c>
      <c r="D27" s="170"/>
      <c r="E27" s="89">
        <f>J123</f>
        <v>0</v>
      </c>
      <c r="F27" s="89">
        <f>T123</f>
        <v>0</v>
      </c>
      <c r="G27" s="89">
        <f>AL123</f>
        <v>0</v>
      </c>
      <c r="H27" s="89">
        <f>SUM(E27:G27)</f>
        <v>0</v>
      </c>
      <c r="I27" s="75"/>
      <c r="J27" s="75"/>
      <c r="K27" s="75"/>
      <c r="L27" s="75"/>
      <c r="M27" s="75"/>
      <c r="N27" s="151"/>
      <c r="O27" s="15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151"/>
      <c r="AF27" s="151"/>
      <c r="AG27" s="75"/>
      <c r="AH27" s="75"/>
      <c r="AI27" s="75"/>
      <c r="AJ27" s="75"/>
      <c r="AK27" s="75"/>
      <c r="AL27" s="75"/>
    </row>
    <row r="28" spans="1:39" s="11" customFormat="1" ht="20.100000000000001" customHeight="1" outlineLevel="1" x14ac:dyDescent="0.25">
      <c r="A28" s="257"/>
      <c r="B28" s="80" t="s">
        <v>54</v>
      </c>
      <c r="C28" s="98" t="s">
        <v>422</v>
      </c>
      <c r="D28" s="170"/>
      <c r="E28" s="89">
        <f>J133</f>
        <v>0</v>
      </c>
      <c r="F28" s="89">
        <f>T133</f>
        <v>0</v>
      </c>
      <c r="G28" s="226" t="s">
        <v>24</v>
      </c>
      <c r="H28" s="89">
        <f>SUM(E28:G28)</f>
        <v>0</v>
      </c>
      <c r="I28" s="75"/>
      <c r="J28" s="75"/>
      <c r="K28" s="75"/>
      <c r="L28" s="75"/>
      <c r="M28" s="75"/>
      <c r="N28" s="151"/>
      <c r="O28" s="151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151"/>
      <c r="AF28" s="151"/>
      <c r="AG28" s="75"/>
      <c r="AH28" s="75"/>
      <c r="AI28" s="75"/>
      <c r="AJ28" s="75"/>
      <c r="AK28" s="75"/>
      <c r="AL28" s="75"/>
    </row>
    <row r="29" spans="1:39" s="11" customFormat="1" ht="20.100000000000001" customHeight="1" thickBot="1" x14ac:dyDescent="0.3">
      <c r="A29" s="257"/>
      <c r="B29" s="141"/>
      <c r="C29" s="162" t="s">
        <v>7</v>
      </c>
      <c r="D29" s="251" t="str">
        <f>E123&amp;G123</f>
        <v xml:space="preserve">Integratie B6 : </v>
      </c>
      <c r="E29" s="142">
        <f>SUM(E27:E28)</f>
        <v>0</v>
      </c>
      <c r="F29" s="142">
        <f>SUM(F27:F28)</f>
        <v>0</v>
      </c>
      <c r="G29" s="142">
        <f>SUM(G27:G28)</f>
        <v>0</v>
      </c>
      <c r="H29" s="142">
        <f>SUM(H27:H28)</f>
        <v>0</v>
      </c>
      <c r="I29" s="75"/>
      <c r="J29" s="75"/>
      <c r="K29" s="75"/>
      <c r="L29" s="75"/>
      <c r="M29" s="75"/>
      <c r="N29" s="151"/>
      <c r="O29" s="151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151"/>
      <c r="AF29" s="151"/>
      <c r="AG29" s="75"/>
      <c r="AH29" s="75"/>
      <c r="AI29" s="75"/>
      <c r="AJ29" s="75"/>
      <c r="AK29" s="75"/>
      <c r="AL29" s="75"/>
    </row>
    <row r="30" spans="1:39" s="11" customFormat="1" ht="13.5" thickBot="1" x14ac:dyDescent="0.25">
      <c r="A30" s="257"/>
      <c r="B30" s="158"/>
      <c r="C30" s="158"/>
      <c r="D30" s="158"/>
      <c r="E30" s="24"/>
      <c r="F30" s="20"/>
      <c r="G30" s="20"/>
      <c r="H30" s="20"/>
      <c r="I30" s="20"/>
      <c r="J30" s="20"/>
      <c r="K30" s="20"/>
      <c r="L30" s="20"/>
      <c r="M30" s="20"/>
      <c r="N30" s="149"/>
      <c r="O30" s="149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149"/>
      <c r="AF30" s="149"/>
      <c r="AG30" s="20"/>
      <c r="AH30" s="20"/>
      <c r="AI30" s="20"/>
      <c r="AJ30" s="20"/>
      <c r="AK30" s="20"/>
      <c r="AL30" s="20"/>
    </row>
    <row r="31" spans="1:39" s="11" customFormat="1" ht="15" customHeight="1" x14ac:dyDescent="0.2">
      <c r="A31" s="257"/>
      <c r="B31" s="159"/>
      <c r="C31" s="159"/>
      <c r="D31" s="159"/>
      <c r="E31" s="17"/>
      <c r="F31" s="18"/>
      <c r="G31" s="18"/>
      <c r="H31" s="18"/>
      <c r="I31" s="18"/>
      <c r="J31" s="18"/>
      <c r="K31" s="18"/>
      <c r="L31" s="18"/>
      <c r="M31" s="18"/>
      <c r="N31" s="150"/>
      <c r="O31" s="150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50"/>
      <c r="AF31" s="150"/>
      <c r="AG31" s="18"/>
      <c r="AH31" s="18"/>
      <c r="AI31" s="18"/>
      <c r="AJ31" s="18"/>
      <c r="AK31" s="18"/>
      <c r="AL31" s="18"/>
    </row>
    <row r="32" spans="1:39" s="11" customFormat="1" ht="19.5" x14ac:dyDescent="0.15">
      <c r="A32" s="257"/>
      <c r="B32" s="87" t="s">
        <v>30</v>
      </c>
      <c r="C32" s="83" t="str">
        <f>VLOOKUP(B32,$B$10:$D$29,2,FALSE)</f>
        <v>Variant 1: Distributie &amp; LAN-Access</v>
      </c>
      <c r="D32" s="164"/>
      <c r="E32" s="128"/>
      <c r="F32" s="128"/>
      <c r="G32" s="131" t="s">
        <v>35</v>
      </c>
      <c r="H32" s="128"/>
      <c r="I32" s="128"/>
      <c r="J32" s="127"/>
      <c r="K32" s="266"/>
      <c r="L32" s="85"/>
      <c r="M32" s="248" t="s">
        <v>317</v>
      </c>
      <c r="N32" s="249"/>
      <c r="O32" s="250"/>
      <c r="P32" s="250"/>
      <c r="Q32" s="250"/>
      <c r="R32" s="250"/>
      <c r="S32" s="128"/>
      <c r="T32" s="127"/>
      <c r="U32" s="266"/>
      <c r="V32" s="266"/>
      <c r="W32" s="248" t="s">
        <v>317</v>
      </c>
      <c r="X32" s="249"/>
      <c r="Y32" s="250"/>
      <c r="Z32" s="250"/>
      <c r="AA32" s="624"/>
      <c r="AB32" s="266"/>
      <c r="AC32" s="85"/>
      <c r="AD32" s="248" t="s">
        <v>17</v>
      </c>
      <c r="AE32" s="249"/>
      <c r="AF32" s="250"/>
      <c r="AG32" s="250"/>
      <c r="AH32" s="250"/>
      <c r="AI32" s="250"/>
      <c r="AJ32" s="250"/>
      <c r="AK32" s="128"/>
      <c r="AL32" s="127"/>
      <c r="AM32" s="86"/>
    </row>
    <row r="33" spans="1:41" s="86" customFormat="1" ht="20.25" thickBot="1" x14ac:dyDescent="0.2">
      <c r="A33" s="257"/>
      <c r="B33" s="59"/>
      <c r="C33" s="83" t="s">
        <v>20</v>
      </c>
      <c r="D33" s="164"/>
      <c r="E33" s="643" t="str">
        <f>"Integratie B"&amp;LEFT(B32,1)&amp;" : "</f>
        <v xml:space="preserve">Integratie B1 : </v>
      </c>
      <c r="F33" s="644"/>
      <c r="G33" s="650"/>
      <c r="H33" s="651"/>
      <c r="I33" s="88" t="s">
        <v>21</v>
      </c>
      <c r="J33" s="84">
        <f>SUM(J35:J39)</f>
        <v>0</v>
      </c>
      <c r="K33" s="267"/>
      <c r="L33" s="59"/>
      <c r="M33" s="246"/>
      <c r="N33" s="247"/>
      <c r="O33" s="129"/>
      <c r="P33" s="129"/>
      <c r="Q33" s="129"/>
      <c r="R33" s="129"/>
      <c r="S33" s="132" t="s">
        <v>21</v>
      </c>
      <c r="T33" s="133">
        <f>SUM(T35:T39)</f>
        <v>0</v>
      </c>
      <c r="U33" s="267"/>
      <c r="V33" s="267"/>
      <c r="W33" s="246" t="s">
        <v>472</v>
      </c>
      <c r="X33" s="247"/>
      <c r="Y33" s="129"/>
      <c r="Z33" s="129"/>
      <c r="AA33" s="625"/>
      <c r="AB33" s="267"/>
      <c r="AC33" s="59"/>
      <c r="AD33" s="246"/>
      <c r="AE33" s="247"/>
      <c r="AF33" s="129"/>
      <c r="AG33" s="129"/>
      <c r="AH33" s="129"/>
      <c r="AI33" s="129"/>
      <c r="AJ33" s="129"/>
      <c r="AK33" s="132" t="s">
        <v>21</v>
      </c>
      <c r="AL33" s="133">
        <f>SUM(AL35:AL39)</f>
        <v>0</v>
      </c>
      <c r="AM33" s="11"/>
      <c r="AN33" s="11"/>
      <c r="AO33" s="11"/>
    </row>
    <row r="34" spans="1:41" s="11" customFormat="1" ht="90.75" thickTop="1" x14ac:dyDescent="0.25">
      <c r="A34" s="257"/>
      <c r="B34" s="135"/>
      <c r="C34" s="192" t="s">
        <v>5</v>
      </c>
      <c r="D34" s="192" t="s">
        <v>11</v>
      </c>
      <c r="E34" s="192" t="s">
        <v>14</v>
      </c>
      <c r="F34" s="193" t="s">
        <v>16</v>
      </c>
      <c r="G34" s="193" t="s">
        <v>36</v>
      </c>
      <c r="H34" s="193" t="s">
        <v>181</v>
      </c>
      <c r="I34" s="193" t="s">
        <v>12</v>
      </c>
      <c r="J34" s="193" t="s">
        <v>13</v>
      </c>
      <c r="K34" s="268" t="s">
        <v>210</v>
      </c>
      <c r="L34" s="14"/>
      <c r="M34" s="192" t="s">
        <v>5</v>
      </c>
      <c r="N34" s="192" t="s">
        <v>11</v>
      </c>
      <c r="O34" s="193" t="s">
        <v>16</v>
      </c>
      <c r="P34" s="194" t="s">
        <v>19</v>
      </c>
      <c r="Q34" s="193" t="s">
        <v>318</v>
      </c>
      <c r="R34" s="193" t="s">
        <v>474</v>
      </c>
      <c r="S34" s="193" t="s">
        <v>319</v>
      </c>
      <c r="T34" s="193" t="s">
        <v>224</v>
      </c>
      <c r="U34" s="268" t="s">
        <v>210</v>
      </c>
      <c r="V34" s="267"/>
      <c r="W34" s="623" t="s">
        <v>5</v>
      </c>
      <c r="X34" s="626" t="s">
        <v>470</v>
      </c>
      <c r="Y34" s="193" t="s">
        <v>318</v>
      </c>
      <c r="Z34" s="527" t="s">
        <v>473</v>
      </c>
      <c r="AA34" s="193" t="s">
        <v>319</v>
      </c>
      <c r="AB34" s="268" t="s">
        <v>210</v>
      </c>
      <c r="AC34" s="14"/>
      <c r="AD34" s="192" t="s">
        <v>5</v>
      </c>
      <c r="AE34" s="192" t="s">
        <v>11</v>
      </c>
      <c r="AF34" s="193" t="s">
        <v>16</v>
      </c>
      <c r="AG34" s="194" t="s">
        <v>19</v>
      </c>
      <c r="AH34" s="193" t="s">
        <v>424</v>
      </c>
      <c r="AI34" s="195" t="s">
        <v>15</v>
      </c>
      <c r="AJ34" s="193" t="s">
        <v>424</v>
      </c>
      <c r="AK34" s="193" t="s">
        <v>18</v>
      </c>
      <c r="AL34" s="193" t="s">
        <v>226</v>
      </c>
    </row>
    <row r="35" spans="1:41" s="11" customFormat="1" ht="15" customHeight="1" x14ac:dyDescent="0.15">
      <c r="A35" s="257"/>
      <c r="B35" s="135"/>
      <c r="C35" s="165"/>
      <c r="D35" s="63"/>
      <c r="E35" s="63"/>
      <c r="F35" s="210"/>
      <c r="G35" s="227"/>
      <c r="H35" s="64"/>
      <c r="I35" s="196">
        <f>G35*(1-H35)</f>
        <v>0</v>
      </c>
      <c r="J35" s="197">
        <f>IF(ISERROR(+I35*F35),"",+I35*F35)</f>
        <v>0</v>
      </c>
      <c r="K35" s="269"/>
      <c r="L35" s="14"/>
      <c r="M35" s="198" t="str">
        <f t="shared" ref="M35:N39" si="0">IF(ISBLANK(+C35),"",+C35)</f>
        <v/>
      </c>
      <c r="N35" s="198" t="str">
        <f t="shared" si="0"/>
        <v/>
      </c>
      <c r="O35" s="199" t="str">
        <f>IF(ISBLANK(+F35),"",+F35)</f>
        <v/>
      </c>
      <c r="P35" s="108"/>
      <c r="Q35" s="227"/>
      <c r="R35" s="211"/>
      <c r="S35" s="196">
        <f t="shared" ref="S35:S39" si="1">IF(ISERROR(+Q35*(1-(R35))),"",+Q35*(1-(R35)))</f>
        <v>0</v>
      </c>
      <c r="T35" s="197">
        <f>IF(OR(P35="nee",P35=""),0,IF(ISERROR(+S35*O35*7),0,+S35*O35*7))</f>
        <v>0</v>
      </c>
      <c r="U35" s="269"/>
      <c r="V35" s="267"/>
      <c r="W35" s="629"/>
      <c r="X35" s="627"/>
      <c r="Y35" s="628"/>
      <c r="Z35" s="528"/>
      <c r="AA35" s="196" t="str">
        <f>IF(Z35="","",Y35*(1-Z35))</f>
        <v/>
      </c>
      <c r="AB35" s="269"/>
      <c r="AC35" s="14"/>
      <c r="AD35" s="198" t="str">
        <f t="shared" ref="AD35:AE39" si="2">IF(ISBLANK(+M35),"",+M35)</f>
        <v/>
      </c>
      <c r="AE35" s="198" t="str">
        <f t="shared" si="2"/>
        <v/>
      </c>
      <c r="AF35" s="199" t="str">
        <f>IF(ISBLANK(+F35),"",+F35)</f>
        <v/>
      </c>
      <c r="AG35" s="108"/>
      <c r="AH35" s="106"/>
      <c r="AI35" s="211"/>
      <c r="AJ35" s="200" t="str">
        <f>IF(ISERROR(IF(OR(AG35="nee",AG35=""),"",+AF35*AH35)),"",IF(OR(AG35="nee",AG35=""),"",+AF35*AH35))</f>
        <v/>
      </c>
      <c r="AK35" s="201" t="str">
        <f>IF(ISERROR((AJ35*24*365)/1000),"",(AJ35*24*365)/1000)</f>
        <v/>
      </c>
      <c r="AL35" s="197">
        <f>IF(ISERROR(+AK35*tariefKwh*7),0,+AK35*tariefKwh*7)</f>
        <v>0</v>
      </c>
    </row>
    <row r="36" spans="1:41" s="11" customFormat="1" ht="15" customHeight="1" x14ac:dyDescent="0.15">
      <c r="A36" s="257"/>
      <c r="B36" s="135"/>
      <c r="C36" s="165"/>
      <c r="D36" s="63"/>
      <c r="E36" s="63"/>
      <c r="F36" s="210"/>
      <c r="G36" s="227"/>
      <c r="H36" s="64"/>
      <c r="I36" s="196">
        <f>G36*(1-H36)</f>
        <v>0</v>
      </c>
      <c r="J36" s="197">
        <f>IF(ISERROR(+I36*F36),"",+I36*F36)</f>
        <v>0</v>
      </c>
      <c r="K36" s="269"/>
      <c r="L36" s="14"/>
      <c r="M36" s="198" t="str">
        <f t="shared" si="0"/>
        <v/>
      </c>
      <c r="N36" s="198" t="str">
        <f t="shared" si="0"/>
        <v/>
      </c>
      <c r="O36" s="199" t="str">
        <f>IF(ISBLANK(+F36),"",+F36)</f>
        <v/>
      </c>
      <c r="P36" s="108"/>
      <c r="Q36" s="227"/>
      <c r="R36" s="211"/>
      <c r="S36" s="196">
        <f t="shared" si="1"/>
        <v>0</v>
      </c>
      <c r="T36" s="197">
        <f>IF(OR(P36="nee",P36=""),0,IF(ISERROR(+S36*O36*7),0,+S36*O36*7))</f>
        <v>0</v>
      </c>
      <c r="U36" s="269"/>
      <c r="V36" s="267"/>
      <c r="W36" s="629"/>
      <c r="X36" s="627"/>
      <c r="Y36" s="628"/>
      <c r="Z36" s="528"/>
      <c r="AA36" s="196" t="str">
        <f>IF(Z36="","",Y36*(1-Z36))</f>
        <v/>
      </c>
      <c r="AB36" s="269"/>
      <c r="AC36" s="14"/>
      <c r="AD36" s="198" t="str">
        <f t="shared" si="2"/>
        <v/>
      </c>
      <c r="AE36" s="198" t="str">
        <f t="shared" si="2"/>
        <v/>
      </c>
      <c r="AF36" s="199" t="str">
        <f>IF(ISBLANK(+F36),"",+F36)</f>
        <v/>
      </c>
      <c r="AG36" s="108"/>
      <c r="AH36" s="106"/>
      <c r="AI36" s="211"/>
      <c r="AJ36" s="200" t="str">
        <f>IF(ISERROR(IF(OR(AG36="nee",AG36=""),"",+AF36*AH36)),"",IF(OR(AG36="nee",AG36=""),"",+AF36*AH36))</f>
        <v/>
      </c>
      <c r="AK36" s="201" t="str">
        <f>IF(ISERROR((AJ36*24*365)/1000),"",(AJ36*24*365)/1000)</f>
        <v/>
      </c>
      <c r="AL36" s="197">
        <f>IF(ISERROR(+AK36*tariefKwh*7),0,+AK36*tariefKwh*7)</f>
        <v>0</v>
      </c>
    </row>
    <row r="37" spans="1:41" s="11" customFormat="1" ht="15" customHeight="1" x14ac:dyDescent="0.15">
      <c r="A37" s="257"/>
      <c r="B37" s="135"/>
      <c r="C37" s="165"/>
      <c r="D37" s="63"/>
      <c r="E37" s="63"/>
      <c r="F37" s="210"/>
      <c r="G37" s="227"/>
      <c r="H37" s="64"/>
      <c r="I37" s="196">
        <f>G37*(1-H37)</f>
        <v>0</v>
      </c>
      <c r="J37" s="197">
        <f>IF(ISERROR(+I37*F37),"",+I37*F37)</f>
        <v>0</v>
      </c>
      <c r="K37" s="269"/>
      <c r="L37" s="14"/>
      <c r="M37" s="198" t="str">
        <f t="shared" si="0"/>
        <v/>
      </c>
      <c r="N37" s="198" t="str">
        <f t="shared" si="0"/>
        <v/>
      </c>
      <c r="O37" s="199" t="str">
        <f>IF(ISBLANK(+F37),"",+F37)</f>
        <v/>
      </c>
      <c r="P37" s="108"/>
      <c r="Q37" s="227"/>
      <c r="R37" s="211"/>
      <c r="S37" s="196">
        <f t="shared" si="1"/>
        <v>0</v>
      </c>
      <c r="T37" s="197">
        <f>IF(OR(P37="nee",P37=""),0,IF(ISERROR(+S37*O37*7),0,+S37*O37*7))</f>
        <v>0</v>
      </c>
      <c r="U37" s="269"/>
      <c r="V37" s="267"/>
      <c r="W37" s="629"/>
      <c r="X37" s="627"/>
      <c r="Y37" s="628"/>
      <c r="Z37" s="528"/>
      <c r="AA37" s="196" t="str">
        <f>IF(Z37="","",Y37*(1-Z37))</f>
        <v/>
      </c>
      <c r="AB37" s="269"/>
      <c r="AC37" s="14"/>
      <c r="AD37" s="198" t="str">
        <f t="shared" si="2"/>
        <v/>
      </c>
      <c r="AE37" s="198" t="str">
        <f t="shared" si="2"/>
        <v/>
      </c>
      <c r="AF37" s="199" t="str">
        <f>IF(ISBLANK(+F37),"",+F37)</f>
        <v/>
      </c>
      <c r="AG37" s="108"/>
      <c r="AH37" s="106"/>
      <c r="AI37" s="211"/>
      <c r="AJ37" s="200" t="str">
        <f>IF(ISERROR(IF(OR(AG37="nee",AG37=""),"",+AF37*AH37)),"",IF(OR(AG37="nee",AG37=""),"",+AF37*AH37))</f>
        <v/>
      </c>
      <c r="AK37" s="201" t="str">
        <f>IF(ISERROR((AJ37*24*365)/1000),"",(AJ37*24*365)/1000)</f>
        <v/>
      </c>
      <c r="AL37" s="197">
        <f>IF(ISERROR(+AK37*tariefKwh*7),0,+AK37*tariefKwh*7)</f>
        <v>0</v>
      </c>
    </row>
    <row r="38" spans="1:41" s="11" customFormat="1" ht="15" customHeight="1" x14ac:dyDescent="0.15">
      <c r="A38" s="257"/>
      <c r="B38" s="135"/>
      <c r="C38" s="165"/>
      <c r="D38" s="63"/>
      <c r="E38" s="63"/>
      <c r="F38" s="210"/>
      <c r="G38" s="227"/>
      <c r="H38" s="64"/>
      <c r="I38" s="196">
        <f>G38*(1-H38)</f>
        <v>0</v>
      </c>
      <c r="J38" s="197">
        <f>IF(ISERROR(+I38*F38),"",+I38*F38)</f>
        <v>0</v>
      </c>
      <c r="K38" s="269"/>
      <c r="L38" s="14"/>
      <c r="M38" s="198" t="str">
        <f t="shared" si="0"/>
        <v/>
      </c>
      <c r="N38" s="198" t="str">
        <f t="shared" si="0"/>
        <v/>
      </c>
      <c r="O38" s="199" t="str">
        <f>IF(ISBLANK(+F38),"",+F38)</f>
        <v/>
      </c>
      <c r="P38" s="108"/>
      <c r="Q38" s="227"/>
      <c r="R38" s="211"/>
      <c r="S38" s="196">
        <f t="shared" si="1"/>
        <v>0</v>
      </c>
      <c r="T38" s="197">
        <f>IF(OR(P38="nee",P38=""),0,IF(ISERROR(+S38*O38*7),0,+S38*O38*7))</f>
        <v>0</v>
      </c>
      <c r="U38" s="269"/>
      <c r="V38" s="267"/>
      <c r="W38" s="629"/>
      <c r="X38" s="627"/>
      <c r="Y38" s="628"/>
      <c r="Z38" s="528"/>
      <c r="AA38" s="196" t="str">
        <f>IF(Z38="","",Y38*(1-Z38))</f>
        <v/>
      </c>
      <c r="AB38" s="269"/>
      <c r="AC38" s="14"/>
      <c r="AD38" s="198" t="str">
        <f t="shared" si="2"/>
        <v/>
      </c>
      <c r="AE38" s="198" t="str">
        <f t="shared" si="2"/>
        <v/>
      </c>
      <c r="AF38" s="199" t="str">
        <f>IF(ISBLANK(+F38),"",+F38)</f>
        <v/>
      </c>
      <c r="AG38" s="108"/>
      <c r="AH38" s="106"/>
      <c r="AI38" s="211"/>
      <c r="AJ38" s="200" t="str">
        <f>IF(ISERROR(IF(OR(AG38="nee",AG38=""),"",+AF38*AH38)),"",IF(OR(AG38="nee",AG38=""),"",+AF38*AH38))</f>
        <v/>
      </c>
      <c r="AK38" s="201" t="str">
        <f>IF(ISERROR((AJ38*24*365)/1000),"",(AJ38*24*365)/1000)</f>
        <v/>
      </c>
      <c r="AL38" s="197">
        <f>IF(ISERROR(+AK38*tariefKwh*7),0,+AK38*tariefKwh*7)</f>
        <v>0</v>
      </c>
    </row>
    <row r="39" spans="1:41" s="11" customFormat="1" ht="15" customHeight="1" x14ac:dyDescent="0.15">
      <c r="A39" s="257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9"/>
      <c r="L39" s="14"/>
      <c r="M39" s="198" t="str">
        <f t="shared" si="0"/>
        <v/>
      </c>
      <c r="N39" s="198" t="str">
        <f t="shared" si="0"/>
        <v/>
      </c>
      <c r="O39" s="199" t="str">
        <f>IF(ISBLANK(+F39),"",+F39)</f>
        <v/>
      </c>
      <c r="P39" s="108"/>
      <c r="Q39" s="227"/>
      <c r="R39" s="211"/>
      <c r="S39" s="196">
        <f t="shared" si="1"/>
        <v>0</v>
      </c>
      <c r="T39" s="197">
        <f>IF(OR(P39="nee",P39=""),0,IF(ISERROR(+S39*O39*7),0,+S39*O39*7))</f>
        <v>0</v>
      </c>
      <c r="U39" s="269"/>
      <c r="V39" s="267"/>
      <c r="W39" s="629"/>
      <c r="X39" s="627"/>
      <c r="Y39" s="628"/>
      <c r="Z39" s="528"/>
      <c r="AA39" s="196" t="str">
        <f>IF(Z39="","",Y39*(1-Z39))</f>
        <v/>
      </c>
      <c r="AB39" s="269"/>
      <c r="AC39" s="14"/>
      <c r="AD39" s="198" t="str">
        <f t="shared" si="2"/>
        <v/>
      </c>
      <c r="AE39" s="198" t="str">
        <f t="shared" si="2"/>
        <v/>
      </c>
      <c r="AF39" s="199" t="str">
        <f>IF(ISBLANK(+F39),"",+F39)</f>
        <v/>
      </c>
      <c r="AG39" s="108"/>
      <c r="AH39" s="106"/>
      <c r="AI39" s="211"/>
      <c r="AJ39" s="200" t="str">
        <f>IF(ISERROR(IF(OR(AG39="nee",AG39=""),"",+AF39*AH39)),"",IF(OR(AG39="nee",AG39=""),"",+AF39*AH39))</f>
        <v/>
      </c>
      <c r="AK39" s="201" t="str">
        <f>IF(ISERROR((AJ39*24*365)/1000),"",(AJ39*24*365)/1000)</f>
        <v/>
      </c>
      <c r="AL39" s="197">
        <f>IF(ISERROR(+AK39*tariefKwh*7),0,+AK39*tariefKwh*7)</f>
        <v>0</v>
      </c>
    </row>
    <row r="40" spans="1:41" s="11" customFormat="1" ht="15" customHeight="1" x14ac:dyDescent="0.15">
      <c r="A40" s="257"/>
      <c r="B40" s="79"/>
      <c r="C40" s="202" t="s">
        <v>299</v>
      </c>
      <c r="D40" s="203"/>
      <c r="E40" s="203"/>
      <c r="F40" s="204"/>
      <c r="G40" s="205"/>
      <c r="H40" s="206"/>
      <c r="I40" s="205"/>
      <c r="J40" s="207"/>
      <c r="K40" s="207"/>
      <c r="L40" s="208"/>
      <c r="M40" s="209"/>
      <c r="N40" s="152"/>
      <c r="O40" s="14"/>
      <c r="P40" s="14"/>
      <c r="Q40" s="14"/>
      <c r="R40" s="14"/>
      <c r="S40" s="14"/>
      <c r="T40" s="14"/>
      <c r="U40" s="207"/>
      <c r="V40" s="14"/>
      <c r="W40" s="14"/>
      <c r="X40" s="14"/>
      <c r="Y40" s="14"/>
      <c r="Z40" s="207"/>
      <c r="AA40" s="207"/>
      <c r="AB40" s="207"/>
      <c r="AC40" s="14"/>
      <c r="AD40" s="152"/>
      <c r="AE40" s="152"/>
      <c r="AF40" s="14"/>
      <c r="AG40" s="73"/>
      <c r="AH40" s="14"/>
      <c r="AI40" s="14"/>
    </row>
    <row r="41" spans="1:41" s="11" customFormat="1" ht="15" customHeight="1" x14ac:dyDescent="0.15">
      <c r="A41" s="257"/>
      <c r="B41" s="79"/>
      <c r="C41" s="202"/>
      <c r="D41" s="203"/>
      <c r="E41" s="203"/>
      <c r="F41" s="204"/>
      <c r="G41" s="205"/>
      <c r="H41" s="205"/>
      <c r="I41" s="206"/>
      <c r="J41" s="205"/>
      <c r="K41" s="205"/>
      <c r="L41" s="207"/>
      <c r="M41" s="208"/>
      <c r="N41" s="209"/>
      <c r="O41" s="152"/>
      <c r="P41" s="14"/>
      <c r="Q41" s="14"/>
      <c r="R41" s="206"/>
      <c r="S41" s="14"/>
      <c r="T41" s="14"/>
      <c r="U41" s="205"/>
      <c r="V41" s="14"/>
      <c r="W41" s="14"/>
      <c r="X41" s="14"/>
      <c r="Y41" s="14"/>
      <c r="Z41" s="205"/>
      <c r="AA41" s="205"/>
      <c r="AB41" s="205"/>
      <c r="AC41" s="14"/>
      <c r="AD41" s="14"/>
      <c r="AE41" s="152"/>
      <c r="AF41" s="152"/>
      <c r="AG41" s="14"/>
      <c r="AH41" s="73"/>
      <c r="AI41" s="14"/>
      <c r="AJ41" s="14"/>
    </row>
    <row r="42" spans="1:41" s="11" customFormat="1" ht="60.75" x14ac:dyDescent="0.3">
      <c r="A42" s="257"/>
      <c r="B42" s="81" t="s">
        <v>31</v>
      </c>
      <c r="C42" s="633" t="str">
        <f>VLOOKUP(B42,$B$10:$D$29,2,FALSE)</f>
        <v>Variant 1: Licentie(s) Variant Distributie &amp; LAN-Access</v>
      </c>
      <c r="D42" s="634" t="e">
        <f>VLOOKUP(C42,$B$10:$D$29,2,FALSE)</f>
        <v>#N/A</v>
      </c>
      <c r="E42" s="634" t="e">
        <f>VLOOKUP(D42,$B$10:$D$29,2,FALSE)</f>
        <v>#N/A</v>
      </c>
      <c r="F42" s="67"/>
      <c r="G42" s="67"/>
      <c r="H42" s="67"/>
      <c r="I42" s="67"/>
      <c r="J42" s="191" t="s">
        <v>41</v>
      </c>
      <c r="K42" s="270"/>
      <c r="L42" s="14"/>
      <c r="M42" s="633" t="str">
        <f>IF(E43="Subscription","Subscription","Onderhoud &amp; Support")</f>
        <v>Onderhoud &amp; Support</v>
      </c>
      <c r="N42" s="634"/>
      <c r="O42" s="634"/>
      <c r="P42" s="634"/>
      <c r="Q42" s="58"/>
      <c r="R42" s="58"/>
      <c r="S42" s="58"/>
      <c r="T42" s="191" t="str">
        <f>"Totaalprijs "&amp;M42&amp;" 
Licentie"</f>
        <v>Totaalprijs Onderhoud &amp; Support 
Licentie</v>
      </c>
      <c r="U42" s="270"/>
      <c r="V42" s="14"/>
      <c r="W42" s="270"/>
      <c r="X42" s="270"/>
      <c r="Y42" s="270"/>
      <c r="Z42" s="270"/>
      <c r="AA42" s="270"/>
      <c r="AB42" s="270"/>
      <c r="AC42" s="14"/>
      <c r="AD42" s="150"/>
      <c r="AE42" s="150"/>
      <c r="AF42" s="18"/>
      <c r="AG42" s="18"/>
      <c r="AH42" s="18"/>
      <c r="AI42" s="18"/>
      <c r="AJ42" s="18"/>
      <c r="AK42" s="18"/>
      <c r="AL42" s="18"/>
    </row>
    <row r="43" spans="1:41" s="11" customFormat="1" ht="20.25" thickBot="1" x14ac:dyDescent="0.25">
      <c r="A43" s="257"/>
      <c r="B43" s="82"/>
      <c r="C43" s="83" t="s">
        <v>39</v>
      </c>
      <c r="D43" s="166"/>
      <c r="E43" s="134"/>
      <c r="F43" s="294" t="s">
        <v>40</v>
      </c>
      <c r="G43" s="99"/>
      <c r="H43" s="68"/>
      <c r="I43" s="68"/>
      <c r="J43" s="69">
        <f>SUM(J45:J47)</f>
        <v>0</v>
      </c>
      <c r="K43" s="271"/>
      <c r="L43" s="14"/>
      <c r="M43" s="154"/>
      <c r="N43" s="153"/>
      <c r="O43" s="70"/>
      <c r="P43" s="70"/>
      <c r="Q43" s="70"/>
      <c r="R43" s="70"/>
      <c r="S43" s="70"/>
      <c r="T43" s="71">
        <f>SUM(T45:T47)</f>
        <v>0</v>
      </c>
      <c r="U43" s="271"/>
      <c r="V43" s="14"/>
      <c r="W43" s="271"/>
      <c r="X43" s="271"/>
      <c r="Y43" s="271"/>
      <c r="Z43" s="271"/>
      <c r="AA43" s="271"/>
      <c r="AB43" s="271"/>
      <c r="AC43" s="14"/>
      <c r="AD43" s="150"/>
      <c r="AE43" s="150"/>
      <c r="AF43" s="18"/>
      <c r="AG43" s="18"/>
      <c r="AH43" s="18"/>
      <c r="AI43" s="18"/>
      <c r="AJ43" s="18"/>
      <c r="AK43" s="18"/>
      <c r="AL43" s="18"/>
    </row>
    <row r="44" spans="1:41" s="11" customFormat="1" ht="75.75" thickTop="1" x14ac:dyDescent="0.25">
      <c r="A44" s="257"/>
      <c r="B44" s="135"/>
      <c r="C44" s="192" t="s">
        <v>5</v>
      </c>
      <c r="D44" s="192" t="s">
        <v>11</v>
      </c>
      <c r="E44" s="192" t="s">
        <v>14</v>
      </c>
      <c r="F44" s="193" t="s">
        <v>16</v>
      </c>
      <c r="G44" s="193" t="s">
        <v>36</v>
      </c>
      <c r="H44" s="193" t="s">
        <v>181</v>
      </c>
      <c r="I44" s="193" t="s">
        <v>12</v>
      </c>
      <c r="J44" s="193" t="s">
        <v>13</v>
      </c>
      <c r="K44" s="268" t="s">
        <v>210</v>
      </c>
      <c r="L44" s="14"/>
      <c r="M44" s="192" t="s">
        <v>5</v>
      </c>
      <c r="N44" s="192" t="s">
        <v>11</v>
      </c>
      <c r="O44" s="193" t="s">
        <v>16</v>
      </c>
      <c r="P44" s="194" t="s">
        <v>19</v>
      </c>
      <c r="Q44" s="193" t="s">
        <v>318</v>
      </c>
      <c r="R44" s="193" t="s">
        <v>181</v>
      </c>
      <c r="S44" s="193" t="s">
        <v>319</v>
      </c>
      <c r="T44" s="193" t="s">
        <v>224</v>
      </c>
      <c r="U44" s="268" t="s">
        <v>210</v>
      </c>
      <c r="V44" s="14"/>
      <c r="W44" s="271"/>
      <c r="X44" s="271"/>
      <c r="Y44" s="271"/>
      <c r="Z44" s="271"/>
      <c r="AA44" s="271"/>
      <c r="AB44" s="271"/>
      <c r="AC44" s="14"/>
      <c r="AD44" s="85"/>
      <c r="AE44" s="150"/>
      <c r="AF44" s="150"/>
      <c r="AG44" s="18"/>
      <c r="AH44" s="18"/>
      <c r="AI44" s="18"/>
      <c r="AJ44" s="18"/>
      <c r="AK44" s="18"/>
      <c r="AL44" s="18"/>
    </row>
    <row r="45" spans="1:41" s="11" customFormat="1" ht="15" customHeight="1" x14ac:dyDescent="0.2">
      <c r="A45" s="257"/>
      <c r="B45" s="135"/>
      <c r="C45" s="165"/>
      <c r="D45" s="63"/>
      <c r="E45" s="63"/>
      <c r="F45" s="210"/>
      <c r="G45" s="227"/>
      <c r="H45" s="64"/>
      <c r="I45" s="196">
        <f>G45*(1-H45)</f>
        <v>0</v>
      </c>
      <c r="J45" s="197">
        <f>IF(ISERROR(+I45*F45),"",+I45*F45)</f>
        <v>0</v>
      </c>
      <c r="K45" s="269"/>
      <c r="L45" s="14"/>
      <c r="M45" s="198" t="str">
        <f t="shared" ref="M45:N47" si="3">IF(ISBLANK(+C45),"",+C45)</f>
        <v/>
      </c>
      <c r="N45" s="198" t="str">
        <f t="shared" si="3"/>
        <v/>
      </c>
      <c r="O45" s="199" t="str">
        <f>IF(ISBLANK(+F45),"",+F45)</f>
        <v/>
      </c>
      <c r="P45" s="108"/>
      <c r="Q45" s="227"/>
      <c r="R45" s="211"/>
      <c r="S45" s="196">
        <f t="shared" ref="S45:S47" si="4">IF(ISERROR(+Q45*(1-(R45))),"",+Q45*(1-(R45)))</f>
        <v>0</v>
      </c>
      <c r="T45" s="197">
        <f>IF(OR(P45="nee",P45=""),0,IF(ISERROR(+S45*O45*7),0,+S45*O45*7))</f>
        <v>0</v>
      </c>
      <c r="U45" s="269"/>
      <c r="V45" s="14"/>
      <c r="W45" s="271"/>
      <c r="X45" s="271"/>
      <c r="Y45" s="271"/>
      <c r="Z45" s="271"/>
      <c r="AA45" s="271"/>
      <c r="AB45" s="271"/>
      <c r="AC45" s="14"/>
      <c r="AD45" s="14"/>
      <c r="AE45" s="150"/>
      <c r="AF45" s="150"/>
      <c r="AG45" s="18"/>
      <c r="AH45" s="18"/>
      <c r="AI45" s="18"/>
      <c r="AJ45" s="18"/>
      <c r="AK45" s="18"/>
      <c r="AL45" s="18"/>
    </row>
    <row r="46" spans="1:41" s="11" customFormat="1" ht="15" customHeight="1" x14ac:dyDescent="0.2">
      <c r="A46" s="257"/>
      <c r="B46" s="135"/>
      <c r="C46" s="165"/>
      <c r="D46" s="63"/>
      <c r="E46" s="63"/>
      <c r="F46" s="210"/>
      <c r="G46" s="227"/>
      <c r="H46" s="64"/>
      <c r="I46" s="196">
        <f>G46*(1-H46)</f>
        <v>0</v>
      </c>
      <c r="J46" s="197">
        <f>IF(ISERROR(+I46*F46),"",+I46*F46)</f>
        <v>0</v>
      </c>
      <c r="K46" s="269"/>
      <c r="L46" s="14"/>
      <c r="M46" s="198" t="str">
        <f t="shared" si="3"/>
        <v/>
      </c>
      <c r="N46" s="198" t="str">
        <f t="shared" si="3"/>
        <v/>
      </c>
      <c r="O46" s="199" t="str">
        <f>IF(ISBLANK(+F46),"",+F46)</f>
        <v/>
      </c>
      <c r="P46" s="108"/>
      <c r="Q46" s="227"/>
      <c r="R46" s="211"/>
      <c r="S46" s="196">
        <f t="shared" si="4"/>
        <v>0</v>
      </c>
      <c r="T46" s="197">
        <f>IF(OR(P46="nee",P46=""),0,IF(ISERROR(+S46*O46*7),0,+S46*O46*7))</f>
        <v>0</v>
      </c>
      <c r="U46" s="269"/>
      <c r="V46" s="14"/>
      <c r="W46" s="271"/>
      <c r="X46" s="271"/>
      <c r="Y46" s="271"/>
      <c r="Z46" s="271"/>
      <c r="AA46" s="271"/>
      <c r="AB46" s="271"/>
      <c r="AC46" s="14"/>
      <c r="AD46" s="150"/>
      <c r="AE46" s="150"/>
      <c r="AF46" s="18"/>
      <c r="AG46" s="18"/>
      <c r="AH46" s="18"/>
      <c r="AI46" s="18"/>
      <c r="AJ46" s="18"/>
      <c r="AK46" s="18"/>
      <c r="AL46" s="18"/>
    </row>
    <row r="47" spans="1:41" s="11" customFormat="1" ht="15" customHeight="1" x14ac:dyDescent="0.2">
      <c r="A47" s="257"/>
      <c r="B47" s="135"/>
      <c r="C47" s="165"/>
      <c r="D47" s="63"/>
      <c r="E47" s="63"/>
      <c r="F47" s="210"/>
      <c r="G47" s="227"/>
      <c r="H47" s="64"/>
      <c r="I47" s="196">
        <f>G47*(1-H47)</f>
        <v>0</v>
      </c>
      <c r="J47" s="197">
        <f>IF(ISERROR(+I47*F47),"",+I47*F47)</f>
        <v>0</v>
      </c>
      <c r="K47" s="269"/>
      <c r="L47" s="14"/>
      <c r="M47" s="198" t="str">
        <f t="shared" si="3"/>
        <v/>
      </c>
      <c r="N47" s="198" t="str">
        <f t="shared" si="3"/>
        <v/>
      </c>
      <c r="O47" s="199" t="str">
        <f>IF(ISBLANK(+F47),"",+F47)</f>
        <v/>
      </c>
      <c r="P47" s="108"/>
      <c r="Q47" s="227"/>
      <c r="R47" s="211"/>
      <c r="S47" s="196">
        <f t="shared" si="4"/>
        <v>0</v>
      </c>
      <c r="T47" s="197">
        <f>IF(OR(P47="nee",P47=""),0,IF(ISERROR(+S47*O47*7),0,+S47*O47*7))</f>
        <v>0</v>
      </c>
      <c r="U47" s="269"/>
      <c r="V47" s="14"/>
      <c r="W47" s="271"/>
      <c r="X47" s="271"/>
      <c r="Y47" s="271"/>
      <c r="Z47" s="271"/>
      <c r="AA47" s="271"/>
      <c r="AB47" s="271"/>
      <c r="AC47" s="14"/>
      <c r="AD47" s="150"/>
      <c r="AE47" s="150"/>
      <c r="AF47" s="18"/>
      <c r="AG47" s="18"/>
      <c r="AH47" s="18"/>
      <c r="AI47" s="18"/>
      <c r="AJ47" s="18"/>
      <c r="AK47" s="18"/>
      <c r="AL47" s="18"/>
    </row>
    <row r="48" spans="1:41" s="11" customFormat="1" ht="15" customHeight="1" thickBot="1" x14ac:dyDescent="0.25">
      <c r="A48" s="257"/>
      <c r="B48" s="158"/>
      <c r="C48" s="158"/>
      <c r="D48" s="158"/>
      <c r="E48" s="24"/>
      <c r="F48" s="20"/>
      <c r="G48" s="20"/>
      <c r="H48" s="20"/>
      <c r="I48" s="20"/>
      <c r="J48" s="20"/>
      <c r="K48" s="20"/>
      <c r="L48" s="20"/>
      <c r="M48" s="149"/>
      <c r="N48" s="149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149"/>
      <c r="AE48" s="149"/>
      <c r="AF48" s="20"/>
      <c r="AG48" s="20"/>
      <c r="AH48" s="20"/>
      <c r="AI48" s="20"/>
      <c r="AJ48" s="20"/>
      <c r="AK48" s="20"/>
      <c r="AL48" s="20"/>
    </row>
    <row r="49" spans="1:41" s="11" customFormat="1" ht="15" customHeight="1" x14ac:dyDescent="0.2">
      <c r="A49" s="257"/>
      <c r="B49" s="159"/>
      <c r="C49" s="159"/>
      <c r="D49" s="159"/>
      <c r="E49" s="17"/>
      <c r="F49" s="18"/>
      <c r="G49" s="18"/>
      <c r="H49" s="18"/>
      <c r="I49" s="18"/>
      <c r="J49" s="18"/>
      <c r="K49" s="18"/>
      <c r="L49" s="18"/>
      <c r="M49" s="18"/>
      <c r="N49" s="150"/>
      <c r="O49" s="150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50"/>
      <c r="AF49" s="150"/>
      <c r="AG49" s="18"/>
      <c r="AH49" s="18"/>
      <c r="AI49" s="18"/>
      <c r="AJ49" s="18"/>
      <c r="AK49" s="18"/>
      <c r="AL49" s="18"/>
    </row>
    <row r="50" spans="1:41" s="11" customFormat="1" ht="19.5" x14ac:dyDescent="0.15">
      <c r="A50" s="257"/>
      <c r="B50" s="87" t="s">
        <v>9</v>
      </c>
      <c r="C50" s="83" t="str">
        <f>VLOOKUP(B50,$B$10:$D$29,2,FALSE)</f>
        <v>Variant 2: Distributie &amp; LAN-Access</v>
      </c>
      <c r="D50" s="164"/>
      <c r="E50" s="128"/>
      <c r="F50" s="128"/>
      <c r="G50" s="131" t="s">
        <v>35</v>
      </c>
      <c r="H50" s="128"/>
      <c r="I50" s="128"/>
      <c r="J50" s="127"/>
      <c r="K50" s="266"/>
      <c r="L50" s="85"/>
      <c r="M50" s="248" t="s">
        <v>317</v>
      </c>
      <c r="N50" s="249"/>
      <c r="O50" s="250"/>
      <c r="P50" s="250"/>
      <c r="Q50" s="250"/>
      <c r="R50" s="250"/>
      <c r="S50" s="128"/>
      <c r="T50" s="127"/>
      <c r="U50" s="266"/>
      <c r="V50" s="266"/>
      <c r="W50" s="248" t="s">
        <v>317</v>
      </c>
      <c r="X50" s="249"/>
      <c r="Y50" s="250"/>
      <c r="Z50" s="250"/>
      <c r="AA50" s="624"/>
      <c r="AB50" s="266"/>
      <c r="AC50" s="85"/>
      <c r="AD50" s="248" t="s">
        <v>17</v>
      </c>
      <c r="AE50" s="249"/>
      <c r="AF50" s="250"/>
      <c r="AG50" s="250"/>
      <c r="AH50" s="250"/>
      <c r="AI50" s="250"/>
      <c r="AJ50" s="250"/>
      <c r="AK50" s="128"/>
      <c r="AL50" s="127"/>
      <c r="AM50" s="86"/>
    </row>
    <row r="51" spans="1:41" s="86" customFormat="1" ht="20.25" thickBot="1" x14ac:dyDescent="0.2">
      <c r="A51" s="257"/>
      <c r="B51" s="59"/>
      <c r="C51" s="83" t="s">
        <v>20</v>
      </c>
      <c r="D51" s="164"/>
      <c r="E51" s="643" t="str">
        <f>"Integratie B"&amp;LEFT(B50,1)&amp;" : "</f>
        <v xml:space="preserve">Integratie B2 : </v>
      </c>
      <c r="F51" s="644"/>
      <c r="G51" s="650"/>
      <c r="H51" s="651"/>
      <c r="I51" s="88" t="s">
        <v>21</v>
      </c>
      <c r="J51" s="84">
        <f>SUM(J53:J57)</f>
        <v>0</v>
      </c>
      <c r="K51" s="267"/>
      <c r="L51" s="59"/>
      <c r="M51" s="246"/>
      <c r="N51" s="247"/>
      <c r="O51" s="129"/>
      <c r="P51" s="129"/>
      <c r="Q51" s="129"/>
      <c r="R51" s="129"/>
      <c r="S51" s="132" t="s">
        <v>21</v>
      </c>
      <c r="T51" s="133">
        <f>SUM(T53:T57)</f>
        <v>0</v>
      </c>
      <c r="U51" s="267"/>
      <c r="V51" s="267"/>
      <c r="W51" s="246" t="s">
        <v>472</v>
      </c>
      <c r="X51" s="247"/>
      <c r="Y51" s="129"/>
      <c r="Z51" s="129"/>
      <c r="AA51" s="625"/>
      <c r="AB51" s="267"/>
      <c r="AC51" s="59"/>
      <c r="AD51" s="246"/>
      <c r="AE51" s="247"/>
      <c r="AF51" s="129"/>
      <c r="AG51" s="129"/>
      <c r="AH51" s="129"/>
      <c r="AI51" s="129"/>
      <c r="AJ51" s="129"/>
      <c r="AK51" s="132" t="s">
        <v>21</v>
      </c>
      <c r="AL51" s="133">
        <f>SUM(AL53:AL57)</f>
        <v>0</v>
      </c>
      <c r="AM51" s="11"/>
      <c r="AN51" s="11"/>
      <c r="AO51" s="11"/>
    </row>
    <row r="52" spans="1:41" s="11" customFormat="1" ht="90.75" thickTop="1" x14ac:dyDescent="0.25">
      <c r="A52" s="257"/>
      <c r="B52" s="135"/>
      <c r="C52" s="192" t="s">
        <v>5</v>
      </c>
      <c r="D52" s="192" t="s">
        <v>11</v>
      </c>
      <c r="E52" s="192" t="s">
        <v>14</v>
      </c>
      <c r="F52" s="193" t="s">
        <v>16</v>
      </c>
      <c r="G52" s="193" t="s">
        <v>36</v>
      </c>
      <c r="H52" s="193" t="s">
        <v>181</v>
      </c>
      <c r="I52" s="193" t="s">
        <v>12</v>
      </c>
      <c r="J52" s="193" t="s">
        <v>13</v>
      </c>
      <c r="K52" s="268" t="s">
        <v>210</v>
      </c>
      <c r="L52" s="14"/>
      <c r="M52" s="192" t="s">
        <v>5</v>
      </c>
      <c r="N52" s="192" t="s">
        <v>11</v>
      </c>
      <c r="O52" s="193" t="s">
        <v>16</v>
      </c>
      <c r="P52" s="194" t="s">
        <v>19</v>
      </c>
      <c r="Q52" s="193" t="s">
        <v>318</v>
      </c>
      <c r="R52" s="193" t="s">
        <v>474</v>
      </c>
      <c r="S52" s="193" t="s">
        <v>319</v>
      </c>
      <c r="T52" s="193" t="s">
        <v>224</v>
      </c>
      <c r="U52" s="268" t="s">
        <v>210</v>
      </c>
      <c r="V52" s="267"/>
      <c r="W52" s="623" t="s">
        <v>5</v>
      </c>
      <c r="X52" s="626" t="s">
        <v>470</v>
      </c>
      <c r="Y52" s="193" t="s">
        <v>318</v>
      </c>
      <c r="Z52" s="527" t="s">
        <v>473</v>
      </c>
      <c r="AA52" s="193" t="s">
        <v>319</v>
      </c>
      <c r="AB52" s="268" t="s">
        <v>210</v>
      </c>
      <c r="AC52" s="14"/>
      <c r="AD52" s="192" t="s">
        <v>5</v>
      </c>
      <c r="AE52" s="192" t="s">
        <v>11</v>
      </c>
      <c r="AF52" s="193" t="s">
        <v>16</v>
      </c>
      <c r="AG52" s="194" t="s">
        <v>19</v>
      </c>
      <c r="AH52" s="193" t="s">
        <v>424</v>
      </c>
      <c r="AI52" s="195" t="s">
        <v>15</v>
      </c>
      <c r="AJ52" s="193" t="s">
        <v>424</v>
      </c>
      <c r="AK52" s="193" t="s">
        <v>18</v>
      </c>
      <c r="AL52" s="193" t="s">
        <v>226</v>
      </c>
    </row>
    <row r="53" spans="1:41" s="11" customFormat="1" ht="15" customHeight="1" x14ac:dyDescent="0.15">
      <c r="A53" s="257"/>
      <c r="B53" s="135"/>
      <c r="C53" s="165"/>
      <c r="D53" s="63"/>
      <c r="E53" s="63"/>
      <c r="F53" s="210"/>
      <c r="G53" s="227"/>
      <c r="H53" s="64"/>
      <c r="I53" s="196">
        <f>G53*(1-H53)</f>
        <v>0</v>
      </c>
      <c r="J53" s="197">
        <f>IF(ISERROR(+I53*F53),"",+I53*F53)</f>
        <v>0</v>
      </c>
      <c r="K53" s="269"/>
      <c r="L53" s="14"/>
      <c r="M53" s="198" t="str">
        <f t="shared" ref="M53:M57" si="5">IF(ISBLANK(+C53),"",+C53)</f>
        <v/>
      </c>
      <c r="N53" s="198" t="str">
        <f t="shared" ref="N53:N57" si="6">IF(ISBLANK(+D53),"",+D53)</f>
        <v/>
      </c>
      <c r="O53" s="199" t="str">
        <f>IF(ISBLANK(+F53),"",+F53)</f>
        <v/>
      </c>
      <c r="P53" s="108"/>
      <c r="Q53" s="227"/>
      <c r="R53" s="211"/>
      <c r="S53" s="196">
        <f t="shared" ref="S53:S57" si="7">IF(ISERROR(+Q53*(1-(R53))),"",+Q53*(1-(R53)))</f>
        <v>0</v>
      </c>
      <c r="T53" s="197">
        <f>IF(OR(P53="nee",P53=""),0,IF(ISERROR(+S53*O53*7),0,+S53*O53*7))</f>
        <v>0</v>
      </c>
      <c r="U53" s="269"/>
      <c r="V53" s="267"/>
      <c r="W53" s="629"/>
      <c r="X53" s="627"/>
      <c r="Y53" s="628"/>
      <c r="Z53" s="528"/>
      <c r="AA53" s="196" t="str">
        <f>IF(Z53="","",Y53*(1-Z53))</f>
        <v/>
      </c>
      <c r="AB53" s="269"/>
      <c r="AC53" s="14"/>
      <c r="AD53" s="198" t="str">
        <f t="shared" ref="AD53:AD57" si="8">IF(ISBLANK(+M53),"",+M53)</f>
        <v/>
      </c>
      <c r="AE53" s="198" t="str">
        <f t="shared" ref="AE53:AE57" si="9">IF(ISBLANK(+N53),"",+N53)</f>
        <v/>
      </c>
      <c r="AF53" s="199" t="str">
        <f>IF(ISBLANK(+F53),"",+F53)</f>
        <v/>
      </c>
      <c r="AG53" s="108"/>
      <c r="AH53" s="106"/>
      <c r="AI53" s="211"/>
      <c r="AJ53" s="200" t="str">
        <f>IF(ISERROR(IF(OR(AG53="nee",AG53=""),"",+AF53*AH53)),"",IF(OR(AG53="nee",AG53=""),"",+AF53*AH53))</f>
        <v/>
      </c>
      <c r="AK53" s="201" t="str">
        <f>IF(ISERROR((AJ53*24*365)/1000),"",(AJ53*24*365)/1000)</f>
        <v/>
      </c>
      <c r="AL53" s="197">
        <f>IF(ISERROR(+AK53*tariefKwh*7),0,+AK53*tariefKwh*7)</f>
        <v>0</v>
      </c>
    </row>
    <row r="54" spans="1:41" s="11" customFormat="1" ht="15" customHeight="1" x14ac:dyDescent="0.15">
      <c r="A54" s="257"/>
      <c r="B54" s="135"/>
      <c r="C54" s="165"/>
      <c r="D54" s="63"/>
      <c r="E54" s="63"/>
      <c r="F54" s="210"/>
      <c r="G54" s="227"/>
      <c r="H54" s="64"/>
      <c r="I54" s="196">
        <f>G54*(1-H54)</f>
        <v>0</v>
      </c>
      <c r="J54" s="197">
        <f>IF(ISERROR(+I54*F54),"",+I54*F54)</f>
        <v>0</v>
      </c>
      <c r="K54" s="269"/>
      <c r="L54" s="14"/>
      <c r="M54" s="198" t="str">
        <f t="shared" si="5"/>
        <v/>
      </c>
      <c r="N54" s="198" t="str">
        <f t="shared" si="6"/>
        <v/>
      </c>
      <c r="O54" s="199" t="str">
        <f>IF(ISBLANK(+F54),"",+F54)</f>
        <v/>
      </c>
      <c r="P54" s="108"/>
      <c r="Q54" s="227"/>
      <c r="R54" s="211"/>
      <c r="S54" s="196">
        <f t="shared" si="7"/>
        <v>0</v>
      </c>
      <c r="T54" s="197">
        <f>IF(OR(P54="nee",P54=""),0,IF(ISERROR(+S54*O54*7),0,+S54*O54*7))</f>
        <v>0</v>
      </c>
      <c r="U54" s="269"/>
      <c r="V54" s="267"/>
      <c r="W54" s="629"/>
      <c r="X54" s="627"/>
      <c r="Y54" s="628"/>
      <c r="Z54" s="528"/>
      <c r="AA54" s="196" t="str">
        <f>IF(Z54="","",Y54*(1-Z54))</f>
        <v/>
      </c>
      <c r="AB54" s="269"/>
      <c r="AC54" s="14"/>
      <c r="AD54" s="198" t="str">
        <f t="shared" si="8"/>
        <v/>
      </c>
      <c r="AE54" s="198" t="str">
        <f t="shared" si="9"/>
        <v/>
      </c>
      <c r="AF54" s="199" t="str">
        <f>IF(ISBLANK(+F54),"",+F54)</f>
        <v/>
      </c>
      <c r="AG54" s="108"/>
      <c r="AH54" s="106"/>
      <c r="AI54" s="211"/>
      <c r="AJ54" s="200" t="str">
        <f>IF(ISERROR(IF(OR(AG54="nee",AG54=""),"",+AF54*AH54)),"",IF(OR(AG54="nee",AG54=""),"",+AF54*AH54))</f>
        <v/>
      </c>
      <c r="AK54" s="201" t="str">
        <f>IF(ISERROR((AJ54*24*365)/1000),"",(AJ54*24*365)/1000)</f>
        <v/>
      </c>
      <c r="AL54" s="197">
        <f>IF(ISERROR(+AK54*tariefKwh*7),0,+AK54*tariefKwh*7)</f>
        <v>0</v>
      </c>
    </row>
    <row r="55" spans="1:41" s="11" customFormat="1" ht="15" customHeight="1" x14ac:dyDescent="0.15">
      <c r="A55" s="257"/>
      <c r="B55" s="135"/>
      <c r="C55" s="165"/>
      <c r="D55" s="63"/>
      <c r="E55" s="63"/>
      <c r="F55" s="210"/>
      <c r="G55" s="227"/>
      <c r="H55" s="64"/>
      <c r="I55" s="196">
        <f>G55*(1-H55)</f>
        <v>0</v>
      </c>
      <c r="J55" s="197">
        <f>IF(ISERROR(+I55*F55),"",+I55*F55)</f>
        <v>0</v>
      </c>
      <c r="K55" s="269"/>
      <c r="L55" s="14"/>
      <c r="M55" s="198" t="str">
        <f t="shared" si="5"/>
        <v/>
      </c>
      <c r="N55" s="198" t="str">
        <f t="shared" si="6"/>
        <v/>
      </c>
      <c r="O55" s="199" t="str">
        <f>IF(ISBLANK(+F55),"",+F55)</f>
        <v/>
      </c>
      <c r="P55" s="108"/>
      <c r="Q55" s="227"/>
      <c r="R55" s="211"/>
      <c r="S55" s="196">
        <f t="shared" si="7"/>
        <v>0</v>
      </c>
      <c r="T55" s="197">
        <f>IF(OR(P55="nee",P55=""),0,IF(ISERROR(+S55*O55*7),0,+S55*O55*7))</f>
        <v>0</v>
      </c>
      <c r="U55" s="269"/>
      <c r="V55" s="267"/>
      <c r="W55" s="629"/>
      <c r="X55" s="627"/>
      <c r="Y55" s="628"/>
      <c r="Z55" s="528"/>
      <c r="AA55" s="196" t="str">
        <f>IF(Z55="","",Y55*(1-Z55))</f>
        <v/>
      </c>
      <c r="AB55" s="269"/>
      <c r="AC55" s="14"/>
      <c r="AD55" s="198" t="str">
        <f t="shared" si="8"/>
        <v/>
      </c>
      <c r="AE55" s="198" t="str">
        <f t="shared" si="9"/>
        <v/>
      </c>
      <c r="AF55" s="199" t="str">
        <f>IF(ISBLANK(+F55),"",+F55)</f>
        <v/>
      </c>
      <c r="AG55" s="108"/>
      <c r="AH55" s="106"/>
      <c r="AI55" s="211"/>
      <c r="AJ55" s="200" t="str">
        <f>IF(ISERROR(IF(OR(AG55="nee",AG55=""),"",+AF55*AH55)),"",IF(OR(AG55="nee",AG55=""),"",+AF55*AH55))</f>
        <v/>
      </c>
      <c r="AK55" s="201" t="str">
        <f>IF(ISERROR((AJ55*24*365)/1000),"",(AJ55*24*365)/1000)</f>
        <v/>
      </c>
      <c r="AL55" s="197">
        <f>IF(ISERROR(+AK55*tariefKwh*7),0,+AK55*tariefKwh*7)</f>
        <v>0</v>
      </c>
    </row>
    <row r="56" spans="1:41" s="11" customFormat="1" ht="15" customHeight="1" x14ac:dyDescent="0.15">
      <c r="A56" s="257"/>
      <c r="B56" s="135"/>
      <c r="C56" s="165"/>
      <c r="D56" s="63"/>
      <c r="E56" s="63"/>
      <c r="F56" s="210"/>
      <c r="G56" s="227"/>
      <c r="H56" s="64"/>
      <c r="I56" s="196">
        <f>G56*(1-H56)</f>
        <v>0</v>
      </c>
      <c r="J56" s="197">
        <f>IF(ISERROR(+I56*F56),"",+I56*F56)</f>
        <v>0</v>
      </c>
      <c r="K56" s="269"/>
      <c r="L56" s="14"/>
      <c r="M56" s="198" t="str">
        <f t="shared" si="5"/>
        <v/>
      </c>
      <c r="N56" s="198" t="str">
        <f t="shared" si="6"/>
        <v/>
      </c>
      <c r="O56" s="199" t="str">
        <f>IF(ISBLANK(+F56),"",+F56)</f>
        <v/>
      </c>
      <c r="P56" s="108"/>
      <c r="Q56" s="227"/>
      <c r="R56" s="211"/>
      <c r="S56" s="196">
        <f t="shared" si="7"/>
        <v>0</v>
      </c>
      <c r="T56" s="197">
        <f>IF(OR(P56="nee",P56=""),0,IF(ISERROR(+S56*O56*7),0,+S56*O56*7))</f>
        <v>0</v>
      </c>
      <c r="U56" s="269"/>
      <c r="V56" s="267"/>
      <c r="W56" s="629"/>
      <c r="X56" s="627"/>
      <c r="Y56" s="628"/>
      <c r="Z56" s="528"/>
      <c r="AA56" s="196" t="str">
        <f>IF(Z56="","",Y56*(1-Z56))</f>
        <v/>
      </c>
      <c r="AB56" s="269"/>
      <c r="AC56" s="14"/>
      <c r="AD56" s="198" t="str">
        <f t="shared" si="8"/>
        <v/>
      </c>
      <c r="AE56" s="198" t="str">
        <f t="shared" si="9"/>
        <v/>
      </c>
      <c r="AF56" s="199" t="str">
        <f>IF(ISBLANK(+F56),"",+F56)</f>
        <v/>
      </c>
      <c r="AG56" s="108"/>
      <c r="AH56" s="106"/>
      <c r="AI56" s="211"/>
      <c r="AJ56" s="200" t="str">
        <f>IF(ISERROR(IF(OR(AG56="nee",AG56=""),"",+AF56*AH56)),"",IF(OR(AG56="nee",AG56=""),"",+AF56*AH56))</f>
        <v/>
      </c>
      <c r="AK56" s="201" t="str">
        <f>IF(ISERROR((AJ56*24*365)/1000),"",(AJ56*24*365)/1000)</f>
        <v/>
      </c>
      <c r="AL56" s="197">
        <f>IF(ISERROR(+AK56*tariefKwh*7),0,+AK56*tariefKwh*7)</f>
        <v>0</v>
      </c>
    </row>
    <row r="57" spans="1:41" s="11" customFormat="1" ht="15" customHeight="1" x14ac:dyDescent="0.15">
      <c r="A57" s="257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9"/>
      <c r="L57" s="14"/>
      <c r="M57" s="198" t="str">
        <f t="shared" si="5"/>
        <v/>
      </c>
      <c r="N57" s="198" t="str">
        <f t="shared" si="6"/>
        <v/>
      </c>
      <c r="O57" s="199" t="str">
        <f>IF(ISBLANK(+F57),"",+F57)</f>
        <v/>
      </c>
      <c r="P57" s="108"/>
      <c r="Q57" s="227"/>
      <c r="R57" s="211"/>
      <c r="S57" s="196">
        <f t="shared" si="7"/>
        <v>0</v>
      </c>
      <c r="T57" s="197">
        <f>IF(OR(P57="nee",P57=""),0,IF(ISERROR(+S57*O57*7),0,+S57*O57*7))</f>
        <v>0</v>
      </c>
      <c r="U57" s="269"/>
      <c r="V57" s="267"/>
      <c r="W57" s="629"/>
      <c r="X57" s="627"/>
      <c r="Y57" s="628"/>
      <c r="Z57" s="528"/>
      <c r="AA57" s="196" t="str">
        <f>IF(Z57="","",Y57*(1-Z57))</f>
        <v/>
      </c>
      <c r="AB57" s="269"/>
      <c r="AC57" s="14"/>
      <c r="AD57" s="198" t="str">
        <f t="shared" si="8"/>
        <v/>
      </c>
      <c r="AE57" s="198" t="str">
        <f t="shared" si="9"/>
        <v/>
      </c>
      <c r="AF57" s="199" t="str">
        <f>IF(ISBLANK(+F57),"",+F57)</f>
        <v/>
      </c>
      <c r="AG57" s="108"/>
      <c r="AH57" s="106"/>
      <c r="AI57" s="211"/>
      <c r="AJ57" s="200" t="str">
        <f>IF(ISERROR(IF(OR(AG57="nee",AG57=""),"",+AF57*AH57)),"",IF(OR(AG57="nee",AG57=""),"",+AF57*AH57))</f>
        <v/>
      </c>
      <c r="AK57" s="201" t="str">
        <f>IF(ISERROR((AJ57*24*365)/1000),"",(AJ57*24*365)/1000)</f>
        <v/>
      </c>
      <c r="AL57" s="197">
        <f>IF(ISERROR(+AK57*tariefKwh*7),0,+AK57*tariefKwh*7)</f>
        <v>0</v>
      </c>
    </row>
    <row r="58" spans="1:41" s="11" customFormat="1" ht="15" customHeight="1" x14ac:dyDescent="0.15">
      <c r="A58" s="257"/>
      <c r="B58" s="79"/>
      <c r="C58" s="202" t="s">
        <v>299</v>
      </c>
      <c r="D58" s="203"/>
      <c r="E58" s="203"/>
      <c r="F58" s="204"/>
      <c r="G58" s="205"/>
      <c r="H58" s="206"/>
      <c r="I58" s="205"/>
      <c r="J58" s="207"/>
      <c r="K58" s="207"/>
      <c r="L58" s="208"/>
      <c r="M58" s="209"/>
      <c r="N58" s="152"/>
      <c r="O58" s="14"/>
      <c r="P58" s="14"/>
      <c r="Q58" s="14"/>
      <c r="R58" s="14"/>
      <c r="S58" s="14"/>
      <c r="T58" s="14"/>
      <c r="U58" s="207"/>
      <c r="V58" s="14"/>
      <c r="W58" s="14"/>
      <c r="X58" s="14"/>
      <c r="Y58" s="14"/>
      <c r="Z58" s="207"/>
      <c r="AA58" s="207"/>
      <c r="AB58" s="207"/>
      <c r="AC58" s="14"/>
      <c r="AD58" s="152"/>
      <c r="AE58" s="152"/>
      <c r="AF58" s="14"/>
      <c r="AG58" s="73"/>
      <c r="AH58" s="14"/>
      <c r="AI58" s="14"/>
    </row>
    <row r="59" spans="1:41" s="11" customFormat="1" ht="15" customHeight="1" x14ac:dyDescent="0.15">
      <c r="A59" s="257"/>
      <c r="B59" s="79"/>
      <c r="C59" s="202"/>
      <c r="D59" s="203"/>
      <c r="E59" s="203"/>
      <c r="F59" s="204"/>
      <c r="G59" s="205"/>
      <c r="H59" s="205"/>
      <c r="I59" s="206"/>
      <c r="J59" s="205"/>
      <c r="K59" s="205"/>
      <c r="L59" s="207"/>
      <c r="M59" s="208"/>
      <c r="N59" s="209"/>
      <c r="O59" s="152"/>
      <c r="P59" s="14"/>
      <c r="Q59" s="14"/>
      <c r="R59" s="206"/>
      <c r="S59" s="14"/>
      <c r="T59" s="14"/>
      <c r="U59" s="205"/>
      <c r="V59" s="14"/>
      <c r="W59" s="14"/>
      <c r="X59" s="14"/>
      <c r="Y59" s="14"/>
      <c r="Z59" s="205"/>
      <c r="AA59" s="205"/>
      <c r="AB59" s="205"/>
      <c r="AC59" s="14"/>
      <c r="AD59" s="14"/>
      <c r="AE59" s="152"/>
      <c r="AF59" s="152"/>
      <c r="AG59" s="14"/>
      <c r="AH59" s="73"/>
      <c r="AI59" s="14"/>
      <c r="AJ59" s="14"/>
    </row>
    <row r="60" spans="1:41" s="11" customFormat="1" ht="60.75" x14ac:dyDescent="0.3">
      <c r="A60" s="257"/>
      <c r="B60" s="81" t="s">
        <v>10</v>
      </c>
      <c r="C60" s="633" t="str">
        <f>VLOOKUP(B60,$B$10:$D$29,2,FALSE)</f>
        <v>Variant 2: Licentie(s) Variant Distributie &amp; LAN-Access</v>
      </c>
      <c r="D60" s="634" t="e">
        <f>VLOOKUP(C60,$B$10:$D$29,2,FALSE)</f>
        <v>#N/A</v>
      </c>
      <c r="E60" s="634" t="e">
        <f>VLOOKUP(D60,$B$10:$D$29,2,FALSE)</f>
        <v>#N/A</v>
      </c>
      <c r="F60" s="67"/>
      <c r="G60" s="67"/>
      <c r="H60" s="67"/>
      <c r="I60" s="67"/>
      <c r="J60" s="191" t="s">
        <v>41</v>
      </c>
      <c r="K60" s="270"/>
      <c r="L60" s="14"/>
      <c r="M60" s="633" t="str">
        <f>IF(E61="Subscription","Subscription","Onderhoud &amp; Support")</f>
        <v>Onderhoud &amp; Support</v>
      </c>
      <c r="N60" s="634"/>
      <c r="O60" s="634"/>
      <c r="P60" s="634"/>
      <c r="Q60" s="58"/>
      <c r="R60" s="58"/>
      <c r="S60" s="58"/>
      <c r="T60" s="191" t="str">
        <f>"Totaalprijs "&amp;M60&amp;" 
Licentie"</f>
        <v>Totaalprijs Onderhoud &amp; Support 
Licentie</v>
      </c>
      <c r="U60" s="270"/>
      <c r="V60" s="14"/>
      <c r="W60" s="270"/>
      <c r="X60" s="270"/>
      <c r="Y60" s="270"/>
      <c r="Z60" s="270"/>
      <c r="AA60" s="270"/>
      <c r="AB60" s="270"/>
      <c r="AC60" s="14"/>
      <c r="AD60" s="150"/>
      <c r="AE60" s="150"/>
      <c r="AF60" s="18"/>
      <c r="AG60" s="18"/>
      <c r="AH60" s="18"/>
      <c r="AI60" s="18"/>
      <c r="AJ60" s="18"/>
      <c r="AK60" s="18"/>
      <c r="AL60" s="18"/>
    </row>
    <row r="61" spans="1:41" s="11" customFormat="1" ht="20.25" thickBot="1" x14ac:dyDescent="0.25">
      <c r="A61" s="257"/>
      <c r="B61" s="82"/>
      <c r="C61" s="83" t="s">
        <v>39</v>
      </c>
      <c r="D61" s="166"/>
      <c r="E61" s="134"/>
      <c r="F61" s="294" t="s">
        <v>40</v>
      </c>
      <c r="G61" s="99"/>
      <c r="H61" s="68"/>
      <c r="I61" s="68"/>
      <c r="J61" s="69">
        <f>SUM(J63:J65)</f>
        <v>0</v>
      </c>
      <c r="K61" s="271"/>
      <c r="L61" s="14"/>
      <c r="M61" s="154"/>
      <c r="N61" s="153"/>
      <c r="O61" s="70"/>
      <c r="P61" s="70"/>
      <c r="Q61" s="70"/>
      <c r="R61" s="70"/>
      <c r="S61" s="70"/>
      <c r="T61" s="71">
        <f>SUM(T63:T65)</f>
        <v>0</v>
      </c>
      <c r="U61" s="271"/>
      <c r="V61" s="14"/>
      <c r="W61" s="271"/>
      <c r="X61" s="271"/>
      <c r="Y61" s="271"/>
      <c r="Z61" s="271"/>
      <c r="AA61" s="271"/>
      <c r="AB61" s="271"/>
      <c r="AC61" s="14"/>
      <c r="AD61" s="150"/>
      <c r="AE61" s="150"/>
      <c r="AF61" s="18"/>
      <c r="AG61" s="18"/>
      <c r="AH61" s="18"/>
      <c r="AI61" s="18"/>
      <c r="AJ61" s="18"/>
      <c r="AK61" s="18"/>
      <c r="AL61" s="18"/>
    </row>
    <row r="62" spans="1:41" s="11" customFormat="1" ht="75.75" thickTop="1" x14ac:dyDescent="0.25">
      <c r="A62" s="257"/>
      <c r="B62" s="135"/>
      <c r="C62" s="192" t="s">
        <v>5</v>
      </c>
      <c r="D62" s="192" t="s">
        <v>11</v>
      </c>
      <c r="E62" s="192" t="s">
        <v>14</v>
      </c>
      <c r="F62" s="193" t="s">
        <v>16</v>
      </c>
      <c r="G62" s="193" t="s">
        <v>36</v>
      </c>
      <c r="H62" s="193" t="s">
        <v>181</v>
      </c>
      <c r="I62" s="193" t="s">
        <v>12</v>
      </c>
      <c r="J62" s="193" t="s">
        <v>13</v>
      </c>
      <c r="K62" s="268" t="s">
        <v>210</v>
      </c>
      <c r="L62" s="14"/>
      <c r="M62" s="192" t="s">
        <v>5</v>
      </c>
      <c r="N62" s="192" t="s">
        <v>11</v>
      </c>
      <c r="O62" s="193" t="s">
        <v>16</v>
      </c>
      <c r="P62" s="194" t="s">
        <v>19</v>
      </c>
      <c r="Q62" s="193" t="s">
        <v>318</v>
      </c>
      <c r="R62" s="193" t="s">
        <v>181</v>
      </c>
      <c r="S62" s="193" t="s">
        <v>319</v>
      </c>
      <c r="T62" s="193" t="s">
        <v>224</v>
      </c>
      <c r="U62" s="268" t="s">
        <v>210</v>
      </c>
      <c r="V62" s="14"/>
      <c r="W62" s="271"/>
      <c r="X62" s="271"/>
      <c r="Y62" s="271"/>
      <c r="Z62" s="271"/>
      <c r="AA62" s="271"/>
      <c r="AB62" s="271"/>
      <c r="AC62" s="14"/>
      <c r="AD62" s="85"/>
      <c r="AE62" s="150"/>
      <c r="AF62" s="150"/>
      <c r="AG62" s="18"/>
      <c r="AH62" s="18"/>
      <c r="AI62" s="18"/>
      <c r="AJ62" s="18"/>
      <c r="AK62" s="18"/>
      <c r="AL62" s="18"/>
    </row>
    <row r="63" spans="1:41" s="11" customFormat="1" ht="15" customHeight="1" x14ac:dyDescent="0.2">
      <c r="A63" s="257"/>
      <c r="B63" s="135"/>
      <c r="C63" s="165"/>
      <c r="D63" s="63"/>
      <c r="E63" s="63"/>
      <c r="F63" s="210"/>
      <c r="G63" s="227"/>
      <c r="H63" s="64"/>
      <c r="I63" s="196">
        <f>G63*(1-H63)</f>
        <v>0</v>
      </c>
      <c r="J63" s="197">
        <f>IF(ISERROR(+I63*F63),"",+I63*F63)</f>
        <v>0</v>
      </c>
      <c r="K63" s="269"/>
      <c r="L63" s="14"/>
      <c r="M63" s="198" t="str">
        <f t="shared" ref="M63:M65" si="10">IF(ISBLANK(+C63),"",+C63)</f>
        <v/>
      </c>
      <c r="N63" s="198" t="str">
        <f t="shared" ref="N63:N65" si="11">IF(ISBLANK(+D63),"",+D63)</f>
        <v/>
      </c>
      <c r="O63" s="199" t="str">
        <f>IF(ISBLANK(+F63),"",+F63)</f>
        <v/>
      </c>
      <c r="P63" s="108"/>
      <c r="Q63" s="227"/>
      <c r="R63" s="211"/>
      <c r="S63" s="196">
        <f t="shared" ref="S63:S65" si="12">IF(ISERROR(+Q63*(1-(R63))),"",+Q63*(1-(R63)))</f>
        <v>0</v>
      </c>
      <c r="T63" s="197">
        <f>IF(OR(P63="nee",P63=""),0,IF(ISERROR(+S63*O63*7),0,+S63*O63*7))</f>
        <v>0</v>
      </c>
      <c r="U63" s="269"/>
      <c r="V63" s="14"/>
      <c r="W63" s="271"/>
      <c r="X63" s="271"/>
      <c r="Y63" s="271"/>
      <c r="Z63" s="271"/>
      <c r="AA63" s="271"/>
      <c r="AB63" s="271"/>
      <c r="AC63" s="14"/>
      <c r="AD63" s="14"/>
      <c r="AE63" s="150"/>
      <c r="AF63" s="150"/>
      <c r="AG63" s="18"/>
      <c r="AH63" s="18"/>
      <c r="AI63" s="18"/>
      <c r="AJ63" s="18"/>
      <c r="AK63" s="18"/>
      <c r="AL63" s="18"/>
    </row>
    <row r="64" spans="1:41" s="11" customFormat="1" ht="15" customHeight="1" x14ac:dyDescent="0.2">
      <c r="A64" s="257"/>
      <c r="B64" s="135"/>
      <c r="C64" s="165"/>
      <c r="D64" s="63"/>
      <c r="E64" s="63"/>
      <c r="F64" s="210"/>
      <c r="G64" s="227"/>
      <c r="H64" s="64"/>
      <c r="I64" s="196">
        <f>G64*(1-H64)</f>
        <v>0</v>
      </c>
      <c r="J64" s="197">
        <f>IF(ISERROR(+I64*F64),"",+I64*F64)</f>
        <v>0</v>
      </c>
      <c r="K64" s="269"/>
      <c r="L64" s="14"/>
      <c r="M64" s="198" t="str">
        <f t="shared" si="10"/>
        <v/>
      </c>
      <c r="N64" s="198" t="str">
        <f t="shared" si="11"/>
        <v/>
      </c>
      <c r="O64" s="199" t="str">
        <f>IF(ISBLANK(+F64),"",+F64)</f>
        <v/>
      </c>
      <c r="P64" s="108"/>
      <c r="Q64" s="227"/>
      <c r="R64" s="211"/>
      <c r="S64" s="196">
        <f t="shared" si="12"/>
        <v>0</v>
      </c>
      <c r="T64" s="197">
        <f>IF(OR(P64="nee",P64=""),0,IF(ISERROR(+S64*O64*7),0,+S64*O64*7))</f>
        <v>0</v>
      </c>
      <c r="U64" s="269"/>
      <c r="V64" s="14"/>
      <c r="W64" s="271"/>
      <c r="X64" s="271"/>
      <c r="Y64" s="271"/>
      <c r="Z64" s="271"/>
      <c r="AA64" s="271"/>
      <c r="AB64" s="271"/>
      <c r="AC64" s="14"/>
      <c r="AD64" s="150"/>
      <c r="AE64" s="150"/>
      <c r="AF64" s="18"/>
      <c r="AG64" s="18"/>
      <c r="AH64" s="18"/>
      <c r="AI64" s="18"/>
      <c r="AJ64" s="18"/>
      <c r="AK64" s="18"/>
      <c r="AL64" s="18"/>
    </row>
    <row r="65" spans="1:39" s="11" customFormat="1" ht="15" customHeight="1" x14ac:dyDescent="0.2">
      <c r="A65" s="257"/>
      <c r="B65" s="135"/>
      <c r="C65" s="165"/>
      <c r="D65" s="63"/>
      <c r="E65" s="63"/>
      <c r="F65" s="210"/>
      <c r="G65" s="227"/>
      <c r="H65" s="64"/>
      <c r="I65" s="196">
        <f>G65*(1-H65)</f>
        <v>0</v>
      </c>
      <c r="J65" s="197">
        <f>IF(ISERROR(+I65*F65),"",+I65*F65)</f>
        <v>0</v>
      </c>
      <c r="K65" s="269"/>
      <c r="L65" s="14"/>
      <c r="M65" s="198" t="str">
        <f t="shared" si="10"/>
        <v/>
      </c>
      <c r="N65" s="198" t="str">
        <f t="shared" si="11"/>
        <v/>
      </c>
      <c r="O65" s="199" t="str">
        <f>IF(ISBLANK(+F65),"",+F65)</f>
        <v/>
      </c>
      <c r="P65" s="108"/>
      <c r="Q65" s="227"/>
      <c r="R65" s="211"/>
      <c r="S65" s="196">
        <f t="shared" si="12"/>
        <v>0</v>
      </c>
      <c r="T65" s="197">
        <f>IF(OR(P65="nee",P65=""),0,IF(ISERROR(+S65*O65*7),0,+S65*O65*7))</f>
        <v>0</v>
      </c>
      <c r="U65" s="269"/>
      <c r="V65" s="14"/>
      <c r="W65" s="271"/>
      <c r="X65" s="271"/>
      <c r="Y65" s="271"/>
      <c r="Z65" s="271"/>
      <c r="AA65" s="271"/>
      <c r="AB65" s="271"/>
      <c r="AC65" s="14"/>
      <c r="AD65" s="150"/>
      <c r="AE65" s="150"/>
      <c r="AF65" s="18"/>
      <c r="AG65" s="18"/>
      <c r="AH65" s="18"/>
      <c r="AI65" s="18"/>
      <c r="AJ65" s="18"/>
      <c r="AK65" s="18"/>
      <c r="AL65" s="18"/>
    </row>
    <row r="66" spans="1:39" s="11" customFormat="1" ht="15" customHeight="1" thickBot="1" x14ac:dyDescent="0.25">
      <c r="A66" s="257"/>
      <c r="B66" s="158"/>
      <c r="C66" s="158"/>
      <c r="D66" s="158"/>
      <c r="E66" s="24"/>
      <c r="F66" s="20"/>
      <c r="G66" s="20"/>
      <c r="H66" s="20"/>
      <c r="I66" s="20"/>
      <c r="J66" s="20"/>
      <c r="K66" s="20"/>
      <c r="L66" s="20"/>
      <c r="M66" s="149"/>
      <c r="N66" s="149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149"/>
      <c r="AE66" s="149"/>
      <c r="AF66" s="20"/>
      <c r="AG66" s="20"/>
      <c r="AH66" s="20"/>
      <c r="AI66" s="20"/>
      <c r="AJ66" s="20"/>
      <c r="AK66" s="20"/>
      <c r="AL66" s="20"/>
    </row>
    <row r="67" spans="1:39" s="11" customFormat="1" ht="15" customHeight="1" x14ac:dyDescent="0.2">
      <c r="A67" s="257"/>
      <c r="B67" s="159"/>
      <c r="C67" s="159"/>
      <c r="D67" s="159"/>
      <c r="E67" s="17"/>
      <c r="F67" s="18"/>
      <c r="G67" s="18"/>
      <c r="H67" s="18"/>
      <c r="I67" s="18"/>
      <c r="J67" s="18"/>
      <c r="K67" s="18"/>
      <c r="L67" s="18"/>
      <c r="M67" s="18"/>
      <c r="N67" s="150"/>
      <c r="O67" s="150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50"/>
      <c r="AF67" s="150"/>
      <c r="AG67" s="18"/>
      <c r="AH67" s="18"/>
      <c r="AI67" s="18"/>
      <c r="AJ67" s="18"/>
      <c r="AK67" s="18"/>
      <c r="AL67" s="18"/>
    </row>
    <row r="68" spans="1:39" s="11" customFormat="1" ht="19.5" x14ac:dyDescent="0.15">
      <c r="A68" s="257"/>
      <c r="B68" s="87" t="s">
        <v>43</v>
      </c>
      <c r="C68" s="83" t="str">
        <f>VLOOKUP(B68,$B$10:$D$29,2,FALSE)</f>
        <v>Variant 3: Distributie &amp; LAN-Access</v>
      </c>
      <c r="D68" s="164"/>
      <c r="E68" s="128"/>
      <c r="F68" s="128"/>
      <c r="G68" s="131" t="s">
        <v>35</v>
      </c>
      <c r="H68" s="128"/>
      <c r="I68" s="128"/>
      <c r="J68" s="127"/>
      <c r="K68" s="266"/>
      <c r="L68" s="85"/>
      <c r="M68" s="248" t="s">
        <v>317</v>
      </c>
      <c r="N68" s="249"/>
      <c r="O68" s="250"/>
      <c r="P68" s="250"/>
      <c r="Q68" s="250"/>
      <c r="R68" s="250"/>
      <c r="S68" s="128"/>
      <c r="T68" s="127"/>
      <c r="U68" s="266"/>
      <c r="V68" s="266"/>
      <c r="W68" s="248" t="s">
        <v>317</v>
      </c>
      <c r="X68" s="249"/>
      <c r="Y68" s="250"/>
      <c r="Z68" s="250"/>
      <c r="AA68" s="624"/>
      <c r="AB68" s="266"/>
      <c r="AC68" s="85"/>
      <c r="AD68" s="248" t="s">
        <v>17</v>
      </c>
      <c r="AE68" s="249"/>
      <c r="AF68" s="250"/>
      <c r="AG68" s="250"/>
      <c r="AH68" s="250"/>
      <c r="AI68" s="250"/>
      <c r="AJ68" s="250"/>
      <c r="AK68" s="128"/>
      <c r="AL68" s="127"/>
      <c r="AM68" s="86"/>
    </row>
    <row r="69" spans="1:39" s="11" customFormat="1" ht="20.25" thickBot="1" x14ac:dyDescent="0.2">
      <c r="A69" s="257"/>
      <c r="B69" s="59"/>
      <c r="C69" s="83" t="s">
        <v>20</v>
      </c>
      <c r="D69" s="164"/>
      <c r="E69" s="643" t="str">
        <f>"Integratie B"&amp;LEFT(B68,1)&amp;" : "</f>
        <v xml:space="preserve">Integratie B3 : </v>
      </c>
      <c r="F69" s="644"/>
      <c r="G69" s="650"/>
      <c r="H69" s="651"/>
      <c r="I69" s="88" t="s">
        <v>21</v>
      </c>
      <c r="J69" s="84">
        <f>SUM(J71:J75)</f>
        <v>0</v>
      </c>
      <c r="K69" s="267"/>
      <c r="L69" s="59"/>
      <c r="M69" s="246"/>
      <c r="N69" s="247"/>
      <c r="O69" s="129"/>
      <c r="P69" s="129"/>
      <c r="Q69" s="129"/>
      <c r="R69" s="129"/>
      <c r="S69" s="132" t="s">
        <v>21</v>
      </c>
      <c r="T69" s="133">
        <f>SUM(T71:T75)</f>
        <v>0</v>
      </c>
      <c r="U69" s="267"/>
      <c r="V69" s="267"/>
      <c r="W69" s="246" t="s">
        <v>472</v>
      </c>
      <c r="X69" s="247"/>
      <c r="Y69" s="129"/>
      <c r="Z69" s="129"/>
      <c r="AA69" s="625"/>
      <c r="AB69" s="267"/>
      <c r="AC69" s="59"/>
      <c r="AD69" s="246"/>
      <c r="AE69" s="247"/>
      <c r="AF69" s="129"/>
      <c r="AG69" s="129"/>
      <c r="AH69" s="129"/>
      <c r="AI69" s="129"/>
      <c r="AJ69" s="129"/>
      <c r="AK69" s="132" t="s">
        <v>21</v>
      </c>
      <c r="AL69" s="133">
        <f>SUM(AL71:AL75)</f>
        <v>0</v>
      </c>
    </row>
    <row r="70" spans="1:39" s="11" customFormat="1" ht="90.75" thickTop="1" x14ac:dyDescent="0.25">
      <c r="A70" s="257"/>
      <c r="B70" s="135"/>
      <c r="C70" s="192" t="s">
        <v>5</v>
      </c>
      <c r="D70" s="192" t="s">
        <v>11</v>
      </c>
      <c r="E70" s="192" t="s">
        <v>14</v>
      </c>
      <c r="F70" s="193" t="s">
        <v>16</v>
      </c>
      <c r="G70" s="193" t="s">
        <v>36</v>
      </c>
      <c r="H70" s="193" t="s">
        <v>181</v>
      </c>
      <c r="I70" s="193" t="s">
        <v>12</v>
      </c>
      <c r="J70" s="193" t="s">
        <v>13</v>
      </c>
      <c r="K70" s="268" t="s">
        <v>210</v>
      </c>
      <c r="L70" s="14"/>
      <c r="M70" s="192" t="s">
        <v>5</v>
      </c>
      <c r="N70" s="192" t="s">
        <v>11</v>
      </c>
      <c r="O70" s="193" t="s">
        <v>16</v>
      </c>
      <c r="P70" s="194" t="s">
        <v>19</v>
      </c>
      <c r="Q70" s="193" t="s">
        <v>318</v>
      </c>
      <c r="R70" s="193" t="s">
        <v>474</v>
      </c>
      <c r="S70" s="193" t="s">
        <v>319</v>
      </c>
      <c r="T70" s="193" t="s">
        <v>224</v>
      </c>
      <c r="U70" s="268" t="s">
        <v>210</v>
      </c>
      <c r="V70" s="267"/>
      <c r="W70" s="623" t="s">
        <v>5</v>
      </c>
      <c r="X70" s="626" t="s">
        <v>470</v>
      </c>
      <c r="Y70" s="193" t="s">
        <v>318</v>
      </c>
      <c r="Z70" s="527" t="s">
        <v>473</v>
      </c>
      <c r="AA70" s="193" t="s">
        <v>319</v>
      </c>
      <c r="AB70" s="268" t="s">
        <v>210</v>
      </c>
      <c r="AC70" s="14"/>
      <c r="AD70" s="192" t="s">
        <v>5</v>
      </c>
      <c r="AE70" s="192" t="s">
        <v>11</v>
      </c>
      <c r="AF70" s="193" t="s">
        <v>16</v>
      </c>
      <c r="AG70" s="194" t="s">
        <v>19</v>
      </c>
      <c r="AH70" s="193" t="s">
        <v>424</v>
      </c>
      <c r="AI70" s="195" t="s">
        <v>15</v>
      </c>
      <c r="AJ70" s="193" t="s">
        <v>424</v>
      </c>
      <c r="AK70" s="193" t="s">
        <v>18</v>
      </c>
      <c r="AL70" s="193" t="s">
        <v>226</v>
      </c>
    </row>
    <row r="71" spans="1:39" s="11" customFormat="1" ht="15" customHeight="1" x14ac:dyDescent="0.15">
      <c r="A71" s="257"/>
      <c r="B71" s="135"/>
      <c r="C71" s="165"/>
      <c r="D71" s="63"/>
      <c r="E71" s="63"/>
      <c r="F71" s="210"/>
      <c r="G71" s="227"/>
      <c r="H71" s="64"/>
      <c r="I71" s="196">
        <f>G71*(1-H71)</f>
        <v>0</v>
      </c>
      <c r="J71" s="197">
        <f>IF(ISERROR(+I71*F71),"",+I71*F71)</f>
        <v>0</v>
      </c>
      <c r="K71" s="269"/>
      <c r="L71" s="14"/>
      <c r="M71" s="198" t="str">
        <f t="shared" ref="M71:M75" si="13">IF(ISBLANK(+C71),"",+C71)</f>
        <v/>
      </c>
      <c r="N71" s="198" t="str">
        <f t="shared" ref="N71:N75" si="14">IF(ISBLANK(+D71),"",+D71)</f>
        <v/>
      </c>
      <c r="O71" s="199" t="str">
        <f>IF(ISBLANK(+F71),"",+F71)</f>
        <v/>
      </c>
      <c r="P71" s="108"/>
      <c r="Q71" s="227"/>
      <c r="R71" s="211"/>
      <c r="S71" s="196">
        <f t="shared" ref="S71:S75" si="15">IF(ISERROR(+Q71*(1-(R71))),"",+Q71*(1-(R71)))</f>
        <v>0</v>
      </c>
      <c r="T71" s="197">
        <f>IF(OR(P71="nee",P71=""),0,IF(ISERROR(+S71*O71*7),0,+S71*O71*7))</f>
        <v>0</v>
      </c>
      <c r="U71" s="269"/>
      <c r="V71" s="267"/>
      <c r="W71" s="629"/>
      <c r="X71" s="627"/>
      <c r="Y71" s="628"/>
      <c r="Z71" s="528"/>
      <c r="AA71" s="196" t="str">
        <f>IF(Z71="","",Y71*(1-Z71))</f>
        <v/>
      </c>
      <c r="AB71" s="269"/>
      <c r="AC71" s="14"/>
      <c r="AD71" s="198" t="str">
        <f t="shared" ref="AD71:AD75" si="16">IF(ISBLANK(+M71),"",+M71)</f>
        <v/>
      </c>
      <c r="AE71" s="198" t="str">
        <f t="shared" ref="AE71:AE75" si="17">IF(ISBLANK(+N71),"",+N71)</f>
        <v/>
      </c>
      <c r="AF71" s="199" t="str">
        <f>IF(ISBLANK(+F71),"",+F71)</f>
        <v/>
      </c>
      <c r="AG71" s="108"/>
      <c r="AH71" s="106"/>
      <c r="AI71" s="211"/>
      <c r="AJ71" s="200" t="str">
        <f>IF(ISERROR(IF(OR(AG71="nee",AG71=""),"",+AF71*AH71)),"",IF(OR(AG71="nee",AG71=""),"",+AF71*AH71))</f>
        <v/>
      </c>
      <c r="AK71" s="201" t="str">
        <f>IF(ISERROR((AJ71*24*365)/1000),"",(AJ71*24*365)/1000)</f>
        <v/>
      </c>
      <c r="AL71" s="197">
        <f>IF(ISERROR(+AK71*tariefKwh*7),0,+AK71*tariefKwh*7)</f>
        <v>0</v>
      </c>
    </row>
    <row r="72" spans="1:39" s="11" customFormat="1" ht="15" customHeight="1" x14ac:dyDescent="0.15">
      <c r="A72" s="257"/>
      <c r="B72" s="135"/>
      <c r="C72" s="165"/>
      <c r="D72" s="63"/>
      <c r="E72" s="63"/>
      <c r="F72" s="210"/>
      <c r="G72" s="227"/>
      <c r="H72" s="64"/>
      <c r="I72" s="196">
        <f>G72*(1-H72)</f>
        <v>0</v>
      </c>
      <c r="J72" s="197">
        <f>IF(ISERROR(+I72*F72),"",+I72*F72)</f>
        <v>0</v>
      </c>
      <c r="K72" s="269"/>
      <c r="L72" s="14"/>
      <c r="M72" s="198" t="str">
        <f t="shared" si="13"/>
        <v/>
      </c>
      <c r="N72" s="198" t="str">
        <f t="shared" si="14"/>
        <v/>
      </c>
      <c r="O72" s="199" t="str">
        <f>IF(ISBLANK(+F72),"",+F72)</f>
        <v/>
      </c>
      <c r="P72" s="108"/>
      <c r="Q72" s="227"/>
      <c r="R72" s="211"/>
      <c r="S72" s="196">
        <f t="shared" si="15"/>
        <v>0</v>
      </c>
      <c r="T72" s="197">
        <f>IF(OR(P72="nee",P72=""),0,IF(ISERROR(+S72*O72*7),0,+S72*O72*7))</f>
        <v>0</v>
      </c>
      <c r="U72" s="269"/>
      <c r="V72" s="267"/>
      <c r="W72" s="629"/>
      <c r="X72" s="627"/>
      <c r="Y72" s="628"/>
      <c r="Z72" s="528"/>
      <c r="AA72" s="196" t="str">
        <f>IF(Z72="","",Y72*(1-Z72))</f>
        <v/>
      </c>
      <c r="AB72" s="269"/>
      <c r="AC72" s="14"/>
      <c r="AD72" s="198" t="str">
        <f t="shared" si="16"/>
        <v/>
      </c>
      <c r="AE72" s="198" t="str">
        <f t="shared" si="17"/>
        <v/>
      </c>
      <c r="AF72" s="199" t="str">
        <f>IF(ISBLANK(+F72),"",+F72)</f>
        <v/>
      </c>
      <c r="AG72" s="108"/>
      <c r="AH72" s="106"/>
      <c r="AI72" s="211"/>
      <c r="AJ72" s="200" t="str">
        <f>IF(ISERROR(IF(OR(AG72="nee",AG72=""),"",+AF72*AH72)),"",IF(OR(AG72="nee",AG72=""),"",+AF72*AH72))</f>
        <v/>
      </c>
      <c r="AK72" s="201" t="str">
        <f>IF(ISERROR((AJ72*24*365)/1000),"",(AJ72*24*365)/1000)</f>
        <v/>
      </c>
      <c r="AL72" s="197">
        <f>IF(ISERROR(+AK72*tariefKwh*7),0,+AK72*tariefKwh*7)</f>
        <v>0</v>
      </c>
    </row>
    <row r="73" spans="1:39" s="11" customFormat="1" ht="15" customHeight="1" x14ac:dyDescent="0.15">
      <c r="A73" s="257"/>
      <c r="B73" s="135"/>
      <c r="C73" s="165"/>
      <c r="D73" s="63"/>
      <c r="E73" s="63"/>
      <c r="F73" s="210"/>
      <c r="G73" s="227"/>
      <c r="H73" s="64"/>
      <c r="I73" s="196">
        <f>G73*(1-H73)</f>
        <v>0</v>
      </c>
      <c r="J73" s="197">
        <f>IF(ISERROR(+I73*F73),"",+I73*F73)</f>
        <v>0</v>
      </c>
      <c r="K73" s="269"/>
      <c r="L73" s="14"/>
      <c r="M73" s="198" t="str">
        <f t="shared" si="13"/>
        <v/>
      </c>
      <c r="N73" s="198" t="str">
        <f t="shared" si="14"/>
        <v/>
      </c>
      <c r="O73" s="199" t="str">
        <f>IF(ISBLANK(+F73),"",+F73)</f>
        <v/>
      </c>
      <c r="P73" s="108"/>
      <c r="Q73" s="227"/>
      <c r="R73" s="211"/>
      <c r="S73" s="196">
        <f t="shared" si="15"/>
        <v>0</v>
      </c>
      <c r="T73" s="197">
        <f>IF(OR(P73="nee",P73=""),0,IF(ISERROR(+S73*O73*7),0,+S73*O73*7))</f>
        <v>0</v>
      </c>
      <c r="U73" s="269"/>
      <c r="V73" s="267"/>
      <c r="W73" s="629"/>
      <c r="X73" s="627"/>
      <c r="Y73" s="628"/>
      <c r="Z73" s="528"/>
      <c r="AA73" s="196" t="str">
        <f>IF(Z73="","",Y73*(1-Z73))</f>
        <v/>
      </c>
      <c r="AB73" s="269"/>
      <c r="AC73" s="14"/>
      <c r="AD73" s="198" t="str">
        <f t="shared" si="16"/>
        <v/>
      </c>
      <c r="AE73" s="198" t="str">
        <f t="shared" si="17"/>
        <v/>
      </c>
      <c r="AF73" s="199" t="str">
        <f>IF(ISBLANK(+F73),"",+F73)</f>
        <v/>
      </c>
      <c r="AG73" s="108"/>
      <c r="AH73" s="106"/>
      <c r="AI73" s="211"/>
      <c r="AJ73" s="200" t="str">
        <f>IF(ISERROR(IF(OR(AG73="nee",AG73=""),"",+AF73*AH73)),"",IF(OR(AG73="nee",AG73=""),"",+AF73*AH73))</f>
        <v/>
      </c>
      <c r="AK73" s="201" t="str">
        <f>IF(ISERROR((AJ73*24*365)/1000),"",(AJ73*24*365)/1000)</f>
        <v/>
      </c>
      <c r="AL73" s="197">
        <f>IF(ISERROR(+AK73*tariefKwh*7),0,+AK73*tariefKwh*7)</f>
        <v>0</v>
      </c>
    </row>
    <row r="74" spans="1:39" s="11" customFormat="1" ht="15" customHeight="1" x14ac:dyDescent="0.15">
      <c r="A74" s="257"/>
      <c r="B74" s="135"/>
      <c r="C74" s="165"/>
      <c r="D74" s="63"/>
      <c r="E74" s="63"/>
      <c r="F74" s="210"/>
      <c r="G74" s="227"/>
      <c r="H74" s="64"/>
      <c r="I74" s="196">
        <f>G74*(1-H74)</f>
        <v>0</v>
      </c>
      <c r="J74" s="197">
        <f>IF(ISERROR(+I74*F74),"",+I74*F74)</f>
        <v>0</v>
      </c>
      <c r="K74" s="269"/>
      <c r="L74" s="14"/>
      <c r="M74" s="198" t="str">
        <f t="shared" si="13"/>
        <v/>
      </c>
      <c r="N74" s="198" t="str">
        <f t="shared" si="14"/>
        <v/>
      </c>
      <c r="O74" s="199" t="str">
        <f>IF(ISBLANK(+F74),"",+F74)</f>
        <v/>
      </c>
      <c r="P74" s="108"/>
      <c r="Q74" s="227"/>
      <c r="R74" s="211"/>
      <c r="S74" s="196">
        <f t="shared" si="15"/>
        <v>0</v>
      </c>
      <c r="T74" s="197">
        <f>IF(OR(P74="nee",P74=""),0,IF(ISERROR(+S74*O74*7),0,+S74*O74*7))</f>
        <v>0</v>
      </c>
      <c r="U74" s="269"/>
      <c r="V74" s="267"/>
      <c r="W74" s="629"/>
      <c r="X74" s="627"/>
      <c r="Y74" s="628"/>
      <c r="Z74" s="528"/>
      <c r="AA74" s="196" t="str">
        <f>IF(Z74="","",Y74*(1-Z74))</f>
        <v/>
      </c>
      <c r="AB74" s="269"/>
      <c r="AC74" s="14"/>
      <c r="AD74" s="198" t="str">
        <f t="shared" si="16"/>
        <v/>
      </c>
      <c r="AE74" s="198" t="str">
        <f t="shared" si="17"/>
        <v/>
      </c>
      <c r="AF74" s="199" t="str">
        <f>IF(ISBLANK(+F74),"",+F74)</f>
        <v/>
      </c>
      <c r="AG74" s="108"/>
      <c r="AH74" s="106"/>
      <c r="AI74" s="211"/>
      <c r="AJ74" s="200" t="str">
        <f>IF(ISERROR(IF(OR(AG74="nee",AG74=""),"",+AF74*AH74)),"",IF(OR(AG74="nee",AG74=""),"",+AF74*AH74))</f>
        <v/>
      </c>
      <c r="AK74" s="201" t="str">
        <f>IF(ISERROR((AJ74*24*365)/1000),"",(AJ74*24*365)/1000)</f>
        <v/>
      </c>
      <c r="AL74" s="197">
        <f>IF(ISERROR(+AK74*tariefKwh*7),0,+AK74*tariefKwh*7)</f>
        <v>0</v>
      </c>
    </row>
    <row r="75" spans="1:39" s="11" customFormat="1" ht="15" customHeight="1" x14ac:dyDescent="0.15">
      <c r="A75" s="257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9"/>
      <c r="L75" s="14"/>
      <c r="M75" s="198" t="str">
        <f t="shared" si="13"/>
        <v/>
      </c>
      <c r="N75" s="198" t="str">
        <f t="shared" si="14"/>
        <v/>
      </c>
      <c r="O75" s="199" t="str">
        <f>IF(ISBLANK(+F75),"",+F75)</f>
        <v/>
      </c>
      <c r="P75" s="108"/>
      <c r="Q75" s="227"/>
      <c r="R75" s="211"/>
      <c r="S75" s="196">
        <f t="shared" si="15"/>
        <v>0</v>
      </c>
      <c r="T75" s="197">
        <f>IF(OR(P75="nee",P75=""),0,IF(ISERROR(+S75*O75*7),0,+S75*O75*7))</f>
        <v>0</v>
      </c>
      <c r="U75" s="269"/>
      <c r="V75" s="267"/>
      <c r="W75" s="629"/>
      <c r="X75" s="627"/>
      <c r="Y75" s="628"/>
      <c r="Z75" s="528"/>
      <c r="AA75" s="196" t="str">
        <f>IF(Z75="","",Y75*(1-Z75))</f>
        <v/>
      </c>
      <c r="AB75" s="269"/>
      <c r="AC75" s="14"/>
      <c r="AD75" s="198" t="str">
        <f t="shared" si="16"/>
        <v/>
      </c>
      <c r="AE75" s="198" t="str">
        <f t="shared" si="17"/>
        <v/>
      </c>
      <c r="AF75" s="199" t="str">
        <f>IF(ISBLANK(+F75),"",+F75)</f>
        <v/>
      </c>
      <c r="AG75" s="108"/>
      <c r="AH75" s="106"/>
      <c r="AI75" s="211"/>
      <c r="AJ75" s="200" t="str">
        <f>IF(ISERROR(IF(OR(AG75="nee",AG75=""),"",+AF75*AH75)),"",IF(OR(AG75="nee",AG75=""),"",+AF75*AH75))</f>
        <v/>
      </c>
      <c r="AK75" s="201" t="str">
        <f>IF(ISERROR((AJ75*24*365)/1000),"",(AJ75*24*365)/1000)</f>
        <v/>
      </c>
      <c r="AL75" s="197">
        <f>IF(ISERROR(+AK75*tariefKwh*7),0,+AK75*tariefKwh*7)</f>
        <v>0</v>
      </c>
    </row>
    <row r="76" spans="1:39" s="11" customFormat="1" ht="15" customHeight="1" x14ac:dyDescent="0.15">
      <c r="A76" s="257"/>
      <c r="B76" s="79"/>
      <c r="C76" s="202" t="s">
        <v>299</v>
      </c>
      <c r="D76" s="203"/>
      <c r="E76" s="203"/>
      <c r="F76" s="204"/>
      <c r="G76" s="205"/>
      <c r="H76" s="206"/>
      <c r="I76" s="205"/>
      <c r="J76" s="207"/>
      <c r="K76" s="207"/>
      <c r="L76" s="208"/>
      <c r="M76" s="209"/>
      <c r="N76" s="152"/>
      <c r="O76" s="14"/>
      <c r="P76" s="14"/>
      <c r="Q76" s="14"/>
      <c r="R76" s="14"/>
      <c r="S76" s="14"/>
      <c r="T76" s="14"/>
      <c r="U76" s="207"/>
      <c r="V76" s="14"/>
      <c r="W76" s="14"/>
      <c r="X76" s="14"/>
      <c r="Y76" s="14"/>
      <c r="Z76" s="207"/>
      <c r="AA76" s="207"/>
      <c r="AB76" s="207"/>
      <c r="AC76" s="14"/>
      <c r="AD76" s="152"/>
      <c r="AE76" s="152"/>
      <c r="AF76" s="14"/>
      <c r="AG76" s="73"/>
      <c r="AH76" s="14"/>
      <c r="AI76" s="14"/>
    </row>
    <row r="77" spans="1:39" s="11" customFormat="1" ht="18" customHeight="1" x14ac:dyDescent="0.15">
      <c r="A77" s="257"/>
      <c r="B77" s="79"/>
      <c r="C77" s="202"/>
      <c r="D77" s="203"/>
      <c r="E77" s="203"/>
      <c r="F77" s="204"/>
      <c r="G77" s="205"/>
      <c r="H77" s="205"/>
      <c r="I77" s="206"/>
      <c r="J77" s="205"/>
      <c r="K77" s="205"/>
      <c r="L77" s="207"/>
      <c r="M77" s="208"/>
      <c r="N77" s="209"/>
      <c r="O77" s="152"/>
      <c r="P77" s="14"/>
      <c r="Q77" s="14"/>
      <c r="R77" s="206"/>
      <c r="S77" s="14"/>
      <c r="T77" s="14"/>
      <c r="U77" s="205"/>
      <c r="V77" s="14"/>
      <c r="W77" s="14"/>
      <c r="X77" s="14"/>
      <c r="Y77" s="14"/>
      <c r="Z77" s="205"/>
      <c r="AA77" s="205"/>
      <c r="AB77" s="205"/>
      <c r="AC77" s="14"/>
      <c r="AD77" s="14"/>
      <c r="AE77" s="152"/>
      <c r="AF77" s="152"/>
      <c r="AG77" s="14"/>
      <c r="AH77" s="73"/>
      <c r="AI77" s="14"/>
      <c r="AJ77" s="14"/>
    </row>
    <row r="78" spans="1:39" s="11" customFormat="1" ht="60.75" x14ac:dyDescent="0.3">
      <c r="A78" s="257"/>
      <c r="B78" s="81" t="s">
        <v>44</v>
      </c>
      <c r="C78" s="633" t="str">
        <f>VLOOKUP(B78,$B$10:$D$29,2,FALSE)</f>
        <v>Variant 3: Licentie(s) Variant Distributie &amp; LAN-Access</v>
      </c>
      <c r="D78" s="634" t="e">
        <f>VLOOKUP(C78,$B$10:$D$29,2,FALSE)</f>
        <v>#N/A</v>
      </c>
      <c r="E78" s="634" t="e">
        <f>VLOOKUP(D78,$B$10:$D$29,2,FALSE)</f>
        <v>#N/A</v>
      </c>
      <c r="F78" s="67"/>
      <c r="G78" s="67"/>
      <c r="H78" s="67"/>
      <c r="I78" s="67"/>
      <c r="J78" s="191" t="s">
        <v>41</v>
      </c>
      <c r="K78" s="270"/>
      <c r="L78" s="14"/>
      <c r="M78" s="633" t="str">
        <f>IF(E79="Subscription","Subscription","Onderhoud &amp; Support")</f>
        <v>Onderhoud &amp; Support</v>
      </c>
      <c r="N78" s="634"/>
      <c r="O78" s="634"/>
      <c r="P78" s="634"/>
      <c r="Q78" s="58"/>
      <c r="R78" s="58"/>
      <c r="S78" s="58"/>
      <c r="T78" s="191" t="str">
        <f>"Totaalprijs "&amp;M78&amp;" 
Licentie"</f>
        <v>Totaalprijs Onderhoud &amp; Support 
Licentie</v>
      </c>
      <c r="U78" s="270"/>
      <c r="V78" s="14"/>
      <c r="W78" s="270"/>
      <c r="X78" s="270"/>
      <c r="Y78" s="270"/>
      <c r="Z78" s="270"/>
      <c r="AA78" s="270"/>
      <c r="AB78" s="270"/>
      <c r="AC78" s="14"/>
      <c r="AD78" s="150"/>
      <c r="AE78" s="150"/>
      <c r="AF78" s="18"/>
      <c r="AG78" s="18"/>
      <c r="AH78" s="18"/>
      <c r="AI78" s="18"/>
      <c r="AJ78" s="18"/>
      <c r="AK78" s="18"/>
      <c r="AL78" s="18"/>
    </row>
    <row r="79" spans="1:39" s="11" customFormat="1" ht="20.25" thickBot="1" x14ac:dyDescent="0.25">
      <c r="A79" s="257"/>
      <c r="B79" s="82"/>
      <c r="C79" s="83" t="s">
        <v>39</v>
      </c>
      <c r="D79" s="166"/>
      <c r="E79" s="134"/>
      <c r="F79" s="294" t="s">
        <v>40</v>
      </c>
      <c r="G79" s="99"/>
      <c r="H79" s="68"/>
      <c r="I79" s="68"/>
      <c r="J79" s="69">
        <f>SUM(J81:J83)</f>
        <v>0</v>
      </c>
      <c r="K79" s="271"/>
      <c r="L79" s="14"/>
      <c r="M79" s="154"/>
      <c r="N79" s="153"/>
      <c r="O79" s="70"/>
      <c r="P79" s="70"/>
      <c r="Q79" s="70"/>
      <c r="R79" s="70"/>
      <c r="S79" s="70"/>
      <c r="T79" s="71">
        <f>SUM(T81:T83)</f>
        <v>0</v>
      </c>
      <c r="U79" s="271"/>
      <c r="V79" s="14"/>
      <c r="W79" s="271"/>
      <c r="X79" s="271"/>
      <c r="Y79" s="271"/>
      <c r="Z79" s="271"/>
      <c r="AA79" s="271"/>
      <c r="AB79" s="271"/>
      <c r="AC79" s="14"/>
      <c r="AD79" s="150"/>
      <c r="AE79" s="150"/>
      <c r="AF79" s="18"/>
      <c r="AG79" s="18"/>
      <c r="AH79" s="18"/>
      <c r="AI79" s="18"/>
      <c r="AJ79" s="18"/>
      <c r="AK79" s="18"/>
      <c r="AL79" s="18"/>
    </row>
    <row r="80" spans="1:39" s="11" customFormat="1" ht="75.75" thickTop="1" x14ac:dyDescent="0.25">
      <c r="A80" s="257"/>
      <c r="B80" s="135"/>
      <c r="C80" s="192" t="s">
        <v>5</v>
      </c>
      <c r="D80" s="192" t="s">
        <v>11</v>
      </c>
      <c r="E80" s="192" t="s">
        <v>14</v>
      </c>
      <c r="F80" s="193" t="s">
        <v>16</v>
      </c>
      <c r="G80" s="193" t="s">
        <v>36</v>
      </c>
      <c r="H80" s="193" t="s">
        <v>181</v>
      </c>
      <c r="I80" s="193" t="s">
        <v>12</v>
      </c>
      <c r="J80" s="193" t="s">
        <v>13</v>
      </c>
      <c r="K80" s="268" t="s">
        <v>210</v>
      </c>
      <c r="L80" s="14"/>
      <c r="M80" s="192" t="s">
        <v>5</v>
      </c>
      <c r="N80" s="192" t="s">
        <v>11</v>
      </c>
      <c r="O80" s="193" t="s">
        <v>16</v>
      </c>
      <c r="P80" s="194" t="s">
        <v>19</v>
      </c>
      <c r="Q80" s="193" t="s">
        <v>318</v>
      </c>
      <c r="R80" s="193" t="s">
        <v>181</v>
      </c>
      <c r="S80" s="193" t="s">
        <v>319</v>
      </c>
      <c r="T80" s="193" t="s">
        <v>224</v>
      </c>
      <c r="U80" s="268" t="s">
        <v>210</v>
      </c>
      <c r="V80" s="14"/>
      <c r="W80" s="271"/>
      <c r="X80" s="271"/>
      <c r="Y80" s="271"/>
      <c r="Z80" s="271"/>
      <c r="AA80" s="271"/>
      <c r="AB80" s="271"/>
      <c r="AC80" s="14"/>
      <c r="AD80" s="85"/>
      <c r="AE80" s="150"/>
      <c r="AF80" s="150"/>
      <c r="AG80" s="18"/>
      <c r="AH80" s="18"/>
      <c r="AI80" s="18"/>
      <c r="AJ80" s="18"/>
      <c r="AK80" s="18"/>
      <c r="AL80" s="18"/>
    </row>
    <row r="81" spans="1:41" s="11" customFormat="1" ht="15" customHeight="1" x14ac:dyDescent="0.2">
      <c r="A81" s="257"/>
      <c r="B81" s="135"/>
      <c r="C81" s="165"/>
      <c r="D81" s="63"/>
      <c r="E81" s="63"/>
      <c r="F81" s="210"/>
      <c r="G81" s="227"/>
      <c r="H81" s="64"/>
      <c r="I81" s="196">
        <f>G81*(1-H81)</f>
        <v>0</v>
      </c>
      <c r="J81" s="197">
        <f>IF(ISERROR(+I81*F81),"",+I81*F81)</f>
        <v>0</v>
      </c>
      <c r="K81" s="269"/>
      <c r="L81" s="14"/>
      <c r="M81" s="198" t="str">
        <f t="shared" ref="M81:M83" si="18">IF(ISBLANK(+C81),"",+C81)</f>
        <v/>
      </c>
      <c r="N81" s="198" t="str">
        <f t="shared" ref="N81:N83" si="19">IF(ISBLANK(+D81),"",+D81)</f>
        <v/>
      </c>
      <c r="O81" s="199" t="str">
        <f>IF(ISBLANK(+F81),"",+F81)</f>
        <v/>
      </c>
      <c r="P81" s="108"/>
      <c r="Q81" s="227"/>
      <c r="R81" s="211"/>
      <c r="S81" s="196">
        <f t="shared" ref="S81:S83" si="20">IF(ISERROR(+Q81*(1-(R81))),"",+Q81*(1-(R81)))</f>
        <v>0</v>
      </c>
      <c r="T81" s="197">
        <f>IF(OR(P81="nee",P81=""),0,IF(ISERROR(+S81*O81*7),0,+S81*O81*7))</f>
        <v>0</v>
      </c>
      <c r="U81" s="269"/>
      <c r="V81" s="14"/>
      <c r="W81" s="271"/>
      <c r="X81" s="271"/>
      <c r="Y81" s="271"/>
      <c r="Z81" s="271"/>
      <c r="AA81" s="271"/>
      <c r="AB81" s="271"/>
      <c r="AC81" s="14"/>
      <c r="AD81" s="14"/>
      <c r="AE81" s="150"/>
      <c r="AF81" s="150"/>
      <c r="AG81" s="18"/>
      <c r="AH81" s="18"/>
      <c r="AI81" s="18"/>
      <c r="AJ81" s="18"/>
      <c r="AK81" s="18"/>
      <c r="AL81" s="18"/>
    </row>
    <row r="82" spans="1:41" s="11" customFormat="1" ht="15" customHeight="1" x14ac:dyDescent="0.2">
      <c r="A82" s="257"/>
      <c r="B82" s="135"/>
      <c r="C82" s="165"/>
      <c r="D82" s="63"/>
      <c r="E82" s="63"/>
      <c r="F82" s="210"/>
      <c r="G82" s="227"/>
      <c r="H82" s="64"/>
      <c r="I82" s="196">
        <f>G82*(1-H82)</f>
        <v>0</v>
      </c>
      <c r="J82" s="197">
        <f>IF(ISERROR(+I82*F82),"",+I82*F82)</f>
        <v>0</v>
      </c>
      <c r="K82" s="269"/>
      <c r="L82" s="14"/>
      <c r="M82" s="198" t="str">
        <f t="shared" si="18"/>
        <v/>
      </c>
      <c r="N82" s="198" t="str">
        <f t="shared" si="19"/>
        <v/>
      </c>
      <c r="O82" s="199" t="str">
        <f>IF(ISBLANK(+F82),"",+F82)</f>
        <v/>
      </c>
      <c r="P82" s="108"/>
      <c r="Q82" s="227"/>
      <c r="R82" s="211"/>
      <c r="S82" s="196">
        <f t="shared" si="20"/>
        <v>0</v>
      </c>
      <c r="T82" s="197">
        <f>IF(OR(P82="nee",P82=""),0,IF(ISERROR(+S82*O82*7),0,+S82*O82*7))</f>
        <v>0</v>
      </c>
      <c r="U82" s="269"/>
      <c r="V82" s="14"/>
      <c r="W82" s="271"/>
      <c r="X82" s="271"/>
      <c r="Y82" s="271"/>
      <c r="Z82" s="271"/>
      <c r="AA82" s="271"/>
      <c r="AB82" s="271"/>
      <c r="AC82" s="14"/>
      <c r="AD82" s="150"/>
      <c r="AE82" s="150"/>
      <c r="AF82" s="18"/>
      <c r="AG82" s="18"/>
      <c r="AH82" s="18"/>
      <c r="AI82" s="18"/>
      <c r="AJ82" s="18"/>
      <c r="AK82" s="18"/>
      <c r="AL82" s="18"/>
    </row>
    <row r="83" spans="1:41" s="11" customFormat="1" ht="15" customHeight="1" x14ac:dyDescent="0.2">
      <c r="A83" s="257"/>
      <c r="B83" s="135"/>
      <c r="C83" s="165"/>
      <c r="D83" s="63"/>
      <c r="E83" s="63"/>
      <c r="F83" s="210"/>
      <c r="G83" s="227"/>
      <c r="H83" s="64"/>
      <c r="I83" s="196">
        <f>G83*(1-H83)</f>
        <v>0</v>
      </c>
      <c r="J83" s="197">
        <f>IF(ISERROR(+I83*F83),"",+I83*F83)</f>
        <v>0</v>
      </c>
      <c r="K83" s="269"/>
      <c r="L83" s="14"/>
      <c r="M83" s="198" t="str">
        <f t="shared" si="18"/>
        <v/>
      </c>
      <c r="N83" s="198" t="str">
        <f t="shared" si="19"/>
        <v/>
      </c>
      <c r="O83" s="199" t="str">
        <f>IF(ISBLANK(+F83),"",+F83)</f>
        <v/>
      </c>
      <c r="P83" s="108"/>
      <c r="Q83" s="227"/>
      <c r="R83" s="211"/>
      <c r="S83" s="196">
        <f t="shared" si="20"/>
        <v>0</v>
      </c>
      <c r="T83" s="197">
        <f>IF(OR(P83="nee",P83=""),0,IF(ISERROR(+S83*O83*7),0,+S83*O83*7))</f>
        <v>0</v>
      </c>
      <c r="U83" s="269"/>
      <c r="V83" s="14"/>
      <c r="W83" s="271"/>
      <c r="X83" s="271"/>
      <c r="Y83" s="271"/>
      <c r="Z83" s="271"/>
      <c r="AA83" s="271"/>
      <c r="AB83" s="271"/>
      <c r="AC83" s="14"/>
      <c r="AD83" s="150"/>
      <c r="AE83" s="150"/>
      <c r="AF83" s="18"/>
      <c r="AG83" s="18"/>
      <c r="AH83" s="18"/>
      <c r="AI83" s="18"/>
      <c r="AJ83" s="18"/>
      <c r="AK83" s="18"/>
      <c r="AL83" s="18"/>
    </row>
    <row r="84" spans="1:41" s="11" customFormat="1" ht="15" customHeight="1" thickBot="1" x14ac:dyDescent="0.25">
      <c r="A84" s="257"/>
      <c r="B84" s="158"/>
      <c r="C84" s="158"/>
      <c r="D84" s="158"/>
      <c r="E84" s="24"/>
      <c r="F84" s="20"/>
      <c r="G84" s="20"/>
      <c r="H84" s="20"/>
      <c r="I84" s="20"/>
      <c r="J84" s="20"/>
      <c r="K84" s="20"/>
      <c r="L84" s="20"/>
      <c r="M84" s="149"/>
      <c r="N84" s="149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149"/>
      <c r="AE84" s="149"/>
      <c r="AF84" s="20"/>
      <c r="AG84" s="20"/>
      <c r="AH84" s="20"/>
      <c r="AI84" s="20"/>
      <c r="AJ84" s="20"/>
      <c r="AK84" s="20"/>
      <c r="AL84" s="20"/>
    </row>
    <row r="85" spans="1:41" s="11" customFormat="1" ht="15" customHeight="1" x14ac:dyDescent="0.2">
      <c r="A85" s="257"/>
      <c r="B85" s="159"/>
      <c r="C85" s="159"/>
      <c r="D85" s="159"/>
      <c r="E85" s="17"/>
      <c r="F85" s="18"/>
      <c r="G85" s="18"/>
      <c r="H85" s="18"/>
      <c r="I85" s="18"/>
      <c r="J85" s="18"/>
      <c r="K85" s="18"/>
      <c r="L85" s="18"/>
      <c r="M85" s="18"/>
      <c r="N85" s="150"/>
      <c r="O85" s="150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50"/>
      <c r="AF85" s="150"/>
      <c r="AG85" s="18"/>
      <c r="AH85" s="18"/>
      <c r="AI85" s="18"/>
      <c r="AJ85" s="18"/>
      <c r="AK85" s="18"/>
      <c r="AL85" s="18"/>
    </row>
    <row r="86" spans="1:41" s="11" customFormat="1" ht="21" customHeight="1" x14ac:dyDescent="0.15">
      <c r="A86" s="257"/>
      <c r="B86" s="87" t="s">
        <v>49</v>
      </c>
      <c r="C86" s="83" t="str">
        <f>VLOOKUP(B86,$B$10:$D$29,2,FALSE)</f>
        <v>Variant 4: WAN-koppeling, Distributie &amp; LAN-Access</v>
      </c>
      <c r="D86" s="164"/>
      <c r="E86" s="128"/>
      <c r="F86" s="128"/>
      <c r="G86" s="131" t="s">
        <v>35</v>
      </c>
      <c r="H86" s="131"/>
      <c r="I86" s="128"/>
      <c r="J86" s="127"/>
      <c r="K86" s="266"/>
      <c r="L86" s="85"/>
      <c r="M86" s="248" t="s">
        <v>317</v>
      </c>
      <c r="N86" s="249"/>
      <c r="O86" s="250"/>
      <c r="P86" s="250"/>
      <c r="Q86" s="250"/>
      <c r="R86" s="250"/>
      <c r="S86" s="128"/>
      <c r="T86" s="127"/>
      <c r="U86" s="266"/>
      <c r="V86" s="266"/>
      <c r="W86" s="248" t="s">
        <v>317</v>
      </c>
      <c r="X86" s="249"/>
      <c r="Y86" s="250"/>
      <c r="Z86" s="250"/>
      <c r="AA86" s="624"/>
      <c r="AB86" s="266"/>
      <c r="AC86" s="85"/>
      <c r="AD86" s="248" t="s">
        <v>17</v>
      </c>
      <c r="AE86" s="249"/>
      <c r="AF86" s="250"/>
      <c r="AG86" s="250"/>
      <c r="AH86" s="250"/>
      <c r="AI86" s="250"/>
      <c r="AJ86" s="250"/>
      <c r="AK86" s="128"/>
      <c r="AL86" s="127"/>
    </row>
    <row r="87" spans="1:41" s="86" customFormat="1" ht="20.25" thickBot="1" x14ac:dyDescent="0.2">
      <c r="A87" s="257"/>
      <c r="B87" s="59"/>
      <c r="C87" s="83" t="s">
        <v>20</v>
      </c>
      <c r="D87" s="164"/>
      <c r="E87" s="643" t="str">
        <f>"Integratie B"&amp;LEFT(B86,1)&amp;" : "</f>
        <v xml:space="preserve">Integratie B4 : </v>
      </c>
      <c r="F87" s="644"/>
      <c r="G87" s="650"/>
      <c r="H87" s="651"/>
      <c r="I87" s="88" t="s">
        <v>21</v>
      </c>
      <c r="J87" s="84">
        <f>SUM(J89:J93)</f>
        <v>0</v>
      </c>
      <c r="K87" s="267"/>
      <c r="L87" s="59"/>
      <c r="M87" s="246"/>
      <c r="N87" s="247"/>
      <c r="O87" s="129"/>
      <c r="P87" s="129"/>
      <c r="Q87" s="129"/>
      <c r="R87" s="129"/>
      <c r="S87" s="132" t="s">
        <v>21</v>
      </c>
      <c r="T87" s="133">
        <f>SUM(T89:T93)</f>
        <v>0</v>
      </c>
      <c r="U87" s="267"/>
      <c r="V87" s="267"/>
      <c r="W87" s="246" t="s">
        <v>472</v>
      </c>
      <c r="X87" s="247"/>
      <c r="Y87" s="129"/>
      <c r="Z87" s="129"/>
      <c r="AA87" s="625"/>
      <c r="AB87" s="267"/>
      <c r="AC87" s="59"/>
      <c r="AD87" s="246"/>
      <c r="AE87" s="247"/>
      <c r="AF87" s="129"/>
      <c r="AG87" s="129"/>
      <c r="AH87" s="129"/>
      <c r="AI87" s="129"/>
      <c r="AJ87" s="129"/>
      <c r="AK87" s="132" t="s">
        <v>21</v>
      </c>
      <c r="AL87" s="133">
        <f>SUM(AL89:AL93)</f>
        <v>0</v>
      </c>
      <c r="AM87" s="11"/>
      <c r="AN87" s="11"/>
      <c r="AO87" s="11"/>
    </row>
    <row r="88" spans="1:41" s="11" customFormat="1" ht="90.75" thickTop="1" x14ac:dyDescent="0.25">
      <c r="A88" s="257"/>
      <c r="B88" s="135"/>
      <c r="C88" s="192" t="s">
        <v>5</v>
      </c>
      <c r="D88" s="192" t="s">
        <v>11</v>
      </c>
      <c r="E88" s="192" t="s">
        <v>14</v>
      </c>
      <c r="F88" s="193" t="s">
        <v>16</v>
      </c>
      <c r="G88" s="193" t="s">
        <v>36</v>
      </c>
      <c r="H88" s="193" t="s">
        <v>181</v>
      </c>
      <c r="I88" s="193" t="s">
        <v>12</v>
      </c>
      <c r="J88" s="193" t="s">
        <v>13</v>
      </c>
      <c r="K88" s="268" t="s">
        <v>210</v>
      </c>
      <c r="L88" s="14"/>
      <c r="M88" s="192" t="s">
        <v>5</v>
      </c>
      <c r="N88" s="192" t="s">
        <v>11</v>
      </c>
      <c r="O88" s="193" t="s">
        <v>16</v>
      </c>
      <c r="P88" s="194" t="s">
        <v>19</v>
      </c>
      <c r="Q88" s="193" t="s">
        <v>318</v>
      </c>
      <c r="R88" s="193" t="s">
        <v>474</v>
      </c>
      <c r="S88" s="193" t="s">
        <v>319</v>
      </c>
      <c r="T88" s="193" t="s">
        <v>224</v>
      </c>
      <c r="U88" s="268" t="s">
        <v>210</v>
      </c>
      <c r="V88" s="267"/>
      <c r="W88" s="623" t="s">
        <v>5</v>
      </c>
      <c r="X88" s="626" t="s">
        <v>470</v>
      </c>
      <c r="Y88" s="193" t="s">
        <v>318</v>
      </c>
      <c r="Z88" s="527" t="s">
        <v>473</v>
      </c>
      <c r="AA88" s="193" t="s">
        <v>319</v>
      </c>
      <c r="AB88" s="268" t="s">
        <v>210</v>
      </c>
      <c r="AC88" s="14"/>
      <c r="AD88" s="192" t="s">
        <v>5</v>
      </c>
      <c r="AE88" s="192" t="s">
        <v>11</v>
      </c>
      <c r="AF88" s="193" t="s">
        <v>16</v>
      </c>
      <c r="AG88" s="194" t="s">
        <v>19</v>
      </c>
      <c r="AH88" s="193" t="s">
        <v>424</v>
      </c>
      <c r="AI88" s="195" t="s">
        <v>15</v>
      </c>
      <c r="AJ88" s="193" t="s">
        <v>424</v>
      </c>
      <c r="AK88" s="193" t="s">
        <v>18</v>
      </c>
      <c r="AL88" s="193" t="s">
        <v>226</v>
      </c>
    </row>
    <row r="89" spans="1:41" s="11" customFormat="1" ht="15" customHeight="1" x14ac:dyDescent="0.15">
      <c r="A89" s="257"/>
      <c r="B89" s="135"/>
      <c r="C89" s="165"/>
      <c r="D89" s="63"/>
      <c r="E89" s="63"/>
      <c r="F89" s="210"/>
      <c r="G89" s="227"/>
      <c r="H89" s="64"/>
      <c r="I89" s="196">
        <f>G89*(1-H89)</f>
        <v>0</v>
      </c>
      <c r="J89" s="197">
        <f>IF(ISERROR(+I89*F89),"",+I89*F89)</f>
        <v>0</v>
      </c>
      <c r="K89" s="269"/>
      <c r="L89" s="14"/>
      <c r="M89" s="198" t="str">
        <f t="shared" ref="M89:N93" si="21">IF(ISBLANK(+C89),"",+C89)</f>
        <v/>
      </c>
      <c r="N89" s="198" t="str">
        <f t="shared" si="21"/>
        <v/>
      </c>
      <c r="O89" s="199" t="str">
        <f>IF(ISBLANK(+F89),"",+F89)</f>
        <v/>
      </c>
      <c r="P89" s="108"/>
      <c r="Q89" s="227"/>
      <c r="R89" s="211"/>
      <c r="S89" s="196">
        <f t="shared" ref="S89:S93" si="22">IF(ISERROR(+Q89*(1-(R89))),"",+Q89*(1-(R89)))</f>
        <v>0</v>
      </c>
      <c r="T89" s="197">
        <f>IF(OR(P89="nee",P89=""),0,IF(ISERROR(+S89*O89*7),0,+S89*O89*7))</f>
        <v>0</v>
      </c>
      <c r="U89" s="269"/>
      <c r="V89" s="267"/>
      <c r="W89" s="629"/>
      <c r="X89" s="627"/>
      <c r="Y89" s="628"/>
      <c r="Z89" s="528"/>
      <c r="AA89" s="196" t="str">
        <f>IF(Z89="","",Y89*(1-Z89))</f>
        <v/>
      </c>
      <c r="AB89" s="269"/>
      <c r="AC89" s="14"/>
      <c r="AD89" s="198" t="str">
        <f t="shared" ref="AD89:AE93" si="23">IF(ISBLANK(+M89),"",+M89)</f>
        <v/>
      </c>
      <c r="AE89" s="198" t="str">
        <f t="shared" si="23"/>
        <v/>
      </c>
      <c r="AF89" s="199" t="str">
        <f>IF(ISBLANK(+F89),"",+F89)</f>
        <v/>
      </c>
      <c r="AG89" s="108"/>
      <c r="AH89" s="106"/>
      <c r="AI89" s="211"/>
      <c r="AJ89" s="200" t="str">
        <f>IF(ISERROR(IF(OR(AG89="nee",AG89=""),"",+AF89*AH89)),"",IF(OR(AG89="nee",AG89=""),"",+AF89*AH89))</f>
        <v/>
      </c>
      <c r="AK89" s="201" t="str">
        <f>IF(ISERROR((AJ89*24*365)/1000),"",(AJ89*24*365)/1000)</f>
        <v/>
      </c>
      <c r="AL89" s="197">
        <f>IF(ISERROR(+AK89*tariefKwh*7),0,+AK89*tariefKwh*7)</f>
        <v>0</v>
      </c>
    </row>
    <row r="90" spans="1:41" s="11" customFormat="1" ht="15" customHeight="1" x14ac:dyDescent="0.15">
      <c r="A90" s="257"/>
      <c r="B90" s="135"/>
      <c r="C90" s="165"/>
      <c r="D90" s="63"/>
      <c r="E90" s="63"/>
      <c r="F90" s="210"/>
      <c r="G90" s="227"/>
      <c r="H90" s="64"/>
      <c r="I90" s="196">
        <f>G90*(1-H90)</f>
        <v>0</v>
      </c>
      <c r="J90" s="197">
        <f>IF(ISERROR(+I90*F90),"",+I90*F90)</f>
        <v>0</v>
      </c>
      <c r="K90" s="269"/>
      <c r="L90" s="14"/>
      <c r="M90" s="198" t="str">
        <f t="shared" si="21"/>
        <v/>
      </c>
      <c r="N90" s="198" t="str">
        <f t="shared" si="21"/>
        <v/>
      </c>
      <c r="O90" s="199" t="str">
        <f>IF(ISBLANK(+F90),"",+F90)</f>
        <v/>
      </c>
      <c r="P90" s="108"/>
      <c r="Q90" s="227"/>
      <c r="R90" s="211"/>
      <c r="S90" s="196">
        <f t="shared" si="22"/>
        <v>0</v>
      </c>
      <c r="T90" s="197">
        <f>IF(OR(P90="nee",P90=""),0,IF(ISERROR(+S90*O90*7),0,+S90*O90*7))</f>
        <v>0</v>
      </c>
      <c r="U90" s="269"/>
      <c r="V90" s="267"/>
      <c r="W90" s="629"/>
      <c r="X90" s="627"/>
      <c r="Y90" s="628"/>
      <c r="Z90" s="528"/>
      <c r="AA90" s="196" t="str">
        <f>IF(Z90="","",Y90*(1-Z90))</f>
        <v/>
      </c>
      <c r="AB90" s="269"/>
      <c r="AC90" s="14"/>
      <c r="AD90" s="198" t="str">
        <f t="shared" si="23"/>
        <v/>
      </c>
      <c r="AE90" s="198" t="str">
        <f t="shared" si="23"/>
        <v/>
      </c>
      <c r="AF90" s="199" t="str">
        <f>IF(ISBLANK(+F90),"",+F90)</f>
        <v/>
      </c>
      <c r="AG90" s="108"/>
      <c r="AH90" s="106"/>
      <c r="AI90" s="211"/>
      <c r="AJ90" s="200" t="str">
        <f>IF(ISERROR(IF(OR(AG90="nee",AG90=""),"",+AF90*AH90)),"",IF(OR(AG90="nee",AG90=""),"",+AF90*AH90))</f>
        <v/>
      </c>
      <c r="AK90" s="201" t="str">
        <f>IF(ISERROR((AJ90*24*365)/1000),"",(AJ90*24*365)/1000)</f>
        <v/>
      </c>
      <c r="AL90" s="197">
        <f>IF(ISERROR(+AK90*tariefKwh*7),0,+AK90*tariefKwh*7)</f>
        <v>0</v>
      </c>
    </row>
    <row r="91" spans="1:41" s="11" customFormat="1" ht="15" customHeight="1" x14ac:dyDescent="0.15">
      <c r="A91" s="257"/>
      <c r="B91" s="135"/>
      <c r="C91" s="165"/>
      <c r="D91" s="63"/>
      <c r="E91" s="63"/>
      <c r="F91" s="210"/>
      <c r="G91" s="227"/>
      <c r="H91" s="64"/>
      <c r="I91" s="196">
        <f>G91*(1-H91)</f>
        <v>0</v>
      </c>
      <c r="J91" s="197">
        <f>IF(ISERROR(+I91*F91),"",+I91*F91)</f>
        <v>0</v>
      </c>
      <c r="K91" s="269"/>
      <c r="L91" s="14"/>
      <c r="M91" s="198" t="str">
        <f t="shared" si="21"/>
        <v/>
      </c>
      <c r="N91" s="198" t="str">
        <f t="shared" si="21"/>
        <v/>
      </c>
      <c r="O91" s="199" t="str">
        <f>IF(ISBLANK(+F91),"",+F91)</f>
        <v/>
      </c>
      <c r="P91" s="108"/>
      <c r="Q91" s="227"/>
      <c r="R91" s="211"/>
      <c r="S91" s="196">
        <f t="shared" si="22"/>
        <v>0</v>
      </c>
      <c r="T91" s="197">
        <f>IF(OR(P91="nee",P91=""),0,IF(ISERROR(+S91*O91*7),0,+S91*O91*7))</f>
        <v>0</v>
      </c>
      <c r="U91" s="269"/>
      <c r="V91" s="267"/>
      <c r="W91" s="629"/>
      <c r="X91" s="627"/>
      <c r="Y91" s="628"/>
      <c r="Z91" s="528"/>
      <c r="AA91" s="196" t="str">
        <f>IF(Z91="","",Y91*(1-Z91))</f>
        <v/>
      </c>
      <c r="AB91" s="269"/>
      <c r="AC91" s="14"/>
      <c r="AD91" s="198" t="str">
        <f t="shared" si="23"/>
        <v/>
      </c>
      <c r="AE91" s="198" t="str">
        <f t="shared" si="23"/>
        <v/>
      </c>
      <c r="AF91" s="199" t="str">
        <f>IF(ISBLANK(+F91),"",+F91)</f>
        <v/>
      </c>
      <c r="AG91" s="108"/>
      <c r="AH91" s="106"/>
      <c r="AI91" s="211"/>
      <c r="AJ91" s="200" t="str">
        <f>IF(ISERROR(IF(OR(AG91="nee",AG91=""),"",+AF91*AH91)),"",IF(OR(AG91="nee",AG91=""),"",+AF91*AH91))</f>
        <v/>
      </c>
      <c r="AK91" s="201" t="str">
        <f>IF(ISERROR((AJ91*24*365)/1000),"",(AJ91*24*365)/1000)</f>
        <v/>
      </c>
      <c r="AL91" s="197">
        <f>IF(ISERROR(+AK91*tariefKwh*7),0,+AK91*tariefKwh*7)</f>
        <v>0</v>
      </c>
    </row>
    <row r="92" spans="1:41" s="11" customFormat="1" ht="15" customHeight="1" x14ac:dyDescent="0.15">
      <c r="A92" s="257"/>
      <c r="B92" s="135"/>
      <c r="C92" s="165"/>
      <c r="D92" s="63"/>
      <c r="E92" s="63"/>
      <c r="F92" s="210"/>
      <c r="G92" s="227"/>
      <c r="H92" s="64"/>
      <c r="I92" s="196">
        <f>G92*(1-H92)</f>
        <v>0</v>
      </c>
      <c r="J92" s="197">
        <f>IF(ISERROR(+I92*F92),"",+I92*F92)</f>
        <v>0</v>
      </c>
      <c r="K92" s="269"/>
      <c r="L92" s="14"/>
      <c r="M92" s="198" t="str">
        <f t="shared" si="21"/>
        <v/>
      </c>
      <c r="N92" s="198" t="str">
        <f t="shared" si="21"/>
        <v/>
      </c>
      <c r="O92" s="199" t="str">
        <f>IF(ISBLANK(+F92),"",+F92)</f>
        <v/>
      </c>
      <c r="P92" s="108"/>
      <c r="Q92" s="227"/>
      <c r="R92" s="211"/>
      <c r="S92" s="196">
        <f t="shared" si="22"/>
        <v>0</v>
      </c>
      <c r="T92" s="197">
        <f>IF(OR(P92="nee",P92=""),0,IF(ISERROR(+S92*O92*7),0,+S92*O92*7))</f>
        <v>0</v>
      </c>
      <c r="U92" s="269"/>
      <c r="V92" s="267"/>
      <c r="W92" s="629"/>
      <c r="X92" s="627"/>
      <c r="Y92" s="628"/>
      <c r="Z92" s="528"/>
      <c r="AA92" s="196" t="str">
        <f>IF(Z92="","",Y92*(1-Z92))</f>
        <v/>
      </c>
      <c r="AB92" s="269"/>
      <c r="AC92" s="14"/>
      <c r="AD92" s="198" t="str">
        <f t="shared" si="23"/>
        <v/>
      </c>
      <c r="AE92" s="198" t="str">
        <f t="shared" si="23"/>
        <v/>
      </c>
      <c r="AF92" s="199" t="str">
        <f>IF(ISBLANK(+F92),"",+F92)</f>
        <v/>
      </c>
      <c r="AG92" s="108"/>
      <c r="AH92" s="106"/>
      <c r="AI92" s="211"/>
      <c r="AJ92" s="200" t="str">
        <f>IF(ISERROR(IF(OR(AG92="nee",AG92=""),"",+AF92*AH92)),"",IF(OR(AG92="nee",AG92=""),"",+AF92*AH92))</f>
        <v/>
      </c>
      <c r="AK92" s="201" t="str">
        <f>IF(ISERROR((AJ92*24*365)/1000),"",(AJ92*24*365)/1000)</f>
        <v/>
      </c>
      <c r="AL92" s="197">
        <f>IF(ISERROR(+AK92*tariefKwh*7),0,+AK92*tariefKwh*7)</f>
        <v>0</v>
      </c>
    </row>
    <row r="93" spans="1:41" s="11" customFormat="1" ht="15" customHeight="1" x14ac:dyDescent="0.15">
      <c r="A93" s="257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9"/>
      <c r="L93" s="14"/>
      <c r="M93" s="198" t="str">
        <f t="shared" si="21"/>
        <v/>
      </c>
      <c r="N93" s="198" t="str">
        <f t="shared" si="21"/>
        <v/>
      </c>
      <c r="O93" s="199" t="str">
        <f>IF(ISBLANK(+F93),"",+F93)</f>
        <v/>
      </c>
      <c r="P93" s="108"/>
      <c r="Q93" s="227"/>
      <c r="R93" s="211"/>
      <c r="S93" s="196">
        <f t="shared" si="22"/>
        <v>0</v>
      </c>
      <c r="T93" s="197">
        <f>IF(OR(P93="nee",P93=""),0,IF(ISERROR(+S93*O93*7),0,+S93*O93*7))</f>
        <v>0</v>
      </c>
      <c r="U93" s="269"/>
      <c r="V93" s="267"/>
      <c r="W93" s="629"/>
      <c r="X93" s="627"/>
      <c r="Y93" s="628"/>
      <c r="Z93" s="528"/>
      <c r="AA93" s="196" t="str">
        <f>IF(Z93="","",Y93*(1-Z93))</f>
        <v/>
      </c>
      <c r="AB93" s="269"/>
      <c r="AC93" s="14"/>
      <c r="AD93" s="198" t="str">
        <f t="shared" si="23"/>
        <v/>
      </c>
      <c r="AE93" s="198" t="str">
        <f t="shared" si="23"/>
        <v/>
      </c>
      <c r="AF93" s="199" t="str">
        <f>IF(ISBLANK(+F93),"",+F93)</f>
        <v/>
      </c>
      <c r="AG93" s="108"/>
      <c r="AH93" s="106"/>
      <c r="AI93" s="211"/>
      <c r="AJ93" s="200" t="str">
        <f>IF(ISERROR(IF(OR(AG93="nee",AG93=""),"",+AF93*AH93)),"",IF(OR(AG93="nee",AG93=""),"",+AF93*AH93))</f>
        <v/>
      </c>
      <c r="AK93" s="201" t="str">
        <f>IF(ISERROR((AJ93*24*365)/1000),"",(AJ93*24*365)/1000)</f>
        <v/>
      </c>
      <c r="AL93" s="197">
        <f>IF(ISERROR(+AK93*tariefKwh*7),0,+AK93*tariefKwh*7)</f>
        <v>0</v>
      </c>
    </row>
    <row r="94" spans="1:41" s="11" customFormat="1" ht="15" customHeight="1" x14ac:dyDescent="0.15">
      <c r="A94" s="257"/>
      <c r="B94" s="79"/>
      <c r="C94" s="202" t="s">
        <v>299</v>
      </c>
      <c r="D94" s="203"/>
      <c r="E94" s="203"/>
      <c r="F94" s="204"/>
      <c r="G94" s="205"/>
      <c r="H94" s="206"/>
      <c r="I94" s="205"/>
      <c r="J94" s="207"/>
      <c r="K94" s="207"/>
      <c r="L94" s="208"/>
      <c r="M94" s="209"/>
      <c r="N94" s="152"/>
      <c r="O94" s="14"/>
      <c r="P94" s="14"/>
      <c r="Q94" s="14"/>
      <c r="R94" s="14"/>
      <c r="S94" s="14"/>
      <c r="T94" s="14"/>
      <c r="U94" s="207"/>
      <c r="V94" s="14"/>
      <c r="W94" s="14"/>
      <c r="X94" s="14"/>
      <c r="Y94" s="14"/>
      <c r="Z94" s="207"/>
      <c r="AA94" s="207"/>
      <c r="AB94" s="207"/>
      <c r="AC94" s="14"/>
      <c r="AD94" s="152"/>
      <c r="AE94" s="152"/>
      <c r="AF94" s="14"/>
      <c r="AG94" s="73"/>
      <c r="AH94" s="14"/>
      <c r="AI94" s="14"/>
    </row>
    <row r="95" spans="1:41" s="11" customFormat="1" ht="15" customHeight="1" x14ac:dyDescent="0.15">
      <c r="A95" s="257"/>
      <c r="B95" s="79"/>
      <c r="C95" s="202"/>
      <c r="D95" s="203"/>
      <c r="E95" s="203"/>
      <c r="F95" s="204"/>
      <c r="G95" s="205"/>
      <c r="H95" s="206"/>
      <c r="I95" s="205"/>
      <c r="J95" s="207"/>
      <c r="K95" s="205"/>
      <c r="L95" s="208"/>
      <c r="M95" s="209"/>
      <c r="N95" s="152"/>
      <c r="O95" s="14"/>
      <c r="P95" s="14"/>
      <c r="Q95" s="14"/>
      <c r="R95" s="14"/>
      <c r="S95" s="14"/>
      <c r="T95" s="14"/>
      <c r="U95" s="205"/>
      <c r="V95" s="14"/>
      <c r="W95" s="14"/>
      <c r="X95" s="14"/>
      <c r="Y95" s="14"/>
      <c r="Z95" s="205"/>
      <c r="AA95" s="205"/>
      <c r="AB95" s="205"/>
      <c r="AC95" s="14"/>
      <c r="AD95" s="152"/>
      <c r="AE95" s="152"/>
      <c r="AF95" s="14"/>
      <c r="AG95" s="73"/>
      <c r="AH95" s="14"/>
      <c r="AI95" s="14"/>
    </row>
    <row r="96" spans="1:41" s="11" customFormat="1" ht="57" customHeight="1" x14ac:dyDescent="0.3">
      <c r="A96" s="257"/>
      <c r="B96" s="81" t="s">
        <v>52</v>
      </c>
      <c r="C96" s="652" t="str">
        <f>VLOOKUP(B96,$B$10:$D$29,2,FALSE)</f>
        <v>Variant 4: Licentie(s) WAN-koppeling, Distributie &amp; LAN-Access</v>
      </c>
      <c r="D96" s="653"/>
      <c r="E96" s="653"/>
      <c r="F96" s="653"/>
      <c r="G96" s="67"/>
      <c r="H96" s="67"/>
      <c r="I96" s="67"/>
      <c r="J96" s="191" t="s">
        <v>41</v>
      </c>
      <c r="K96" s="270"/>
      <c r="L96" s="14"/>
      <c r="M96" s="633" t="str">
        <f>IF(E97="Subscription","Subscription","Onderhoud &amp; Support")</f>
        <v>Onderhoud &amp; Support</v>
      </c>
      <c r="N96" s="634"/>
      <c r="O96" s="634"/>
      <c r="P96" s="634"/>
      <c r="Q96" s="58"/>
      <c r="R96" s="58"/>
      <c r="S96" s="58"/>
      <c r="T96" s="191" t="str">
        <f>"Totaalprijs "&amp;M96&amp;" 
Licentie"</f>
        <v>Totaalprijs Onderhoud &amp; Support 
Licentie</v>
      </c>
      <c r="U96" s="270"/>
      <c r="V96" s="14"/>
      <c r="W96" s="270"/>
      <c r="X96" s="270"/>
      <c r="Y96" s="270"/>
      <c r="Z96" s="270"/>
      <c r="AA96" s="270"/>
      <c r="AB96" s="270"/>
      <c r="AC96" s="14"/>
      <c r="AD96" s="150"/>
      <c r="AE96" s="150"/>
      <c r="AF96" s="18"/>
      <c r="AG96" s="18"/>
      <c r="AH96" s="18"/>
      <c r="AI96" s="18"/>
      <c r="AJ96" s="18"/>
      <c r="AK96" s="18"/>
      <c r="AL96" s="18"/>
    </row>
    <row r="97" spans="1:41" s="11" customFormat="1" ht="20.25" thickBot="1" x14ac:dyDescent="0.25">
      <c r="A97" s="257"/>
      <c r="B97" s="82"/>
      <c r="C97" s="83" t="s">
        <v>39</v>
      </c>
      <c r="D97" s="166"/>
      <c r="E97" s="134"/>
      <c r="F97" s="294" t="s">
        <v>40</v>
      </c>
      <c r="G97" s="99"/>
      <c r="H97" s="68"/>
      <c r="I97" s="68"/>
      <c r="J97" s="69">
        <f>SUM(J99:J101)</f>
        <v>0</v>
      </c>
      <c r="K97" s="271"/>
      <c r="L97" s="14"/>
      <c r="M97" s="154"/>
      <c r="N97" s="153"/>
      <c r="O97" s="70"/>
      <c r="P97" s="70"/>
      <c r="Q97" s="70"/>
      <c r="R97" s="70"/>
      <c r="S97" s="70"/>
      <c r="T97" s="71">
        <f>SUM(T99:T101)</f>
        <v>0</v>
      </c>
      <c r="U97" s="271"/>
      <c r="V97" s="14"/>
      <c r="W97" s="271"/>
      <c r="X97" s="271"/>
      <c r="Y97" s="271"/>
      <c r="Z97" s="271"/>
      <c r="AA97" s="271"/>
      <c r="AB97" s="271"/>
      <c r="AC97" s="14"/>
      <c r="AD97" s="150"/>
      <c r="AE97" s="150"/>
      <c r="AF97" s="18"/>
      <c r="AG97" s="18"/>
      <c r="AH97" s="18"/>
      <c r="AI97" s="18"/>
      <c r="AJ97" s="18"/>
      <c r="AK97" s="18"/>
      <c r="AL97" s="18"/>
    </row>
    <row r="98" spans="1:41" s="11" customFormat="1" ht="75.75" thickTop="1" x14ac:dyDescent="0.25">
      <c r="A98" s="257"/>
      <c r="B98" s="135"/>
      <c r="C98" s="192" t="s">
        <v>5</v>
      </c>
      <c r="D98" s="192" t="s">
        <v>11</v>
      </c>
      <c r="E98" s="192" t="s">
        <v>14</v>
      </c>
      <c r="F98" s="193" t="s">
        <v>16</v>
      </c>
      <c r="G98" s="193" t="s">
        <v>36</v>
      </c>
      <c r="H98" s="193" t="s">
        <v>181</v>
      </c>
      <c r="I98" s="193" t="s">
        <v>12</v>
      </c>
      <c r="J98" s="193" t="s">
        <v>13</v>
      </c>
      <c r="K98" s="268" t="s">
        <v>210</v>
      </c>
      <c r="L98" s="14"/>
      <c r="M98" s="192" t="s">
        <v>5</v>
      </c>
      <c r="N98" s="192" t="s">
        <v>11</v>
      </c>
      <c r="O98" s="193" t="s">
        <v>16</v>
      </c>
      <c r="P98" s="194" t="s">
        <v>19</v>
      </c>
      <c r="Q98" s="193" t="s">
        <v>318</v>
      </c>
      <c r="R98" s="193" t="s">
        <v>181</v>
      </c>
      <c r="S98" s="193" t="s">
        <v>319</v>
      </c>
      <c r="T98" s="193" t="s">
        <v>224</v>
      </c>
      <c r="U98" s="268" t="s">
        <v>210</v>
      </c>
      <c r="V98" s="14"/>
      <c r="W98" s="271"/>
      <c r="X98" s="271"/>
      <c r="Y98" s="271"/>
      <c r="Z98" s="271"/>
      <c r="AA98" s="271"/>
      <c r="AB98" s="271"/>
      <c r="AC98" s="14"/>
      <c r="AD98" s="150"/>
      <c r="AE98" s="150"/>
      <c r="AF98" s="18"/>
      <c r="AG98" s="18"/>
      <c r="AH98" s="18"/>
      <c r="AI98" s="18"/>
      <c r="AJ98" s="18"/>
      <c r="AK98" s="18"/>
      <c r="AL98" s="18"/>
    </row>
    <row r="99" spans="1:41" s="11" customFormat="1" ht="15" customHeight="1" x14ac:dyDescent="0.2">
      <c r="A99" s="257"/>
      <c r="B99" s="135"/>
      <c r="C99" s="165"/>
      <c r="D99" s="63"/>
      <c r="E99" s="63"/>
      <c r="F99" s="210"/>
      <c r="G99" s="227"/>
      <c r="H99" s="64"/>
      <c r="I99" s="196">
        <f>G99*(1-H99)</f>
        <v>0</v>
      </c>
      <c r="J99" s="197">
        <f>IF(ISERROR(+I99*F99),"",+I99*F99)</f>
        <v>0</v>
      </c>
      <c r="K99" s="269"/>
      <c r="L99" s="14"/>
      <c r="M99" s="198" t="str">
        <f t="shared" ref="M99:N101" si="24">IF(ISBLANK(+C99),"",+C99)</f>
        <v/>
      </c>
      <c r="N99" s="198" t="str">
        <f t="shared" si="24"/>
        <v/>
      </c>
      <c r="O99" s="199" t="str">
        <f>IF(ISBLANK(+F99),"",+F99)</f>
        <v/>
      </c>
      <c r="P99" s="108"/>
      <c r="Q99" s="227"/>
      <c r="R99" s="211"/>
      <c r="S99" s="196">
        <f t="shared" ref="S99:S101" si="25">IF(ISERROR(+Q99*(1-(R99))),"",+Q99*(1-(R99)))</f>
        <v>0</v>
      </c>
      <c r="T99" s="197">
        <f>IF(OR(P99="nee",P99=""),0,IF(ISERROR(+S99*O99*7),0,+S99*O99*7))</f>
        <v>0</v>
      </c>
      <c r="U99" s="269"/>
      <c r="V99" s="14"/>
      <c r="W99" s="271"/>
      <c r="X99" s="271"/>
      <c r="Y99" s="271"/>
      <c r="Z99" s="271"/>
      <c r="AA99" s="271"/>
      <c r="AB99" s="271"/>
      <c r="AC99" s="14"/>
      <c r="AD99" s="150"/>
      <c r="AE99" s="150"/>
      <c r="AF99" s="18"/>
      <c r="AG99" s="18"/>
      <c r="AH99" s="18"/>
      <c r="AI99" s="18"/>
      <c r="AJ99" s="18"/>
      <c r="AK99" s="18"/>
      <c r="AL99" s="18"/>
    </row>
    <row r="100" spans="1:41" s="11" customFormat="1" ht="15" customHeight="1" x14ac:dyDescent="0.2">
      <c r="A100" s="257"/>
      <c r="B100" s="135"/>
      <c r="C100" s="165"/>
      <c r="D100" s="63"/>
      <c r="E100" s="63"/>
      <c r="F100" s="210"/>
      <c r="G100" s="227"/>
      <c r="H100" s="64"/>
      <c r="I100" s="196">
        <f>G100*(1-H100)</f>
        <v>0</v>
      </c>
      <c r="J100" s="197">
        <f>IF(ISERROR(+I100*F100),"",+I100*F100)</f>
        <v>0</v>
      </c>
      <c r="K100" s="269"/>
      <c r="L100" s="14"/>
      <c r="M100" s="198" t="str">
        <f t="shared" si="24"/>
        <v/>
      </c>
      <c r="N100" s="198" t="str">
        <f t="shared" si="24"/>
        <v/>
      </c>
      <c r="O100" s="199" t="str">
        <f>IF(ISBLANK(+F100),"",+F100)</f>
        <v/>
      </c>
      <c r="P100" s="108"/>
      <c r="Q100" s="227"/>
      <c r="R100" s="211"/>
      <c r="S100" s="196">
        <f t="shared" si="25"/>
        <v>0</v>
      </c>
      <c r="T100" s="197">
        <f>IF(OR(P100="nee",P100=""),0,IF(ISERROR(+S100*O100*7),0,+S100*O100*7))</f>
        <v>0</v>
      </c>
      <c r="U100" s="269"/>
      <c r="V100" s="14"/>
      <c r="W100" s="271"/>
      <c r="X100" s="271"/>
      <c r="Y100" s="271"/>
      <c r="Z100" s="271"/>
      <c r="AA100" s="271"/>
      <c r="AB100" s="271"/>
      <c r="AC100" s="14"/>
      <c r="AD100" s="150"/>
      <c r="AE100" s="150"/>
      <c r="AF100" s="18"/>
      <c r="AG100" s="18"/>
      <c r="AH100" s="18"/>
      <c r="AI100" s="18"/>
      <c r="AJ100" s="18"/>
      <c r="AK100" s="18"/>
      <c r="AL100" s="18"/>
    </row>
    <row r="101" spans="1:41" s="11" customFormat="1" ht="15" customHeight="1" x14ac:dyDescent="0.2">
      <c r="A101" s="257"/>
      <c r="B101" s="135"/>
      <c r="C101" s="165"/>
      <c r="D101" s="63"/>
      <c r="E101" s="63"/>
      <c r="F101" s="210"/>
      <c r="G101" s="227"/>
      <c r="H101" s="64"/>
      <c r="I101" s="196">
        <f>G101*(1-H101)</f>
        <v>0</v>
      </c>
      <c r="J101" s="197">
        <f>IF(ISERROR(+I101*F101),"",+I101*F101)</f>
        <v>0</v>
      </c>
      <c r="K101" s="269"/>
      <c r="L101" s="14"/>
      <c r="M101" s="198" t="str">
        <f t="shared" si="24"/>
        <v/>
      </c>
      <c r="N101" s="198" t="str">
        <f t="shared" si="24"/>
        <v/>
      </c>
      <c r="O101" s="199" t="str">
        <f>IF(ISBLANK(+F101),"",+F101)</f>
        <v/>
      </c>
      <c r="P101" s="108"/>
      <c r="Q101" s="227"/>
      <c r="R101" s="211"/>
      <c r="S101" s="196">
        <f t="shared" si="25"/>
        <v>0</v>
      </c>
      <c r="T101" s="197">
        <f>IF(OR(P101="nee",P101=""),0,IF(ISERROR(+S101*O101*7),0,+S101*O101*7))</f>
        <v>0</v>
      </c>
      <c r="U101" s="269"/>
      <c r="V101" s="14"/>
      <c r="W101" s="271"/>
      <c r="X101" s="271"/>
      <c r="Y101" s="271"/>
      <c r="Z101" s="271"/>
      <c r="AA101" s="271"/>
      <c r="AB101" s="271"/>
      <c r="AC101" s="14"/>
      <c r="AD101" s="150"/>
      <c r="AE101" s="150"/>
      <c r="AF101" s="18"/>
      <c r="AG101" s="18"/>
      <c r="AH101" s="18"/>
      <c r="AI101" s="18"/>
      <c r="AJ101" s="18"/>
      <c r="AK101" s="18"/>
      <c r="AL101" s="18"/>
    </row>
    <row r="102" spans="1:41" s="11" customFormat="1" ht="15" customHeight="1" thickBot="1" x14ac:dyDescent="0.25">
      <c r="A102" s="257"/>
      <c r="B102" s="158"/>
      <c r="C102" s="158"/>
      <c r="D102" s="158"/>
      <c r="E102" s="24"/>
      <c r="F102" s="20"/>
      <c r="G102" s="20"/>
      <c r="H102" s="20"/>
      <c r="I102" s="20"/>
      <c r="J102" s="20"/>
      <c r="K102" s="20"/>
      <c r="L102" s="20"/>
      <c r="M102" s="20"/>
      <c r="N102" s="149"/>
      <c r="O102" s="149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149"/>
      <c r="AF102" s="149"/>
      <c r="AG102" s="20"/>
      <c r="AH102" s="20"/>
      <c r="AI102" s="20"/>
      <c r="AJ102" s="20"/>
      <c r="AK102" s="20"/>
      <c r="AL102" s="20"/>
    </row>
    <row r="103" spans="1:41" s="11" customFormat="1" ht="15" customHeight="1" x14ac:dyDescent="0.2">
      <c r="A103" s="257"/>
      <c r="B103" s="159"/>
      <c r="C103" s="159"/>
      <c r="D103" s="159"/>
      <c r="E103" s="17"/>
      <c r="F103" s="18"/>
      <c r="G103" s="18"/>
      <c r="H103" s="18"/>
      <c r="I103" s="18"/>
      <c r="J103" s="18"/>
      <c r="K103" s="18"/>
      <c r="L103" s="18"/>
      <c r="M103" s="18"/>
      <c r="N103" s="150"/>
      <c r="O103" s="150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50"/>
      <c r="AF103" s="150"/>
      <c r="AG103" s="18"/>
      <c r="AH103" s="18"/>
      <c r="AI103" s="18"/>
      <c r="AJ103" s="18"/>
      <c r="AK103" s="18"/>
      <c r="AL103" s="18"/>
    </row>
    <row r="104" spans="1:41" s="11" customFormat="1" ht="21" customHeight="1" x14ac:dyDescent="0.15">
      <c r="A104" s="257"/>
      <c r="B104" s="87" t="s">
        <v>50</v>
      </c>
      <c r="C104" s="83" t="str">
        <f>VLOOKUP(B104,$B$10:$D$29,2,FALSE)</f>
        <v>Variant 5: WAN-koppeling, Distributie &amp; LAN-Access</v>
      </c>
      <c r="D104" s="164"/>
      <c r="E104" s="128"/>
      <c r="F104" s="128"/>
      <c r="G104" s="131" t="s">
        <v>35</v>
      </c>
      <c r="H104" s="131"/>
      <c r="I104" s="128"/>
      <c r="J104" s="127"/>
      <c r="K104" s="266"/>
      <c r="L104" s="85"/>
      <c r="M104" s="248" t="s">
        <v>317</v>
      </c>
      <c r="N104" s="249"/>
      <c r="O104" s="250"/>
      <c r="P104" s="250"/>
      <c r="Q104" s="250"/>
      <c r="R104" s="250"/>
      <c r="S104" s="128"/>
      <c r="T104" s="127"/>
      <c r="U104" s="266"/>
      <c r="V104" s="266"/>
      <c r="W104" s="248" t="s">
        <v>317</v>
      </c>
      <c r="X104" s="249"/>
      <c r="Y104" s="250"/>
      <c r="Z104" s="250"/>
      <c r="AA104" s="624"/>
      <c r="AB104" s="266"/>
      <c r="AC104" s="85"/>
      <c r="AD104" s="248" t="s">
        <v>17</v>
      </c>
      <c r="AE104" s="249"/>
      <c r="AF104" s="250"/>
      <c r="AG104" s="250"/>
      <c r="AH104" s="250"/>
      <c r="AI104" s="250"/>
      <c r="AJ104" s="250"/>
      <c r="AK104" s="128"/>
      <c r="AL104" s="127"/>
    </row>
    <row r="105" spans="1:41" s="86" customFormat="1" ht="20.25" thickBot="1" x14ac:dyDescent="0.2">
      <c r="A105" s="257"/>
      <c r="B105" s="59"/>
      <c r="C105" s="83" t="s">
        <v>20</v>
      </c>
      <c r="D105" s="164"/>
      <c r="E105" s="643" t="str">
        <f>"Integratie B"&amp;LEFT(B104,1)&amp;" : "</f>
        <v xml:space="preserve">Integratie B5 : </v>
      </c>
      <c r="F105" s="644"/>
      <c r="G105" s="650"/>
      <c r="H105" s="651"/>
      <c r="I105" s="88" t="s">
        <v>21</v>
      </c>
      <c r="J105" s="84">
        <f>SUM(J107:J111)</f>
        <v>0</v>
      </c>
      <c r="K105" s="267"/>
      <c r="L105" s="59"/>
      <c r="M105" s="246"/>
      <c r="N105" s="247"/>
      <c r="O105" s="129"/>
      <c r="P105" s="129"/>
      <c r="Q105" s="129"/>
      <c r="R105" s="129"/>
      <c r="S105" s="132" t="s">
        <v>21</v>
      </c>
      <c r="T105" s="133">
        <f>SUM(T107:T111)</f>
        <v>0</v>
      </c>
      <c r="U105" s="267"/>
      <c r="V105" s="267"/>
      <c r="W105" s="246" t="s">
        <v>472</v>
      </c>
      <c r="X105" s="247"/>
      <c r="Y105" s="129"/>
      <c r="Z105" s="129"/>
      <c r="AA105" s="625"/>
      <c r="AB105" s="267"/>
      <c r="AC105" s="59"/>
      <c r="AD105" s="246"/>
      <c r="AE105" s="247"/>
      <c r="AF105" s="129"/>
      <c r="AG105" s="129"/>
      <c r="AH105" s="129"/>
      <c r="AI105" s="129"/>
      <c r="AJ105" s="129"/>
      <c r="AK105" s="132" t="s">
        <v>21</v>
      </c>
      <c r="AL105" s="133">
        <f>SUM(AL107:AL111)</f>
        <v>0</v>
      </c>
      <c r="AM105" s="11"/>
      <c r="AN105" s="11"/>
      <c r="AO105" s="11"/>
    </row>
    <row r="106" spans="1:41" s="11" customFormat="1" ht="90.75" thickTop="1" x14ac:dyDescent="0.25">
      <c r="A106" s="257"/>
      <c r="B106" s="135"/>
      <c r="C106" s="192" t="s">
        <v>5</v>
      </c>
      <c r="D106" s="192" t="s">
        <v>11</v>
      </c>
      <c r="E106" s="192" t="s">
        <v>14</v>
      </c>
      <c r="F106" s="193" t="s">
        <v>16</v>
      </c>
      <c r="G106" s="193" t="s">
        <v>36</v>
      </c>
      <c r="H106" s="193" t="s">
        <v>181</v>
      </c>
      <c r="I106" s="193" t="s">
        <v>12</v>
      </c>
      <c r="J106" s="193" t="s">
        <v>13</v>
      </c>
      <c r="K106" s="268" t="s">
        <v>210</v>
      </c>
      <c r="L106" s="14"/>
      <c r="M106" s="192" t="s">
        <v>5</v>
      </c>
      <c r="N106" s="192" t="s">
        <v>11</v>
      </c>
      <c r="O106" s="193" t="s">
        <v>16</v>
      </c>
      <c r="P106" s="194" t="s">
        <v>19</v>
      </c>
      <c r="Q106" s="193" t="s">
        <v>318</v>
      </c>
      <c r="R106" s="193" t="s">
        <v>474</v>
      </c>
      <c r="S106" s="193" t="s">
        <v>319</v>
      </c>
      <c r="T106" s="193" t="s">
        <v>224</v>
      </c>
      <c r="U106" s="268" t="s">
        <v>210</v>
      </c>
      <c r="V106" s="267"/>
      <c r="W106" s="623" t="s">
        <v>5</v>
      </c>
      <c r="X106" s="626" t="s">
        <v>470</v>
      </c>
      <c r="Y106" s="193" t="s">
        <v>318</v>
      </c>
      <c r="Z106" s="527" t="s">
        <v>473</v>
      </c>
      <c r="AA106" s="193" t="s">
        <v>319</v>
      </c>
      <c r="AB106" s="268" t="s">
        <v>210</v>
      </c>
      <c r="AC106" s="14"/>
      <c r="AD106" s="192" t="s">
        <v>5</v>
      </c>
      <c r="AE106" s="192" t="s">
        <v>11</v>
      </c>
      <c r="AF106" s="193" t="s">
        <v>16</v>
      </c>
      <c r="AG106" s="194" t="s">
        <v>19</v>
      </c>
      <c r="AH106" s="193" t="s">
        <v>424</v>
      </c>
      <c r="AI106" s="195" t="s">
        <v>15</v>
      </c>
      <c r="AJ106" s="193" t="s">
        <v>424</v>
      </c>
      <c r="AK106" s="193" t="s">
        <v>18</v>
      </c>
      <c r="AL106" s="193" t="s">
        <v>226</v>
      </c>
    </row>
    <row r="107" spans="1:41" s="11" customFormat="1" ht="15" customHeight="1" x14ac:dyDescent="0.15">
      <c r="A107" s="257"/>
      <c r="B107" s="135"/>
      <c r="C107" s="165"/>
      <c r="D107" s="63"/>
      <c r="E107" s="63"/>
      <c r="F107" s="210"/>
      <c r="G107" s="227"/>
      <c r="H107" s="64"/>
      <c r="I107" s="196">
        <f>G107*(1-H107)</f>
        <v>0</v>
      </c>
      <c r="J107" s="197">
        <f>IF(ISERROR(+I107*F107),"",+I107*F107)</f>
        <v>0</v>
      </c>
      <c r="K107" s="269"/>
      <c r="L107" s="14"/>
      <c r="M107" s="198" t="str">
        <f t="shared" ref="M107:N111" si="26">IF(ISBLANK(+C107),"",+C107)</f>
        <v/>
      </c>
      <c r="N107" s="198" t="str">
        <f t="shared" si="26"/>
        <v/>
      </c>
      <c r="O107" s="199" t="str">
        <f>IF(ISBLANK(+F107),"",+F107)</f>
        <v/>
      </c>
      <c r="P107" s="108"/>
      <c r="Q107" s="227"/>
      <c r="R107" s="211"/>
      <c r="S107" s="196">
        <f t="shared" ref="S107:S111" si="27">IF(ISERROR(+Q107*(1-(R107))),"",+Q107*(1-(R107)))</f>
        <v>0</v>
      </c>
      <c r="T107" s="197">
        <f>IF(OR(P107="nee",P107=""),0,IF(ISERROR(+S107*O107*7),0,+S107*O107*7))</f>
        <v>0</v>
      </c>
      <c r="U107" s="269"/>
      <c r="V107" s="267"/>
      <c r="W107" s="629"/>
      <c r="X107" s="627"/>
      <c r="Y107" s="628"/>
      <c r="Z107" s="528"/>
      <c r="AA107" s="196" t="str">
        <f>IF(Z107="","",Y107*(1-Z107))</f>
        <v/>
      </c>
      <c r="AB107" s="269"/>
      <c r="AC107" s="14"/>
      <c r="AD107" s="198" t="str">
        <f t="shared" ref="AD107:AE111" si="28">IF(ISBLANK(+M107),"",+M107)</f>
        <v/>
      </c>
      <c r="AE107" s="198" t="str">
        <f t="shared" si="28"/>
        <v/>
      </c>
      <c r="AF107" s="199" t="str">
        <f>IF(ISBLANK(+F107),"",+F107)</f>
        <v/>
      </c>
      <c r="AG107" s="108"/>
      <c r="AH107" s="106"/>
      <c r="AI107" s="211"/>
      <c r="AJ107" s="200" t="str">
        <f>IF(ISERROR(IF(OR(AG107="nee",AG107=""),"",+AF107*AH107)),"",IF(OR(AG107="nee",AG107=""),"",+AF107*AH107))</f>
        <v/>
      </c>
      <c r="AK107" s="201" t="str">
        <f>IF(ISERROR((AJ107*24*365)/1000),"",(AJ107*24*365)/1000)</f>
        <v/>
      </c>
      <c r="AL107" s="197">
        <f>IF(ISERROR(+AK107*tariefKwh*7),0,+AK107*tariefKwh*7)</f>
        <v>0</v>
      </c>
    </row>
    <row r="108" spans="1:41" s="11" customFormat="1" ht="15" customHeight="1" x14ac:dyDescent="0.15">
      <c r="A108" s="257"/>
      <c r="B108" s="135"/>
      <c r="C108" s="165"/>
      <c r="D108" s="63"/>
      <c r="E108" s="63"/>
      <c r="F108" s="210"/>
      <c r="G108" s="227"/>
      <c r="H108" s="64"/>
      <c r="I108" s="196">
        <f>G108*(1-H108)</f>
        <v>0</v>
      </c>
      <c r="J108" s="197">
        <f>IF(ISERROR(+I108*F108),"",+I108*F108)</f>
        <v>0</v>
      </c>
      <c r="K108" s="269"/>
      <c r="L108" s="14"/>
      <c r="M108" s="198" t="str">
        <f t="shared" si="26"/>
        <v/>
      </c>
      <c r="N108" s="198" t="str">
        <f t="shared" si="26"/>
        <v/>
      </c>
      <c r="O108" s="199" t="str">
        <f>IF(ISBLANK(+F108),"",+F108)</f>
        <v/>
      </c>
      <c r="P108" s="108"/>
      <c r="Q108" s="227"/>
      <c r="R108" s="211"/>
      <c r="S108" s="196">
        <f t="shared" si="27"/>
        <v>0</v>
      </c>
      <c r="T108" s="197">
        <f>IF(OR(P108="nee",P108=""),0,IF(ISERROR(+S108*O108*7),0,+S108*O108*7))</f>
        <v>0</v>
      </c>
      <c r="U108" s="269"/>
      <c r="V108" s="267"/>
      <c r="W108" s="629"/>
      <c r="X108" s="627"/>
      <c r="Y108" s="628"/>
      <c r="Z108" s="528"/>
      <c r="AA108" s="196" t="str">
        <f>IF(Z108="","",Y108*(1-Z108))</f>
        <v/>
      </c>
      <c r="AB108" s="269"/>
      <c r="AC108" s="14"/>
      <c r="AD108" s="198" t="str">
        <f t="shared" si="28"/>
        <v/>
      </c>
      <c r="AE108" s="198" t="str">
        <f t="shared" si="28"/>
        <v/>
      </c>
      <c r="AF108" s="199" t="str">
        <f>IF(ISBLANK(+F108),"",+F108)</f>
        <v/>
      </c>
      <c r="AG108" s="108"/>
      <c r="AH108" s="106"/>
      <c r="AI108" s="211"/>
      <c r="AJ108" s="200" t="str">
        <f>IF(ISERROR(IF(OR(AG108="nee",AG108=""),"",+AF108*AH108)),"",IF(OR(AG108="nee",AG108=""),"",+AF108*AH108))</f>
        <v/>
      </c>
      <c r="AK108" s="201" t="str">
        <f>IF(ISERROR((AJ108*24*365)/1000),"",(AJ108*24*365)/1000)</f>
        <v/>
      </c>
      <c r="AL108" s="197">
        <f>IF(ISERROR(+AK108*tariefKwh*7),0,+AK108*tariefKwh*7)</f>
        <v>0</v>
      </c>
    </row>
    <row r="109" spans="1:41" s="11" customFormat="1" ht="15" customHeight="1" x14ac:dyDescent="0.15">
      <c r="A109" s="257"/>
      <c r="B109" s="135"/>
      <c r="C109" s="165"/>
      <c r="D109" s="63"/>
      <c r="E109" s="63"/>
      <c r="F109" s="210"/>
      <c r="G109" s="227"/>
      <c r="H109" s="64"/>
      <c r="I109" s="196">
        <f>G109*(1-H109)</f>
        <v>0</v>
      </c>
      <c r="J109" s="197">
        <f>IF(ISERROR(+I109*F109),"",+I109*F109)</f>
        <v>0</v>
      </c>
      <c r="K109" s="269"/>
      <c r="L109" s="14"/>
      <c r="M109" s="198" t="str">
        <f t="shared" si="26"/>
        <v/>
      </c>
      <c r="N109" s="198" t="str">
        <f t="shared" si="26"/>
        <v/>
      </c>
      <c r="O109" s="199" t="str">
        <f>IF(ISBLANK(+F109),"",+F109)</f>
        <v/>
      </c>
      <c r="P109" s="108"/>
      <c r="Q109" s="227"/>
      <c r="R109" s="211"/>
      <c r="S109" s="196">
        <f t="shared" si="27"/>
        <v>0</v>
      </c>
      <c r="T109" s="197">
        <f>IF(OR(P109="nee",P109=""),0,IF(ISERROR(+S109*O109*7),0,+S109*O109*7))</f>
        <v>0</v>
      </c>
      <c r="U109" s="269"/>
      <c r="V109" s="267"/>
      <c r="W109" s="629"/>
      <c r="X109" s="627"/>
      <c r="Y109" s="628"/>
      <c r="Z109" s="528"/>
      <c r="AA109" s="196" t="str">
        <f>IF(Z109="","",Y109*(1-Z109))</f>
        <v/>
      </c>
      <c r="AB109" s="269"/>
      <c r="AC109" s="14"/>
      <c r="AD109" s="198" t="str">
        <f t="shared" si="28"/>
        <v/>
      </c>
      <c r="AE109" s="198" t="str">
        <f t="shared" si="28"/>
        <v/>
      </c>
      <c r="AF109" s="199" t="str">
        <f>IF(ISBLANK(+F109),"",+F109)</f>
        <v/>
      </c>
      <c r="AG109" s="108"/>
      <c r="AH109" s="106"/>
      <c r="AI109" s="211"/>
      <c r="AJ109" s="200" t="str">
        <f>IF(ISERROR(IF(OR(AG109="nee",AG109=""),"",+AF109*AH109)),"",IF(OR(AG109="nee",AG109=""),"",+AF109*AH109))</f>
        <v/>
      </c>
      <c r="AK109" s="201" t="str">
        <f>IF(ISERROR((AJ109*24*365)/1000),"",(AJ109*24*365)/1000)</f>
        <v/>
      </c>
      <c r="AL109" s="197">
        <f>IF(ISERROR(+AK109*tariefKwh*7),0,+AK109*tariefKwh*7)</f>
        <v>0</v>
      </c>
    </row>
    <row r="110" spans="1:41" s="11" customFormat="1" ht="15" customHeight="1" x14ac:dyDescent="0.15">
      <c r="A110" s="257"/>
      <c r="B110" s="135"/>
      <c r="C110" s="165"/>
      <c r="D110" s="63"/>
      <c r="E110" s="63"/>
      <c r="F110" s="210"/>
      <c r="G110" s="227"/>
      <c r="H110" s="64"/>
      <c r="I110" s="196">
        <f>G110*(1-H110)</f>
        <v>0</v>
      </c>
      <c r="J110" s="197">
        <f>IF(ISERROR(+I110*F110),"",+I110*F110)</f>
        <v>0</v>
      </c>
      <c r="K110" s="269"/>
      <c r="L110" s="14"/>
      <c r="M110" s="198" t="str">
        <f t="shared" si="26"/>
        <v/>
      </c>
      <c r="N110" s="198" t="str">
        <f t="shared" si="26"/>
        <v/>
      </c>
      <c r="O110" s="199" t="str">
        <f>IF(ISBLANK(+F110),"",+F110)</f>
        <v/>
      </c>
      <c r="P110" s="108"/>
      <c r="Q110" s="227"/>
      <c r="R110" s="211"/>
      <c r="S110" s="196">
        <f t="shared" si="27"/>
        <v>0</v>
      </c>
      <c r="T110" s="197">
        <f>IF(OR(P110="nee",P110=""),0,IF(ISERROR(+S110*O110*7),0,+S110*O110*7))</f>
        <v>0</v>
      </c>
      <c r="U110" s="269"/>
      <c r="V110" s="267"/>
      <c r="W110" s="629"/>
      <c r="X110" s="627"/>
      <c r="Y110" s="628"/>
      <c r="Z110" s="528"/>
      <c r="AA110" s="196" t="str">
        <f>IF(Z110="","",Y110*(1-Z110))</f>
        <v/>
      </c>
      <c r="AB110" s="269"/>
      <c r="AC110" s="14"/>
      <c r="AD110" s="198" t="str">
        <f t="shared" si="28"/>
        <v/>
      </c>
      <c r="AE110" s="198" t="str">
        <f t="shared" si="28"/>
        <v/>
      </c>
      <c r="AF110" s="199" t="str">
        <f>IF(ISBLANK(+F110),"",+F110)</f>
        <v/>
      </c>
      <c r="AG110" s="108"/>
      <c r="AH110" s="106"/>
      <c r="AI110" s="211"/>
      <c r="AJ110" s="200" t="str">
        <f>IF(ISERROR(IF(OR(AG110="nee",AG110=""),"",+AF110*AH110)),"",IF(OR(AG110="nee",AG110=""),"",+AF110*AH110))</f>
        <v/>
      </c>
      <c r="AK110" s="201" t="str">
        <f>IF(ISERROR((AJ110*24*365)/1000),"",(AJ110*24*365)/1000)</f>
        <v/>
      </c>
      <c r="AL110" s="197">
        <f>IF(ISERROR(+AK110*tariefKwh*7),0,+AK110*tariefKwh*7)</f>
        <v>0</v>
      </c>
    </row>
    <row r="111" spans="1:41" s="11" customFormat="1" ht="15" customHeight="1" x14ac:dyDescent="0.15">
      <c r="A111" s="257"/>
      <c r="B111" s="135"/>
      <c r="C111" s="165"/>
      <c r="D111" s="63"/>
      <c r="E111" s="63"/>
      <c r="F111" s="210"/>
      <c r="G111" s="227"/>
      <c r="H111" s="64"/>
      <c r="I111" s="196">
        <f>G111*(1-H111)</f>
        <v>0</v>
      </c>
      <c r="J111" s="197">
        <f>IF(ISERROR(+I111*F111),"",+I111*F111)</f>
        <v>0</v>
      </c>
      <c r="K111" s="269"/>
      <c r="L111" s="14"/>
      <c r="M111" s="198" t="str">
        <f t="shared" si="26"/>
        <v/>
      </c>
      <c r="N111" s="198" t="str">
        <f t="shared" si="26"/>
        <v/>
      </c>
      <c r="O111" s="199" t="str">
        <f>IF(ISBLANK(+F111),"",+F111)</f>
        <v/>
      </c>
      <c r="P111" s="108"/>
      <c r="Q111" s="227"/>
      <c r="R111" s="211"/>
      <c r="S111" s="196">
        <f t="shared" si="27"/>
        <v>0</v>
      </c>
      <c r="T111" s="197">
        <f>IF(OR(P111="nee",P111=""),0,IF(ISERROR(+S111*O111*7),0,+S111*O111*7))</f>
        <v>0</v>
      </c>
      <c r="U111" s="269"/>
      <c r="V111" s="267"/>
      <c r="W111" s="629"/>
      <c r="X111" s="627"/>
      <c r="Y111" s="628"/>
      <c r="Z111" s="528"/>
      <c r="AA111" s="196" t="str">
        <f>IF(Z111="","",Y111*(1-Z111))</f>
        <v/>
      </c>
      <c r="AB111" s="269"/>
      <c r="AC111" s="14"/>
      <c r="AD111" s="198" t="str">
        <f t="shared" si="28"/>
        <v/>
      </c>
      <c r="AE111" s="198" t="str">
        <f t="shared" si="28"/>
        <v/>
      </c>
      <c r="AF111" s="199" t="str">
        <f>IF(ISBLANK(+F111),"",+F111)</f>
        <v/>
      </c>
      <c r="AG111" s="108"/>
      <c r="AH111" s="106"/>
      <c r="AI111" s="211"/>
      <c r="AJ111" s="200" t="str">
        <f>IF(ISERROR(IF(OR(AG111="nee",AG111=""),"",+AF111*AH111)),"",IF(OR(AG111="nee",AG111=""),"",+AF111*AH111))</f>
        <v/>
      </c>
      <c r="AK111" s="201" t="str">
        <f>IF(ISERROR((AJ111*24*365)/1000),"",(AJ111*24*365)/1000)</f>
        <v/>
      </c>
      <c r="AL111" s="197">
        <f>IF(ISERROR(+AK111*tariefKwh*7),0,+AK111*tariefKwh*7)</f>
        <v>0</v>
      </c>
    </row>
    <row r="112" spans="1:41" s="11" customFormat="1" ht="15" customHeight="1" x14ac:dyDescent="0.15">
      <c r="A112" s="257"/>
      <c r="B112" s="79"/>
      <c r="C112" s="202" t="s">
        <v>299</v>
      </c>
      <c r="D112" s="203"/>
      <c r="E112" s="203"/>
      <c r="F112" s="204"/>
      <c r="G112" s="205"/>
      <c r="H112" s="206"/>
      <c r="I112" s="205"/>
      <c r="J112" s="207"/>
      <c r="K112" s="207"/>
      <c r="L112" s="208"/>
      <c r="M112" s="209"/>
      <c r="N112" s="152"/>
      <c r="O112" s="14"/>
      <c r="P112" s="14"/>
      <c r="Q112" s="14"/>
      <c r="R112" s="14"/>
      <c r="S112" s="14"/>
      <c r="T112" s="14"/>
      <c r="U112" s="207"/>
      <c r="V112" s="14"/>
      <c r="W112" s="14"/>
      <c r="X112" s="14"/>
      <c r="Y112" s="14"/>
      <c r="Z112" s="207"/>
      <c r="AA112" s="207"/>
      <c r="AB112" s="207"/>
      <c r="AC112" s="14"/>
      <c r="AD112" s="152"/>
      <c r="AE112" s="152"/>
      <c r="AF112" s="14"/>
      <c r="AG112" s="73"/>
      <c r="AH112" s="14"/>
      <c r="AI112" s="14"/>
    </row>
    <row r="113" spans="1:41" s="11" customFormat="1" ht="15" customHeight="1" x14ac:dyDescent="0.15">
      <c r="A113" s="257"/>
      <c r="B113" s="79"/>
      <c r="C113" s="202"/>
      <c r="D113" s="203"/>
      <c r="E113" s="203"/>
      <c r="F113" s="204"/>
      <c r="G113" s="205"/>
      <c r="H113" s="206"/>
      <c r="I113" s="205"/>
      <c r="J113" s="207"/>
      <c r="K113" s="205"/>
      <c r="L113" s="208"/>
      <c r="M113" s="209"/>
      <c r="N113" s="152"/>
      <c r="O113" s="14"/>
      <c r="P113" s="14"/>
      <c r="Q113" s="14"/>
      <c r="R113" s="14"/>
      <c r="S113" s="14"/>
      <c r="T113" s="14"/>
      <c r="U113" s="205"/>
      <c r="V113" s="14"/>
      <c r="W113" s="14"/>
      <c r="X113" s="14"/>
      <c r="Y113" s="14"/>
      <c r="Z113" s="205"/>
      <c r="AA113" s="205"/>
      <c r="AB113" s="205"/>
      <c r="AC113" s="14"/>
      <c r="AD113" s="152"/>
      <c r="AE113" s="152"/>
      <c r="AF113" s="14"/>
      <c r="AG113" s="73"/>
      <c r="AH113" s="14"/>
      <c r="AI113" s="14"/>
    </row>
    <row r="114" spans="1:41" s="11" customFormat="1" ht="60.75" customHeight="1" x14ac:dyDescent="0.3">
      <c r="A114" s="257"/>
      <c r="B114" s="81" t="s">
        <v>53</v>
      </c>
      <c r="C114" s="652" t="str">
        <f>VLOOKUP(B114,$B$10:$D$29,2,FALSE)</f>
        <v>Variant 5: Licentie(s) WAN-koppeling, Distributie &amp; LAN-Access</v>
      </c>
      <c r="D114" s="653"/>
      <c r="E114" s="653"/>
      <c r="F114" s="653"/>
      <c r="G114" s="67"/>
      <c r="H114" s="67"/>
      <c r="I114" s="67"/>
      <c r="J114" s="191" t="s">
        <v>41</v>
      </c>
      <c r="K114" s="270"/>
      <c r="L114" s="14"/>
      <c r="M114" s="633" t="str">
        <f>IF(E115="Subscription","Subscription","Onderhoud &amp; Support")</f>
        <v>Onderhoud &amp; Support</v>
      </c>
      <c r="N114" s="634"/>
      <c r="O114" s="634"/>
      <c r="P114" s="634"/>
      <c r="Q114" s="58"/>
      <c r="R114" s="58"/>
      <c r="S114" s="58"/>
      <c r="T114" s="191" t="str">
        <f>"Totaalprijs "&amp;M114&amp;" 
Licentie"</f>
        <v>Totaalprijs Onderhoud &amp; Support 
Licentie</v>
      </c>
      <c r="U114" s="270"/>
      <c r="V114" s="14"/>
      <c r="W114" s="270"/>
      <c r="X114" s="270"/>
      <c r="Y114" s="270"/>
      <c r="Z114" s="270"/>
      <c r="AA114" s="270"/>
      <c r="AB114" s="270"/>
      <c r="AC114" s="14"/>
      <c r="AD114" s="150"/>
      <c r="AE114" s="150"/>
      <c r="AF114" s="18"/>
      <c r="AG114" s="18"/>
      <c r="AH114" s="18"/>
      <c r="AI114" s="18"/>
      <c r="AJ114" s="18"/>
      <c r="AK114" s="18"/>
      <c r="AL114" s="18"/>
    </row>
    <row r="115" spans="1:41" s="11" customFormat="1" ht="20.25" thickBot="1" x14ac:dyDescent="0.25">
      <c r="A115" s="257"/>
      <c r="B115" s="82"/>
      <c r="C115" s="83" t="s">
        <v>39</v>
      </c>
      <c r="D115" s="166"/>
      <c r="E115" s="134"/>
      <c r="F115" s="294" t="s">
        <v>40</v>
      </c>
      <c r="G115" s="99"/>
      <c r="H115" s="68"/>
      <c r="I115" s="68"/>
      <c r="J115" s="69">
        <f>SUM(J117:J119)</f>
        <v>0</v>
      </c>
      <c r="K115" s="271"/>
      <c r="L115" s="14"/>
      <c r="M115" s="154"/>
      <c r="N115" s="153"/>
      <c r="O115" s="70"/>
      <c r="P115" s="70"/>
      <c r="Q115" s="70"/>
      <c r="R115" s="70"/>
      <c r="S115" s="70"/>
      <c r="T115" s="71">
        <f>SUM(T117:T119)</f>
        <v>0</v>
      </c>
      <c r="U115" s="271"/>
      <c r="V115" s="14"/>
      <c r="W115" s="271"/>
      <c r="X115" s="271"/>
      <c r="Y115" s="271"/>
      <c r="Z115" s="271"/>
      <c r="AA115" s="271"/>
      <c r="AB115" s="271"/>
      <c r="AC115" s="14"/>
      <c r="AD115" s="150"/>
      <c r="AE115" s="150"/>
      <c r="AF115" s="18"/>
      <c r="AG115" s="18"/>
      <c r="AH115" s="18"/>
      <c r="AI115" s="18"/>
      <c r="AJ115" s="18"/>
      <c r="AK115" s="18"/>
      <c r="AL115" s="18"/>
    </row>
    <row r="116" spans="1:41" s="11" customFormat="1" ht="75.75" thickTop="1" x14ac:dyDescent="0.25">
      <c r="A116" s="257"/>
      <c r="B116" s="135"/>
      <c r="C116" s="192" t="s">
        <v>5</v>
      </c>
      <c r="D116" s="192" t="s">
        <v>11</v>
      </c>
      <c r="E116" s="192" t="s">
        <v>14</v>
      </c>
      <c r="F116" s="193" t="s">
        <v>16</v>
      </c>
      <c r="G116" s="193" t="s">
        <v>36</v>
      </c>
      <c r="H116" s="193" t="s">
        <v>181</v>
      </c>
      <c r="I116" s="193" t="s">
        <v>12</v>
      </c>
      <c r="J116" s="193" t="s">
        <v>13</v>
      </c>
      <c r="K116" s="268" t="s">
        <v>210</v>
      </c>
      <c r="L116" s="14"/>
      <c r="M116" s="192" t="s">
        <v>5</v>
      </c>
      <c r="N116" s="192" t="s">
        <v>11</v>
      </c>
      <c r="O116" s="193" t="s">
        <v>16</v>
      </c>
      <c r="P116" s="194" t="s">
        <v>19</v>
      </c>
      <c r="Q116" s="193" t="s">
        <v>318</v>
      </c>
      <c r="R116" s="193" t="s">
        <v>181</v>
      </c>
      <c r="S116" s="193" t="s">
        <v>319</v>
      </c>
      <c r="T116" s="193" t="s">
        <v>224</v>
      </c>
      <c r="U116" s="268" t="s">
        <v>210</v>
      </c>
      <c r="V116" s="14"/>
      <c r="W116" s="271"/>
      <c r="X116" s="271"/>
      <c r="Y116" s="271"/>
      <c r="Z116" s="271"/>
      <c r="AA116" s="271"/>
      <c r="AB116" s="271"/>
      <c r="AC116" s="14"/>
      <c r="AD116" s="150"/>
      <c r="AE116" s="150"/>
      <c r="AF116" s="18"/>
      <c r="AG116" s="18"/>
      <c r="AH116" s="18"/>
      <c r="AI116" s="18"/>
      <c r="AJ116" s="18"/>
      <c r="AK116" s="18"/>
      <c r="AL116" s="18"/>
    </row>
    <row r="117" spans="1:41" s="11" customFormat="1" ht="15" customHeight="1" x14ac:dyDescent="0.2">
      <c r="A117" s="257"/>
      <c r="B117" s="135"/>
      <c r="C117" s="165"/>
      <c r="D117" s="63"/>
      <c r="E117" s="63"/>
      <c r="F117" s="210"/>
      <c r="G117" s="227"/>
      <c r="H117" s="64"/>
      <c r="I117" s="196">
        <f>G117*(1-H117)</f>
        <v>0</v>
      </c>
      <c r="J117" s="197">
        <f>IF(ISERROR(+I117*F117),"",+I117*F117)</f>
        <v>0</v>
      </c>
      <c r="K117" s="269"/>
      <c r="L117" s="14"/>
      <c r="M117" s="198" t="str">
        <f t="shared" ref="M117:N119" si="29">IF(ISBLANK(+C117),"",+C117)</f>
        <v/>
      </c>
      <c r="N117" s="198" t="str">
        <f t="shared" si="29"/>
        <v/>
      </c>
      <c r="O117" s="199" t="str">
        <f>IF(ISBLANK(+F117),"",+F117)</f>
        <v/>
      </c>
      <c r="P117" s="108"/>
      <c r="Q117" s="227"/>
      <c r="R117" s="211"/>
      <c r="S117" s="196">
        <f t="shared" ref="S117:S119" si="30">IF(ISERROR(+Q117*(1-(R117))),"",+Q117*(1-(R117)))</f>
        <v>0</v>
      </c>
      <c r="T117" s="197">
        <f>IF(OR(P117="nee",P117=""),0,IF(ISERROR(+S117*O117*7),0,+S117*O117*7))</f>
        <v>0</v>
      </c>
      <c r="U117" s="269"/>
      <c r="V117" s="14"/>
      <c r="W117" s="271"/>
      <c r="X117" s="271"/>
      <c r="Y117" s="271"/>
      <c r="Z117" s="271"/>
      <c r="AA117" s="271"/>
      <c r="AB117" s="271"/>
      <c r="AC117" s="14"/>
      <c r="AD117" s="150"/>
      <c r="AE117" s="150"/>
      <c r="AF117" s="18"/>
      <c r="AG117" s="18"/>
      <c r="AH117" s="18"/>
      <c r="AI117" s="18"/>
      <c r="AJ117" s="18"/>
      <c r="AK117" s="18"/>
      <c r="AL117" s="18"/>
    </row>
    <row r="118" spans="1:41" s="11" customFormat="1" ht="15" customHeight="1" x14ac:dyDescent="0.2">
      <c r="A118" s="257"/>
      <c r="B118" s="135"/>
      <c r="C118" s="165"/>
      <c r="D118" s="63"/>
      <c r="E118" s="63"/>
      <c r="F118" s="210"/>
      <c r="G118" s="227"/>
      <c r="H118" s="64"/>
      <c r="I118" s="196">
        <f>G118*(1-H118)</f>
        <v>0</v>
      </c>
      <c r="J118" s="197">
        <f>IF(ISERROR(+I118*F118),"",+I118*F118)</f>
        <v>0</v>
      </c>
      <c r="K118" s="269"/>
      <c r="L118" s="14"/>
      <c r="M118" s="198" t="str">
        <f t="shared" si="29"/>
        <v/>
      </c>
      <c r="N118" s="198" t="str">
        <f t="shared" si="29"/>
        <v/>
      </c>
      <c r="O118" s="199" t="str">
        <f>IF(ISBLANK(+F118),"",+F118)</f>
        <v/>
      </c>
      <c r="P118" s="108"/>
      <c r="Q118" s="227"/>
      <c r="R118" s="211"/>
      <c r="S118" s="196">
        <f t="shared" si="30"/>
        <v>0</v>
      </c>
      <c r="T118" s="197">
        <f>IF(OR(P118="nee",P118=""),0,IF(ISERROR(+S118*O118*7),0,+S118*O118*7))</f>
        <v>0</v>
      </c>
      <c r="U118" s="269"/>
      <c r="V118" s="14"/>
      <c r="W118" s="271"/>
      <c r="X118" s="271"/>
      <c r="Y118" s="271"/>
      <c r="Z118" s="271"/>
      <c r="AA118" s="271"/>
      <c r="AB118" s="271"/>
      <c r="AC118" s="14"/>
      <c r="AD118" s="150"/>
      <c r="AE118" s="150"/>
      <c r="AF118" s="18"/>
      <c r="AG118" s="18"/>
      <c r="AH118" s="18"/>
      <c r="AI118" s="18"/>
      <c r="AJ118" s="18"/>
      <c r="AK118" s="18"/>
      <c r="AL118" s="18"/>
    </row>
    <row r="119" spans="1:41" s="11" customFormat="1" ht="15" customHeight="1" x14ac:dyDescent="0.2">
      <c r="A119" s="257"/>
      <c r="B119" s="135"/>
      <c r="C119" s="165"/>
      <c r="D119" s="63"/>
      <c r="E119" s="63"/>
      <c r="F119" s="210"/>
      <c r="G119" s="227"/>
      <c r="H119" s="64"/>
      <c r="I119" s="196">
        <f>G119*(1-H119)</f>
        <v>0</v>
      </c>
      <c r="J119" s="197">
        <f>IF(ISERROR(+I119*F119),"",+I119*F119)</f>
        <v>0</v>
      </c>
      <c r="K119" s="269"/>
      <c r="L119" s="14"/>
      <c r="M119" s="198" t="str">
        <f t="shared" si="29"/>
        <v/>
      </c>
      <c r="N119" s="198" t="str">
        <f t="shared" si="29"/>
        <v/>
      </c>
      <c r="O119" s="199" t="str">
        <f>IF(ISBLANK(+F119),"",+F119)</f>
        <v/>
      </c>
      <c r="P119" s="108"/>
      <c r="Q119" s="227"/>
      <c r="R119" s="211"/>
      <c r="S119" s="196">
        <f t="shared" si="30"/>
        <v>0</v>
      </c>
      <c r="T119" s="197">
        <f>IF(OR(P119="nee",P119=""),0,IF(ISERROR(+S119*O119*7),0,+S119*O119*7))</f>
        <v>0</v>
      </c>
      <c r="U119" s="269"/>
      <c r="V119" s="14"/>
      <c r="W119" s="271"/>
      <c r="X119" s="271"/>
      <c r="Y119" s="271"/>
      <c r="Z119" s="271"/>
      <c r="AA119" s="271"/>
      <c r="AB119" s="271"/>
      <c r="AC119" s="14"/>
      <c r="AD119" s="150"/>
      <c r="AE119" s="150"/>
      <c r="AF119" s="18"/>
      <c r="AG119" s="18"/>
      <c r="AH119" s="18"/>
      <c r="AI119" s="18"/>
      <c r="AJ119" s="18"/>
      <c r="AK119" s="18"/>
      <c r="AL119" s="18"/>
    </row>
    <row r="120" spans="1:41" s="11" customFormat="1" ht="15" customHeight="1" thickBot="1" x14ac:dyDescent="0.25">
      <c r="A120" s="257"/>
      <c r="B120" s="158"/>
      <c r="C120" s="158"/>
      <c r="D120" s="158"/>
      <c r="E120" s="24"/>
      <c r="F120" s="20"/>
      <c r="G120" s="20"/>
      <c r="H120" s="20"/>
      <c r="I120" s="20"/>
      <c r="J120" s="20"/>
      <c r="K120" s="20"/>
      <c r="L120" s="20"/>
      <c r="M120" s="149"/>
      <c r="N120" s="149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149"/>
      <c r="AE120" s="149"/>
      <c r="AF120" s="20"/>
      <c r="AG120" s="20"/>
      <c r="AH120" s="20"/>
      <c r="AI120" s="20"/>
      <c r="AJ120" s="20"/>
      <c r="AK120" s="20"/>
      <c r="AL120" s="20"/>
    </row>
    <row r="121" spans="1:41" s="11" customFormat="1" ht="15" customHeight="1" x14ac:dyDescent="0.2">
      <c r="A121" s="257"/>
      <c r="B121" s="159"/>
      <c r="C121" s="159"/>
      <c r="D121" s="159"/>
      <c r="E121" s="17"/>
      <c r="F121" s="18"/>
      <c r="G121" s="18"/>
      <c r="H121" s="18"/>
      <c r="I121" s="18"/>
      <c r="J121" s="18"/>
      <c r="K121" s="18"/>
      <c r="L121" s="18"/>
      <c r="M121" s="150"/>
      <c r="N121" s="150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50"/>
      <c r="AE121" s="150"/>
      <c r="AF121" s="18"/>
      <c r="AG121" s="18"/>
      <c r="AH121" s="18"/>
      <c r="AI121" s="18"/>
      <c r="AJ121" s="18"/>
      <c r="AK121" s="18"/>
      <c r="AL121" s="18"/>
    </row>
    <row r="122" spans="1:41" s="11" customFormat="1" ht="19.5" x14ac:dyDescent="0.15">
      <c r="A122" s="257"/>
      <c r="B122" s="87" t="s">
        <v>51</v>
      </c>
      <c r="C122" s="83" t="str">
        <f>VLOOKUP(B122,$B$10:$D$29,2,FALSE)</f>
        <v>Variant 6: WAN-koppeling, Distributie &amp; LAN-Access</v>
      </c>
      <c r="D122" s="164"/>
      <c r="E122" s="128"/>
      <c r="F122" s="128"/>
      <c r="G122" s="131" t="s">
        <v>35</v>
      </c>
      <c r="H122" s="131"/>
      <c r="I122" s="128"/>
      <c r="J122" s="127"/>
      <c r="K122" s="266"/>
      <c r="L122" s="85"/>
      <c r="M122" s="248" t="s">
        <v>317</v>
      </c>
      <c r="N122" s="249"/>
      <c r="O122" s="250"/>
      <c r="P122" s="250"/>
      <c r="Q122" s="250"/>
      <c r="R122" s="250"/>
      <c r="S122" s="128"/>
      <c r="T122" s="127"/>
      <c r="U122" s="266"/>
      <c r="V122" s="266"/>
      <c r="W122" s="248" t="s">
        <v>317</v>
      </c>
      <c r="X122" s="249"/>
      <c r="Y122" s="250"/>
      <c r="Z122" s="250"/>
      <c r="AA122" s="624"/>
      <c r="AB122" s="266"/>
      <c r="AC122" s="85"/>
      <c r="AD122" s="248" t="s">
        <v>17</v>
      </c>
      <c r="AE122" s="249"/>
      <c r="AF122" s="250"/>
      <c r="AG122" s="250"/>
      <c r="AH122" s="250"/>
      <c r="AI122" s="250"/>
      <c r="AJ122" s="250"/>
      <c r="AK122" s="128"/>
      <c r="AL122" s="127"/>
    </row>
    <row r="123" spans="1:41" s="86" customFormat="1" ht="20.25" thickBot="1" x14ac:dyDescent="0.2">
      <c r="A123" s="257"/>
      <c r="B123" s="59"/>
      <c r="C123" s="83" t="s">
        <v>20</v>
      </c>
      <c r="D123" s="164"/>
      <c r="E123" s="643" t="str">
        <f>"Integratie B"&amp;LEFT(B122,1)&amp;" : "</f>
        <v xml:space="preserve">Integratie B6 : </v>
      </c>
      <c r="F123" s="644"/>
      <c r="G123" s="650"/>
      <c r="H123" s="651"/>
      <c r="I123" s="88" t="s">
        <v>21</v>
      </c>
      <c r="J123" s="84">
        <f>SUM(J125:J129)</f>
        <v>0</v>
      </c>
      <c r="K123" s="267"/>
      <c r="L123" s="59"/>
      <c r="M123" s="246"/>
      <c r="N123" s="247"/>
      <c r="O123" s="129"/>
      <c r="P123" s="129"/>
      <c r="Q123" s="129"/>
      <c r="R123" s="129"/>
      <c r="S123" s="132" t="s">
        <v>21</v>
      </c>
      <c r="T123" s="133">
        <f>SUM(T125:T129)</f>
        <v>0</v>
      </c>
      <c r="U123" s="267"/>
      <c r="V123" s="267"/>
      <c r="W123" s="246" t="s">
        <v>472</v>
      </c>
      <c r="X123" s="247"/>
      <c r="Y123" s="129"/>
      <c r="Z123" s="129"/>
      <c r="AA123" s="625"/>
      <c r="AB123" s="267"/>
      <c r="AC123" s="59"/>
      <c r="AD123" s="246"/>
      <c r="AE123" s="247"/>
      <c r="AF123" s="129"/>
      <c r="AG123" s="129"/>
      <c r="AH123" s="129"/>
      <c r="AI123" s="129"/>
      <c r="AJ123" s="129"/>
      <c r="AK123" s="132" t="s">
        <v>21</v>
      </c>
      <c r="AL123" s="133">
        <f>SUM(AL125:AL129)</f>
        <v>0</v>
      </c>
      <c r="AM123" s="11"/>
      <c r="AN123" s="11"/>
      <c r="AO123" s="11"/>
    </row>
    <row r="124" spans="1:41" s="11" customFormat="1" ht="90.75" thickTop="1" x14ac:dyDescent="0.25">
      <c r="A124" s="257"/>
      <c r="B124" s="135"/>
      <c r="C124" s="192" t="s">
        <v>5</v>
      </c>
      <c r="D124" s="192" t="s">
        <v>11</v>
      </c>
      <c r="E124" s="192" t="s">
        <v>14</v>
      </c>
      <c r="F124" s="193" t="s">
        <v>16</v>
      </c>
      <c r="G124" s="193" t="s">
        <v>36</v>
      </c>
      <c r="H124" s="193" t="s">
        <v>181</v>
      </c>
      <c r="I124" s="193" t="s">
        <v>12</v>
      </c>
      <c r="J124" s="193" t="s">
        <v>13</v>
      </c>
      <c r="K124" s="268" t="s">
        <v>210</v>
      </c>
      <c r="L124" s="14"/>
      <c r="M124" s="192" t="s">
        <v>5</v>
      </c>
      <c r="N124" s="192" t="s">
        <v>11</v>
      </c>
      <c r="O124" s="193" t="s">
        <v>16</v>
      </c>
      <c r="P124" s="194" t="s">
        <v>19</v>
      </c>
      <c r="Q124" s="193" t="s">
        <v>318</v>
      </c>
      <c r="R124" s="193" t="s">
        <v>474</v>
      </c>
      <c r="S124" s="193" t="s">
        <v>319</v>
      </c>
      <c r="T124" s="193" t="s">
        <v>224</v>
      </c>
      <c r="U124" s="268" t="s">
        <v>210</v>
      </c>
      <c r="V124" s="267"/>
      <c r="W124" s="623" t="s">
        <v>5</v>
      </c>
      <c r="X124" s="626" t="s">
        <v>470</v>
      </c>
      <c r="Y124" s="193" t="s">
        <v>318</v>
      </c>
      <c r="Z124" s="527" t="s">
        <v>473</v>
      </c>
      <c r="AA124" s="193" t="s">
        <v>319</v>
      </c>
      <c r="AB124" s="268" t="s">
        <v>210</v>
      </c>
      <c r="AC124" s="14"/>
      <c r="AD124" s="192" t="s">
        <v>5</v>
      </c>
      <c r="AE124" s="192" t="s">
        <v>11</v>
      </c>
      <c r="AF124" s="193" t="s">
        <v>16</v>
      </c>
      <c r="AG124" s="194" t="s">
        <v>19</v>
      </c>
      <c r="AH124" s="193" t="s">
        <v>424</v>
      </c>
      <c r="AI124" s="195" t="s">
        <v>15</v>
      </c>
      <c r="AJ124" s="193" t="s">
        <v>424</v>
      </c>
      <c r="AK124" s="193" t="s">
        <v>18</v>
      </c>
      <c r="AL124" s="193" t="s">
        <v>226</v>
      </c>
    </row>
    <row r="125" spans="1:41" s="11" customFormat="1" ht="15" customHeight="1" x14ac:dyDescent="0.15">
      <c r="A125" s="257"/>
      <c r="B125" s="135"/>
      <c r="C125" s="165"/>
      <c r="D125" s="63"/>
      <c r="E125" s="63"/>
      <c r="F125" s="210"/>
      <c r="G125" s="227"/>
      <c r="H125" s="64"/>
      <c r="I125" s="196">
        <f>G125*(1-H125)</f>
        <v>0</v>
      </c>
      <c r="J125" s="197">
        <f>IF(ISERROR(+I125*F125),"",+I125*F125)</f>
        <v>0</v>
      </c>
      <c r="K125" s="269"/>
      <c r="L125" s="14"/>
      <c r="M125" s="198" t="str">
        <f t="shared" ref="M125:N129" si="31">IF(ISBLANK(+C125),"",+C125)</f>
        <v/>
      </c>
      <c r="N125" s="198" t="str">
        <f t="shared" si="31"/>
        <v/>
      </c>
      <c r="O125" s="199" t="str">
        <f>IF(ISBLANK(+F125),"",+F125)</f>
        <v/>
      </c>
      <c r="P125" s="108"/>
      <c r="Q125" s="227"/>
      <c r="R125" s="211"/>
      <c r="S125" s="196">
        <f t="shared" ref="S125:S129" si="32">IF(ISERROR(+Q125*(1-(R125))),"",+Q125*(1-(R125)))</f>
        <v>0</v>
      </c>
      <c r="T125" s="197">
        <f>IF(OR(P125="nee",P125=""),0,IF(ISERROR(+S125*O125*7),0,+S125*O125*7))</f>
        <v>0</v>
      </c>
      <c r="U125" s="269"/>
      <c r="V125" s="267"/>
      <c r="W125" s="629"/>
      <c r="X125" s="627"/>
      <c r="Y125" s="628"/>
      <c r="Z125" s="528"/>
      <c r="AA125" s="196" t="str">
        <f>IF(Z125="","",Y125*(1-Z125))</f>
        <v/>
      </c>
      <c r="AB125" s="269"/>
      <c r="AC125" s="14"/>
      <c r="AD125" s="198" t="str">
        <f t="shared" ref="AD125:AE129" si="33">IF(ISBLANK(+M125),"",+M125)</f>
        <v/>
      </c>
      <c r="AE125" s="198" t="str">
        <f t="shared" si="33"/>
        <v/>
      </c>
      <c r="AF125" s="199" t="str">
        <f>IF(ISBLANK(+F125),"",+F125)</f>
        <v/>
      </c>
      <c r="AG125" s="108"/>
      <c r="AH125" s="106"/>
      <c r="AI125" s="211"/>
      <c r="AJ125" s="200" t="str">
        <f>IF(ISERROR(IF(OR(AG125="nee",AG125=""),"",+AF125*AH125)),"",IF(OR(AG125="nee",AG125=""),"",+AF125*AH125))</f>
        <v/>
      </c>
      <c r="AK125" s="201" t="str">
        <f>IF(ISERROR((AJ125*24*365)/1000),"",(AJ125*24*365)/1000)</f>
        <v/>
      </c>
      <c r="AL125" s="197">
        <f>IF(ISERROR(+AK125*tariefKwh*7),0,+AK125*tariefKwh*7)</f>
        <v>0</v>
      </c>
    </row>
    <row r="126" spans="1:41" s="11" customFormat="1" ht="15" customHeight="1" x14ac:dyDescent="0.15">
      <c r="A126" s="257"/>
      <c r="B126" s="135"/>
      <c r="C126" s="165"/>
      <c r="D126" s="63"/>
      <c r="E126" s="63"/>
      <c r="F126" s="210"/>
      <c r="G126" s="227"/>
      <c r="H126" s="64"/>
      <c r="I126" s="196">
        <f>G126*(1-H126)</f>
        <v>0</v>
      </c>
      <c r="J126" s="197">
        <f>IF(ISERROR(+I126*F126),"",+I126*F126)</f>
        <v>0</v>
      </c>
      <c r="K126" s="269"/>
      <c r="L126" s="14"/>
      <c r="M126" s="198" t="str">
        <f t="shared" si="31"/>
        <v/>
      </c>
      <c r="N126" s="198" t="str">
        <f t="shared" si="31"/>
        <v/>
      </c>
      <c r="O126" s="199" t="str">
        <f>IF(ISBLANK(+F126),"",+F126)</f>
        <v/>
      </c>
      <c r="P126" s="108"/>
      <c r="Q126" s="227"/>
      <c r="R126" s="211"/>
      <c r="S126" s="196">
        <f t="shared" si="32"/>
        <v>0</v>
      </c>
      <c r="T126" s="197">
        <f>IF(OR(P126="nee",P126=""),0,IF(ISERROR(+S126*O126*7),0,+S126*O126*7))</f>
        <v>0</v>
      </c>
      <c r="U126" s="269"/>
      <c r="V126" s="267"/>
      <c r="W126" s="629"/>
      <c r="X126" s="627"/>
      <c r="Y126" s="628"/>
      <c r="Z126" s="528"/>
      <c r="AA126" s="196" t="str">
        <f>IF(Z126="","",Y126*(1-Z126))</f>
        <v/>
      </c>
      <c r="AB126" s="269"/>
      <c r="AC126" s="14"/>
      <c r="AD126" s="198" t="str">
        <f t="shared" si="33"/>
        <v/>
      </c>
      <c r="AE126" s="198" t="str">
        <f t="shared" si="33"/>
        <v/>
      </c>
      <c r="AF126" s="199" t="str">
        <f>IF(ISBLANK(+F126),"",+F126)</f>
        <v/>
      </c>
      <c r="AG126" s="108"/>
      <c r="AH126" s="106"/>
      <c r="AI126" s="211"/>
      <c r="AJ126" s="200" t="str">
        <f>IF(ISERROR(IF(OR(AG126="nee",AG126=""),"",+AF126*AH126)),"",IF(OR(AG126="nee",AG126=""),"",+AF126*AH126))</f>
        <v/>
      </c>
      <c r="AK126" s="201" t="str">
        <f>IF(ISERROR((AJ126*24*365)/1000),"",(AJ126*24*365)/1000)</f>
        <v/>
      </c>
      <c r="AL126" s="197">
        <f>IF(ISERROR(+AK126*tariefKwh*7),0,+AK126*tariefKwh*7)</f>
        <v>0</v>
      </c>
    </row>
    <row r="127" spans="1:41" s="11" customFormat="1" ht="15" customHeight="1" x14ac:dyDescent="0.15">
      <c r="A127" s="257"/>
      <c r="B127" s="135"/>
      <c r="C127" s="165"/>
      <c r="D127" s="63"/>
      <c r="E127" s="63"/>
      <c r="F127" s="210"/>
      <c r="G127" s="227"/>
      <c r="H127" s="64"/>
      <c r="I127" s="196">
        <f>G127*(1-H127)</f>
        <v>0</v>
      </c>
      <c r="J127" s="197">
        <f>IF(ISERROR(+I127*F127),"",+I127*F127)</f>
        <v>0</v>
      </c>
      <c r="K127" s="269"/>
      <c r="L127" s="14"/>
      <c r="M127" s="198" t="str">
        <f t="shared" si="31"/>
        <v/>
      </c>
      <c r="N127" s="198" t="str">
        <f t="shared" si="31"/>
        <v/>
      </c>
      <c r="O127" s="199" t="str">
        <f>IF(ISBLANK(+F127),"",+F127)</f>
        <v/>
      </c>
      <c r="P127" s="108"/>
      <c r="Q127" s="227"/>
      <c r="R127" s="211"/>
      <c r="S127" s="196">
        <f t="shared" si="32"/>
        <v>0</v>
      </c>
      <c r="T127" s="197">
        <f>IF(OR(P127="nee",P127=""),0,IF(ISERROR(+S127*O127*7),0,+S127*O127*7))</f>
        <v>0</v>
      </c>
      <c r="U127" s="269"/>
      <c r="V127" s="267"/>
      <c r="W127" s="629"/>
      <c r="X127" s="627"/>
      <c r="Y127" s="628"/>
      <c r="Z127" s="528"/>
      <c r="AA127" s="196" t="str">
        <f>IF(Z127="","",Y127*(1-Z127))</f>
        <v/>
      </c>
      <c r="AB127" s="269"/>
      <c r="AC127" s="14"/>
      <c r="AD127" s="198" t="str">
        <f t="shared" si="33"/>
        <v/>
      </c>
      <c r="AE127" s="198" t="str">
        <f t="shared" si="33"/>
        <v/>
      </c>
      <c r="AF127" s="199" t="str">
        <f>IF(ISBLANK(+F127),"",+F127)</f>
        <v/>
      </c>
      <c r="AG127" s="108"/>
      <c r="AH127" s="106"/>
      <c r="AI127" s="211"/>
      <c r="AJ127" s="200" t="str">
        <f>IF(ISERROR(IF(OR(AG127="nee",AG127=""),"",+AF127*AH127)),"",IF(OR(AG127="nee",AG127=""),"",+AF127*AH127))</f>
        <v/>
      </c>
      <c r="AK127" s="201" t="str">
        <f>IF(ISERROR((AJ127*24*365)/1000),"",(AJ127*24*365)/1000)</f>
        <v/>
      </c>
      <c r="AL127" s="197">
        <f>IF(ISERROR(+AK127*tariefKwh*7),0,+AK127*tariefKwh*7)</f>
        <v>0</v>
      </c>
    </row>
    <row r="128" spans="1:41" s="11" customFormat="1" ht="15" customHeight="1" x14ac:dyDescent="0.15">
      <c r="A128" s="257"/>
      <c r="B128" s="135"/>
      <c r="C128" s="165"/>
      <c r="D128" s="63"/>
      <c r="E128" s="63"/>
      <c r="F128" s="210"/>
      <c r="G128" s="227"/>
      <c r="H128" s="64"/>
      <c r="I128" s="196">
        <f>G128*(1-H128)</f>
        <v>0</v>
      </c>
      <c r="J128" s="197">
        <f>IF(ISERROR(+I128*F128),"",+I128*F128)</f>
        <v>0</v>
      </c>
      <c r="K128" s="269"/>
      <c r="L128" s="14"/>
      <c r="M128" s="198" t="str">
        <f t="shared" si="31"/>
        <v/>
      </c>
      <c r="N128" s="198" t="str">
        <f t="shared" si="31"/>
        <v/>
      </c>
      <c r="O128" s="199" t="str">
        <f>IF(ISBLANK(+F128),"",+F128)</f>
        <v/>
      </c>
      <c r="P128" s="108"/>
      <c r="Q128" s="227"/>
      <c r="R128" s="211"/>
      <c r="S128" s="196">
        <f t="shared" si="32"/>
        <v>0</v>
      </c>
      <c r="T128" s="197">
        <f>IF(OR(P128="nee",P128=""),0,IF(ISERROR(+S128*O128*7),0,+S128*O128*7))</f>
        <v>0</v>
      </c>
      <c r="U128" s="269"/>
      <c r="V128" s="267"/>
      <c r="W128" s="629"/>
      <c r="X128" s="627"/>
      <c r="Y128" s="628"/>
      <c r="Z128" s="528"/>
      <c r="AA128" s="196" t="str">
        <f>IF(Z128="","",Y128*(1-Z128))</f>
        <v/>
      </c>
      <c r="AB128" s="269"/>
      <c r="AC128" s="14"/>
      <c r="AD128" s="198" t="str">
        <f t="shared" si="33"/>
        <v/>
      </c>
      <c r="AE128" s="198" t="str">
        <f t="shared" si="33"/>
        <v/>
      </c>
      <c r="AF128" s="199" t="str">
        <f>IF(ISBLANK(+F128),"",+F128)</f>
        <v/>
      </c>
      <c r="AG128" s="108"/>
      <c r="AH128" s="106"/>
      <c r="AI128" s="211"/>
      <c r="AJ128" s="200" t="str">
        <f>IF(ISERROR(IF(OR(AG128="nee",AG128=""),"",+AF128*AH128)),"",IF(OR(AG128="nee",AG128=""),"",+AF128*AH128))</f>
        <v/>
      </c>
      <c r="AK128" s="201" t="str">
        <f>IF(ISERROR((AJ128*24*365)/1000),"",(AJ128*24*365)/1000)</f>
        <v/>
      </c>
      <c r="AL128" s="197">
        <f>IF(ISERROR(+AK128*tariefKwh*7),0,+AK128*tariefKwh*7)</f>
        <v>0</v>
      </c>
    </row>
    <row r="129" spans="1:38" s="11" customFormat="1" ht="15" customHeight="1" x14ac:dyDescent="0.15">
      <c r="A129" s="257"/>
      <c r="B129" s="135"/>
      <c r="C129" s="165"/>
      <c r="D129" s="63"/>
      <c r="E129" s="63"/>
      <c r="F129" s="210"/>
      <c r="G129" s="227"/>
      <c r="H129" s="64"/>
      <c r="I129" s="196">
        <f>G129*(1-H129)</f>
        <v>0</v>
      </c>
      <c r="J129" s="197">
        <f>IF(ISERROR(+I129*F129),"",+I129*F129)</f>
        <v>0</v>
      </c>
      <c r="K129" s="269"/>
      <c r="L129" s="14"/>
      <c r="M129" s="198" t="str">
        <f t="shared" si="31"/>
        <v/>
      </c>
      <c r="N129" s="198" t="str">
        <f t="shared" si="31"/>
        <v/>
      </c>
      <c r="O129" s="199" t="str">
        <f>IF(ISBLANK(+F129),"",+F129)</f>
        <v/>
      </c>
      <c r="P129" s="108"/>
      <c r="Q129" s="227"/>
      <c r="R129" s="211"/>
      <c r="S129" s="196">
        <f t="shared" si="32"/>
        <v>0</v>
      </c>
      <c r="T129" s="197">
        <f>IF(OR(P129="nee",P129=""),0,IF(ISERROR(+S129*O129*7),0,+S129*O129*7))</f>
        <v>0</v>
      </c>
      <c r="U129" s="269"/>
      <c r="V129" s="267"/>
      <c r="W129" s="629"/>
      <c r="X129" s="627"/>
      <c r="Y129" s="628"/>
      <c r="Z129" s="528"/>
      <c r="AA129" s="196" t="str">
        <f>IF(Z129="","",Y129*(1-Z129))</f>
        <v/>
      </c>
      <c r="AB129" s="269"/>
      <c r="AC129" s="14"/>
      <c r="AD129" s="198" t="str">
        <f t="shared" si="33"/>
        <v/>
      </c>
      <c r="AE129" s="198" t="str">
        <f t="shared" si="33"/>
        <v/>
      </c>
      <c r="AF129" s="199" t="str">
        <f>IF(ISBLANK(+F129),"",+F129)</f>
        <v/>
      </c>
      <c r="AG129" s="108"/>
      <c r="AH129" s="106"/>
      <c r="AI129" s="211"/>
      <c r="AJ129" s="200" t="str">
        <f>IF(ISERROR(IF(OR(AG129="nee",AG129=""),"",+AF129*AH129)),"",IF(OR(AG129="nee",AG129=""),"",+AF129*AH129))</f>
        <v/>
      </c>
      <c r="AK129" s="201" t="str">
        <f>IF(ISERROR((AJ129*24*365)/1000),"",(AJ129*24*365)/1000)</f>
        <v/>
      </c>
      <c r="AL129" s="197">
        <f>IF(ISERROR(+AK129*tariefKwh*7),0,+AK129*tariefKwh*7)</f>
        <v>0</v>
      </c>
    </row>
    <row r="130" spans="1:38" s="11" customFormat="1" ht="15" customHeight="1" x14ac:dyDescent="0.15">
      <c r="A130" s="257"/>
      <c r="B130" s="79"/>
      <c r="C130" s="202" t="s">
        <v>299</v>
      </c>
      <c r="D130" s="203"/>
      <c r="E130" s="203"/>
      <c r="F130" s="204"/>
      <c r="G130" s="205"/>
      <c r="H130" s="206"/>
      <c r="I130" s="205"/>
      <c r="J130" s="207"/>
      <c r="K130" s="207"/>
      <c r="L130" s="208"/>
      <c r="M130" s="209"/>
      <c r="N130" s="152"/>
      <c r="O130" s="14"/>
      <c r="P130" s="14"/>
      <c r="Q130" s="14"/>
      <c r="R130" s="14"/>
      <c r="S130" s="14"/>
      <c r="T130" s="14"/>
      <c r="U130" s="207"/>
      <c r="V130" s="14"/>
      <c r="W130" s="14"/>
      <c r="X130" s="14"/>
      <c r="Y130" s="14"/>
      <c r="Z130" s="207"/>
      <c r="AA130" s="207"/>
      <c r="AB130" s="207"/>
      <c r="AC130" s="14"/>
      <c r="AD130" s="152"/>
      <c r="AE130" s="152"/>
      <c r="AF130" s="14"/>
      <c r="AG130" s="73"/>
      <c r="AH130" s="14"/>
      <c r="AI130" s="14"/>
    </row>
    <row r="131" spans="1:38" s="11" customFormat="1" ht="15" customHeight="1" x14ac:dyDescent="0.15">
      <c r="A131" s="257"/>
      <c r="B131" s="79"/>
      <c r="C131" s="202"/>
      <c r="D131" s="203"/>
      <c r="E131" s="203"/>
      <c r="F131" s="204"/>
      <c r="G131" s="205"/>
      <c r="H131" s="206"/>
      <c r="I131" s="205"/>
      <c r="J131" s="207"/>
      <c r="K131" s="205"/>
      <c r="L131" s="208"/>
      <c r="M131" s="209"/>
      <c r="N131" s="152"/>
      <c r="O131" s="14"/>
      <c r="P131" s="14"/>
      <c r="Q131" s="14"/>
      <c r="R131" s="14"/>
      <c r="S131" s="14"/>
      <c r="T131" s="14"/>
      <c r="U131" s="205"/>
      <c r="V131" s="14"/>
      <c r="W131" s="14"/>
      <c r="X131" s="14"/>
      <c r="Y131" s="14"/>
      <c r="Z131" s="205"/>
      <c r="AA131" s="205"/>
      <c r="AB131" s="205"/>
      <c r="AC131" s="14"/>
      <c r="AD131" s="152"/>
      <c r="AE131" s="152"/>
      <c r="AF131" s="14"/>
      <c r="AG131" s="73"/>
      <c r="AH131" s="14"/>
      <c r="AI131" s="14"/>
    </row>
    <row r="132" spans="1:38" s="11" customFormat="1" ht="60.75" customHeight="1" x14ac:dyDescent="0.3">
      <c r="A132" s="257"/>
      <c r="B132" s="81" t="s">
        <v>54</v>
      </c>
      <c r="C132" s="652" t="str">
        <f>VLOOKUP(B132,$B$10:$D$29,2,FALSE)</f>
        <v>Variant 6: Licentie(s) WAN-koppeling, Distributie &amp; LAN-Access</v>
      </c>
      <c r="D132" s="653"/>
      <c r="E132" s="653"/>
      <c r="F132" s="653"/>
      <c r="G132" s="67"/>
      <c r="H132" s="67"/>
      <c r="I132" s="67"/>
      <c r="J132" s="191" t="s">
        <v>41</v>
      </c>
      <c r="K132" s="270"/>
      <c r="L132" s="14"/>
      <c r="M132" s="633" t="str">
        <f>IF(E133="Subscription","Subscription","Onderhoud &amp; Support")</f>
        <v>Onderhoud &amp; Support</v>
      </c>
      <c r="N132" s="634"/>
      <c r="O132" s="634"/>
      <c r="P132" s="634"/>
      <c r="Q132" s="58"/>
      <c r="R132" s="58"/>
      <c r="S132" s="58"/>
      <c r="T132" s="191" t="str">
        <f>"Totaalprijs "&amp;M132&amp;" 
Licentie"</f>
        <v>Totaalprijs Onderhoud &amp; Support 
Licentie</v>
      </c>
      <c r="U132" s="270"/>
      <c r="V132" s="14"/>
      <c r="W132" s="270"/>
      <c r="X132" s="270"/>
      <c r="Y132" s="270"/>
      <c r="Z132" s="270"/>
      <c r="AA132" s="270"/>
      <c r="AB132" s="270"/>
      <c r="AC132" s="14"/>
      <c r="AD132" s="150"/>
      <c r="AE132" s="150"/>
      <c r="AF132" s="18"/>
      <c r="AG132" s="18"/>
      <c r="AH132" s="18"/>
      <c r="AI132" s="18"/>
      <c r="AJ132" s="18"/>
      <c r="AK132" s="18"/>
      <c r="AL132" s="18"/>
    </row>
    <row r="133" spans="1:38" s="11" customFormat="1" ht="20.25" thickBot="1" x14ac:dyDescent="0.25">
      <c r="A133" s="257"/>
      <c r="B133" s="82"/>
      <c r="C133" s="83" t="s">
        <v>39</v>
      </c>
      <c r="D133" s="166"/>
      <c r="E133" s="134"/>
      <c r="F133" s="294" t="s">
        <v>40</v>
      </c>
      <c r="G133" s="99"/>
      <c r="H133" s="68"/>
      <c r="I133" s="68"/>
      <c r="J133" s="69">
        <f>SUM(J135:J137)</f>
        <v>0</v>
      </c>
      <c r="K133" s="271"/>
      <c r="L133" s="14"/>
      <c r="M133" s="154"/>
      <c r="N133" s="153"/>
      <c r="O133" s="70"/>
      <c r="P133" s="70"/>
      <c r="Q133" s="70"/>
      <c r="R133" s="70"/>
      <c r="S133" s="70"/>
      <c r="T133" s="71">
        <f>SUM(T135:T137)</f>
        <v>0</v>
      </c>
      <c r="U133" s="271"/>
      <c r="V133" s="14"/>
      <c r="W133" s="271"/>
      <c r="X133" s="271"/>
      <c r="Y133" s="271"/>
      <c r="Z133" s="271"/>
      <c r="AA133" s="271"/>
      <c r="AB133" s="271"/>
      <c r="AC133" s="14"/>
      <c r="AD133" s="150"/>
      <c r="AE133" s="150"/>
      <c r="AF133" s="18"/>
      <c r="AG133" s="18"/>
      <c r="AH133" s="18"/>
      <c r="AI133" s="18"/>
      <c r="AJ133" s="18"/>
      <c r="AK133" s="18"/>
      <c r="AL133" s="18"/>
    </row>
    <row r="134" spans="1:38" s="11" customFormat="1" ht="75.75" thickTop="1" x14ac:dyDescent="0.25">
      <c r="A134" s="257"/>
      <c r="B134" s="135"/>
      <c r="C134" s="192" t="s">
        <v>5</v>
      </c>
      <c r="D134" s="192" t="s">
        <v>11</v>
      </c>
      <c r="E134" s="192" t="s">
        <v>14</v>
      </c>
      <c r="F134" s="193" t="s">
        <v>16</v>
      </c>
      <c r="G134" s="193" t="s">
        <v>36</v>
      </c>
      <c r="H134" s="193" t="s">
        <v>181</v>
      </c>
      <c r="I134" s="193" t="s">
        <v>12</v>
      </c>
      <c r="J134" s="193" t="s">
        <v>13</v>
      </c>
      <c r="K134" s="268" t="s">
        <v>210</v>
      </c>
      <c r="L134" s="14"/>
      <c r="M134" s="192" t="s">
        <v>5</v>
      </c>
      <c r="N134" s="192" t="s">
        <v>11</v>
      </c>
      <c r="O134" s="193" t="s">
        <v>16</v>
      </c>
      <c r="P134" s="194" t="s">
        <v>19</v>
      </c>
      <c r="Q134" s="193" t="s">
        <v>318</v>
      </c>
      <c r="R134" s="193" t="s">
        <v>181</v>
      </c>
      <c r="S134" s="193" t="s">
        <v>319</v>
      </c>
      <c r="T134" s="193" t="s">
        <v>224</v>
      </c>
      <c r="U134" s="268" t="s">
        <v>210</v>
      </c>
      <c r="V134" s="14"/>
      <c r="W134" s="271"/>
      <c r="X134" s="271"/>
      <c r="Y134" s="271"/>
      <c r="Z134" s="271"/>
      <c r="AA134" s="271"/>
      <c r="AB134" s="271"/>
      <c r="AC134" s="14"/>
      <c r="AD134" s="150"/>
      <c r="AE134" s="150"/>
      <c r="AF134" s="18"/>
      <c r="AG134" s="18"/>
      <c r="AH134" s="18"/>
      <c r="AI134" s="18"/>
      <c r="AJ134" s="18"/>
      <c r="AK134" s="18"/>
      <c r="AL134" s="18"/>
    </row>
    <row r="135" spans="1:38" s="11" customFormat="1" ht="15" customHeight="1" x14ac:dyDescent="0.2">
      <c r="A135" s="257"/>
      <c r="B135" s="135"/>
      <c r="C135" s="165"/>
      <c r="D135" s="63"/>
      <c r="E135" s="63"/>
      <c r="F135" s="210"/>
      <c r="G135" s="227"/>
      <c r="H135" s="64"/>
      <c r="I135" s="196">
        <f>G135*(1-H135)</f>
        <v>0</v>
      </c>
      <c r="J135" s="197">
        <f>IF(ISERROR(+I135*F135),"",+I135*F135)</f>
        <v>0</v>
      </c>
      <c r="K135" s="269"/>
      <c r="L135" s="14"/>
      <c r="M135" s="198" t="str">
        <f t="shared" ref="M135:N137" si="34">IF(ISBLANK(+C135),"",+C135)</f>
        <v/>
      </c>
      <c r="N135" s="198" t="str">
        <f t="shared" si="34"/>
        <v/>
      </c>
      <c r="O135" s="199" t="str">
        <f>IF(ISBLANK(+F135),"",+F135)</f>
        <v/>
      </c>
      <c r="P135" s="108"/>
      <c r="Q135" s="227"/>
      <c r="R135" s="211"/>
      <c r="S135" s="196">
        <f t="shared" ref="S135:S137" si="35">IF(ISERROR(+Q135*(1-(R135))),"",+Q135*(1-(R135)))</f>
        <v>0</v>
      </c>
      <c r="T135" s="197">
        <f>IF(OR(P135="nee",P135=""),0,IF(ISERROR(+S135*O135*7),0,+S135*O135*7))</f>
        <v>0</v>
      </c>
      <c r="U135" s="269"/>
      <c r="V135" s="14"/>
      <c r="W135" s="271"/>
      <c r="X135" s="271"/>
      <c r="Y135" s="271"/>
      <c r="Z135" s="271"/>
      <c r="AA135" s="271"/>
      <c r="AB135" s="271"/>
      <c r="AC135" s="14"/>
      <c r="AD135" s="150"/>
      <c r="AE135" s="150"/>
      <c r="AF135" s="18"/>
      <c r="AG135" s="18"/>
      <c r="AH135" s="18"/>
      <c r="AI135" s="18"/>
      <c r="AJ135" s="18"/>
      <c r="AK135" s="18"/>
      <c r="AL135" s="18"/>
    </row>
    <row r="136" spans="1:38" s="11" customFormat="1" ht="15" customHeight="1" x14ac:dyDescent="0.2">
      <c r="A136" s="257"/>
      <c r="B136" s="135"/>
      <c r="C136" s="165"/>
      <c r="D136" s="63"/>
      <c r="E136" s="63"/>
      <c r="F136" s="210"/>
      <c r="G136" s="227"/>
      <c r="H136" s="64"/>
      <c r="I136" s="196">
        <f>G136*(1-H136)</f>
        <v>0</v>
      </c>
      <c r="J136" s="197">
        <f>IF(ISERROR(+I136*F136),"",+I136*F136)</f>
        <v>0</v>
      </c>
      <c r="K136" s="269"/>
      <c r="L136" s="14"/>
      <c r="M136" s="198" t="str">
        <f t="shared" si="34"/>
        <v/>
      </c>
      <c r="N136" s="198" t="str">
        <f t="shared" si="34"/>
        <v/>
      </c>
      <c r="O136" s="199" t="str">
        <f>IF(ISBLANK(+F136),"",+F136)</f>
        <v/>
      </c>
      <c r="P136" s="108"/>
      <c r="Q136" s="227"/>
      <c r="R136" s="211"/>
      <c r="S136" s="196">
        <f t="shared" si="35"/>
        <v>0</v>
      </c>
      <c r="T136" s="197">
        <f>IF(OR(P136="nee",P136=""),0,IF(ISERROR(+S136*O136*7),0,+S136*O136*7))</f>
        <v>0</v>
      </c>
      <c r="U136" s="269"/>
      <c r="V136" s="14"/>
      <c r="W136" s="271"/>
      <c r="X136" s="271"/>
      <c r="Y136" s="271"/>
      <c r="Z136" s="271"/>
      <c r="AA136" s="271"/>
      <c r="AB136" s="271"/>
      <c r="AC136" s="14"/>
      <c r="AD136" s="150"/>
      <c r="AE136" s="150"/>
      <c r="AF136" s="18"/>
      <c r="AG136" s="18"/>
      <c r="AH136" s="18"/>
      <c r="AI136" s="18"/>
      <c r="AJ136" s="18"/>
      <c r="AK136" s="18"/>
      <c r="AL136" s="18"/>
    </row>
    <row r="137" spans="1:38" s="11" customFormat="1" ht="15" customHeight="1" x14ac:dyDescent="0.2">
      <c r="A137" s="257"/>
      <c r="B137" s="135"/>
      <c r="C137" s="165"/>
      <c r="D137" s="63"/>
      <c r="E137" s="63"/>
      <c r="F137" s="210"/>
      <c r="G137" s="227"/>
      <c r="H137" s="64"/>
      <c r="I137" s="196">
        <f>G137*(1-H137)</f>
        <v>0</v>
      </c>
      <c r="J137" s="197">
        <f>IF(ISERROR(+I137*F137),"",+I137*F137)</f>
        <v>0</v>
      </c>
      <c r="K137" s="269"/>
      <c r="L137" s="14"/>
      <c r="M137" s="198" t="str">
        <f t="shared" si="34"/>
        <v/>
      </c>
      <c r="N137" s="198" t="str">
        <f t="shared" si="34"/>
        <v/>
      </c>
      <c r="O137" s="199" t="str">
        <f>IF(ISBLANK(+F137),"",+F137)</f>
        <v/>
      </c>
      <c r="P137" s="108"/>
      <c r="Q137" s="227"/>
      <c r="R137" s="211"/>
      <c r="S137" s="196">
        <f t="shared" si="35"/>
        <v>0</v>
      </c>
      <c r="T137" s="197">
        <f>IF(OR(P137="nee",P137=""),0,IF(ISERROR(+S137*O137*7),0,+S137*O137*7))</f>
        <v>0</v>
      </c>
      <c r="U137" s="269"/>
      <c r="V137" s="14"/>
      <c r="W137" s="271"/>
      <c r="X137" s="271"/>
      <c r="Y137" s="271"/>
      <c r="Z137" s="271"/>
      <c r="AA137" s="271"/>
      <c r="AB137" s="271"/>
      <c r="AC137" s="14"/>
      <c r="AD137" s="150"/>
      <c r="AE137" s="150"/>
      <c r="AF137" s="18"/>
      <c r="AG137" s="18"/>
      <c r="AH137" s="18"/>
      <c r="AI137" s="18"/>
      <c r="AJ137" s="18"/>
      <c r="AK137" s="18"/>
      <c r="AL137" s="18"/>
    </row>
    <row r="138" spans="1:38" s="11" customFormat="1" ht="15" customHeight="1" thickBot="1" x14ac:dyDescent="0.25">
      <c r="A138" s="257"/>
      <c r="B138" s="158"/>
      <c r="C138" s="158"/>
      <c r="D138" s="158"/>
      <c r="E138" s="24"/>
      <c r="F138" s="20"/>
      <c r="G138" s="20"/>
      <c r="H138" s="20"/>
      <c r="I138" s="20"/>
      <c r="J138" s="20"/>
      <c r="K138" s="20"/>
      <c r="L138" s="20"/>
      <c r="M138" s="149"/>
      <c r="N138" s="149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149"/>
      <c r="AE138" s="149"/>
      <c r="AF138" s="20"/>
      <c r="AG138" s="20"/>
      <c r="AH138" s="20"/>
      <c r="AI138" s="20"/>
      <c r="AJ138" s="20"/>
      <c r="AK138" s="20"/>
      <c r="AL138" s="20"/>
    </row>
    <row r="139" spans="1:38" s="11" customFormat="1" ht="15" customHeight="1" x14ac:dyDescent="0.2">
      <c r="A139" s="257"/>
      <c r="B139" s="159"/>
      <c r="C139" s="159"/>
      <c r="D139" s="159"/>
      <c r="E139" s="17"/>
      <c r="F139" s="18"/>
      <c r="G139" s="18"/>
      <c r="H139" s="18"/>
      <c r="I139" s="18"/>
      <c r="J139" s="18"/>
      <c r="L139" s="18"/>
      <c r="M139" s="150"/>
      <c r="N139" s="150"/>
      <c r="O139" s="18"/>
      <c r="P139" s="18"/>
      <c r="Q139" s="18"/>
      <c r="R139" s="18"/>
      <c r="S139" s="18"/>
      <c r="T139" s="18"/>
      <c r="AC139" s="18"/>
      <c r="AD139" s="150"/>
      <c r="AE139" s="150"/>
      <c r="AF139" s="18"/>
      <c r="AG139" s="18"/>
      <c r="AH139" s="18"/>
      <c r="AI139" s="18"/>
      <c r="AJ139" s="18"/>
      <c r="AK139" s="18"/>
      <c r="AL139" s="18"/>
    </row>
    <row r="140" spans="1:38" s="11" customFormat="1" ht="15" customHeight="1" x14ac:dyDescent="0.2">
      <c r="A140" s="257"/>
      <c r="B140" s="7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8"/>
      <c r="N140" s="150"/>
      <c r="O140" s="150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50"/>
      <c r="AF140" s="150"/>
      <c r="AG140" s="18"/>
      <c r="AH140" s="18"/>
      <c r="AI140" s="18"/>
      <c r="AJ140" s="18"/>
      <c r="AK140" s="18"/>
      <c r="AL140" s="18"/>
    </row>
    <row r="141" spans="1:38" s="11" customFormat="1" ht="15" customHeight="1" x14ac:dyDescent="0.2">
      <c r="A141" s="257"/>
      <c r="B141" s="79"/>
      <c r="C141" s="159"/>
      <c r="D141" s="159"/>
      <c r="E141" s="17"/>
      <c r="F141" s="18"/>
      <c r="G141" s="18"/>
      <c r="H141" s="18"/>
      <c r="I141" s="18"/>
      <c r="J141" s="18"/>
      <c r="K141" s="18"/>
      <c r="L141" s="18"/>
      <c r="M141" s="18"/>
      <c r="N141" s="150"/>
      <c r="O141" s="150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50"/>
      <c r="AF141" s="150"/>
      <c r="AG141" s="18"/>
      <c r="AH141" s="18"/>
      <c r="AI141" s="18"/>
      <c r="AJ141" s="18"/>
      <c r="AK141" s="18"/>
      <c r="AL141" s="18"/>
    </row>
    <row r="142" spans="1:38" s="11" customFormat="1" ht="15" customHeight="1" x14ac:dyDescent="0.2">
      <c r="A142" s="257"/>
      <c r="B142" s="79"/>
      <c r="C142" s="159"/>
      <c r="D142" s="159"/>
      <c r="E142" s="17"/>
      <c r="F142" s="18"/>
      <c r="G142" s="18"/>
      <c r="H142" s="18"/>
      <c r="I142" s="18"/>
      <c r="J142" s="18"/>
      <c r="K142" s="18"/>
      <c r="L142" s="18"/>
      <c r="M142" s="18"/>
      <c r="N142" s="150"/>
      <c r="O142" s="150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50"/>
      <c r="AF142" s="150"/>
      <c r="AG142" s="18"/>
      <c r="AH142" s="18"/>
      <c r="AI142" s="18"/>
      <c r="AJ142" s="18"/>
      <c r="AK142" s="18"/>
      <c r="AL142" s="18"/>
    </row>
    <row r="143" spans="1:38" s="11" customFormat="1" ht="15" customHeight="1" x14ac:dyDescent="0.2">
      <c r="A143" s="257"/>
      <c r="B143" s="7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5" customHeight="1" x14ac:dyDescent="0.2">
      <c r="A144" s="257"/>
      <c r="B144" s="79"/>
      <c r="C144" s="159"/>
      <c r="D144" s="159"/>
      <c r="E144" s="17"/>
      <c r="F144" s="18"/>
      <c r="G144" s="18"/>
      <c r="H144" s="18"/>
      <c r="I144" s="18"/>
      <c r="J144" s="18"/>
      <c r="K144" s="18"/>
      <c r="L144" s="18"/>
      <c r="M144" s="18"/>
      <c r="N144" s="150"/>
      <c r="O144" s="150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50"/>
      <c r="AF144" s="150"/>
      <c r="AG144" s="18"/>
      <c r="AH144" s="18"/>
      <c r="AI144" s="18"/>
      <c r="AJ144" s="18"/>
      <c r="AK144" s="18"/>
      <c r="AL144" s="18"/>
    </row>
    <row r="145" spans="1:38" s="11" customFormat="1" ht="15" customHeight="1" x14ac:dyDescent="0.2">
      <c r="A145" s="257"/>
      <c r="B145" s="79"/>
      <c r="C145" s="159"/>
      <c r="D145" s="159"/>
      <c r="E145" s="17"/>
      <c r="F145" s="18"/>
      <c r="G145" s="18"/>
      <c r="H145" s="18"/>
      <c r="I145" s="18"/>
      <c r="J145" s="18"/>
      <c r="K145" s="18"/>
      <c r="L145" s="18"/>
      <c r="M145" s="18"/>
      <c r="N145" s="150"/>
      <c r="O145" s="150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50"/>
      <c r="AF145" s="150"/>
      <c r="AG145" s="18"/>
      <c r="AH145" s="18"/>
      <c r="AI145" s="18"/>
      <c r="AJ145" s="18"/>
      <c r="AK145" s="18"/>
      <c r="AL145" s="18"/>
    </row>
    <row r="146" spans="1:38" s="11" customFormat="1" ht="15" customHeight="1" x14ac:dyDescent="0.2">
      <c r="A146" s="257"/>
      <c r="B146" s="79"/>
      <c r="C146" s="159"/>
      <c r="D146" s="159"/>
      <c r="E146" s="17"/>
      <c r="F146" s="18"/>
      <c r="G146" s="18"/>
      <c r="H146" s="18"/>
      <c r="I146" s="18"/>
      <c r="J146" s="18"/>
      <c r="K146" s="18"/>
      <c r="L146" s="18"/>
      <c r="M146" s="18"/>
      <c r="N146" s="150"/>
      <c r="O146" s="150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50"/>
      <c r="AF146" s="150"/>
      <c r="AG146" s="18"/>
      <c r="AH146" s="18"/>
      <c r="AI146" s="18"/>
      <c r="AJ146" s="18"/>
      <c r="AK146" s="18"/>
      <c r="AL146" s="18"/>
    </row>
    <row r="147" spans="1:38" s="11" customFormat="1" ht="15" customHeight="1" x14ac:dyDescent="0.2">
      <c r="A147" s="257"/>
      <c r="B147" s="79"/>
      <c r="C147" s="159"/>
      <c r="D147" s="159"/>
      <c r="E147" s="17"/>
      <c r="F147" s="18"/>
      <c r="G147" s="18"/>
      <c r="H147" s="18"/>
      <c r="I147" s="18"/>
      <c r="J147" s="18"/>
      <c r="K147" s="18"/>
      <c r="L147" s="18"/>
      <c r="M147" s="18"/>
      <c r="N147" s="150"/>
      <c r="O147" s="150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50"/>
      <c r="AF147" s="150"/>
      <c r="AG147" s="18"/>
      <c r="AH147" s="18"/>
      <c r="AI147" s="18"/>
      <c r="AJ147" s="18"/>
      <c r="AK147" s="18"/>
      <c r="AL147" s="18"/>
    </row>
    <row r="148" spans="1:38" s="11" customFormat="1" ht="15" customHeight="1" x14ac:dyDescent="0.2">
      <c r="A148" s="257"/>
      <c r="B148" s="79"/>
      <c r="C148" s="159"/>
      <c r="D148" s="159"/>
      <c r="E148" s="17"/>
      <c r="F148" s="18"/>
      <c r="G148" s="18"/>
      <c r="H148" s="18"/>
      <c r="I148" s="18"/>
      <c r="J148" s="18"/>
      <c r="K148" s="18"/>
      <c r="L148" s="18"/>
      <c r="M148" s="18"/>
      <c r="N148" s="150"/>
      <c r="O148" s="150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50"/>
      <c r="AF148" s="150"/>
      <c r="AG148" s="18"/>
      <c r="AH148" s="18"/>
      <c r="AI148" s="18"/>
      <c r="AJ148" s="18"/>
      <c r="AK148" s="18"/>
      <c r="AL148" s="18"/>
    </row>
    <row r="149" spans="1:38" s="11" customFormat="1" ht="15" customHeight="1" x14ac:dyDescent="0.2">
      <c r="A149" s="257"/>
      <c r="B149" s="79"/>
      <c r="C149" s="159"/>
      <c r="D149" s="159"/>
      <c r="E149" s="17"/>
      <c r="F149" s="18"/>
      <c r="G149" s="18"/>
      <c r="H149" s="18"/>
      <c r="I149" s="18"/>
      <c r="J149" s="18"/>
      <c r="K149" s="18"/>
      <c r="L149" s="18"/>
      <c r="M149" s="18"/>
      <c r="N149" s="150"/>
      <c r="O149" s="150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50"/>
      <c r="AF149" s="150"/>
      <c r="AG149" s="18"/>
      <c r="AH149" s="18"/>
      <c r="AI149" s="18"/>
      <c r="AJ149" s="18"/>
      <c r="AK149" s="18"/>
      <c r="AL149" s="18"/>
    </row>
    <row r="150" spans="1:38" s="11" customFormat="1" ht="15" customHeight="1" x14ac:dyDescent="0.2">
      <c r="A150" s="257"/>
      <c r="B150" s="79"/>
      <c r="C150" s="159"/>
      <c r="D150" s="159"/>
      <c r="E150" s="17"/>
      <c r="F150" s="18"/>
      <c r="G150" s="18"/>
      <c r="H150" s="18"/>
      <c r="I150" s="18"/>
      <c r="J150" s="18"/>
      <c r="K150" s="18"/>
      <c r="L150" s="18"/>
      <c r="M150" s="18"/>
      <c r="N150" s="150"/>
      <c r="O150" s="150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50"/>
      <c r="AF150" s="150"/>
      <c r="AG150" s="18"/>
      <c r="AH150" s="18"/>
      <c r="AI150" s="18"/>
      <c r="AJ150" s="18"/>
      <c r="AK150" s="18"/>
      <c r="AL150" s="18"/>
    </row>
    <row r="151" spans="1:38" s="11" customFormat="1" ht="15" customHeight="1" x14ac:dyDescent="0.2">
      <c r="A151" s="257"/>
      <c r="B151" s="79"/>
      <c r="C151" s="159"/>
      <c r="D151" s="159"/>
      <c r="E151" s="17"/>
      <c r="F151" s="18"/>
      <c r="G151" s="18"/>
      <c r="H151" s="18"/>
      <c r="I151" s="18"/>
      <c r="J151" s="18"/>
      <c r="K151" s="18"/>
      <c r="L151" s="18"/>
      <c r="M151" s="18"/>
      <c r="N151" s="150"/>
      <c r="O151" s="150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50"/>
      <c r="AF151" s="150"/>
      <c r="AG151" s="18"/>
      <c r="AH151" s="18"/>
      <c r="AI151" s="18"/>
      <c r="AJ151" s="18"/>
      <c r="AK151" s="18"/>
      <c r="AL151" s="18"/>
    </row>
    <row r="152" spans="1:38" s="11" customFormat="1" ht="15" customHeight="1" x14ac:dyDescent="0.2">
      <c r="A152" s="257"/>
      <c r="B152" s="79"/>
      <c r="C152" s="159"/>
      <c r="D152" s="159"/>
      <c r="E152" s="17"/>
      <c r="F152" s="18"/>
      <c r="G152" s="18"/>
      <c r="H152" s="18"/>
      <c r="I152" s="18"/>
      <c r="J152" s="18"/>
      <c r="K152" s="18"/>
      <c r="L152" s="18"/>
      <c r="M152" s="18"/>
      <c r="N152" s="150"/>
      <c r="O152" s="150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50"/>
      <c r="AF152" s="150"/>
      <c r="AG152" s="18"/>
      <c r="AH152" s="18"/>
      <c r="AI152" s="18"/>
      <c r="AJ152" s="18"/>
      <c r="AK152" s="18"/>
      <c r="AL152" s="18"/>
    </row>
    <row r="153" spans="1:38" s="11" customFormat="1" ht="15" customHeight="1" x14ac:dyDescent="0.2">
      <c r="A153" s="257"/>
      <c r="B153" s="79"/>
      <c r="C153" s="159"/>
      <c r="D153" s="159"/>
      <c r="E153" s="17"/>
      <c r="F153" s="18"/>
      <c r="G153" s="18"/>
      <c r="H153" s="18"/>
      <c r="I153" s="18"/>
      <c r="J153" s="18"/>
      <c r="K153" s="18"/>
      <c r="L153" s="18"/>
      <c r="M153" s="18"/>
      <c r="N153" s="150"/>
      <c r="O153" s="150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50"/>
      <c r="AF153" s="150"/>
      <c r="AG153" s="18"/>
      <c r="AH153" s="18"/>
      <c r="AI153" s="18"/>
      <c r="AJ153" s="18"/>
      <c r="AK153" s="18"/>
      <c r="AL153" s="18"/>
    </row>
    <row r="154" spans="1:38" s="11" customFormat="1" ht="15" customHeight="1" x14ac:dyDescent="0.2">
      <c r="A154" s="257"/>
      <c r="B154" s="79"/>
      <c r="C154" s="159"/>
      <c r="D154" s="159"/>
      <c r="E154" s="17"/>
      <c r="F154" s="18"/>
      <c r="G154" s="18"/>
      <c r="H154" s="18"/>
      <c r="I154" s="18"/>
      <c r="J154" s="18"/>
      <c r="K154" s="18"/>
      <c r="L154" s="18"/>
      <c r="M154" s="18"/>
      <c r="N154" s="150"/>
      <c r="O154" s="150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50"/>
      <c r="AF154" s="150"/>
      <c r="AG154" s="18"/>
      <c r="AH154" s="18"/>
      <c r="AI154" s="18"/>
      <c r="AJ154" s="18"/>
      <c r="AK154" s="18"/>
      <c r="AL154" s="18"/>
    </row>
    <row r="155" spans="1:38" s="11" customFormat="1" ht="15" customHeight="1" x14ac:dyDescent="0.2">
      <c r="A155" s="257"/>
      <c r="B155" s="79"/>
      <c r="C155" s="159"/>
      <c r="D155" s="159"/>
      <c r="E155" s="17"/>
      <c r="F155" s="18"/>
      <c r="G155" s="18"/>
      <c r="H155" s="18"/>
      <c r="I155" s="18"/>
      <c r="J155" s="18"/>
      <c r="K155" s="18"/>
      <c r="L155" s="18"/>
      <c r="M155" s="18"/>
      <c r="N155" s="150"/>
      <c r="O155" s="150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50"/>
      <c r="AF155" s="150"/>
      <c r="AG155" s="18"/>
      <c r="AH155" s="18"/>
      <c r="AI155" s="18"/>
      <c r="AJ155" s="18"/>
      <c r="AK155" s="18"/>
      <c r="AL155" s="18"/>
    </row>
    <row r="156" spans="1:38" s="11" customFormat="1" ht="15" customHeight="1" x14ac:dyDescent="0.2">
      <c r="A156" s="257"/>
      <c r="B156" s="79"/>
      <c r="C156" s="159"/>
      <c r="D156" s="159"/>
      <c r="E156" s="17"/>
      <c r="F156" s="18"/>
      <c r="G156" s="18"/>
      <c r="H156" s="18"/>
      <c r="I156" s="18"/>
      <c r="J156" s="18"/>
      <c r="K156" s="18"/>
      <c r="L156" s="18"/>
      <c r="M156" s="18"/>
      <c r="N156" s="150"/>
      <c r="O156" s="150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50"/>
      <c r="AF156" s="150"/>
      <c r="AG156" s="18"/>
      <c r="AH156" s="18"/>
      <c r="AI156" s="18"/>
      <c r="AJ156" s="18"/>
      <c r="AK156" s="18"/>
      <c r="AL156" s="18"/>
    </row>
    <row r="157" spans="1:38" s="11" customFormat="1" ht="15" customHeight="1" x14ac:dyDescent="0.2">
      <c r="A157" s="257"/>
      <c r="B157" s="79"/>
      <c r="C157" s="159"/>
      <c r="D157" s="159"/>
      <c r="E157" s="17"/>
      <c r="F157" s="18"/>
      <c r="G157" s="18"/>
      <c r="H157" s="18"/>
      <c r="I157" s="18"/>
      <c r="J157" s="18"/>
      <c r="K157" s="18"/>
      <c r="L157" s="18"/>
      <c r="M157" s="18"/>
      <c r="N157" s="150"/>
      <c r="O157" s="150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50"/>
      <c r="AF157" s="150"/>
      <c r="AG157" s="18"/>
      <c r="AH157" s="18"/>
      <c r="AI157" s="18"/>
      <c r="AJ157" s="18"/>
      <c r="AK157" s="18"/>
      <c r="AL157" s="18"/>
    </row>
    <row r="158" spans="1:38" s="11" customFormat="1" ht="15" customHeight="1" x14ac:dyDescent="0.2">
      <c r="A158" s="257"/>
      <c r="B158" s="7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8"/>
      <c r="N158" s="150"/>
      <c r="O158" s="150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50"/>
      <c r="AF158" s="150"/>
      <c r="AG158" s="18"/>
      <c r="AH158" s="18"/>
      <c r="AI158" s="18"/>
      <c r="AJ158" s="18"/>
      <c r="AK158" s="18"/>
      <c r="AL158" s="18"/>
    </row>
    <row r="159" spans="1:38" s="11" customFormat="1" ht="15" customHeight="1" x14ac:dyDescent="0.2">
      <c r="A159" s="257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50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50"/>
      <c r="AF159" s="150"/>
      <c r="AG159" s="18"/>
      <c r="AH159" s="18"/>
      <c r="AI159" s="18"/>
      <c r="AJ159" s="18"/>
      <c r="AK159" s="18"/>
      <c r="AL159" s="18"/>
    </row>
    <row r="160" spans="1:38" s="11" customFormat="1" ht="15" customHeight="1" x14ac:dyDescent="0.2">
      <c r="A160" s="257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50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50"/>
      <c r="AF160" s="150"/>
      <c r="AG160" s="18"/>
      <c r="AH160" s="18"/>
      <c r="AI160" s="18"/>
      <c r="AJ160" s="18"/>
      <c r="AK160" s="18"/>
      <c r="AL160" s="18"/>
    </row>
    <row r="161" spans="1:38" s="11" customFormat="1" ht="15" customHeight="1" x14ac:dyDescent="0.2">
      <c r="A161" s="257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50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50"/>
      <c r="AF161" s="150"/>
      <c r="AG161" s="18"/>
      <c r="AH161" s="18"/>
      <c r="AI161" s="18"/>
      <c r="AJ161" s="18"/>
      <c r="AK161" s="18"/>
      <c r="AL161" s="18"/>
    </row>
    <row r="162" spans="1:38" s="11" customFormat="1" ht="15" customHeight="1" x14ac:dyDescent="0.2">
      <c r="A162" s="257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50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50"/>
      <c r="AF162" s="150"/>
      <c r="AG162" s="18"/>
      <c r="AH162" s="18"/>
      <c r="AI162" s="18"/>
      <c r="AJ162" s="18"/>
      <c r="AK162" s="18"/>
      <c r="AL162" s="18"/>
    </row>
    <row r="163" spans="1:38" s="11" customFormat="1" ht="15" customHeight="1" x14ac:dyDescent="0.2">
      <c r="A163" s="257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50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50"/>
      <c r="AF163" s="150"/>
      <c r="AG163" s="18"/>
      <c r="AH163" s="18"/>
      <c r="AI163" s="18"/>
      <c r="AJ163" s="18"/>
      <c r="AK163" s="18"/>
      <c r="AL163" s="18"/>
    </row>
    <row r="164" spans="1:38" s="11" customFormat="1" ht="15" customHeight="1" x14ac:dyDescent="0.2">
      <c r="A164" s="257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50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50"/>
      <c r="AF164" s="150"/>
      <c r="AG164" s="18"/>
      <c r="AH164" s="18"/>
      <c r="AI164" s="18"/>
      <c r="AJ164" s="18"/>
      <c r="AK164" s="18"/>
      <c r="AL164" s="18"/>
    </row>
    <row r="165" spans="1:38" s="11" customFormat="1" ht="15" customHeight="1" x14ac:dyDescent="0.2">
      <c r="A165" s="257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50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50"/>
      <c r="AF165" s="150"/>
      <c r="AG165" s="18"/>
      <c r="AH165" s="18"/>
      <c r="AI165" s="18"/>
      <c r="AJ165" s="18"/>
      <c r="AK165" s="18"/>
      <c r="AL165" s="18"/>
    </row>
    <row r="166" spans="1:38" s="11" customFormat="1" ht="15" customHeight="1" x14ac:dyDescent="0.2">
      <c r="A166" s="257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50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50"/>
      <c r="AF166" s="150"/>
      <c r="AG166" s="18"/>
      <c r="AH166" s="18"/>
      <c r="AI166" s="18"/>
      <c r="AJ166" s="18"/>
      <c r="AK166" s="18"/>
      <c r="AL166" s="18"/>
    </row>
    <row r="167" spans="1:38" s="11" customFormat="1" ht="15" customHeight="1" x14ac:dyDescent="0.2">
      <c r="A167" s="257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50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50"/>
      <c r="AF167" s="150"/>
      <c r="AG167" s="18"/>
      <c r="AH167" s="18"/>
      <c r="AI167" s="18"/>
      <c r="AJ167" s="18"/>
      <c r="AK167" s="18"/>
      <c r="AL167" s="18"/>
    </row>
    <row r="168" spans="1:38" s="11" customFormat="1" ht="15" customHeight="1" x14ac:dyDescent="0.2">
      <c r="A168" s="257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50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50"/>
      <c r="AF168" s="150"/>
      <c r="AG168" s="18"/>
      <c r="AH168" s="18"/>
      <c r="AI168" s="18"/>
      <c r="AJ168" s="18"/>
      <c r="AK168" s="18"/>
      <c r="AL168" s="18"/>
    </row>
    <row r="169" spans="1:38" s="11" customFormat="1" ht="15" customHeight="1" x14ac:dyDescent="0.2">
      <c r="A169" s="257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50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50"/>
      <c r="AF169" s="150"/>
      <c r="AG169" s="18"/>
      <c r="AH169" s="18"/>
      <c r="AI169" s="18"/>
      <c r="AJ169" s="18"/>
      <c r="AK169" s="18"/>
      <c r="AL169" s="18"/>
    </row>
    <row r="170" spans="1:38" s="11" customFormat="1" ht="15" customHeight="1" x14ac:dyDescent="0.2">
      <c r="A170" s="257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50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50"/>
      <c r="AF170" s="150"/>
      <c r="AG170" s="18"/>
      <c r="AH170" s="18"/>
      <c r="AI170" s="18"/>
      <c r="AJ170" s="18"/>
      <c r="AK170" s="18"/>
      <c r="AL170" s="18"/>
    </row>
    <row r="171" spans="1:38" s="11" customFormat="1" ht="15" customHeight="1" x14ac:dyDescent="0.2">
      <c r="A171" s="257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50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50"/>
      <c r="AF171" s="150"/>
      <c r="AG171" s="18"/>
      <c r="AH171" s="18"/>
      <c r="AI171" s="18"/>
      <c r="AJ171" s="18"/>
      <c r="AK171" s="18"/>
      <c r="AL171" s="18"/>
    </row>
    <row r="172" spans="1:38" s="11" customFormat="1" ht="15" customHeight="1" x14ac:dyDescent="0.2">
      <c r="A172" s="257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50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50"/>
      <c r="AF172" s="150"/>
      <c r="AG172" s="18"/>
      <c r="AH172" s="18"/>
      <c r="AI172" s="18"/>
      <c r="AJ172" s="18"/>
      <c r="AK172" s="18"/>
      <c r="AL172" s="18"/>
    </row>
    <row r="173" spans="1:38" s="11" customFormat="1" ht="15" customHeight="1" x14ac:dyDescent="0.2">
      <c r="A173" s="257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50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50"/>
      <c r="AF173" s="150"/>
      <c r="AG173" s="18"/>
      <c r="AH173" s="18"/>
      <c r="AI173" s="18"/>
      <c r="AJ173" s="18"/>
      <c r="AK173" s="18"/>
      <c r="AL173" s="18"/>
    </row>
    <row r="174" spans="1:38" s="11" customFormat="1" ht="15" customHeight="1" x14ac:dyDescent="0.2">
      <c r="A174" s="257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50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50"/>
      <c r="AF174" s="150"/>
      <c r="AG174" s="18"/>
      <c r="AH174" s="18"/>
      <c r="AI174" s="18"/>
      <c r="AJ174" s="18"/>
      <c r="AK174" s="18"/>
      <c r="AL174" s="18"/>
    </row>
    <row r="175" spans="1:38" s="11" customFormat="1" ht="15" customHeight="1" x14ac:dyDescent="0.2">
      <c r="A175" s="257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50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50"/>
      <c r="AF175" s="150"/>
      <c r="AG175" s="18"/>
      <c r="AH175" s="18"/>
      <c r="AI175" s="18"/>
      <c r="AJ175" s="18"/>
      <c r="AK175" s="18"/>
      <c r="AL175" s="18"/>
    </row>
    <row r="176" spans="1:38" s="11" customFormat="1" ht="15" customHeight="1" x14ac:dyDescent="0.2">
      <c r="A176" s="257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50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50"/>
      <c r="AF176" s="150"/>
      <c r="AG176" s="18"/>
      <c r="AH176" s="18"/>
      <c r="AI176" s="18"/>
      <c r="AJ176" s="18"/>
      <c r="AK176" s="18"/>
      <c r="AL176" s="18"/>
    </row>
    <row r="177" spans="1:38" s="11" customFormat="1" ht="15" customHeight="1" x14ac:dyDescent="0.2">
      <c r="A177" s="257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50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50"/>
      <c r="AF177" s="150"/>
      <c r="AG177" s="18"/>
      <c r="AH177" s="18"/>
      <c r="AI177" s="18"/>
      <c r="AJ177" s="18"/>
      <c r="AK177" s="18"/>
      <c r="AL177" s="18"/>
    </row>
    <row r="178" spans="1:38" s="11" customFormat="1" ht="15" customHeight="1" x14ac:dyDescent="0.2">
      <c r="A178" s="257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50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50"/>
      <c r="AF178" s="150"/>
      <c r="AG178" s="18"/>
      <c r="AH178" s="18"/>
      <c r="AI178" s="18"/>
      <c r="AJ178" s="18"/>
      <c r="AK178" s="18"/>
      <c r="AL178" s="18"/>
    </row>
    <row r="179" spans="1:38" s="11" customFormat="1" ht="15" customHeight="1" x14ac:dyDescent="0.2">
      <c r="A179" s="257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50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50"/>
      <c r="AF179" s="150"/>
      <c r="AG179" s="18"/>
      <c r="AH179" s="18"/>
      <c r="AI179" s="18"/>
      <c r="AJ179" s="18"/>
      <c r="AK179" s="18"/>
      <c r="AL179" s="18"/>
    </row>
    <row r="180" spans="1:38" s="11" customFormat="1" ht="15" customHeight="1" x14ac:dyDescent="0.2">
      <c r="A180" s="257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customHeight="1" x14ac:dyDescent="0.2">
      <c r="A181" s="257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customHeight="1" x14ac:dyDescent="0.2">
      <c r="A182" s="257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customHeight="1" x14ac:dyDescent="0.2">
      <c r="A183" s="257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customHeight="1" x14ac:dyDescent="0.2">
      <c r="A184" s="257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customHeight="1" x14ac:dyDescent="0.2">
      <c r="A185" s="257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customHeight="1" x14ac:dyDescent="0.2">
      <c r="A186" s="257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customHeight="1" x14ac:dyDescent="0.2">
      <c r="A187" s="257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customHeight="1" x14ac:dyDescent="0.2">
      <c r="A188" s="257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customHeight="1" x14ac:dyDescent="0.2">
      <c r="A189" s="257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customHeight="1" x14ac:dyDescent="0.2">
      <c r="A190" s="257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customHeight="1" x14ac:dyDescent="0.2">
      <c r="A191" s="257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customHeight="1" x14ac:dyDescent="0.2">
      <c r="A192" s="257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customHeight="1" x14ac:dyDescent="0.2">
      <c r="A193" s="257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customHeight="1" x14ac:dyDescent="0.2">
      <c r="A194" s="257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customHeight="1" x14ac:dyDescent="0.2">
      <c r="A195" s="257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customHeight="1" x14ac:dyDescent="0.2">
      <c r="A196" s="257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customHeight="1" x14ac:dyDescent="0.2">
      <c r="A197" s="257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customHeight="1" x14ac:dyDescent="0.2">
      <c r="A198" s="257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customHeight="1" x14ac:dyDescent="0.2">
      <c r="A199" s="257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customHeight="1" x14ac:dyDescent="0.2">
      <c r="A200" s="257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customHeight="1" x14ac:dyDescent="0.2">
      <c r="A201" s="257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customHeight="1" x14ac:dyDescent="0.2">
      <c r="A202" s="257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customHeight="1" x14ac:dyDescent="0.2">
      <c r="A203" s="257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customHeight="1" x14ac:dyDescent="0.2">
      <c r="A204" s="257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customHeight="1" x14ac:dyDescent="0.2">
      <c r="A205" s="257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customHeight="1" x14ac:dyDescent="0.2">
      <c r="A206" s="257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customHeight="1" x14ac:dyDescent="0.2">
      <c r="A207" s="257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customHeight="1" x14ac:dyDescent="0.2">
      <c r="A208" s="257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customHeight="1" x14ac:dyDescent="0.2">
      <c r="A209" s="257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customHeight="1" x14ac:dyDescent="0.2">
      <c r="A210" s="257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customHeight="1" x14ac:dyDescent="0.2">
      <c r="A211" s="257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customHeight="1" x14ac:dyDescent="0.2">
      <c r="A212" s="257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customHeight="1" x14ac:dyDescent="0.2">
      <c r="A213" s="257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customHeight="1" x14ac:dyDescent="0.2">
      <c r="A214" s="257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customHeight="1" x14ac:dyDescent="0.2">
      <c r="A215" s="257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customHeight="1" x14ac:dyDescent="0.2">
      <c r="A216" s="257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customHeight="1" x14ac:dyDescent="0.2">
      <c r="A217" s="257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customHeight="1" x14ac:dyDescent="0.2">
      <c r="A218" s="257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customHeight="1" x14ac:dyDescent="0.2">
      <c r="A219" s="257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customHeight="1" x14ac:dyDescent="0.2">
      <c r="A220" s="257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customHeight="1" x14ac:dyDescent="0.2">
      <c r="A221" s="257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customHeight="1" x14ac:dyDescent="0.2">
      <c r="A222" s="257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customHeight="1" x14ac:dyDescent="0.2">
      <c r="A223" s="257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customHeight="1" x14ac:dyDescent="0.2">
      <c r="A224" s="257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customHeight="1" x14ac:dyDescent="0.2">
      <c r="A225" s="257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customHeight="1" x14ac:dyDescent="0.2">
      <c r="A226" s="257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customHeight="1" x14ac:dyDescent="0.2">
      <c r="A227" s="257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customHeight="1" x14ac:dyDescent="0.2">
      <c r="A228" s="257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customHeight="1" x14ac:dyDescent="0.2">
      <c r="A229" s="257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customHeight="1" x14ac:dyDescent="0.2">
      <c r="A230" s="257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customHeight="1" x14ac:dyDescent="0.2">
      <c r="A231" s="257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customHeight="1" x14ac:dyDescent="0.2">
      <c r="A232" s="257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customHeight="1" x14ac:dyDescent="0.2">
      <c r="A233" s="257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customHeight="1" x14ac:dyDescent="0.2">
      <c r="A234" s="257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customHeight="1" x14ac:dyDescent="0.2">
      <c r="A235" s="257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customHeight="1" x14ac:dyDescent="0.2">
      <c r="A236" s="257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customHeight="1" x14ac:dyDescent="0.2">
      <c r="A237" s="257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customHeight="1" x14ac:dyDescent="0.2">
      <c r="A238" s="257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customHeight="1" x14ac:dyDescent="0.2">
      <c r="A239" s="257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customHeight="1" x14ac:dyDescent="0.2">
      <c r="A240" s="257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customHeight="1" x14ac:dyDescent="0.2">
      <c r="A241" s="257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customHeight="1" x14ac:dyDescent="0.2">
      <c r="A242" s="257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customHeight="1" x14ac:dyDescent="0.2">
      <c r="A243" s="257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customHeight="1" x14ac:dyDescent="0.2">
      <c r="A244" s="257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customHeight="1" x14ac:dyDescent="0.2">
      <c r="A245" s="257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customHeight="1" x14ac:dyDescent="0.2">
      <c r="A246" s="257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customHeight="1" x14ac:dyDescent="0.2">
      <c r="A247" s="257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customHeight="1" x14ac:dyDescent="0.2">
      <c r="A248" s="257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customHeight="1" x14ac:dyDescent="0.2">
      <c r="A249" s="257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customHeight="1" x14ac:dyDescent="0.2">
      <c r="A250" s="257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customHeight="1" x14ac:dyDescent="0.2">
      <c r="A251" s="257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customHeight="1" x14ac:dyDescent="0.2">
      <c r="A252" s="257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customHeight="1" x14ac:dyDescent="0.2">
      <c r="A253" s="257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customHeight="1" x14ac:dyDescent="0.2">
      <c r="A254" s="257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customHeight="1" x14ac:dyDescent="0.2">
      <c r="A255" s="257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customHeight="1" x14ac:dyDescent="0.2">
      <c r="A256" s="257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customHeight="1" x14ac:dyDescent="0.2">
      <c r="A257" s="257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customHeight="1" x14ac:dyDescent="0.2">
      <c r="A258" s="257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customHeight="1" x14ac:dyDescent="0.2">
      <c r="A259" s="257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customHeight="1" x14ac:dyDescent="0.2">
      <c r="A260" s="257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customHeight="1" x14ac:dyDescent="0.2">
      <c r="A261" s="257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customHeight="1" x14ac:dyDescent="0.2">
      <c r="A262" s="257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customHeight="1" x14ac:dyDescent="0.2">
      <c r="A263" s="257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customHeight="1" x14ac:dyDescent="0.2">
      <c r="A264" s="257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customHeight="1" x14ac:dyDescent="0.2">
      <c r="A265" s="257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customHeight="1" x14ac:dyDescent="0.2">
      <c r="A266" s="257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customHeight="1" x14ac:dyDescent="0.2">
      <c r="A267" s="257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customHeight="1" x14ac:dyDescent="0.2">
      <c r="A268" s="257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customHeight="1" x14ac:dyDescent="0.2">
      <c r="A269" s="257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customHeight="1" x14ac:dyDescent="0.2">
      <c r="A270" s="257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customHeight="1" x14ac:dyDescent="0.2">
      <c r="A271" s="257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customHeight="1" x14ac:dyDescent="0.2">
      <c r="A272" s="257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customHeight="1" x14ac:dyDescent="0.2">
      <c r="A273" s="257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customHeight="1" x14ac:dyDescent="0.2">
      <c r="A274" s="257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customHeight="1" x14ac:dyDescent="0.2">
      <c r="A275" s="257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customHeight="1" x14ac:dyDescent="0.2">
      <c r="A276" s="257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customHeight="1" x14ac:dyDescent="0.2">
      <c r="A277" s="257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customHeight="1" x14ac:dyDescent="0.2">
      <c r="A278" s="257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customHeight="1" x14ac:dyDescent="0.2">
      <c r="A279" s="257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customHeight="1" x14ac:dyDescent="0.2">
      <c r="A280" s="257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customHeight="1" x14ac:dyDescent="0.2">
      <c r="A281" s="257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customHeight="1" x14ac:dyDescent="0.2">
      <c r="A282" s="257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customHeight="1" x14ac:dyDescent="0.2">
      <c r="A283" s="257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customHeight="1" x14ac:dyDescent="0.2">
      <c r="A284" s="257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customHeight="1" x14ac:dyDescent="0.2">
      <c r="A285" s="257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customHeight="1" x14ac:dyDescent="0.2">
      <c r="A286" s="257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customHeight="1" x14ac:dyDescent="0.2">
      <c r="A287" s="257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customHeight="1" x14ac:dyDescent="0.2">
      <c r="A288" s="257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customHeight="1" x14ac:dyDescent="0.2">
      <c r="A289" s="257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customHeight="1" x14ac:dyDescent="0.2">
      <c r="A290" s="257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customHeight="1" x14ac:dyDescent="0.2">
      <c r="A291" s="257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customHeight="1" x14ac:dyDescent="0.2">
      <c r="A292" s="257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customHeight="1" x14ac:dyDescent="0.2">
      <c r="A293" s="257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customHeight="1" x14ac:dyDescent="0.2">
      <c r="A294" s="257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customHeight="1" x14ac:dyDescent="0.2">
      <c r="A295" s="257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customHeight="1" x14ac:dyDescent="0.2">
      <c r="A296" s="257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customHeight="1" x14ac:dyDescent="0.2">
      <c r="A297" s="257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customHeight="1" x14ac:dyDescent="0.2">
      <c r="A298" s="257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customHeight="1" x14ac:dyDescent="0.2">
      <c r="A299" s="257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customHeight="1" x14ac:dyDescent="0.2">
      <c r="A300" s="257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customHeight="1" x14ac:dyDescent="0.2">
      <c r="A301" s="257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customHeight="1" x14ac:dyDescent="0.2">
      <c r="A302" s="257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customHeight="1" x14ac:dyDescent="0.2">
      <c r="A303" s="257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customHeight="1" x14ac:dyDescent="0.2">
      <c r="A304" s="257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customHeight="1" x14ac:dyDescent="0.2">
      <c r="A305" s="257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customHeight="1" x14ac:dyDescent="0.2">
      <c r="A306" s="257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customHeight="1" x14ac:dyDescent="0.2">
      <c r="A307" s="257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customHeight="1" x14ac:dyDescent="0.2">
      <c r="A308" s="257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customHeight="1" x14ac:dyDescent="0.2">
      <c r="A309" s="257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customHeight="1" x14ac:dyDescent="0.2">
      <c r="A310" s="257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customHeight="1" x14ac:dyDescent="0.2">
      <c r="A311" s="257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customHeight="1" x14ac:dyDescent="0.2">
      <c r="A312" s="257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customHeight="1" x14ac:dyDescent="0.2">
      <c r="A313" s="257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customHeight="1" x14ac:dyDescent="0.2">
      <c r="A314" s="257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customHeight="1" x14ac:dyDescent="0.2">
      <c r="A315" s="257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customHeight="1" x14ac:dyDescent="0.2">
      <c r="A316" s="257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customHeight="1" x14ac:dyDescent="0.2">
      <c r="A317" s="257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customHeight="1" x14ac:dyDescent="0.2">
      <c r="A318" s="257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customHeight="1" x14ac:dyDescent="0.2">
      <c r="A319" s="257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customHeight="1" x14ac:dyDescent="0.2">
      <c r="A320" s="257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customHeight="1" x14ac:dyDescent="0.2">
      <c r="A321" s="257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customHeight="1" x14ac:dyDescent="0.2">
      <c r="A322" s="257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customHeight="1" x14ac:dyDescent="0.2">
      <c r="A323" s="257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customHeight="1" x14ac:dyDescent="0.2">
      <c r="A324" s="257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customHeight="1" x14ac:dyDescent="0.2">
      <c r="A325" s="257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customHeight="1" x14ac:dyDescent="0.2">
      <c r="A326" s="257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customHeight="1" x14ac:dyDescent="0.2">
      <c r="A327" s="257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customHeight="1" x14ac:dyDescent="0.2">
      <c r="A328" s="257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customHeight="1" x14ac:dyDescent="0.2">
      <c r="A329" s="257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customHeight="1" x14ac:dyDescent="0.2">
      <c r="A330" s="257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customHeight="1" x14ac:dyDescent="0.2">
      <c r="A331" s="257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customHeight="1" x14ac:dyDescent="0.2">
      <c r="A332" s="257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customHeight="1" x14ac:dyDescent="0.2">
      <c r="A333" s="257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customHeight="1" x14ac:dyDescent="0.2">
      <c r="A334" s="257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customHeight="1" x14ac:dyDescent="0.2">
      <c r="A335" s="257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customHeight="1" x14ac:dyDescent="0.2">
      <c r="A336" s="257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customHeight="1" x14ac:dyDescent="0.2">
      <c r="A337" s="257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customHeight="1" x14ac:dyDescent="0.2">
      <c r="A338" s="257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customHeight="1" x14ac:dyDescent="0.2">
      <c r="A339" s="257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customHeight="1" x14ac:dyDescent="0.2">
      <c r="A340" s="257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customHeight="1" x14ac:dyDescent="0.2">
      <c r="A341" s="257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customHeight="1" x14ac:dyDescent="0.2">
      <c r="A342" s="257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customHeight="1" x14ac:dyDescent="0.2">
      <c r="A343" s="257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customHeight="1" x14ac:dyDescent="0.2">
      <c r="A344" s="257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customHeight="1" x14ac:dyDescent="0.2">
      <c r="A345" s="257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customHeight="1" x14ac:dyDescent="0.2">
      <c r="A346" s="257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customHeight="1" x14ac:dyDescent="0.2">
      <c r="A347" s="257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customHeight="1" x14ac:dyDescent="0.2">
      <c r="A348" s="257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customHeight="1" x14ac:dyDescent="0.2">
      <c r="A349" s="257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customHeight="1" x14ac:dyDescent="0.2">
      <c r="A350" s="257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customHeight="1" x14ac:dyDescent="0.2">
      <c r="A351" s="257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customHeight="1" x14ac:dyDescent="0.2">
      <c r="A352" s="257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customHeight="1" x14ac:dyDescent="0.2">
      <c r="A353" s="257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customHeight="1" x14ac:dyDescent="0.2">
      <c r="A354" s="257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customHeight="1" x14ac:dyDescent="0.2">
      <c r="A355" s="257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customHeight="1" x14ac:dyDescent="0.2">
      <c r="A356" s="257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customHeight="1" x14ac:dyDescent="0.2">
      <c r="A357" s="257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customHeight="1" x14ac:dyDescent="0.2">
      <c r="A358" s="257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customHeight="1" x14ac:dyDescent="0.2">
      <c r="A359" s="257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customHeight="1" x14ac:dyDescent="0.2">
      <c r="A360" s="257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customHeight="1" x14ac:dyDescent="0.2">
      <c r="A361" s="257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customHeight="1" x14ac:dyDescent="0.2">
      <c r="A362" s="257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customHeight="1" x14ac:dyDescent="0.2">
      <c r="A363" s="257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customHeight="1" x14ac:dyDescent="0.2">
      <c r="A364" s="257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customHeight="1" x14ac:dyDescent="0.2">
      <c r="A365" s="257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customHeight="1" x14ac:dyDescent="0.2">
      <c r="A366" s="257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customHeight="1" x14ac:dyDescent="0.2">
      <c r="A367" s="257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customHeight="1" x14ac:dyDescent="0.2">
      <c r="A368" s="257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customHeight="1" x14ac:dyDescent="0.2">
      <c r="A369" s="257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customHeight="1" x14ac:dyDescent="0.2">
      <c r="A370" s="257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customHeight="1" x14ac:dyDescent="0.2">
      <c r="A371" s="257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customHeight="1" x14ac:dyDescent="0.2">
      <c r="A372" s="257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customHeight="1" x14ac:dyDescent="0.2">
      <c r="A373" s="257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customHeight="1" x14ac:dyDescent="0.2">
      <c r="A374" s="257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customHeight="1" x14ac:dyDescent="0.2">
      <c r="A375" s="257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customHeight="1" x14ac:dyDescent="0.2">
      <c r="A376" s="257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customHeight="1" x14ac:dyDescent="0.2">
      <c r="A377" s="257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customHeight="1" x14ac:dyDescent="0.2">
      <c r="A378" s="257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customHeight="1" x14ac:dyDescent="0.2">
      <c r="A379" s="257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customHeight="1" x14ac:dyDescent="0.2">
      <c r="A380" s="257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customHeight="1" x14ac:dyDescent="0.2">
      <c r="A381" s="257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customHeight="1" x14ac:dyDescent="0.2">
      <c r="A382" s="257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customHeight="1" x14ac:dyDescent="0.2">
      <c r="A383" s="257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customHeight="1" x14ac:dyDescent="0.2">
      <c r="A384" s="257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customHeight="1" x14ac:dyDescent="0.2">
      <c r="A385" s="257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customHeight="1" x14ac:dyDescent="0.2">
      <c r="A386" s="257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customHeight="1" x14ac:dyDescent="0.2">
      <c r="A387" s="257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customHeight="1" x14ac:dyDescent="0.2">
      <c r="A388" s="257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customHeight="1" x14ac:dyDescent="0.2">
      <c r="A389" s="257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customHeight="1" x14ac:dyDescent="0.2">
      <c r="A390" s="257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customHeight="1" x14ac:dyDescent="0.2">
      <c r="A391" s="257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customHeight="1" x14ac:dyDescent="0.2">
      <c r="A392" s="257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customHeight="1" x14ac:dyDescent="0.2">
      <c r="A393" s="257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customHeight="1" x14ac:dyDescent="0.2">
      <c r="A394" s="257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customHeight="1" x14ac:dyDescent="0.2">
      <c r="A395" s="257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customHeight="1" x14ac:dyDescent="0.2">
      <c r="A396" s="257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customHeight="1" x14ac:dyDescent="0.2">
      <c r="A397" s="257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customHeight="1" x14ac:dyDescent="0.2">
      <c r="A398" s="257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customHeight="1" x14ac:dyDescent="0.2">
      <c r="A399" s="257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customHeight="1" x14ac:dyDescent="0.2">
      <c r="A400" s="257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customHeight="1" x14ac:dyDescent="0.2">
      <c r="A401" s="257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customHeight="1" x14ac:dyDescent="0.2">
      <c r="A402" s="257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customHeight="1" x14ac:dyDescent="0.2">
      <c r="A403" s="257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customHeight="1" x14ac:dyDescent="0.2">
      <c r="A404" s="257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customHeight="1" x14ac:dyDescent="0.2">
      <c r="A405" s="257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customHeight="1" x14ac:dyDescent="0.2">
      <c r="A406" s="257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customHeight="1" x14ac:dyDescent="0.2">
      <c r="A407" s="257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customHeight="1" x14ac:dyDescent="0.2">
      <c r="A408" s="257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customHeight="1" x14ac:dyDescent="0.2">
      <c r="A409" s="257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customHeight="1" x14ac:dyDescent="0.2">
      <c r="A410" s="257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customHeight="1" x14ac:dyDescent="0.2">
      <c r="A411" s="257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customHeight="1" x14ac:dyDescent="0.2">
      <c r="A412" s="257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customHeight="1" x14ac:dyDescent="0.2">
      <c r="A413" s="257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customHeight="1" x14ac:dyDescent="0.2">
      <c r="A414" s="257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customHeight="1" x14ac:dyDescent="0.2">
      <c r="A415" s="257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customHeight="1" x14ac:dyDescent="0.2">
      <c r="A416" s="257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customHeight="1" x14ac:dyDescent="0.2">
      <c r="A417" s="257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customHeight="1" x14ac:dyDescent="0.2">
      <c r="A418" s="257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customHeight="1" x14ac:dyDescent="0.2">
      <c r="A419" s="257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customHeight="1" x14ac:dyDescent="0.2">
      <c r="A420" s="257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customHeight="1" x14ac:dyDescent="0.2">
      <c r="A421" s="257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customHeight="1" x14ac:dyDescent="0.2">
      <c r="A422" s="257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customHeight="1" x14ac:dyDescent="0.2">
      <c r="A423" s="257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customHeight="1" x14ac:dyDescent="0.2">
      <c r="A424" s="257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customHeight="1" x14ac:dyDescent="0.2">
      <c r="A425" s="257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customHeight="1" x14ac:dyDescent="0.2">
      <c r="A426" s="257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customHeight="1" x14ac:dyDescent="0.2">
      <c r="A427" s="257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customHeight="1" x14ac:dyDescent="0.2">
      <c r="A428" s="257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customHeight="1" x14ac:dyDescent="0.2">
      <c r="A429" s="257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customHeight="1" x14ac:dyDescent="0.2">
      <c r="A430" s="257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customHeight="1" x14ac:dyDescent="0.2">
      <c r="A431" s="257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customHeight="1" x14ac:dyDescent="0.2">
      <c r="A432" s="257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customHeight="1" x14ac:dyDescent="0.2">
      <c r="A433" s="257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customHeight="1" x14ac:dyDescent="0.2">
      <c r="A434" s="257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customHeight="1" x14ac:dyDescent="0.2">
      <c r="A435" s="257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customHeight="1" x14ac:dyDescent="0.2">
      <c r="A436" s="257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customHeight="1" x14ac:dyDescent="0.2">
      <c r="A437" s="257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customHeight="1" x14ac:dyDescent="0.2">
      <c r="A438" s="257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customHeight="1" x14ac:dyDescent="0.2">
      <c r="A439" s="257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customHeight="1" x14ac:dyDescent="0.2">
      <c r="A440" s="257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customHeight="1" x14ac:dyDescent="0.2">
      <c r="A441" s="257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customHeight="1" x14ac:dyDescent="0.2">
      <c r="A442" s="257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customHeight="1" x14ac:dyDescent="0.2">
      <c r="A443" s="257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customHeight="1" x14ac:dyDescent="0.2">
      <c r="A444" s="257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customHeight="1" x14ac:dyDescent="0.2">
      <c r="A445" s="257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customHeight="1" x14ac:dyDescent="0.2">
      <c r="A446" s="257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customHeight="1" x14ac:dyDescent="0.2">
      <c r="A447" s="257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customHeight="1" x14ac:dyDescent="0.2">
      <c r="A448" s="257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customHeight="1" x14ac:dyDescent="0.2">
      <c r="A449" s="257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customHeight="1" x14ac:dyDescent="0.2">
      <c r="A450" s="257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customHeight="1" x14ac:dyDescent="0.2">
      <c r="A451" s="257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customHeight="1" x14ac:dyDescent="0.2">
      <c r="A452" s="257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customHeight="1" x14ac:dyDescent="0.2">
      <c r="A453" s="257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customHeight="1" x14ac:dyDescent="0.2">
      <c r="A454" s="257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customHeight="1" x14ac:dyDescent="0.2">
      <c r="A455" s="257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customHeight="1" x14ac:dyDescent="0.2">
      <c r="A456" s="257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customHeight="1" x14ac:dyDescent="0.2">
      <c r="A457" s="257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customHeight="1" x14ac:dyDescent="0.2">
      <c r="A458" s="257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customHeight="1" x14ac:dyDescent="0.2">
      <c r="A459" s="257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customHeight="1" x14ac:dyDescent="0.2">
      <c r="A460" s="257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customHeight="1" x14ac:dyDescent="0.2">
      <c r="A461" s="257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customHeight="1" x14ac:dyDescent="0.2">
      <c r="A462" s="257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customHeight="1" x14ac:dyDescent="0.2">
      <c r="A463" s="257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customHeight="1" x14ac:dyDescent="0.2">
      <c r="A464" s="257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customHeight="1" x14ac:dyDescent="0.2">
      <c r="A465" s="257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customHeight="1" x14ac:dyDescent="0.2">
      <c r="A466" s="257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customHeight="1" x14ac:dyDescent="0.2">
      <c r="A467" s="257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customHeight="1" x14ac:dyDescent="0.2">
      <c r="A468" s="257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customHeight="1" x14ac:dyDescent="0.2">
      <c r="A469" s="257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customHeight="1" x14ac:dyDescent="0.2">
      <c r="A470" s="257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customHeight="1" x14ac:dyDescent="0.2">
      <c r="A471" s="257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customHeight="1" x14ac:dyDescent="0.2">
      <c r="A472" s="257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customHeight="1" x14ac:dyDescent="0.2">
      <c r="A473" s="257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customHeight="1" x14ac:dyDescent="0.2">
      <c r="A474" s="257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customHeight="1" x14ac:dyDescent="0.2">
      <c r="A475" s="257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customHeight="1" x14ac:dyDescent="0.2">
      <c r="A476" s="257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customHeight="1" x14ac:dyDescent="0.2">
      <c r="A477" s="257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customHeight="1" x14ac:dyDescent="0.2">
      <c r="A478" s="257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customHeight="1" x14ac:dyDescent="0.2">
      <c r="A479" s="257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customHeight="1" x14ac:dyDescent="0.2">
      <c r="A480" s="257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customHeight="1" x14ac:dyDescent="0.2">
      <c r="A481" s="257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customHeight="1" x14ac:dyDescent="0.2">
      <c r="A482" s="257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customHeight="1" x14ac:dyDescent="0.2">
      <c r="A483" s="257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customHeight="1" x14ac:dyDescent="0.2">
      <c r="A484" s="257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customHeight="1" x14ac:dyDescent="0.2">
      <c r="A485" s="257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customHeight="1" x14ac:dyDescent="0.2">
      <c r="A486" s="257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customHeight="1" x14ac:dyDescent="0.2">
      <c r="A487" s="257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customHeight="1" x14ac:dyDescent="0.2">
      <c r="A488" s="257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customHeight="1" x14ac:dyDescent="0.2">
      <c r="A489" s="257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customHeight="1" x14ac:dyDescent="0.2">
      <c r="A490" s="257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customHeight="1" x14ac:dyDescent="0.2">
      <c r="A491" s="257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customHeight="1" x14ac:dyDescent="0.2">
      <c r="A492" s="257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customHeight="1" x14ac:dyDescent="0.2">
      <c r="A493" s="257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customHeight="1" x14ac:dyDescent="0.2">
      <c r="A494" s="257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customHeight="1" x14ac:dyDescent="0.2">
      <c r="A495" s="257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customHeight="1" x14ac:dyDescent="0.2">
      <c r="A496" s="257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customHeight="1" x14ac:dyDescent="0.2">
      <c r="A497" s="257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customHeight="1" x14ac:dyDescent="0.2">
      <c r="A498" s="257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customHeight="1" x14ac:dyDescent="0.2">
      <c r="A499" s="257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customHeight="1" x14ac:dyDescent="0.2">
      <c r="A500" s="257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customHeight="1" x14ac:dyDescent="0.2">
      <c r="A501" s="257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customHeight="1" x14ac:dyDescent="0.2">
      <c r="A502" s="257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customHeight="1" x14ac:dyDescent="0.2">
      <c r="A503" s="257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customHeight="1" x14ac:dyDescent="0.2">
      <c r="A504" s="257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customHeight="1" x14ac:dyDescent="0.2">
      <c r="A505" s="257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customHeight="1" x14ac:dyDescent="0.2">
      <c r="A506" s="257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customHeight="1" x14ac:dyDescent="0.2">
      <c r="A507" s="257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customHeight="1" x14ac:dyDescent="0.2">
      <c r="A508" s="257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customHeight="1" x14ac:dyDescent="0.2">
      <c r="A509" s="257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customHeight="1" x14ac:dyDescent="0.2">
      <c r="A510" s="257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customHeight="1" x14ac:dyDescent="0.2">
      <c r="A511" s="257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customHeight="1" x14ac:dyDescent="0.2">
      <c r="A512" s="257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customHeight="1" x14ac:dyDescent="0.2">
      <c r="A513" s="257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customHeight="1" x14ac:dyDescent="0.2">
      <c r="A514" s="257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customHeight="1" x14ac:dyDescent="0.2">
      <c r="A515" s="257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customHeight="1" x14ac:dyDescent="0.2">
      <c r="A516" s="257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customHeight="1" x14ac:dyDescent="0.2">
      <c r="A517" s="257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customHeight="1" x14ac:dyDescent="0.2">
      <c r="A518" s="257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customHeight="1" x14ac:dyDescent="0.2">
      <c r="A519" s="257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customHeight="1" x14ac:dyDescent="0.2">
      <c r="A520" s="257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customHeight="1" x14ac:dyDescent="0.2">
      <c r="A521" s="257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customHeight="1" x14ac:dyDescent="0.2">
      <c r="A522" s="257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customHeight="1" x14ac:dyDescent="0.2">
      <c r="A523" s="257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customHeight="1" x14ac:dyDescent="0.2">
      <c r="A524" s="257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customHeight="1" x14ac:dyDescent="0.2">
      <c r="A525" s="257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customHeight="1" x14ac:dyDescent="0.2">
      <c r="A526" s="257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customHeight="1" x14ac:dyDescent="0.2">
      <c r="A527" s="257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customHeight="1" x14ac:dyDescent="0.2">
      <c r="A528" s="257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customHeight="1" x14ac:dyDescent="0.2">
      <c r="A529" s="257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customHeight="1" x14ac:dyDescent="0.2">
      <c r="A530" s="257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customHeight="1" x14ac:dyDescent="0.2">
      <c r="A531" s="257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customHeight="1" x14ac:dyDescent="0.2">
      <c r="A532" s="257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customHeight="1" x14ac:dyDescent="0.2">
      <c r="A533" s="257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customHeight="1" x14ac:dyDescent="0.2">
      <c r="A534" s="257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customHeight="1" x14ac:dyDescent="0.2">
      <c r="A535" s="257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customHeight="1" x14ac:dyDescent="0.2">
      <c r="A536" s="257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customHeight="1" x14ac:dyDescent="0.2">
      <c r="A537" s="257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customHeight="1" x14ac:dyDescent="0.2">
      <c r="A538" s="257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customHeight="1" x14ac:dyDescent="0.2">
      <c r="A539" s="257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50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50"/>
      <c r="AF539" s="150"/>
      <c r="AG539" s="18"/>
      <c r="AH539" s="18"/>
      <c r="AI539" s="18"/>
      <c r="AJ539" s="18"/>
      <c r="AK539" s="18"/>
      <c r="AL539" s="18"/>
    </row>
    <row r="540" spans="1:38" s="11" customFormat="1" ht="15" customHeight="1" x14ac:dyDescent="0.2">
      <c r="A540" s="257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50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50"/>
      <c r="AF540" s="150"/>
      <c r="AG540" s="18"/>
      <c r="AH540" s="18"/>
      <c r="AI540" s="18"/>
      <c r="AJ540" s="18"/>
      <c r="AK540" s="18"/>
      <c r="AL540" s="18"/>
    </row>
    <row r="541" spans="1:38" s="11" customFormat="1" ht="15" customHeight="1" x14ac:dyDescent="0.2">
      <c r="A541" s="257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50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50"/>
      <c r="AF541" s="150"/>
      <c r="AG541" s="18"/>
      <c r="AH541" s="18"/>
      <c r="AI541" s="18"/>
      <c r="AJ541" s="18"/>
      <c r="AK541" s="18"/>
      <c r="AL541" s="18"/>
    </row>
    <row r="542" spans="1:38" s="11" customFormat="1" ht="15" customHeight="1" x14ac:dyDescent="0.2">
      <c r="A542" s="257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50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50"/>
      <c r="AF542" s="150"/>
      <c r="AG542" s="18"/>
      <c r="AH542" s="18"/>
      <c r="AI542" s="18"/>
      <c r="AJ542" s="18"/>
      <c r="AK542" s="18"/>
      <c r="AL542" s="18"/>
    </row>
    <row r="543" spans="1:38" s="11" customFormat="1" ht="15" customHeight="1" x14ac:dyDescent="0.2">
      <c r="A543" s="257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50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50"/>
      <c r="AF543" s="150"/>
      <c r="AG543" s="18"/>
      <c r="AH543" s="18"/>
      <c r="AI543" s="18"/>
      <c r="AJ543" s="18"/>
      <c r="AK543" s="18"/>
      <c r="AL543" s="18"/>
    </row>
    <row r="544" spans="1:38" s="11" customFormat="1" ht="15" customHeight="1" x14ac:dyDescent="0.2">
      <c r="A544" s="257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50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50"/>
      <c r="AF544" s="150"/>
      <c r="AG544" s="18"/>
      <c r="AH544" s="18"/>
      <c r="AI544" s="18"/>
      <c r="AJ544" s="18"/>
      <c r="AK544" s="18"/>
      <c r="AL544" s="18"/>
    </row>
    <row r="545" spans="1:38" s="11" customFormat="1" ht="15" customHeight="1" x14ac:dyDescent="0.2">
      <c r="A545" s="257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50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50"/>
      <c r="AF545" s="150"/>
      <c r="AG545" s="18"/>
      <c r="AH545" s="18"/>
      <c r="AI545" s="18"/>
      <c r="AJ545" s="18"/>
      <c r="AK545" s="18"/>
      <c r="AL545" s="18"/>
    </row>
    <row r="546" spans="1:38" s="11" customFormat="1" ht="15" customHeight="1" x14ac:dyDescent="0.2">
      <c r="A546" s="257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50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50"/>
      <c r="AF546" s="150"/>
      <c r="AG546" s="18"/>
      <c r="AH546" s="18"/>
      <c r="AI546" s="18"/>
      <c r="AJ546" s="18"/>
      <c r="AK546" s="18"/>
      <c r="AL546" s="18"/>
    </row>
    <row r="547" spans="1:38" s="11" customFormat="1" ht="15" customHeight="1" x14ac:dyDescent="0.2">
      <c r="A547" s="257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50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50"/>
      <c r="AF547" s="150"/>
      <c r="AG547" s="18"/>
      <c r="AH547" s="18"/>
      <c r="AI547" s="18"/>
      <c r="AJ547" s="18"/>
      <c r="AK547" s="18"/>
      <c r="AL547" s="18"/>
    </row>
    <row r="548" spans="1:38" s="11" customFormat="1" ht="15" customHeight="1" x14ac:dyDescent="0.2">
      <c r="A548" s="257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50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50"/>
      <c r="AF548" s="150"/>
      <c r="AG548" s="18"/>
      <c r="AH548" s="18"/>
      <c r="AI548" s="18"/>
      <c r="AJ548" s="18"/>
      <c r="AK548" s="18"/>
      <c r="AL548" s="18"/>
    </row>
    <row r="549" spans="1:38" s="11" customFormat="1" ht="15" customHeight="1" x14ac:dyDescent="0.2">
      <c r="A549" s="257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50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50"/>
      <c r="AF549" s="150"/>
      <c r="AG549" s="18"/>
      <c r="AH549" s="18"/>
      <c r="AI549" s="18"/>
      <c r="AJ549" s="18"/>
      <c r="AK549" s="18"/>
      <c r="AL549" s="18"/>
    </row>
    <row r="550" spans="1:38" s="11" customFormat="1" ht="15" customHeight="1" x14ac:dyDescent="0.2">
      <c r="A550" s="257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50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50"/>
      <c r="AF550" s="150"/>
      <c r="AG550" s="18"/>
      <c r="AH550" s="18"/>
      <c r="AI550" s="18"/>
      <c r="AJ550" s="18"/>
      <c r="AK550" s="18"/>
      <c r="AL550" s="18"/>
    </row>
    <row r="551" spans="1:38" s="11" customFormat="1" ht="15" customHeight="1" x14ac:dyDescent="0.2">
      <c r="A551" s="257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50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50"/>
      <c r="AF551" s="150"/>
      <c r="AG551" s="18"/>
      <c r="AH551" s="18"/>
      <c r="AI551" s="18"/>
      <c r="AJ551" s="18"/>
      <c r="AK551" s="18"/>
      <c r="AL551" s="18"/>
    </row>
    <row r="552" spans="1:38" s="11" customFormat="1" ht="15" customHeight="1" x14ac:dyDescent="0.2">
      <c r="A552" s="257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50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50"/>
      <c r="AF552" s="150"/>
      <c r="AG552" s="18"/>
      <c r="AH552" s="18"/>
      <c r="AI552" s="18"/>
      <c r="AJ552" s="18"/>
      <c r="AK552" s="18"/>
      <c r="AL552" s="18"/>
    </row>
    <row r="553" spans="1:38" s="11" customFormat="1" ht="15" customHeight="1" x14ac:dyDescent="0.2">
      <c r="A553" s="257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50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50"/>
      <c r="AF553" s="150"/>
      <c r="AG553" s="18"/>
      <c r="AH553" s="18"/>
      <c r="AI553" s="18"/>
      <c r="AJ553" s="18"/>
      <c r="AK553" s="18"/>
      <c r="AL553" s="18"/>
    </row>
    <row r="554" spans="1:38" s="11" customFormat="1" ht="15" customHeight="1" x14ac:dyDescent="0.2">
      <c r="A554" s="257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50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50"/>
      <c r="AF554" s="150"/>
      <c r="AG554" s="18"/>
      <c r="AH554" s="18"/>
      <c r="AI554" s="18"/>
      <c r="AJ554" s="18"/>
      <c r="AK554" s="18"/>
      <c r="AL554" s="18"/>
    </row>
    <row r="555" spans="1:38" s="11" customFormat="1" ht="15" customHeight="1" x14ac:dyDescent="0.2">
      <c r="A555" s="257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50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50"/>
      <c r="AF555" s="150"/>
      <c r="AG555" s="18"/>
      <c r="AH555" s="18"/>
      <c r="AI555" s="18"/>
      <c r="AJ555" s="18"/>
      <c r="AK555" s="18"/>
      <c r="AL555" s="18"/>
    </row>
    <row r="556" spans="1:38" s="11" customFormat="1" ht="15" customHeight="1" x14ac:dyDescent="0.2">
      <c r="A556" s="257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50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50"/>
      <c r="AF556" s="150"/>
      <c r="AG556" s="18"/>
      <c r="AH556" s="18"/>
      <c r="AI556" s="18"/>
      <c r="AJ556" s="18"/>
      <c r="AK556" s="18"/>
      <c r="AL556" s="18"/>
    </row>
    <row r="557" spans="1:38" s="11" customFormat="1" ht="15" customHeight="1" x14ac:dyDescent="0.2">
      <c r="A557" s="257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50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50"/>
      <c r="AF557" s="150"/>
      <c r="AG557" s="18"/>
      <c r="AH557" s="18"/>
      <c r="AI557" s="18"/>
      <c r="AJ557" s="18"/>
      <c r="AK557" s="18"/>
      <c r="AL557" s="18"/>
    </row>
    <row r="558" spans="1:38" s="11" customFormat="1" ht="15" customHeight="1" x14ac:dyDescent="0.2">
      <c r="A558" s="257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50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50"/>
      <c r="AF558" s="150"/>
      <c r="AG558" s="18"/>
      <c r="AH558" s="18"/>
      <c r="AI558" s="18"/>
      <c r="AJ558" s="18"/>
      <c r="AK558" s="18"/>
      <c r="AL558" s="18"/>
    </row>
    <row r="559" spans="1:38" s="11" customFormat="1" ht="15" customHeight="1" x14ac:dyDescent="0.2">
      <c r="A559" s="257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50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50"/>
      <c r="AF559" s="150"/>
      <c r="AG559" s="18"/>
      <c r="AH559" s="18"/>
      <c r="AI559" s="18"/>
      <c r="AJ559" s="18"/>
      <c r="AK559" s="18"/>
      <c r="AL559" s="18"/>
    </row>
    <row r="560" spans="1:38" s="11" customFormat="1" ht="15" customHeight="1" x14ac:dyDescent="0.2">
      <c r="A560" s="257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50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50"/>
      <c r="AF560" s="150"/>
      <c r="AG560" s="18"/>
      <c r="AH560" s="18"/>
      <c r="AI560" s="18"/>
      <c r="AJ560" s="18"/>
      <c r="AK560" s="18"/>
      <c r="AL560" s="18"/>
    </row>
    <row r="561" spans="1:38" s="11" customFormat="1" ht="15" customHeight="1" x14ac:dyDescent="0.2">
      <c r="A561" s="257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50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50"/>
      <c r="AF561" s="150"/>
      <c r="AG561" s="18"/>
      <c r="AH561" s="18"/>
      <c r="AI561" s="18"/>
      <c r="AJ561" s="18"/>
      <c r="AK561" s="18"/>
      <c r="AL561" s="18"/>
    </row>
    <row r="562" spans="1:38" s="11" customFormat="1" ht="15" customHeight="1" x14ac:dyDescent="0.2">
      <c r="A562" s="257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50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50"/>
      <c r="AF562" s="150"/>
      <c r="AG562" s="18"/>
      <c r="AH562" s="18"/>
      <c r="AI562" s="18"/>
      <c r="AJ562" s="18"/>
      <c r="AK562" s="18"/>
      <c r="AL562" s="18"/>
    </row>
    <row r="563" spans="1:38" s="11" customFormat="1" ht="15" customHeight="1" x14ac:dyDescent="0.2">
      <c r="A563" s="257"/>
      <c r="B563" s="79"/>
      <c r="C563" s="159"/>
      <c r="D563" s="159"/>
      <c r="E563" s="17"/>
      <c r="F563" s="18"/>
      <c r="G563" s="18"/>
      <c r="H563" s="18"/>
      <c r="I563" s="18"/>
      <c r="J563" s="18"/>
      <c r="K563" s="18"/>
      <c r="L563" s="18"/>
      <c r="M563" s="18"/>
      <c r="N563" s="150"/>
      <c r="O563" s="150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50"/>
      <c r="AF563" s="150"/>
      <c r="AG563" s="18"/>
      <c r="AH563" s="18"/>
      <c r="AI563" s="18"/>
      <c r="AJ563" s="18"/>
      <c r="AK563" s="18"/>
      <c r="AL563" s="18"/>
    </row>
    <row r="564" spans="1:38" s="11" customFormat="1" ht="15" customHeight="1" x14ac:dyDescent="0.2">
      <c r="A564" s="257"/>
      <c r="B564" s="79"/>
      <c r="C564" s="159"/>
      <c r="D564" s="159"/>
      <c r="E564" s="17"/>
      <c r="F564" s="18"/>
      <c r="G564" s="18"/>
      <c r="H564" s="18"/>
      <c r="I564" s="18"/>
      <c r="J564" s="18"/>
      <c r="K564" s="18"/>
      <c r="L564" s="18"/>
      <c r="M564" s="18"/>
      <c r="N564" s="150"/>
      <c r="O564" s="150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50"/>
      <c r="AF564" s="150"/>
      <c r="AG564" s="18"/>
      <c r="AH564" s="18"/>
      <c r="AI564" s="18"/>
      <c r="AJ564" s="18"/>
      <c r="AK564" s="18"/>
      <c r="AL564" s="18"/>
    </row>
    <row r="565" spans="1:38" s="11" customFormat="1" ht="15" customHeight="1" x14ac:dyDescent="0.2">
      <c r="A565" s="257"/>
      <c r="B565" s="79"/>
      <c r="C565" s="159"/>
      <c r="D565" s="159"/>
      <c r="E565" s="17"/>
      <c r="F565" s="18"/>
      <c r="G565" s="18"/>
      <c r="H565" s="18"/>
      <c r="I565" s="18"/>
      <c r="J565" s="18"/>
      <c r="K565" s="18"/>
      <c r="L565" s="18"/>
      <c r="M565" s="18"/>
      <c r="N565" s="150"/>
      <c r="O565" s="150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50"/>
      <c r="AF565" s="150"/>
      <c r="AG565" s="18"/>
      <c r="AH565" s="18"/>
      <c r="AI565" s="18"/>
      <c r="AJ565" s="18"/>
      <c r="AK565" s="18"/>
      <c r="AL565" s="18"/>
    </row>
    <row r="566" spans="1:38" s="11" customFormat="1" ht="15" customHeight="1" x14ac:dyDescent="0.2">
      <c r="A566" s="257"/>
      <c r="B566" s="79"/>
      <c r="C566" s="159"/>
      <c r="D566" s="159"/>
      <c r="E566" s="17"/>
      <c r="F566" s="18"/>
      <c r="G566" s="18"/>
      <c r="H566" s="18"/>
      <c r="I566" s="18"/>
      <c r="J566" s="18"/>
      <c r="K566" s="18"/>
      <c r="L566" s="18"/>
      <c r="M566" s="18"/>
      <c r="N566" s="150"/>
      <c r="O566" s="150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50"/>
      <c r="AF566" s="150"/>
      <c r="AG566" s="18"/>
      <c r="AH566" s="18"/>
      <c r="AI566" s="18"/>
      <c r="AJ566" s="18"/>
      <c r="AK566" s="18"/>
      <c r="AL566" s="18"/>
    </row>
    <row r="567" spans="1:38" s="11" customFormat="1" ht="15" customHeight="1" x14ac:dyDescent="0.2">
      <c r="A567" s="257"/>
      <c r="B567" s="79"/>
      <c r="C567" s="159"/>
      <c r="D567" s="159"/>
      <c r="E567" s="17"/>
      <c r="F567" s="18"/>
      <c r="G567" s="18"/>
      <c r="H567" s="18"/>
      <c r="I567" s="18"/>
      <c r="J567" s="18"/>
      <c r="K567" s="18"/>
      <c r="L567" s="18"/>
      <c r="M567" s="18"/>
      <c r="N567" s="150"/>
      <c r="O567" s="150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50"/>
      <c r="AF567" s="150"/>
      <c r="AG567" s="18"/>
      <c r="AH567" s="18"/>
      <c r="AI567" s="18"/>
      <c r="AJ567" s="18"/>
      <c r="AK567" s="18"/>
      <c r="AL567" s="18"/>
    </row>
    <row r="568" spans="1:38" s="11" customFormat="1" ht="15" customHeight="1" x14ac:dyDescent="0.2">
      <c r="A568" s="257"/>
      <c r="B568" s="79"/>
      <c r="C568" s="159"/>
      <c r="D568" s="159"/>
      <c r="E568" s="17"/>
      <c r="F568" s="18"/>
      <c r="G568" s="18"/>
      <c r="H568" s="18"/>
      <c r="I568" s="18"/>
      <c r="J568" s="18"/>
      <c r="K568" s="18"/>
      <c r="L568" s="18"/>
      <c r="M568" s="18"/>
      <c r="N568" s="150"/>
      <c r="O568" s="150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50"/>
      <c r="AF568" s="150"/>
      <c r="AG568" s="18"/>
      <c r="AH568" s="18"/>
      <c r="AI568" s="18"/>
      <c r="AJ568" s="18"/>
      <c r="AK568" s="18"/>
      <c r="AL568" s="18"/>
    </row>
    <row r="569" spans="1:38" s="11" customFormat="1" ht="15" customHeight="1" x14ac:dyDescent="0.2">
      <c r="A569" s="257"/>
      <c r="B569" s="79"/>
      <c r="C569" s="159"/>
      <c r="D569" s="159"/>
      <c r="E569" s="17"/>
      <c r="F569" s="18"/>
      <c r="G569" s="18"/>
      <c r="H569" s="18"/>
      <c r="I569" s="18"/>
      <c r="J569" s="18"/>
      <c r="K569" s="18"/>
      <c r="L569" s="18"/>
      <c r="M569" s="18"/>
      <c r="N569" s="150"/>
      <c r="O569" s="150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50"/>
      <c r="AF569" s="150"/>
      <c r="AG569" s="18"/>
      <c r="AH569" s="18"/>
      <c r="AI569" s="18"/>
      <c r="AJ569" s="18"/>
      <c r="AK569" s="18"/>
      <c r="AL569" s="18"/>
    </row>
    <row r="570" spans="1:38" s="11" customFormat="1" ht="15" customHeight="1" x14ac:dyDescent="0.2">
      <c r="A570" s="257"/>
      <c r="B570" s="79"/>
      <c r="C570" s="159"/>
      <c r="D570" s="159"/>
      <c r="E570" s="17"/>
      <c r="F570" s="18"/>
      <c r="G570" s="18"/>
      <c r="H570" s="18"/>
      <c r="I570" s="18"/>
      <c r="J570" s="18"/>
      <c r="K570" s="18"/>
      <c r="L570" s="18"/>
      <c r="M570" s="18"/>
      <c r="N570" s="150"/>
      <c r="O570" s="150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50"/>
      <c r="AF570" s="150"/>
      <c r="AG570" s="18"/>
      <c r="AH570" s="18"/>
      <c r="AI570" s="18"/>
      <c r="AJ570" s="18"/>
      <c r="AK570" s="18"/>
      <c r="AL570" s="18"/>
    </row>
    <row r="571" spans="1:38" s="11" customFormat="1" ht="15" customHeight="1" x14ac:dyDescent="0.2">
      <c r="A571" s="257"/>
      <c r="B571" s="79"/>
      <c r="C571" s="159"/>
      <c r="D571" s="159"/>
      <c r="E571" s="17"/>
      <c r="F571" s="18"/>
      <c r="G571" s="18"/>
      <c r="H571" s="18"/>
      <c r="I571" s="18"/>
      <c r="J571" s="18"/>
      <c r="K571" s="18"/>
      <c r="L571" s="18"/>
      <c r="M571" s="18"/>
      <c r="N571" s="150"/>
      <c r="O571" s="150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50"/>
      <c r="AF571" s="150"/>
      <c r="AG571" s="18"/>
      <c r="AH571" s="18"/>
      <c r="AI571" s="18"/>
      <c r="AJ571" s="18"/>
      <c r="AK571" s="18"/>
      <c r="AL571" s="18"/>
    </row>
    <row r="572" spans="1:38" s="11" customFormat="1" ht="15" customHeight="1" x14ac:dyDescent="0.2">
      <c r="A572" s="257"/>
      <c r="B572" s="79"/>
      <c r="C572" s="159"/>
      <c r="D572" s="159"/>
      <c r="E572" s="17"/>
      <c r="F572" s="18"/>
      <c r="G572" s="18"/>
      <c r="H572" s="18"/>
      <c r="I572" s="18"/>
      <c r="J572" s="18"/>
      <c r="K572" s="18"/>
      <c r="L572" s="18"/>
      <c r="M572" s="18"/>
      <c r="N572" s="150"/>
      <c r="O572" s="150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50"/>
      <c r="AF572" s="150"/>
      <c r="AG572" s="18"/>
      <c r="AH572" s="18"/>
      <c r="AI572" s="18"/>
      <c r="AJ572" s="18"/>
      <c r="AK572" s="18"/>
      <c r="AL572" s="18"/>
    </row>
    <row r="573" spans="1:38" s="11" customFormat="1" ht="15" customHeight="1" x14ac:dyDescent="0.2">
      <c r="A573" s="257"/>
      <c r="B573" s="79"/>
      <c r="C573" s="159"/>
      <c r="D573" s="159"/>
      <c r="E573" s="17"/>
      <c r="F573" s="18"/>
      <c r="G573" s="18"/>
      <c r="H573" s="18"/>
      <c r="I573" s="18"/>
      <c r="J573" s="18"/>
      <c r="K573" s="18"/>
      <c r="L573" s="18"/>
      <c r="M573" s="18"/>
      <c r="N573" s="150"/>
      <c r="O573" s="150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50"/>
      <c r="AF573" s="150"/>
      <c r="AG573" s="18"/>
      <c r="AH573" s="18"/>
      <c r="AI573" s="18"/>
      <c r="AJ573" s="18"/>
      <c r="AK573" s="18"/>
      <c r="AL573" s="18"/>
    </row>
    <row r="574" spans="1:38" s="11" customFormat="1" ht="15" customHeight="1" x14ac:dyDescent="0.2">
      <c r="A574" s="257"/>
      <c r="B574" s="79"/>
      <c r="C574" s="159"/>
      <c r="D574" s="159"/>
      <c r="E574" s="17"/>
      <c r="F574" s="18"/>
      <c r="G574" s="18"/>
      <c r="H574" s="18"/>
      <c r="I574" s="18"/>
      <c r="J574" s="18"/>
      <c r="K574" s="18"/>
      <c r="L574" s="18"/>
      <c r="M574" s="18"/>
      <c r="N574" s="150"/>
      <c r="O574" s="150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50"/>
      <c r="AF574" s="150"/>
      <c r="AG574" s="18"/>
      <c r="AH574" s="18"/>
      <c r="AI574" s="18"/>
      <c r="AJ574" s="18"/>
      <c r="AK574" s="18"/>
      <c r="AL574" s="18"/>
    </row>
    <row r="575" spans="1:38" s="11" customFormat="1" ht="15" customHeight="1" x14ac:dyDescent="0.2">
      <c r="A575" s="257"/>
      <c r="B575" s="79"/>
      <c r="C575" s="159"/>
      <c r="D575" s="159"/>
      <c r="E575" s="17"/>
      <c r="F575" s="18"/>
      <c r="G575" s="18"/>
      <c r="H575" s="18"/>
      <c r="I575" s="18"/>
      <c r="J575" s="18"/>
      <c r="K575" s="18"/>
      <c r="L575" s="18"/>
      <c r="M575" s="18"/>
      <c r="N575" s="150"/>
      <c r="O575" s="150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50"/>
      <c r="AF575" s="150"/>
      <c r="AG575" s="18"/>
      <c r="AH575" s="18"/>
      <c r="AI575" s="18"/>
      <c r="AJ575" s="18"/>
      <c r="AK575" s="18"/>
      <c r="AL575" s="18"/>
    </row>
    <row r="576" spans="1:38" s="11" customFormat="1" ht="15" customHeight="1" x14ac:dyDescent="0.2">
      <c r="A576" s="257"/>
      <c r="B576" s="79"/>
      <c r="C576" s="159"/>
      <c r="D576" s="159"/>
      <c r="E576" s="17"/>
      <c r="F576" s="18"/>
      <c r="G576" s="18"/>
      <c r="H576" s="18"/>
      <c r="I576" s="18"/>
      <c r="J576" s="18"/>
      <c r="K576" s="18"/>
      <c r="L576" s="18"/>
      <c r="M576" s="18"/>
      <c r="N576" s="150"/>
      <c r="O576" s="150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50"/>
      <c r="AF576" s="150"/>
      <c r="AG576" s="18"/>
      <c r="AH576" s="18"/>
      <c r="AI576" s="18"/>
      <c r="AJ576" s="18"/>
      <c r="AK576" s="18"/>
      <c r="AL576" s="18"/>
    </row>
    <row r="577" spans="1:38" s="11" customFormat="1" ht="15" customHeight="1" x14ac:dyDescent="0.2">
      <c r="A577" s="257"/>
      <c r="B577" s="79"/>
      <c r="C577" s="159"/>
      <c r="D577" s="159"/>
      <c r="E577" s="17"/>
      <c r="F577" s="18"/>
      <c r="G577" s="18"/>
      <c r="H577" s="18"/>
      <c r="I577" s="18"/>
      <c r="J577" s="18"/>
      <c r="K577" s="18"/>
      <c r="L577" s="18"/>
      <c r="M577" s="18"/>
      <c r="N577" s="150"/>
      <c r="O577" s="150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50"/>
      <c r="AF577" s="150"/>
      <c r="AG577" s="18"/>
      <c r="AH577" s="18"/>
      <c r="AI577" s="18"/>
      <c r="AJ577" s="18"/>
      <c r="AK577" s="18"/>
      <c r="AL577" s="18"/>
    </row>
    <row r="578" spans="1:38" s="11" customFormat="1" ht="15" customHeight="1" x14ac:dyDescent="0.2">
      <c r="A578" s="257"/>
      <c r="B578" s="79"/>
      <c r="C578" s="159"/>
      <c r="D578" s="159"/>
      <c r="E578" s="17"/>
      <c r="F578" s="18"/>
      <c r="G578" s="18"/>
      <c r="H578" s="18"/>
      <c r="I578" s="18"/>
      <c r="J578" s="18"/>
      <c r="K578" s="18"/>
      <c r="L578" s="18"/>
      <c r="M578" s="18"/>
      <c r="N578" s="150"/>
      <c r="O578" s="150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50"/>
      <c r="AF578" s="150"/>
      <c r="AG578" s="18"/>
      <c r="AH578" s="18"/>
      <c r="AI578" s="18"/>
      <c r="AJ578" s="18"/>
      <c r="AK578" s="18"/>
      <c r="AL578" s="18"/>
    </row>
    <row r="579" spans="1:38" s="11" customFormat="1" ht="15" customHeight="1" x14ac:dyDescent="0.2">
      <c r="A579" s="257"/>
      <c r="B579" s="79"/>
      <c r="C579" s="159"/>
      <c r="D579" s="159"/>
      <c r="E579" s="17"/>
      <c r="F579" s="18"/>
      <c r="G579" s="18"/>
      <c r="H579" s="18"/>
      <c r="I579" s="18"/>
      <c r="J579" s="18"/>
      <c r="K579" s="18"/>
      <c r="L579" s="18"/>
      <c r="M579" s="18"/>
      <c r="N579" s="150"/>
      <c r="O579" s="150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50"/>
      <c r="AF579" s="150"/>
      <c r="AG579" s="18"/>
      <c r="AH579" s="18"/>
      <c r="AI579" s="18"/>
      <c r="AJ579" s="18"/>
      <c r="AK579" s="18"/>
      <c r="AL579" s="18"/>
    </row>
    <row r="580" spans="1:38" s="11" customFormat="1" ht="15" customHeight="1" x14ac:dyDescent="0.2">
      <c r="A580" s="257"/>
      <c r="B580" s="79"/>
      <c r="C580" s="159"/>
      <c r="D580" s="159"/>
      <c r="E580" s="17"/>
      <c r="F580" s="18"/>
      <c r="G580" s="18"/>
      <c r="H580" s="18"/>
      <c r="I580" s="18"/>
      <c r="J580" s="18"/>
      <c r="K580" s="18"/>
      <c r="L580" s="18"/>
      <c r="M580" s="18"/>
      <c r="N580" s="150"/>
      <c r="O580" s="150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50"/>
      <c r="AF580" s="150"/>
      <c r="AG580" s="18"/>
      <c r="AH580" s="18"/>
      <c r="AI580" s="18"/>
      <c r="AJ580" s="18"/>
      <c r="AK580" s="18"/>
      <c r="AL580" s="18"/>
    </row>
    <row r="581" spans="1:38" s="11" customFormat="1" ht="15" customHeight="1" x14ac:dyDescent="0.2">
      <c r="A581" s="257"/>
      <c r="B581" s="79"/>
      <c r="C581" s="159"/>
      <c r="D581" s="159"/>
      <c r="E581" s="17"/>
      <c r="F581" s="18"/>
      <c r="G581" s="18"/>
      <c r="H581" s="18"/>
      <c r="I581" s="18"/>
      <c r="J581" s="18"/>
      <c r="K581" s="18"/>
      <c r="L581" s="18"/>
      <c r="M581" s="18"/>
      <c r="N581" s="150"/>
      <c r="O581" s="150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50"/>
      <c r="AF581" s="150"/>
      <c r="AG581" s="18"/>
      <c r="AH581" s="18"/>
      <c r="AI581" s="18"/>
      <c r="AJ581" s="18"/>
      <c r="AK581" s="18"/>
      <c r="AL581" s="18"/>
    </row>
    <row r="582" spans="1:38" s="11" customFormat="1" ht="15" customHeight="1" x14ac:dyDescent="0.2">
      <c r="A582" s="257"/>
      <c r="B582" s="79"/>
      <c r="C582" s="159"/>
      <c r="D582" s="159"/>
      <c r="E582" s="17"/>
      <c r="F582" s="18"/>
      <c r="G582" s="18"/>
      <c r="H582" s="18"/>
      <c r="I582" s="18"/>
      <c r="J582" s="18"/>
      <c r="K582" s="18"/>
      <c r="L582" s="18"/>
      <c r="M582" s="18"/>
      <c r="N582" s="150"/>
      <c r="O582" s="150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50"/>
      <c r="AF582" s="150"/>
      <c r="AG582" s="18"/>
      <c r="AH582" s="18"/>
      <c r="AI582" s="18"/>
      <c r="AJ582" s="18"/>
      <c r="AK582" s="18"/>
      <c r="AL582" s="18"/>
    </row>
    <row r="583" spans="1:38" s="11" customFormat="1" ht="15" customHeight="1" x14ac:dyDescent="0.2">
      <c r="A583" s="257"/>
      <c r="B583" s="79"/>
      <c r="C583" s="159"/>
      <c r="D583" s="159"/>
      <c r="E583" s="17"/>
      <c r="F583" s="18"/>
      <c r="G583" s="18"/>
      <c r="H583" s="18"/>
      <c r="I583" s="18"/>
      <c r="J583" s="18"/>
      <c r="K583" s="18"/>
      <c r="L583" s="18"/>
      <c r="M583" s="18"/>
      <c r="N583" s="150"/>
      <c r="O583" s="150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50"/>
      <c r="AF583" s="150"/>
      <c r="AG583" s="18"/>
      <c r="AH583" s="18"/>
      <c r="AI583" s="18"/>
      <c r="AJ583" s="18"/>
      <c r="AK583" s="18"/>
      <c r="AL583" s="18"/>
    </row>
    <row r="584" spans="1:38" s="11" customFormat="1" ht="15" customHeight="1" x14ac:dyDescent="0.2">
      <c r="A584" s="257"/>
      <c r="B584" s="79"/>
      <c r="C584" s="159"/>
      <c r="D584" s="159"/>
      <c r="E584" s="17"/>
      <c r="F584" s="18"/>
      <c r="G584" s="18"/>
      <c r="H584" s="18"/>
      <c r="I584" s="18"/>
      <c r="J584" s="18"/>
      <c r="K584" s="18"/>
      <c r="L584" s="18"/>
      <c r="M584" s="18"/>
      <c r="N584" s="150"/>
      <c r="O584" s="150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50"/>
      <c r="AF584" s="150"/>
      <c r="AG584" s="18"/>
      <c r="AH584" s="18"/>
      <c r="AI584" s="18"/>
      <c r="AJ584" s="18"/>
      <c r="AK584" s="18"/>
      <c r="AL584" s="18"/>
    </row>
    <row r="585" spans="1:38" s="11" customFormat="1" ht="15" customHeight="1" x14ac:dyDescent="0.2">
      <c r="A585" s="257"/>
      <c r="B585" s="79"/>
      <c r="C585" s="159"/>
      <c r="D585" s="159"/>
      <c r="E585" s="17"/>
      <c r="F585" s="18"/>
      <c r="G585" s="18"/>
      <c r="H585" s="18"/>
      <c r="I585" s="18"/>
      <c r="J585" s="18"/>
      <c r="K585" s="18"/>
      <c r="L585" s="18"/>
      <c r="M585" s="18"/>
      <c r="N585" s="150"/>
      <c r="O585" s="150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50"/>
      <c r="AF585" s="150"/>
      <c r="AG585" s="18"/>
      <c r="AH585" s="18"/>
      <c r="AI585" s="18"/>
      <c r="AJ585" s="18"/>
      <c r="AK585" s="18"/>
      <c r="AL585" s="18"/>
    </row>
    <row r="586" spans="1:38" s="11" customFormat="1" ht="15" customHeight="1" x14ac:dyDescent="0.2">
      <c r="A586" s="257"/>
      <c r="B586" s="79"/>
      <c r="C586" s="159"/>
      <c r="D586" s="159"/>
      <c r="E586" s="17"/>
      <c r="F586" s="18"/>
      <c r="G586" s="18"/>
      <c r="H586" s="18"/>
      <c r="I586" s="18"/>
      <c r="J586" s="18"/>
      <c r="K586" s="18"/>
      <c r="L586" s="18"/>
      <c r="M586" s="18"/>
      <c r="N586" s="150"/>
      <c r="O586" s="150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50"/>
      <c r="AF586" s="150"/>
      <c r="AG586" s="18"/>
      <c r="AH586" s="18"/>
      <c r="AI586" s="18"/>
      <c r="AJ586" s="18"/>
      <c r="AK586" s="18"/>
      <c r="AL586" s="18"/>
    </row>
    <row r="587" spans="1:38" s="11" customFormat="1" ht="15" customHeight="1" x14ac:dyDescent="0.2">
      <c r="A587" s="257"/>
      <c r="B587" s="79"/>
      <c r="C587" s="159"/>
      <c r="D587" s="159"/>
      <c r="E587" s="17"/>
      <c r="F587" s="18"/>
      <c r="G587" s="18"/>
      <c r="H587" s="18"/>
      <c r="I587" s="18"/>
      <c r="J587" s="18"/>
      <c r="K587" s="18"/>
      <c r="L587" s="18"/>
      <c r="M587" s="18"/>
      <c r="N587" s="150"/>
      <c r="O587" s="150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50"/>
      <c r="AF587" s="150"/>
      <c r="AG587" s="18"/>
      <c r="AH587" s="18"/>
      <c r="AI587" s="18"/>
      <c r="AJ587" s="18"/>
      <c r="AK587" s="18"/>
      <c r="AL587" s="18"/>
    </row>
    <row r="588" spans="1:38" s="11" customFormat="1" ht="15" customHeight="1" x14ac:dyDescent="0.2">
      <c r="A588" s="257"/>
      <c r="B588" s="79"/>
      <c r="C588" s="159"/>
      <c r="D588" s="159"/>
      <c r="E588" s="17"/>
      <c r="F588" s="18"/>
      <c r="G588" s="18"/>
      <c r="H588" s="18"/>
      <c r="I588" s="18"/>
      <c r="J588" s="18"/>
      <c r="K588" s="18"/>
      <c r="L588" s="18"/>
      <c r="M588" s="18"/>
      <c r="N588" s="150"/>
      <c r="O588" s="150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50"/>
      <c r="AF588" s="150"/>
      <c r="AG588" s="18"/>
      <c r="AH588" s="18"/>
      <c r="AI588" s="18"/>
      <c r="AJ588" s="18"/>
      <c r="AK588" s="18"/>
      <c r="AL588" s="18"/>
    </row>
    <row r="589" spans="1:38" s="11" customFormat="1" ht="15" customHeight="1" x14ac:dyDescent="0.2">
      <c r="A589" s="257"/>
      <c r="B589" s="79"/>
      <c r="C589" s="159"/>
      <c r="D589" s="159"/>
      <c r="E589" s="17"/>
      <c r="F589" s="18"/>
      <c r="G589" s="18"/>
      <c r="H589" s="18"/>
      <c r="I589" s="18"/>
      <c r="J589" s="18"/>
      <c r="K589" s="18"/>
      <c r="L589" s="18"/>
      <c r="M589" s="18"/>
      <c r="N589" s="150"/>
      <c r="O589" s="150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50"/>
      <c r="AF589" s="150"/>
      <c r="AG589" s="18"/>
      <c r="AH589" s="18"/>
      <c r="AI589" s="18"/>
      <c r="AJ589" s="18"/>
      <c r="AK589" s="18"/>
      <c r="AL589" s="18"/>
    </row>
    <row r="590" spans="1:38" s="11" customFormat="1" ht="15" customHeight="1" x14ac:dyDescent="0.2">
      <c r="A590" s="257"/>
      <c r="B590" s="79"/>
      <c r="C590" s="159"/>
      <c r="D590" s="159"/>
      <c r="E590" s="17"/>
      <c r="F590" s="18"/>
      <c r="G590" s="18"/>
      <c r="H590" s="18"/>
      <c r="I590" s="18"/>
      <c r="J590" s="18"/>
      <c r="K590" s="18"/>
      <c r="L590" s="18"/>
      <c r="M590" s="18"/>
      <c r="N590" s="150"/>
      <c r="O590" s="150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50"/>
      <c r="AF590" s="150"/>
      <c r="AG590" s="18"/>
      <c r="AH590" s="18"/>
      <c r="AI590" s="18"/>
      <c r="AJ590" s="18"/>
      <c r="AK590" s="18"/>
      <c r="AL590" s="18"/>
    </row>
    <row r="591" spans="1:38" s="11" customFormat="1" ht="15" customHeight="1" x14ac:dyDescent="0.2">
      <c r="A591" s="257"/>
      <c r="B591" s="79"/>
      <c r="C591" s="159"/>
      <c r="D591" s="159"/>
      <c r="E591" s="17"/>
      <c r="F591" s="18"/>
      <c r="G591" s="18"/>
      <c r="H591" s="18"/>
      <c r="I591" s="18"/>
      <c r="J591" s="18"/>
      <c r="K591" s="18"/>
      <c r="L591" s="18"/>
      <c r="M591" s="18"/>
      <c r="N591" s="150"/>
      <c r="O591" s="150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50"/>
      <c r="AF591" s="150"/>
      <c r="AG591" s="18"/>
      <c r="AH591" s="18"/>
      <c r="AI591" s="18"/>
      <c r="AJ591" s="18"/>
      <c r="AK591" s="18"/>
      <c r="AL591" s="18"/>
    </row>
    <row r="592" spans="1:38" s="11" customFormat="1" ht="15" customHeight="1" x14ac:dyDescent="0.2">
      <c r="A592" s="257"/>
      <c r="B592" s="79"/>
      <c r="C592" s="159"/>
      <c r="D592" s="159"/>
      <c r="E592" s="17"/>
      <c r="F592" s="18"/>
      <c r="G592" s="18"/>
      <c r="H592" s="18"/>
      <c r="I592" s="18"/>
      <c r="J592" s="18"/>
      <c r="K592" s="18"/>
      <c r="L592" s="18"/>
      <c r="M592" s="18"/>
      <c r="N592" s="150"/>
      <c r="O592" s="150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50"/>
      <c r="AF592" s="150"/>
      <c r="AG592" s="18"/>
      <c r="AH592" s="18"/>
      <c r="AI592" s="18"/>
      <c r="AJ592" s="18"/>
      <c r="AK592" s="18"/>
      <c r="AL592" s="18"/>
    </row>
    <row r="593" spans="1:38" s="11" customFormat="1" ht="15" customHeight="1" x14ac:dyDescent="0.2">
      <c r="A593" s="257"/>
      <c r="B593" s="79"/>
      <c r="C593" s="159"/>
      <c r="D593" s="159"/>
      <c r="E593" s="17"/>
      <c r="F593" s="18"/>
      <c r="G593" s="18"/>
      <c r="H593" s="18"/>
      <c r="I593" s="18"/>
      <c r="J593" s="18"/>
      <c r="K593" s="18"/>
      <c r="L593" s="18"/>
      <c r="M593" s="18"/>
      <c r="N593" s="150"/>
      <c r="O593" s="150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50"/>
      <c r="AF593" s="150"/>
      <c r="AG593" s="18"/>
      <c r="AH593" s="18"/>
      <c r="AI593" s="18"/>
      <c r="AJ593" s="18"/>
      <c r="AK593" s="18"/>
      <c r="AL593" s="18"/>
    </row>
    <row r="594" spans="1:38" s="11" customFormat="1" ht="15" customHeight="1" x14ac:dyDescent="0.2">
      <c r="A594" s="257"/>
      <c r="B594" s="79"/>
      <c r="C594" s="159"/>
      <c r="D594" s="159"/>
      <c r="E594" s="17"/>
      <c r="F594" s="18"/>
      <c r="G594" s="18"/>
      <c r="H594" s="18"/>
      <c r="I594" s="18"/>
      <c r="J594" s="18"/>
      <c r="K594" s="18"/>
      <c r="L594" s="18"/>
      <c r="M594" s="18"/>
      <c r="N594" s="150"/>
      <c r="O594" s="150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50"/>
      <c r="AF594" s="150"/>
      <c r="AG594" s="18"/>
      <c r="AH594" s="18"/>
      <c r="AI594" s="18"/>
      <c r="AJ594" s="18"/>
      <c r="AK594" s="18"/>
      <c r="AL594" s="18"/>
    </row>
    <row r="595" spans="1:38" s="11" customFormat="1" ht="15" customHeight="1" x14ac:dyDescent="0.2">
      <c r="A595" s="257"/>
      <c r="B595" s="79"/>
      <c r="C595" s="159"/>
      <c r="D595" s="159"/>
      <c r="E595" s="17"/>
      <c r="F595" s="18"/>
      <c r="G595" s="18"/>
      <c r="H595" s="18"/>
      <c r="I595" s="18"/>
      <c r="J595" s="18"/>
      <c r="K595" s="18"/>
      <c r="L595" s="18"/>
      <c r="M595" s="18"/>
      <c r="N595" s="150"/>
      <c r="O595" s="150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50"/>
      <c r="AF595" s="150"/>
      <c r="AG595" s="18"/>
      <c r="AH595" s="18"/>
      <c r="AI595" s="18"/>
      <c r="AJ595" s="18"/>
      <c r="AK595" s="18"/>
      <c r="AL595" s="18"/>
    </row>
    <row r="596" spans="1:38" s="11" customFormat="1" ht="15" customHeight="1" x14ac:dyDescent="0.2">
      <c r="A596" s="257"/>
      <c r="B596" s="79"/>
      <c r="C596" s="159"/>
      <c r="D596" s="159"/>
      <c r="E596" s="17"/>
      <c r="F596" s="18"/>
      <c r="G596" s="18"/>
      <c r="H596" s="18"/>
      <c r="I596" s="18"/>
      <c r="J596" s="18"/>
      <c r="K596" s="18"/>
      <c r="L596" s="18"/>
      <c r="M596" s="18"/>
      <c r="N596" s="150"/>
      <c r="O596" s="150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50"/>
      <c r="AF596" s="150"/>
      <c r="AG596" s="18"/>
      <c r="AH596" s="18"/>
      <c r="AI596" s="18"/>
      <c r="AJ596" s="18"/>
      <c r="AK596" s="18"/>
      <c r="AL596" s="18"/>
    </row>
    <row r="597" spans="1:38" s="11" customFormat="1" ht="15" customHeight="1" x14ac:dyDescent="0.2">
      <c r="A597" s="257"/>
      <c r="B597" s="79"/>
      <c r="C597" s="159"/>
      <c r="D597" s="159"/>
      <c r="E597" s="17"/>
      <c r="F597" s="18"/>
      <c r="G597" s="18"/>
      <c r="H597" s="18"/>
      <c r="I597" s="18"/>
      <c r="J597" s="18"/>
      <c r="K597" s="18"/>
      <c r="L597" s="18"/>
      <c r="M597" s="18"/>
      <c r="N597" s="150"/>
      <c r="O597" s="150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50"/>
      <c r="AF597" s="150"/>
      <c r="AG597" s="18"/>
      <c r="AH597" s="18"/>
      <c r="AI597" s="18"/>
      <c r="AJ597" s="18"/>
      <c r="AK597" s="18"/>
      <c r="AL597" s="18"/>
    </row>
    <row r="598" spans="1:38" s="11" customFormat="1" ht="15" customHeight="1" x14ac:dyDescent="0.2">
      <c r="A598" s="257"/>
      <c r="B598" s="79"/>
      <c r="C598" s="159"/>
      <c r="D598" s="159"/>
      <c r="E598" s="17"/>
      <c r="F598" s="18"/>
      <c r="G598" s="18"/>
      <c r="H598" s="18"/>
      <c r="I598" s="18"/>
      <c r="J598" s="18"/>
      <c r="K598" s="18"/>
      <c r="L598" s="18"/>
      <c r="M598" s="18"/>
      <c r="N598" s="150"/>
      <c r="O598" s="150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50"/>
      <c r="AF598" s="150"/>
      <c r="AG598" s="18"/>
      <c r="AH598" s="18"/>
      <c r="AI598" s="18"/>
      <c r="AJ598" s="18"/>
      <c r="AK598" s="18"/>
      <c r="AL598" s="18"/>
    </row>
    <row r="599" spans="1:38" s="11" customFormat="1" ht="15" customHeight="1" x14ac:dyDescent="0.2">
      <c r="A599" s="257"/>
      <c r="B599" s="79"/>
      <c r="C599" s="159"/>
      <c r="D599" s="159"/>
      <c r="E599" s="17"/>
      <c r="F599" s="18"/>
      <c r="G599" s="18"/>
      <c r="H599" s="18"/>
      <c r="I599" s="18"/>
      <c r="J599" s="18"/>
      <c r="K599" s="18"/>
      <c r="L599" s="18"/>
      <c r="M599" s="18"/>
      <c r="N599" s="150"/>
      <c r="O599" s="150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50"/>
      <c r="AF599" s="150"/>
      <c r="AG599" s="18"/>
      <c r="AH599" s="18"/>
      <c r="AI599" s="18"/>
      <c r="AJ599" s="18"/>
      <c r="AK599" s="18"/>
      <c r="AL599" s="18"/>
    </row>
    <row r="600" spans="1:38" s="11" customFormat="1" ht="15" customHeight="1" x14ac:dyDescent="0.2">
      <c r="A600" s="257"/>
      <c r="B600" s="79"/>
      <c r="C600" s="159"/>
      <c r="D600" s="159"/>
      <c r="E600" s="17"/>
      <c r="F600" s="18"/>
      <c r="G600" s="18"/>
      <c r="H600" s="18"/>
      <c r="I600" s="18"/>
      <c r="J600" s="18"/>
      <c r="K600" s="18"/>
      <c r="L600" s="18"/>
      <c r="M600" s="18"/>
      <c r="N600" s="150"/>
      <c r="O600" s="150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50"/>
      <c r="AF600" s="150"/>
      <c r="AG600" s="18"/>
      <c r="AH600" s="18"/>
      <c r="AI600" s="18"/>
      <c r="AJ600" s="18"/>
      <c r="AK600" s="18"/>
      <c r="AL600" s="18"/>
    </row>
    <row r="601" spans="1:38" s="11" customFormat="1" ht="15" customHeight="1" x14ac:dyDescent="0.2">
      <c r="A601" s="257"/>
      <c r="B601" s="79"/>
      <c r="C601" s="159"/>
      <c r="D601" s="159"/>
      <c r="E601" s="17"/>
      <c r="F601" s="18"/>
      <c r="G601" s="18"/>
      <c r="H601" s="18"/>
      <c r="I601" s="18"/>
      <c r="J601" s="18"/>
      <c r="K601" s="18"/>
      <c r="L601" s="18"/>
      <c r="M601" s="18"/>
      <c r="N601" s="150"/>
      <c r="O601" s="150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50"/>
      <c r="AF601" s="150"/>
      <c r="AG601" s="18"/>
      <c r="AH601" s="18"/>
      <c r="AI601" s="18"/>
      <c r="AJ601" s="18"/>
      <c r="AK601" s="18"/>
      <c r="AL601" s="18"/>
    </row>
    <row r="602" spans="1:38" s="11" customFormat="1" ht="15" customHeight="1" x14ac:dyDescent="0.2">
      <c r="A602" s="257"/>
      <c r="B602" s="79"/>
      <c r="C602" s="159"/>
      <c r="D602" s="159"/>
      <c r="E602" s="17"/>
      <c r="F602" s="18"/>
      <c r="G602" s="18"/>
      <c r="H602" s="18"/>
      <c r="I602" s="18"/>
      <c r="J602" s="18"/>
      <c r="K602" s="18"/>
      <c r="L602" s="18"/>
      <c r="M602" s="18"/>
      <c r="N602" s="150"/>
      <c r="O602" s="150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50"/>
      <c r="AF602" s="150"/>
      <c r="AG602" s="18"/>
      <c r="AH602" s="18"/>
      <c r="AI602" s="18"/>
      <c r="AJ602" s="18"/>
      <c r="AK602" s="18"/>
      <c r="AL602" s="18"/>
    </row>
    <row r="603" spans="1:38" s="11" customFormat="1" ht="15" customHeight="1" x14ac:dyDescent="0.2">
      <c r="A603" s="257"/>
      <c r="B603" s="79"/>
      <c r="C603" s="159"/>
      <c r="D603" s="159"/>
      <c r="E603" s="17"/>
      <c r="F603" s="18"/>
      <c r="G603" s="18"/>
      <c r="H603" s="18"/>
      <c r="I603" s="18"/>
      <c r="J603" s="18"/>
      <c r="K603" s="18"/>
      <c r="L603" s="18"/>
      <c r="M603" s="18"/>
      <c r="N603" s="150"/>
      <c r="O603" s="150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50"/>
      <c r="AF603" s="150"/>
      <c r="AG603" s="18"/>
      <c r="AH603" s="18"/>
      <c r="AI603" s="18"/>
      <c r="AJ603" s="18"/>
      <c r="AK603" s="18"/>
      <c r="AL603" s="18"/>
    </row>
    <row r="604" spans="1:38" s="11" customFormat="1" ht="15" customHeight="1" x14ac:dyDescent="0.2">
      <c r="A604" s="257"/>
      <c r="B604" s="79"/>
      <c r="C604" s="159"/>
      <c r="D604" s="159"/>
      <c r="E604" s="17"/>
      <c r="F604" s="18"/>
      <c r="G604" s="18"/>
      <c r="H604" s="18"/>
      <c r="I604" s="18"/>
      <c r="J604" s="18"/>
      <c r="K604" s="18"/>
      <c r="L604" s="18"/>
      <c r="M604" s="18"/>
      <c r="N604" s="150"/>
      <c r="O604" s="150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50"/>
      <c r="AF604" s="150"/>
      <c r="AG604" s="18"/>
      <c r="AH604" s="18"/>
      <c r="AI604" s="18"/>
      <c r="AJ604" s="18"/>
      <c r="AK604" s="18"/>
      <c r="AL604" s="18"/>
    </row>
    <row r="605" spans="1:38" s="11" customFormat="1" ht="15" customHeight="1" x14ac:dyDescent="0.2">
      <c r="A605" s="257"/>
      <c r="B605" s="79"/>
      <c r="C605" s="159"/>
      <c r="D605" s="159"/>
      <c r="E605" s="17"/>
      <c r="F605" s="18"/>
      <c r="G605" s="18"/>
      <c r="H605" s="18"/>
      <c r="I605" s="18"/>
      <c r="J605" s="18"/>
      <c r="K605" s="18"/>
      <c r="L605" s="18"/>
      <c r="M605" s="18"/>
      <c r="N605" s="150"/>
      <c r="O605" s="150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50"/>
      <c r="AF605" s="150"/>
      <c r="AG605" s="18"/>
      <c r="AH605" s="18"/>
      <c r="AI605" s="18"/>
      <c r="AJ605" s="18"/>
      <c r="AK605" s="18"/>
      <c r="AL605" s="18"/>
    </row>
    <row r="606" spans="1:38" s="11" customFormat="1" ht="15" customHeight="1" x14ac:dyDescent="0.2">
      <c r="A606" s="257"/>
      <c r="B606" s="79"/>
      <c r="C606" s="159"/>
      <c r="D606" s="159"/>
      <c r="E606" s="17"/>
      <c r="F606" s="18"/>
      <c r="G606" s="18"/>
      <c r="H606" s="18"/>
      <c r="I606" s="18"/>
      <c r="J606" s="18"/>
      <c r="K606" s="18"/>
      <c r="L606" s="18"/>
      <c r="M606" s="18"/>
      <c r="N606" s="150"/>
      <c r="O606" s="150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50"/>
      <c r="AF606" s="150"/>
      <c r="AG606" s="18"/>
      <c r="AH606" s="18"/>
      <c r="AI606" s="18"/>
      <c r="AJ606" s="18"/>
      <c r="AK606" s="18"/>
      <c r="AL606" s="18"/>
    </row>
    <row r="607" spans="1:38" s="11" customFormat="1" ht="15" customHeight="1" x14ac:dyDescent="0.2">
      <c r="A607" s="257"/>
      <c r="B607" s="79"/>
      <c r="C607" s="159"/>
      <c r="D607" s="159"/>
      <c r="E607" s="17"/>
      <c r="F607" s="18"/>
      <c r="G607" s="18"/>
      <c r="H607" s="18"/>
      <c r="I607" s="18"/>
      <c r="J607" s="18"/>
      <c r="K607" s="18"/>
      <c r="L607" s="18"/>
      <c r="M607" s="18"/>
      <c r="N607" s="150"/>
      <c r="O607" s="150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50"/>
      <c r="AF607" s="150"/>
      <c r="AG607" s="18"/>
      <c r="AH607" s="18"/>
      <c r="AI607" s="18"/>
      <c r="AJ607" s="18"/>
      <c r="AK607" s="18"/>
      <c r="AL607" s="18"/>
    </row>
    <row r="608" spans="1:38" s="11" customFormat="1" ht="15" customHeight="1" x14ac:dyDescent="0.2">
      <c r="A608" s="257"/>
      <c r="B608" s="79"/>
      <c r="C608" s="159"/>
      <c r="D608" s="159"/>
      <c r="E608" s="17"/>
      <c r="F608" s="18"/>
      <c r="G608" s="18"/>
      <c r="H608" s="18"/>
      <c r="I608" s="18"/>
      <c r="J608" s="18"/>
      <c r="K608" s="18"/>
      <c r="L608" s="18"/>
      <c r="M608" s="18"/>
      <c r="N608" s="150"/>
      <c r="O608" s="150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50"/>
      <c r="AF608" s="150"/>
      <c r="AG608" s="18"/>
      <c r="AH608" s="18"/>
      <c r="AI608" s="18"/>
      <c r="AJ608" s="18"/>
      <c r="AK608" s="18"/>
      <c r="AL608" s="18"/>
    </row>
    <row r="609" spans="1:38" s="11" customFormat="1" ht="15" customHeight="1" x14ac:dyDescent="0.2">
      <c r="A609" s="257"/>
      <c r="B609" s="79"/>
      <c r="C609" s="159"/>
      <c r="D609" s="159"/>
      <c r="E609" s="17"/>
      <c r="F609" s="18"/>
      <c r="G609" s="18"/>
      <c r="H609" s="18"/>
      <c r="I609" s="18"/>
      <c r="J609" s="18"/>
      <c r="K609" s="18"/>
      <c r="L609" s="18"/>
      <c r="M609" s="18"/>
      <c r="N609" s="150"/>
      <c r="O609" s="150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50"/>
      <c r="AF609" s="150"/>
      <c r="AG609" s="18"/>
      <c r="AH609" s="18"/>
      <c r="AI609" s="18"/>
      <c r="AJ609" s="18"/>
      <c r="AK609" s="18"/>
      <c r="AL609" s="18"/>
    </row>
    <row r="610" spans="1:38" s="11" customFormat="1" ht="15" customHeight="1" x14ac:dyDescent="0.2">
      <c r="A610" s="257"/>
      <c r="B610" s="79"/>
      <c r="C610" s="159"/>
      <c r="D610" s="159"/>
      <c r="E610" s="17"/>
      <c r="F610" s="18"/>
      <c r="G610" s="18"/>
      <c r="H610" s="18"/>
      <c r="I610" s="18"/>
      <c r="J610" s="18"/>
      <c r="K610" s="18"/>
      <c r="L610" s="18"/>
      <c r="M610" s="18"/>
      <c r="N610" s="150"/>
      <c r="O610" s="150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50"/>
      <c r="AF610" s="150"/>
      <c r="AG610" s="18"/>
      <c r="AH610" s="18"/>
      <c r="AI610" s="18"/>
      <c r="AJ610" s="18"/>
      <c r="AK610" s="18"/>
      <c r="AL610" s="18"/>
    </row>
    <row r="611" spans="1:38" s="11" customFormat="1" ht="15" customHeight="1" x14ac:dyDescent="0.2">
      <c r="A611" s="257"/>
      <c r="B611" s="79"/>
      <c r="C611" s="159"/>
      <c r="D611" s="159"/>
      <c r="E611" s="17"/>
      <c r="F611" s="18"/>
      <c r="G611" s="18"/>
      <c r="H611" s="18"/>
      <c r="I611" s="18"/>
      <c r="J611" s="18"/>
      <c r="K611" s="18"/>
      <c r="L611" s="18"/>
      <c r="M611" s="18"/>
      <c r="N611" s="150"/>
      <c r="O611" s="150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50"/>
      <c r="AF611" s="150"/>
      <c r="AG611" s="18"/>
      <c r="AH611" s="18"/>
      <c r="AI611" s="18"/>
      <c r="AJ611" s="18"/>
      <c r="AK611" s="18"/>
      <c r="AL611" s="18"/>
    </row>
    <row r="612" spans="1:38" s="11" customFormat="1" ht="15" customHeight="1" x14ac:dyDescent="0.2">
      <c r="A612" s="257"/>
      <c r="B612" s="79"/>
      <c r="C612" s="159"/>
      <c r="D612" s="159"/>
      <c r="E612" s="17"/>
      <c r="F612" s="18"/>
      <c r="G612" s="18"/>
      <c r="H612" s="18"/>
      <c r="I612" s="18"/>
      <c r="J612" s="18"/>
      <c r="K612" s="18"/>
      <c r="L612" s="18"/>
      <c r="M612" s="18"/>
      <c r="N612" s="150"/>
      <c r="O612" s="150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50"/>
      <c r="AF612" s="150"/>
      <c r="AG612" s="18"/>
      <c r="AH612" s="18"/>
      <c r="AI612" s="18"/>
      <c r="AJ612" s="18"/>
      <c r="AK612" s="18"/>
      <c r="AL612" s="18"/>
    </row>
    <row r="613" spans="1:38" s="11" customFormat="1" ht="15" customHeight="1" x14ac:dyDescent="0.2">
      <c r="A613" s="257"/>
      <c r="B613" s="79"/>
      <c r="C613" s="159"/>
      <c r="D613" s="159"/>
      <c r="E613" s="17"/>
      <c r="F613" s="18"/>
      <c r="G613" s="18"/>
      <c r="H613" s="18"/>
      <c r="I613" s="18"/>
      <c r="J613" s="18"/>
      <c r="K613" s="18"/>
      <c r="L613" s="18"/>
      <c r="M613" s="18"/>
      <c r="N613" s="150"/>
      <c r="O613" s="150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50"/>
      <c r="AF613" s="150"/>
      <c r="AG613" s="18"/>
      <c r="AH613" s="18"/>
      <c r="AI613" s="18"/>
      <c r="AJ613" s="18"/>
      <c r="AK613" s="18"/>
      <c r="AL613" s="18"/>
    </row>
    <row r="614" spans="1:38" s="11" customFormat="1" ht="15" customHeight="1" x14ac:dyDescent="0.2">
      <c r="A614" s="257"/>
      <c r="B614" s="79"/>
      <c r="C614" s="159"/>
      <c r="D614" s="159"/>
      <c r="E614" s="17"/>
      <c r="F614" s="18"/>
      <c r="G614" s="18"/>
      <c r="H614" s="18"/>
      <c r="I614" s="18"/>
      <c r="J614" s="18"/>
      <c r="K614" s="18"/>
      <c r="L614" s="18"/>
      <c r="M614" s="18"/>
      <c r="N614" s="150"/>
      <c r="O614" s="150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50"/>
      <c r="AF614" s="150"/>
      <c r="AG614" s="18"/>
      <c r="AH614" s="18"/>
      <c r="AI614" s="18"/>
      <c r="AJ614" s="18"/>
      <c r="AK614" s="18"/>
      <c r="AL614" s="18"/>
    </row>
    <row r="615" spans="1:38" s="11" customFormat="1" ht="15" customHeight="1" x14ac:dyDescent="0.2">
      <c r="A615" s="257"/>
      <c r="B615" s="79"/>
      <c r="C615" s="159"/>
      <c r="D615" s="159"/>
      <c r="E615" s="17"/>
      <c r="F615" s="18"/>
      <c r="G615" s="18"/>
      <c r="H615" s="18"/>
      <c r="I615" s="18"/>
      <c r="J615" s="18"/>
      <c r="K615" s="18"/>
      <c r="L615" s="18"/>
      <c r="M615" s="18"/>
      <c r="N615" s="150"/>
      <c r="O615" s="150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50"/>
      <c r="AF615" s="150"/>
      <c r="AG615" s="18"/>
      <c r="AH615" s="18"/>
      <c r="AI615" s="18"/>
      <c r="AJ615" s="18"/>
      <c r="AK615" s="18"/>
      <c r="AL615" s="18"/>
    </row>
    <row r="616" spans="1:38" s="11" customFormat="1" ht="15" customHeight="1" x14ac:dyDescent="0.2">
      <c r="A616" s="257"/>
      <c r="B616" s="79"/>
      <c r="C616" s="159"/>
      <c r="D616" s="159"/>
      <c r="E616" s="17"/>
      <c r="F616" s="18"/>
      <c r="G616" s="18"/>
      <c r="H616" s="18"/>
      <c r="I616" s="18"/>
      <c r="J616" s="18"/>
      <c r="K616" s="18"/>
      <c r="L616" s="18"/>
      <c r="M616" s="18"/>
      <c r="N616" s="150"/>
      <c r="O616" s="150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50"/>
      <c r="AF616" s="150"/>
      <c r="AG616" s="18"/>
      <c r="AH616" s="18"/>
      <c r="AI616" s="18"/>
      <c r="AJ616" s="18"/>
      <c r="AK616" s="18"/>
      <c r="AL616" s="18"/>
    </row>
    <row r="617" spans="1:38" s="11" customFormat="1" ht="15" customHeight="1" x14ac:dyDescent="0.2">
      <c r="A617" s="257"/>
      <c r="B617" s="79"/>
      <c r="C617" s="159"/>
      <c r="D617" s="159"/>
      <c r="E617" s="17"/>
      <c r="F617" s="18"/>
      <c r="G617" s="18"/>
      <c r="H617" s="18"/>
      <c r="I617" s="18"/>
      <c r="J617" s="18"/>
      <c r="K617" s="18"/>
      <c r="L617" s="18"/>
      <c r="M617" s="18"/>
      <c r="N617" s="150"/>
      <c r="O617" s="150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50"/>
      <c r="AF617" s="150"/>
      <c r="AG617" s="18"/>
      <c r="AH617" s="18"/>
      <c r="AI617" s="18"/>
      <c r="AJ617" s="18"/>
      <c r="AK617" s="18"/>
      <c r="AL617" s="18"/>
    </row>
    <row r="618" spans="1:38" s="11" customFormat="1" ht="15" customHeight="1" x14ac:dyDescent="0.2">
      <c r="A618" s="257"/>
      <c r="B618" s="79"/>
      <c r="C618" s="159"/>
      <c r="D618" s="159"/>
      <c r="E618" s="17"/>
      <c r="F618" s="18"/>
      <c r="G618" s="18"/>
      <c r="H618" s="18"/>
      <c r="I618" s="18"/>
      <c r="J618" s="18"/>
      <c r="K618" s="18"/>
      <c r="L618" s="18"/>
      <c r="M618" s="18"/>
      <c r="N618" s="150"/>
      <c r="O618" s="150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50"/>
      <c r="AF618" s="150"/>
      <c r="AG618" s="18"/>
      <c r="AH618" s="18"/>
      <c r="AI618" s="18"/>
      <c r="AJ618" s="18"/>
      <c r="AK618" s="18"/>
      <c r="AL618" s="18"/>
    </row>
    <row r="619" spans="1:38" s="11" customFormat="1" ht="15" customHeight="1" x14ac:dyDescent="0.2">
      <c r="A619" s="257"/>
      <c r="B619" s="79"/>
      <c r="C619" s="159"/>
      <c r="D619" s="159"/>
      <c r="E619" s="17"/>
      <c r="F619" s="18"/>
      <c r="G619" s="18"/>
      <c r="H619" s="18"/>
      <c r="I619" s="18"/>
      <c r="J619" s="18"/>
      <c r="K619" s="18"/>
      <c r="L619" s="18"/>
      <c r="M619" s="18"/>
      <c r="N619" s="150"/>
      <c r="O619" s="150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50"/>
      <c r="AF619" s="150"/>
      <c r="AG619" s="18"/>
      <c r="AH619" s="18"/>
      <c r="AI619" s="18"/>
      <c r="AJ619" s="18"/>
      <c r="AK619" s="18"/>
      <c r="AL619" s="18"/>
    </row>
    <row r="620" spans="1:38" s="11" customFormat="1" ht="15" customHeight="1" x14ac:dyDescent="0.2">
      <c r="A620" s="257"/>
      <c r="B620" s="79"/>
      <c r="C620" s="159"/>
      <c r="D620" s="159"/>
      <c r="E620" s="17"/>
      <c r="F620" s="18"/>
      <c r="G620" s="18"/>
      <c r="H620" s="18"/>
      <c r="I620" s="18"/>
      <c r="J620" s="18"/>
      <c r="K620" s="18"/>
      <c r="L620" s="18"/>
      <c r="M620" s="18"/>
      <c r="N620" s="150"/>
      <c r="O620" s="150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50"/>
      <c r="AF620" s="150"/>
      <c r="AG620" s="18"/>
      <c r="AH620" s="18"/>
      <c r="AI620" s="18"/>
      <c r="AJ620" s="18"/>
      <c r="AK620" s="18"/>
      <c r="AL620" s="18"/>
    </row>
    <row r="621" spans="1:38" s="11" customFormat="1" ht="15" customHeight="1" x14ac:dyDescent="0.2">
      <c r="A621" s="257"/>
      <c r="B621" s="79"/>
      <c r="C621" s="159"/>
      <c r="D621" s="159"/>
      <c r="E621" s="17"/>
      <c r="F621" s="18"/>
      <c r="G621" s="18"/>
      <c r="H621" s="18"/>
      <c r="I621" s="18"/>
      <c r="J621" s="18"/>
      <c r="K621" s="18"/>
      <c r="L621" s="18"/>
      <c r="M621" s="18"/>
      <c r="N621" s="150"/>
      <c r="O621" s="150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50"/>
      <c r="AF621" s="150"/>
      <c r="AG621" s="18"/>
      <c r="AH621" s="18"/>
      <c r="AI621" s="18"/>
      <c r="AJ621" s="18"/>
      <c r="AK621" s="18"/>
      <c r="AL621" s="18"/>
    </row>
    <row r="622" spans="1:38" s="11" customFormat="1" ht="15" customHeight="1" x14ac:dyDescent="0.2">
      <c r="A622" s="257"/>
      <c r="B622" s="79"/>
      <c r="C622" s="159"/>
      <c r="D622" s="159"/>
      <c r="E622" s="17"/>
      <c r="F622" s="18"/>
      <c r="G622" s="18"/>
      <c r="H622" s="18"/>
      <c r="I622" s="18"/>
      <c r="J622" s="18"/>
      <c r="K622" s="18"/>
      <c r="L622" s="18"/>
      <c r="M622" s="18"/>
      <c r="N622" s="150"/>
      <c r="O622" s="150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50"/>
      <c r="AF622" s="150"/>
      <c r="AG622" s="18"/>
      <c r="AH622" s="18"/>
      <c r="AI622" s="18"/>
      <c r="AJ622" s="18"/>
      <c r="AK622" s="18"/>
      <c r="AL622" s="18"/>
    </row>
    <row r="623" spans="1:38" s="11" customFormat="1" ht="15" customHeight="1" x14ac:dyDescent="0.2">
      <c r="A623" s="257"/>
      <c r="B623" s="79"/>
      <c r="C623" s="159"/>
      <c r="D623" s="159"/>
      <c r="E623" s="17"/>
      <c r="F623" s="18"/>
      <c r="G623" s="18"/>
      <c r="H623" s="18"/>
      <c r="I623" s="18"/>
      <c r="J623" s="18"/>
      <c r="K623" s="18"/>
      <c r="L623" s="18"/>
      <c r="M623" s="18"/>
      <c r="N623" s="150"/>
      <c r="O623" s="150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50"/>
      <c r="AF623" s="150"/>
      <c r="AG623" s="18"/>
      <c r="AH623" s="18"/>
      <c r="AI623" s="18"/>
      <c r="AJ623" s="18"/>
      <c r="AK623" s="18"/>
      <c r="AL623" s="18"/>
    </row>
    <row r="624" spans="1:38" s="11" customFormat="1" ht="15" customHeight="1" x14ac:dyDescent="0.2">
      <c r="A624" s="257"/>
      <c r="B624" s="79"/>
      <c r="C624" s="159"/>
      <c r="D624" s="159"/>
      <c r="E624" s="17"/>
      <c r="F624" s="18"/>
      <c r="G624" s="18"/>
      <c r="H624" s="18"/>
      <c r="I624" s="18"/>
      <c r="J624" s="18"/>
      <c r="K624" s="18"/>
      <c r="L624" s="18"/>
      <c r="M624" s="18"/>
      <c r="N624" s="150"/>
      <c r="O624" s="150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50"/>
      <c r="AF624" s="150"/>
      <c r="AG624" s="18"/>
      <c r="AH624" s="18"/>
      <c r="AI624" s="18"/>
      <c r="AJ624" s="18"/>
      <c r="AK624" s="18"/>
      <c r="AL624" s="18"/>
    </row>
    <row r="625" spans="1:38" s="11" customFormat="1" ht="15" customHeight="1" x14ac:dyDescent="0.2">
      <c r="A625" s="257"/>
      <c r="B625" s="79"/>
      <c r="C625" s="159"/>
      <c r="D625" s="159"/>
      <c r="E625" s="17"/>
      <c r="F625" s="18"/>
      <c r="G625" s="18"/>
      <c r="H625" s="18"/>
      <c r="I625" s="18"/>
      <c r="J625" s="18"/>
      <c r="K625" s="18"/>
      <c r="L625" s="18"/>
      <c r="M625" s="18"/>
      <c r="N625" s="150"/>
      <c r="O625" s="150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50"/>
      <c r="AF625" s="150"/>
      <c r="AG625" s="18"/>
      <c r="AH625" s="18"/>
      <c r="AI625" s="18"/>
      <c r="AJ625" s="18"/>
      <c r="AK625" s="18"/>
      <c r="AL625" s="18"/>
    </row>
    <row r="626" spans="1:38" s="11" customFormat="1" ht="15" customHeight="1" x14ac:dyDescent="0.2">
      <c r="A626" s="257"/>
      <c r="B626" s="79"/>
      <c r="C626" s="159"/>
      <c r="D626" s="159"/>
      <c r="E626" s="17"/>
      <c r="F626" s="18"/>
      <c r="G626" s="18"/>
      <c r="H626" s="18"/>
      <c r="I626" s="18"/>
      <c r="J626" s="18"/>
      <c r="K626" s="18"/>
      <c r="L626" s="18"/>
      <c r="M626" s="18"/>
      <c r="N626" s="150"/>
      <c r="O626" s="150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50"/>
      <c r="AF626" s="150"/>
      <c r="AG626" s="18"/>
      <c r="AH626" s="18"/>
      <c r="AI626" s="18"/>
      <c r="AJ626" s="18"/>
      <c r="AK626" s="18"/>
      <c r="AL626" s="18"/>
    </row>
    <row r="627" spans="1:38" s="11" customFormat="1" ht="15" customHeight="1" x14ac:dyDescent="0.2">
      <c r="A627" s="257"/>
      <c r="B627" s="79"/>
      <c r="C627" s="159"/>
      <c r="D627" s="159"/>
      <c r="E627" s="17"/>
      <c r="F627" s="18"/>
      <c r="G627" s="18"/>
      <c r="H627" s="18"/>
      <c r="I627" s="18"/>
      <c r="J627" s="18"/>
      <c r="K627" s="18"/>
      <c r="L627" s="18"/>
      <c r="M627" s="18"/>
      <c r="N627" s="150"/>
      <c r="O627" s="150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50"/>
      <c r="AF627" s="150"/>
      <c r="AG627" s="18"/>
      <c r="AH627" s="18"/>
      <c r="AI627" s="18"/>
      <c r="AJ627" s="18"/>
      <c r="AK627" s="18"/>
      <c r="AL627" s="18"/>
    </row>
    <row r="628" spans="1:38" s="11" customFormat="1" ht="15" customHeight="1" x14ac:dyDescent="0.2">
      <c r="A628" s="257"/>
      <c r="B628" s="79"/>
      <c r="C628" s="159"/>
      <c r="D628" s="159"/>
      <c r="E628" s="17"/>
      <c r="F628" s="18"/>
      <c r="G628" s="18"/>
      <c r="H628" s="18"/>
      <c r="I628" s="18"/>
      <c r="J628" s="18"/>
      <c r="K628" s="18"/>
      <c r="L628" s="18"/>
      <c r="M628" s="18"/>
      <c r="N628" s="150"/>
      <c r="O628" s="150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50"/>
      <c r="AF628" s="150"/>
      <c r="AG628" s="18"/>
      <c r="AH628" s="18"/>
      <c r="AI628" s="18"/>
      <c r="AJ628" s="18"/>
      <c r="AK628" s="18"/>
      <c r="AL628" s="18"/>
    </row>
    <row r="629" spans="1:38" s="11" customFormat="1" ht="15" customHeight="1" x14ac:dyDescent="0.2">
      <c r="A629" s="257"/>
      <c r="B629" s="79"/>
      <c r="C629" s="159"/>
      <c r="D629" s="159"/>
      <c r="E629" s="17"/>
      <c r="F629" s="18"/>
      <c r="G629" s="18"/>
      <c r="H629" s="18"/>
      <c r="I629" s="18"/>
      <c r="J629" s="18"/>
      <c r="K629" s="18"/>
      <c r="L629" s="18"/>
      <c r="M629" s="18"/>
      <c r="N629" s="150"/>
      <c r="O629" s="150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50"/>
      <c r="AF629" s="150"/>
      <c r="AG629" s="18"/>
      <c r="AH629" s="18"/>
      <c r="AI629" s="18"/>
      <c r="AJ629" s="18"/>
      <c r="AK629" s="18"/>
      <c r="AL629" s="18"/>
    </row>
    <row r="630" spans="1:38" s="11" customFormat="1" ht="15" customHeight="1" x14ac:dyDescent="0.2">
      <c r="A630" s="257"/>
      <c r="B630" s="79"/>
      <c r="C630" s="159"/>
      <c r="D630" s="159"/>
      <c r="E630" s="17"/>
      <c r="F630" s="18"/>
      <c r="G630" s="18"/>
      <c r="H630" s="18"/>
      <c r="I630" s="18"/>
      <c r="J630" s="18"/>
      <c r="K630" s="18"/>
      <c r="L630" s="18"/>
      <c r="M630" s="18"/>
      <c r="N630" s="150"/>
      <c r="O630" s="150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50"/>
      <c r="AF630" s="150"/>
      <c r="AG630" s="18"/>
      <c r="AH630" s="18"/>
      <c r="AI630" s="18"/>
      <c r="AJ630" s="18"/>
      <c r="AK630" s="18"/>
      <c r="AL630" s="18"/>
    </row>
    <row r="631" spans="1:38" s="11" customFormat="1" ht="15" customHeight="1" x14ac:dyDescent="0.2">
      <c r="A631" s="257"/>
      <c r="B631" s="79"/>
      <c r="C631" s="159"/>
      <c r="D631" s="159"/>
      <c r="E631" s="17"/>
      <c r="F631" s="18"/>
      <c r="G631" s="18"/>
      <c r="H631" s="18"/>
      <c r="I631" s="18"/>
      <c r="J631" s="18"/>
      <c r="K631" s="18"/>
      <c r="L631" s="18"/>
      <c r="M631" s="18"/>
      <c r="N631" s="150"/>
      <c r="O631" s="150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50"/>
      <c r="AF631" s="150"/>
      <c r="AG631" s="18"/>
      <c r="AH631" s="18"/>
      <c r="AI631" s="18"/>
      <c r="AJ631" s="18"/>
      <c r="AK631" s="18"/>
      <c r="AL631" s="18"/>
    </row>
    <row r="632" spans="1:38" s="11" customFormat="1" ht="15" customHeight="1" x14ac:dyDescent="0.2">
      <c r="A632" s="257"/>
      <c r="B632" s="79"/>
      <c r="C632" s="159"/>
      <c r="D632" s="159"/>
      <c r="E632" s="17"/>
      <c r="F632" s="18"/>
      <c r="G632" s="18"/>
      <c r="H632" s="18"/>
      <c r="I632" s="18"/>
      <c r="J632" s="18"/>
      <c r="K632" s="18"/>
      <c r="L632" s="18"/>
      <c r="M632" s="18"/>
      <c r="N632" s="150"/>
      <c r="O632" s="150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50"/>
      <c r="AF632" s="150"/>
      <c r="AG632" s="18"/>
      <c r="AH632" s="18"/>
      <c r="AI632" s="18"/>
      <c r="AJ632" s="18"/>
      <c r="AK632" s="18"/>
      <c r="AL632" s="18"/>
    </row>
    <row r="633" spans="1:38" s="11" customFormat="1" ht="15" customHeight="1" x14ac:dyDescent="0.2">
      <c r="A633" s="257"/>
      <c r="B633" s="79"/>
      <c r="C633" s="159"/>
      <c r="D633" s="159"/>
      <c r="E633" s="17"/>
      <c r="F633" s="18"/>
      <c r="G633" s="18"/>
      <c r="H633" s="18"/>
      <c r="I633" s="18"/>
      <c r="J633" s="18"/>
      <c r="K633" s="18"/>
      <c r="L633" s="18"/>
      <c r="M633" s="18"/>
      <c r="N633" s="150"/>
      <c r="O633" s="150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50"/>
      <c r="AF633" s="150"/>
      <c r="AG633" s="18"/>
      <c r="AH633" s="18"/>
      <c r="AI633" s="18"/>
      <c r="AJ633" s="18"/>
      <c r="AK633" s="18"/>
      <c r="AL633" s="18"/>
    </row>
    <row r="634" spans="1:38" s="11" customFormat="1" ht="15" customHeight="1" x14ac:dyDescent="0.2">
      <c r="A634" s="257"/>
      <c r="B634" s="79"/>
      <c r="C634" s="159"/>
      <c r="D634" s="159"/>
      <c r="E634" s="17"/>
      <c r="F634" s="18"/>
      <c r="G634" s="18"/>
      <c r="H634" s="18"/>
      <c r="I634" s="18"/>
      <c r="J634" s="18"/>
      <c r="K634" s="18"/>
      <c r="L634" s="18"/>
      <c r="M634" s="18"/>
      <c r="N634" s="150"/>
      <c r="O634" s="150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50"/>
      <c r="AF634" s="150"/>
      <c r="AG634" s="18"/>
      <c r="AH634" s="18"/>
      <c r="AI634" s="18"/>
      <c r="AJ634" s="18"/>
      <c r="AK634" s="18"/>
      <c r="AL634" s="18"/>
    </row>
    <row r="635" spans="1:38" s="11" customFormat="1" ht="15" customHeight="1" x14ac:dyDescent="0.2">
      <c r="A635" s="257"/>
      <c r="B635" s="79"/>
      <c r="C635" s="159"/>
      <c r="D635" s="159"/>
      <c r="E635" s="17"/>
      <c r="F635" s="18"/>
      <c r="G635" s="18"/>
      <c r="H635" s="18"/>
      <c r="I635" s="18"/>
      <c r="J635" s="18"/>
      <c r="K635" s="18"/>
      <c r="L635" s="18"/>
      <c r="M635" s="18"/>
      <c r="N635" s="150"/>
      <c r="O635" s="150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50"/>
      <c r="AF635" s="150"/>
      <c r="AG635" s="18"/>
      <c r="AH635" s="18"/>
      <c r="AI635" s="18"/>
      <c r="AJ635" s="18"/>
      <c r="AK635" s="18"/>
      <c r="AL635" s="18"/>
    </row>
    <row r="636" spans="1:38" s="11" customFormat="1" ht="15" customHeight="1" x14ac:dyDescent="0.2">
      <c r="A636" s="257"/>
      <c r="B636" s="79"/>
      <c r="C636" s="159"/>
      <c r="D636" s="159"/>
      <c r="E636" s="17"/>
      <c r="F636" s="18"/>
      <c r="G636" s="18"/>
      <c r="H636" s="18"/>
      <c r="I636" s="18"/>
      <c r="J636" s="18"/>
      <c r="K636" s="18"/>
      <c r="L636" s="18"/>
      <c r="M636" s="18"/>
      <c r="N636" s="150"/>
      <c r="O636" s="150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50"/>
      <c r="AF636" s="150"/>
      <c r="AG636" s="18"/>
      <c r="AH636" s="18"/>
      <c r="AI636" s="18"/>
      <c r="AJ636" s="18"/>
      <c r="AK636" s="18"/>
      <c r="AL636" s="18"/>
    </row>
    <row r="637" spans="1:38" s="11" customFormat="1" ht="15" hidden="1" customHeight="1" x14ac:dyDescent="0.15">
      <c r="A637" s="257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52"/>
      <c r="AF637" s="152"/>
      <c r="AG637" s="14"/>
      <c r="AH637" s="73"/>
      <c r="AI637" s="14"/>
      <c r="AJ637" s="14"/>
    </row>
    <row r="638" spans="1:38" s="11" customFormat="1" ht="15" hidden="1" customHeight="1" x14ac:dyDescent="0.15">
      <c r="A638" s="257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52"/>
      <c r="AF638" s="152"/>
      <c r="AG638" s="14"/>
      <c r="AH638" s="73"/>
      <c r="AI638" s="14"/>
      <c r="AJ638" s="14"/>
    </row>
    <row r="639" spans="1:38" s="11" customFormat="1" ht="15" hidden="1" customHeight="1" x14ac:dyDescent="0.15">
      <c r="A639" s="257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52"/>
      <c r="AF639" s="152"/>
      <c r="AG639" s="14"/>
      <c r="AH639" s="73"/>
      <c r="AI639" s="14"/>
      <c r="AJ639" s="14"/>
    </row>
    <row r="640" spans="1:38" s="11" customFormat="1" ht="15" hidden="1" customHeight="1" x14ac:dyDescent="0.15">
      <c r="A640" s="257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257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257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257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257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257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257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257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257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257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257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257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257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257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257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257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257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257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257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257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257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257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257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257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257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257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257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257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257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257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257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257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257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257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257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257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257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257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257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257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257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257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257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257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257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257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257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257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257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6" s="11" customFormat="1" ht="15" hidden="1" customHeight="1" x14ac:dyDescent="0.15">
      <c r="A689" s="257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6" s="11" customFormat="1" ht="15" hidden="1" customHeight="1" x14ac:dyDescent="0.15">
      <c r="A690" s="257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6" s="11" customFormat="1" ht="15" hidden="1" customHeight="1" x14ac:dyDescent="0.15">
      <c r="A691" s="257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6" s="11" customFormat="1" ht="15" hidden="1" customHeight="1" x14ac:dyDescent="0.15">
      <c r="A692" s="257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6" s="11" customFormat="1" ht="15" hidden="1" customHeight="1" x14ac:dyDescent="0.15">
      <c r="A693" s="257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6" s="11" customFormat="1" ht="15" hidden="1" customHeight="1" x14ac:dyDescent="0.15">
      <c r="A694" s="257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6" s="11" customFormat="1" ht="15" hidden="1" customHeight="1" x14ac:dyDescent="0.15">
      <c r="A695" s="257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6" s="11" customFormat="1" ht="15" hidden="1" customHeight="1" x14ac:dyDescent="0.15">
      <c r="A696" s="257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6" s="11" customFormat="1" ht="15" hidden="1" customHeight="1" x14ac:dyDescent="0.15">
      <c r="A697" s="257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6" s="11" customFormat="1" ht="15" hidden="1" customHeight="1" x14ac:dyDescent="0.15">
      <c r="A698" s="257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6" s="11" customFormat="1" ht="15" hidden="1" customHeight="1" x14ac:dyDescent="0.15">
      <c r="A699" s="257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6" s="11" customFormat="1" ht="15" hidden="1" customHeight="1" x14ac:dyDescent="0.15">
      <c r="A700" s="257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</row>
    <row r="701" spans="1:36" s="11" customFormat="1" ht="15" hidden="1" customHeight="1" x14ac:dyDescent="0.15">
      <c r="A701" s="257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52"/>
      <c r="AF701" s="152"/>
      <c r="AG701" s="14"/>
      <c r="AH701" s="73"/>
      <c r="AI701" s="14"/>
      <c r="AJ701" s="14"/>
    </row>
    <row r="702" spans="1:36" s="11" customFormat="1" ht="15" hidden="1" customHeight="1" x14ac:dyDescent="0.15">
      <c r="A702" s="257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52"/>
      <c r="AF702" s="152"/>
      <c r="AG702" s="14"/>
      <c r="AH702" s="73"/>
      <c r="AI702" s="14"/>
      <c r="AJ702" s="14"/>
    </row>
    <row r="703" spans="1:36" s="11" customFormat="1" ht="15" hidden="1" customHeight="1" x14ac:dyDescent="0.15">
      <c r="A703" s="257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52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52"/>
      <c r="AF703" s="152"/>
      <c r="AG703" s="14"/>
      <c r="AH703" s="73"/>
      <c r="AI703" s="14"/>
      <c r="AJ703" s="14"/>
    </row>
    <row r="704" spans="1:36" s="11" customFormat="1" ht="15" hidden="1" customHeight="1" x14ac:dyDescent="0.15">
      <c r="A704" s="257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52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52"/>
      <c r="AF704" s="152"/>
      <c r="AG704" s="14"/>
      <c r="AH704" s="73"/>
      <c r="AI704" s="14"/>
      <c r="AJ704" s="14"/>
    </row>
    <row r="705" spans="1:36" s="11" customFormat="1" ht="15" hidden="1" customHeight="1" x14ac:dyDescent="0.15">
      <c r="A705" s="257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52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52"/>
      <c r="AF705" s="152"/>
      <c r="AG705" s="14"/>
      <c r="AH705" s="73"/>
      <c r="AI705" s="14"/>
      <c r="AJ705" s="14"/>
    </row>
    <row r="706" spans="1:36" s="11" customFormat="1" ht="15" hidden="1" customHeight="1" x14ac:dyDescent="0.15">
      <c r="A706" s="257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52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52"/>
      <c r="AF706" s="152"/>
      <c r="AG706" s="14"/>
      <c r="AH706" s="73"/>
      <c r="AI706" s="14"/>
      <c r="AJ706" s="14"/>
    </row>
    <row r="707" spans="1:36" s="11" customFormat="1" ht="15" hidden="1" customHeight="1" x14ac:dyDescent="0.15">
      <c r="A707" s="257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52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52"/>
      <c r="AF707" s="152"/>
      <c r="AG707" s="14"/>
      <c r="AH707" s="73"/>
      <c r="AI707" s="14"/>
      <c r="AJ707" s="14"/>
    </row>
    <row r="708" spans="1:36" s="11" customFormat="1" ht="15" hidden="1" customHeight="1" x14ac:dyDescent="0.15">
      <c r="A708" s="257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52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52"/>
      <c r="AF708" s="152"/>
      <c r="AG708" s="14"/>
      <c r="AH708" s="73"/>
      <c r="AI708" s="14"/>
      <c r="AJ708" s="14"/>
    </row>
    <row r="709" spans="1:36" s="11" customFormat="1" ht="15" hidden="1" customHeight="1" x14ac:dyDescent="0.15">
      <c r="A709" s="257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52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52"/>
      <c r="AF709" s="152"/>
      <c r="AG709" s="14"/>
      <c r="AH709" s="73"/>
      <c r="AI709" s="14"/>
      <c r="AJ709" s="14"/>
    </row>
    <row r="710" spans="1:36" s="11" customFormat="1" ht="15" hidden="1" customHeight="1" x14ac:dyDescent="0.15">
      <c r="A710" s="257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52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52"/>
      <c r="AF710" s="152"/>
      <c r="AG710" s="14"/>
      <c r="AH710" s="73"/>
      <c r="AI710" s="14"/>
      <c r="AJ710" s="14"/>
    </row>
    <row r="711" spans="1:36" s="11" customFormat="1" ht="15" hidden="1" customHeight="1" x14ac:dyDescent="0.15">
      <c r="A711" s="257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52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52"/>
      <c r="AF711" s="152"/>
      <c r="AG711" s="14"/>
      <c r="AH711" s="73"/>
      <c r="AI711" s="14"/>
      <c r="AJ711" s="14"/>
    </row>
    <row r="712" spans="1:36" s="11" customFormat="1" ht="15" hidden="1" customHeight="1" x14ac:dyDescent="0.15">
      <c r="A712" s="257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52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52"/>
      <c r="AF712" s="152"/>
      <c r="AG712" s="14"/>
      <c r="AH712" s="73"/>
      <c r="AI712" s="14"/>
      <c r="AJ712" s="14"/>
    </row>
    <row r="713" spans="1:36" s="11" customFormat="1" ht="15" hidden="1" customHeight="1" x14ac:dyDescent="0.15">
      <c r="A713" s="257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52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52"/>
      <c r="AF713" s="152"/>
      <c r="AG713" s="14"/>
      <c r="AH713" s="73"/>
      <c r="AI713" s="14"/>
      <c r="AJ713" s="14"/>
    </row>
    <row r="714" spans="1:36" s="11" customFormat="1" ht="15" hidden="1" customHeight="1" x14ac:dyDescent="0.15">
      <c r="A714" s="257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52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52"/>
      <c r="AF714" s="152"/>
      <c r="AG714" s="14"/>
      <c r="AH714" s="73"/>
      <c r="AI714" s="14"/>
      <c r="AJ714" s="14"/>
    </row>
    <row r="715" spans="1:36" s="11" customFormat="1" ht="15" hidden="1" customHeight="1" x14ac:dyDescent="0.15">
      <c r="A715" s="257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52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52"/>
      <c r="AF715" s="152"/>
      <c r="AG715" s="14"/>
      <c r="AH715" s="73"/>
      <c r="AI715" s="14"/>
      <c r="AJ715" s="14"/>
    </row>
    <row r="716" spans="1:36" s="11" customFormat="1" ht="15" hidden="1" customHeight="1" x14ac:dyDescent="0.15">
      <c r="A716" s="257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52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52"/>
      <c r="AF716" s="152"/>
      <c r="AG716" s="14"/>
      <c r="AH716" s="73"/>
      <c r="AI716" s="14"/>
      <c r="AJ716" s="14"/>
    </row>
    <row r="717" spans="1:36" s="11" customFormat="1" ht="15" hidden="1" customHeight="1" x14ac:dyDescent="0.15">
      <c r="A717" s="257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52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52"/>
      <c r="AF717" s="152"/>
      <c r="AG717" s="14"/>
      <c r="AH717" s="73"/>
      <c r="AI717" s="14"/>
      <c r="AJ717" s="14"/>
    </row>
    <row r="718" spans="1:36" s="11" customFormat="1" ht="15" hidden="1" customHeight="1" x14ac:dyDescent="0.15">
      <c r="A718" s="257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52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52"/>
      <c r="AF718" s="152"/>
      <c r="AG718" s="14"/>
      <c r="AH718" s="73"/>
      <c r="AI718" s="14"/>
      <c r="AJ718" s="14"/>
    </row>
    <row r="719" spans="1:36" s="11" customFormat="1" ht="15" hidden="1" customHeight="1" x14ac:dyDescent="0.15">
      <c r="A719" s="257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52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52"/>
      <c r="AF719" s="152"/>
      <c r="AG719" s="14"/>
      <c r="AH719" s="73"/>
      <c r="AI719" s="14"/>
      <c r="AJ719" s="14"/>
    </row>
    <row r="720" spans="1:36" s="11" customFormat="1" ht="15" hidden="1" customHeight="1" x14ac:dyDescent="0.15">
      <c r="A720" s="257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52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52"/>
      <c r="AF720" s="152"/>
      <c r="AG720" s="14"/>
      <c r="AH720" s="73"/>
      <c r="AI720" s="14"/>
      <c r="AJ720" s="14"/>
    </row>
    <row r="721" spans="1:36" s="11" customFormat="1" ht="15" hidden="1" customHeight="1" x14ac:dyDescent="0.15">
      <c r="A721" s="257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52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52"/>
      <c r="AF721" s="152"/>
      <c r="AG721" s="14"/>
      <c r="AH721" s="73"/>
      <c r="AI721" s="14"/>
      <c r="AJ721" s="14"/>
    </row>
    <row r="722" spans="1:36" s="11" customFormat="1" ht="15" hidden="1" customHeight="1" x14ac:dyDescent="0.15">
      <c r="A722" s="257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52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52"/>
      <c r="AF722" s="152"/>
      <c r="AG722" s="14"/>
      <c r="AH722" s="73"/>
      <c r="AI722" s="14"/>
      <c r="AJ722" s="14"/>
    </row>
    <row r="723" spans="1:36" s="11" customFormat="1" ht="15" hidden="1" customHeight="1" x14ac:dyDescent="0.15">
      <c r="A723" s="257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52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52"/>
      <c r="AF723" s="152"/>
      <c r="AG723" s="14"/>
      <c r="AH723" s="73"/>
      <c r="AI723" s="14"/>
      <c r="AJ723" s="14"/>
    </row>
    <row r="724" spans="1:36" s="11" customFormat="1" ht="15" hidden="1" customHeight="1" x14ac:dyDescent="0.15">
      <c r="A724" s="257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52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52"/>
      <c r="AF724" s="152"/>
      <c r="AG724" s="14"/>
      <c r="AH724" s="73"/>
      <c r="AI724" s="14"/>
      <c r="AJ724" s="14"/>
    </row>
    <row r="725" spans="1:36" s="11" customFormat="1" ht="15" hidden="1" customHeight="1" x14ac:dyDescent="0.15">
      <c r="A725" s="257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52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52"/>
      <c r="AF725" s="152"/>
      <c r="AG725" s="14"/>
      <c r="AH725" s="73"/>
      <c r="AI725" s="14"/>
      <c r="AJ725" s="14"/>
    </row>
    <row r="726" spans="1:36" s="11" customFormat="1" ht="15" hidden="1" customHeight="1" x14ac:dyDescent="0.15">
      <c r="A726" s="257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52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52"/>
      <c r="AF726" s="152"/>
      <c r="AG726" s="14"/>
      <c r="AH726" s="73"/>
      <c r="AI726" s="14"/>
      <c r="AJ726" s="14"/>
    </row>
    <row r="727" spans="1:36" s="11" customFormat="1" ht="15" hidden="1" customHeight="1" x14ac:dyDescent="0.15">
      <c r="A727" s="257"/>
      <c r="B727" s="79"/>
      <c r="C727" s="202"/>
      <c r="D727" s="203"/>
      <c r="E727" s="203"/>
      <c r="F727" s="204"/>
      <c r="G727" s="205"/>
      <c r="H727" s="205"/>
      <c r="I727" s="206"/>
      <c r="J727" s="205"/>
      <c r="K727" s="205"/>
      <c r="L727" s="207"/>
      <c r="M727" s="208"/>
      <c r="N727" s="209"/>
      <c r="O727" s="152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52"/>
      <c r="AF727" s="152"/>
      <c r="AG727" s="14"/>
      <c r="AH727" s="73"/>
      <c r="AI727" s="14"/>
      <c r="AJ727" s="14"/>
    </row>
    <row r="728" spans="1:36" s="11" customFormat="1" ht="15" hidden="1" customHeight="1" x14ac:dyDescent="0.15">
      <c r="A728" s="257"/>
      <c r="B728" s="79"/>
      <c r="C728" s="202"/>
      <c r="D728" s="203"/>
      <c r="E728" s="203"/>
      <c r="F728" s="204"/>
      <c r="G728" s="205"/>
      <c r="H728" s="205"/>
      <c r="I728" s="206"/>
      <c r="J728" s="205"/>
      <c r="K728" s="205"/>
      <c r="L728" s="207"/>
      <c r="M728" s="208"/>
      <c r="N728" s="209"/>
      <c r="O728" s="152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52"/>
      <c r="AF728" s="152"/>
      <c r="AG728" s="14"/>
      <c r="AH728" s="73"/>
      <c r="AI728" s="14"/>
      <c r="AJ728" s="14"/>
    </row>
    <row r="729" spans="1:36" s="11" customFormat="1" ht="15" hidden="1" customHeight="1" x14ac:dyDescent="0.15">
      <c r="A729" s="257"/>
      <c r="B729" s="79"/>
      <c r="C729" s="202"/>
      <c r="D729" s="203"/>
      <c r="E729" s="203"/>
      <c r="F729" s="204"/>
      <c r="G729" s="205"/>
      <c r="H729" s="205"/>
      <c r="I729" s="206"/>
      <c r="J729" s="205"/>
      <c r="K729" s="205"/>
      <c r="L729" s="207"/>
      <c r="M729" s="208"/>
      <c r="N729" s="209"/>
      <c r="O729" s="152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52"/>
      <c r="AF729" s="152"/>
      <c r="AG729" s="14"/>
      <c r="AH729" s="73"/>
      <c r="AI729" s="14"/>
      <c r="AJ729" s="14"/>
    </row>
    <row r="730" spans="1:36" s="11" customFormat="1" ht="15" hidden="1" customHeight="1" x14ac:dyDescent="0.15">
      <c r="A730" s="257"/>
      <c r="B730" s="79"/>
      <c r="C730" s="202"/>
      <c r="D730" s="203"/>
      <c r="E730" s="203"/>
      <c r="F730" s="204"/>
      <c r="G730" s="205"/>
      <c r="H730" s="205"/>
      <c r="I730" s="206"/>
      <c r="J730" s="205"/>
      <c r="K730" s="205"/>
      <c r="L730" s="207"/>
      <c r="M730" s="208"/>
      <c r="N730" s="209"/>
      <c r="O730" s="152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52"/>
      <c r="AF730" s="152"/>
      <c r="AG730" s="14"/>
      <c r="AH730" s="73"/>
      <c r="AI730" s="14"/>
      <c r="AJ730" s="14"/>
    </row>
    <row r="731" spans="1:36" s="11" customFormat="1" ht="15" hidden="1" customHeight="1" x14ac:dyDescent="0.15">
      <c r="A731" s="257"/>
      <c r="B731" s="79"/>
      <c r="C731" s="202"/>
      <c r="D731" s="203"/>
      <c r="E731" s="203"/>
      <c r="F731" s="204"/>
      <c r="G731" s="205"/>
      <c r="H731" s="205"/>
      <c r="I731" s="206"/>
      <c r="J731" s="205"/>
      <c r="K731" s="205"/>
      <c r="L731" s="207"/>
      <c r="M731" s="208"/>
      <c r="N731" s="209"/>
      <c r="O731" s="152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52"/>
      <c r="AF731" s="152"/>
      <c r="AG731" s="14"/>
      <c r="AH731" s="73"/>
      <c r="AI731" s="14"/>
      <c r="AJ731" s="14"/>
    </row>
    <row r="732" spans="1:36" s="11" customFormat="1" ht="15" hidden="1" customHeight="1" x14ac:dyDescent="0.15">
      <c r="A732" s="257"/>
      <c r="B732" s="79"/>
      <c r="C732" s="202"/>
      <c r="D732" s="203"/>
      <c r="E732" s="203"/>
      <c r="F732" s="204"/>
      <c r="G732" s="205"/>
      <c r="H732" s="205"/>
      <c r="I732" s="206"/>
      <c r="J732" s="205"/>
      <c r="K732" s="205"/>
      <c r="L732" s="207"/>
      <c r="M732" s="208"/>
      <c r="N732" s="209"/>
      <c r="O732" s="152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52"/>
      <c r="AF732" s="152"/>
      <c r="AG732" s="14"/>
      <c r="AH732" s="73"/>
      <c r="AI732" s="14"/>
      <c r="AJ732" s="14"/>
    </row>
    <row r="733" spans="1:36" s="11" customFormat="1" ht="15" hidden="1" customHeight="1" x14ac:dyDescent="0.15">
      <c r="A733" s="257"/>
      <c r="B733" s="79"/>
      <c r="C733" s="202"/>
      <c r="D733" s="203"/>
      <c r="E733" s="203"/>
      <c r="F733" s="204"/>
      <c r="G733" s="205"/>
      <c r="H733" s="205"/>
      <c r="I733" s="206"/>
      <c r="J733" s="205"/>
      <c r="K733" s="205"/>
      <c r="L733" s="207"/>
      <c r="M733" s="208"/>
      <c r="N733" s="209"/>
      <c r="O733" s="152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52"/>
      <c r="AF733" s="152"/>
      <c r="AG733" s="14"/>
      <c r="AH733" s="73"/>
      <c r="AI733" s="14"/>
      <c r="AJ733" s="14"/>
    </row>
    <row r="734" spans="1:36" s="11" customFormat="1" ht="15" hidden="1" customHeight="1" x14ac:dyDescent="0.15">
      <c r="A734" s="257"/>
      <c r="B734" s="79"/>
      <c r="C734" s="202"/>
      <c r="D734" s="203"/>
      <c r="E734" s="203"/>
      <c r="F734" s="204"/>
      <c r="G734" s="205"/>
      <c r="H734" s="205"/>
      <c r="I734" s="206"/>
      <c r="J734" s="205"/>
      <c r="K734" s="205"/>
      <c r="L734" s="207"/>
      <c r="M734" s="208"/>
      <c r="N734" s="209"/>
      <c r="O734" s="152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52"/>
      <c r="AF734" s="152"/>
      <c r="AG734" s="14"/>
      <c r="AH734" s="73"/>
      <c r="AI734" s="14"/>
      <c r="AJ734" s="14"/>
    </row>
    <row r="735" spans="1:36" s="11" customFormat="1" ht="15" hidden="1" customHeight="1" x14ac:dyDescent="0.15">
      <c r="A735" s="257"/>
      <c r="B735" s="79"/>
      <c r="C735" s="202"/>
      <c r="D735" s="203"/>
      <c r="E735" s="203"/>
      <c r="F735" s="204"/>
      <c r="G735" s="205"/>
      <c r="H735" s="205"/>
      <c r="I735" s="206"/>
      <c r="J735" s="205"/>
      <c r="K735" s="205"/>
      <c r="L735" s="207"/>
      <c r="M735" s="208"/>
      <c r="N735" s="209"/>
      <c r="O735" s="152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52"/>
      <c r="AF735" s="152"/>
      <c r="AG735" s="14"/>
      <c r="AH735" s="73"/>
      <c r="AI735" s="14"/>
      <c r="AJ735" s="14"/>
    </row>
    <row r="736" spans="1:36" s="11" customFormat="1" ht="15" hidden="1" customHeight="1" x14ac:dyDescent="0.15">
      <c r="A736" s="257"/>
      <c r="B736" s="79"/>
      <c r="C736" s="202"/>
      <c r="D736" s="203"/>
      <c r="E736" s="203"/>
      <c r="F736" s="204"/>
      <c r="G736" s="205"/>
      <c r="H736" s="205"/>
      <c r="I736" s="206"/>
      <c r="J736" s="205"/>
      <c r="K736" s="205"/>
      <c r="L736" s="207"/>
      <c r="M736" s="208"/>
      <c r="N736" s="209"/>
      <c r="O736" s="152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52"/>
      <c r="AF736" s="152"/>
      <c r="AG736" s="14"/>
      <c r="AH736" s="73"/>
      <c r="AI736" s="14"/>
      <c r="AJ736" s="14"/>
    </row>
    <row r="737" spans="1:36" s="11" customFormat="1" ht="15" hidden="1" customHeight="1" x14ac:dyDescent="0.15">
      <c r="A737" s="257"/>
      <c r="B737" s="79"/>
      <c r="C737" s="202"/>
      <c r="D737" s="203"/>
      <c r="E737" s="203"/>
      <c r="F737" s="204"/>
      <c r="G737" s="205"/>
      <c r="H737" s="205"/>
      <c r="I737" s="206"/>
      <c r="J737" s="205"/>
      <c r="K737" s="205"/>
      <c r="L737" s="207"/>
      <c r="M737" s="208"/>
      <c r="N737" s="209"/>
      <c r="O737" s="152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52"/>
      <c r="AF737" s="152"/>
      <c r="AG737" s="14"/>
      <c r="AH737" s="73"/>
      <c r="AI737" s="14"/>
      <c r="AJ737" s="14"/>
    </row>
    <row r="738" spans="1:36" s="11" customFormat="1" ht="15" hidden="1" customHeight="1" x14ac:dyDescent="0.15">
      <c r="A738" s="257"/>
      <c r="B738" s="79"/>
      <c r="C738" s="202"/>
      <c r="D738" s="203"/>
      <c r="E738" s="203"/>
      <c r="F738" s="204"/>
      <c r="G738" s="205"/>
      <c r="H738" s="205"/>
      <c r="I738" s="206"/>
      <c r="J738" s="205"/>
      <c r="K738" s="205"/>
      <c r="L738" s="207"/>
      <c r="M738" s="208"/>
      <c r="N738" s="209"/>
      <c r="O738" s="152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52"/>
      <c r="AF738" s="152"/>
      <c r="AG738" s="14"/>
      <c r="AH738" s="73"/>
      <c r="AI738" s="14"/>
      <c r="AJ738" s="14"/>
    </row>
    <row r="739" spans="1:36" s="11" customFormat="1" ht="15" hidden="1" customHeight="1" x14ac:dyDescent="0.15">
      <c r="A739" s="257"/>
      <c r="B739" s="79"/>
      <c r="C739" s="202"/>
      <c r="D739" s="203"/>
      <c r="E739" s="203"/>
      <c r="F739" s="204"/>
      <c r="G739" s="205"/>
      <c r="H739" s="205"/>
      <c r="I739" s="206"/>
      <c r="J739" s="205"/>
      <c r="K739" s="205"/>
      <c r="L739" s="207"/>
      <c r="M739" s="208"/>
      <c r="N739" s="209"/>
      <c r="O739" s="152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52"/>
      <c r="AF739" s="152"/>
      <c r="AG739" s="14"/>
      <c r="AH739" s="73"/>
      <c r="AI739" s="14"/>
      <c r="AJ739" s="14"/>
    </row>
    <row r="740" spans="1:36" s="11" customFormat="1" ht="15" hidden="1" customHeight="1" x14ac:dyDescent="0.15">
      <c r="A740" s="257"/>
      <c r="B740" s="79"/>
      <c r="C740" s="202"/>
      <c r="D740" s="203"/>
      <c r="E740" s="203"/>
      <c r="F740" s="204"/>
      <c r="G740" s="205"/>
      <c r="H740" s="205"/>
      <c r="I740" s="206"/>
      <c r="J740" s="205"/>
      <c r="K740" s="205"/>
      <c r="L740" s="207"/>
      <c r="M740" s="208"/>
      <c r="N740" s="209"/>
      <c r="O740" s="152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52"/>
      <c r="AF740" s="152"/>
      <c r="AG740" s="14"/>
      <c r="AH740" s="73"/>
      <c r="AI740" s="14"/>
      <c r="AJ740" s="14"/>
    </row>
    <row r="741" spans="1:36" s="11" customFormat="1" ht="15" hidden="1" customHeight="1" x14ac:dyDescent="0.15">
      <c r="A741" s="257"/>
      <c r="B741" s="79"/>
      <c r="C741" s="202"/>
      <c r="D741" s="203"/>
      <c r="E741" s="203"/>
      <c r="F741" s="204"/>
      <c r="G741" s="205"/>
      <c r="H741" s="205"/>
      <c r="I741" s="206"/>
      <c r="J741" s="205"/>
      <c r="K741" s="205"/>
      <c r="L741" s="207"/>
      <c r="M741" s="208"/>
      <c r="N741" s="209"/>
      <c r="O741" s="152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52"/>
      <c r="AF741" s="152"/>
      <c r="AG741" s="14"/>
      <c r="AH741" s="73"/>
      <c r="AI741" s="14"/>
      <c r="AJ741" s="14"/>
    </row>
    <row r="742" spans="1:36" s="11" customFormat="1" ht="15" hidden="1" customHeight="1" x14ac:dyDescent="0.15">
      <c r="A742" s="257"/>
      <c r="B742" s="79"/>
      <c r="C742" s="202"/>
      <c r="D742" s="203"/>
      <c r="E742" s="203"/>
      <c r="F742" s="204"/>
      <c r="G742" s="205"/>
      <c r="H742" s="205"/>
      <c r="I742" s="206"/>
      <c r="J742" s="205"/>
      <c r="K742" s="205"/>
      <c r="L742" s="207"/>
      <c r="M742" s="208"/>
      <c r="N742" s="209"/>
      <c r="O742" s="152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52"/>
      <c r="AF742" s="152"/>
      <c r="AG742" s="14"/>
      <c r="AH742" s="73"/>
      <c r="AI742" s="14"/>
      <c r="AJ742" s="14"/>
    </row>
    <row r="743" spans="1:36" s="11" customFormat="1" ht="15" hidden="1" customHeight="1" x14ac:dyDescent="0.15">
      <c r="A743" s="257"/>
      <c r="B743" s="79"/>
      <c r="C743" s="202"/>
      <c r="D743" s="203"/>
      <c r="E743" s="203"/>
      <c r="F743" s="204"/>
      <c r="G743" s="205"/>
      <c r="H743" s="205"/>
      <c r="I743" s="206"/>
      <c r="J743" s="205"/>
      <c r="K743" s="205"/>
      <c r="L743" s="207"/>
      <c r="M743" s="208"/>
      <c r="N743" s="209"/>
      <c r="O743" s="152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52"/>
      <c r="AF743" s="152"/>
      <c r="AG743" s="14"/>
      <c r="AH743" s="73"/>
      <c r="AI743" s="14"/>
      <c r="AJ743" s="14"/>
    </row>
    <row r="744" spans="1:36" s="11" customFormat="1" ht="15" hidden="1" customHeight="1" x14ac:dyDescent="0.15">
      <c r="A744" s="257"/>
      <c r="B744" s="79"/>
      <c r="C744" s="202"/>
      <c r="D744" s="203"/>
      <c r="E744" s="203"/>
      <c r="F744" s="204"/>
      <c r="G744" s="205"/>
      <c r="H744" s="205"/>
      <c r="I744" s="206"/>
      <c r="J744" s="205"/>
      <c r="K744" s="205"/>
      <c r="L744" s="207"/>
      <c r="M744" s="208"/>
      <c r="N744" s="209"/>
      <c r="O744" s="152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52"/>
      <c r="AF744" s="152"/>
      <c r="AG744" s="14"/>
      <c r="AH744" s="73"/>
      <c r="AI744" s="14"/>
      <c r="AJ744" s="14"/>
    </row>
    <row r="745" spans="1:36" s="11" customFormat="1" ht="15" hidden="1" customHeight="1" x14ac:dyDescent="0.15">
      <c r="A745" s="257"/>
      <c r="B745" s="79"/>
      <c r="C745" s="202"/>
      <c r="D745" s="203"/>
      <c r="E745" s="203"/>
      <c r="F745" s="204"/>
      <c r="G745" s="205"/>
      <c r="H745" s="205"/>
      <c r="I745" s="206"/>
      <c r="J745" s="205"/>
      <c r="K745" s="205"/>
      <c r="L745" s="207"/>
      <c r="M745" s="208"/>
      <c r="N745" s="209"/>
      <c r="O745" s="152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52"/>
      <c r="AF745" s="152"/>
      <c r="AG745" s="14"/>
      <c r="AH745" s="73"/>
      <c r="AI745" s="14"/>
      <c r="AJ745" s="14"/>
    </row>
    <row r="746" spans="1:36" s="11" customFormat="1" ht="15" hidden="1" customHeight="1" x14ac:dyDescent="0.15">
      <c r="A746" s="257"/>
      <c r="B746" s="79"/>
      <c r="C746" s="202"/>
      <c r="D746" s="203"/>
      <c r="E746" s="203"/>
      <c r="F746" s="204"/>
      <c r="G746" s="205"/>
      <c r="H746" s="205"/>
      <c r="I746" s="206"/>
      <c r="J746" s="205"/>
      <c r="K746" s="205"/>
      <c r="L746" s="207"/>
      <c r="M746" s="208"/>
      <c r="N746" s="209"/>
      <c r="O746" s="152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52"/>
      <c r="AF746" s="152"/>
      <c r="AG746" s="14"/>
      <c r="AH746" s="73"/>
      <c r="AI746" s="14"/>
      <c r="AJ746" s="14"/>
    </row>
    <row r="747" spans="1:36" s="11" customFormat="1" ht="15" hidden="1" customHeight="1" x14ac:dyDescent="0.15">
      <c r="A747" s="257"/>
      <c r="B747" s="79"/>
      <c r="C747" s="202"/>
      <c r="D747" s="203"/>
      <c r="E747" s="203"/>
      <c r="F747" s="204"/>
      <c r="G747" s="205"/>
      <c r="H747" s="205"/>
      <c r="I747" s="206"/>
      <c r="J747" s="205"/>
      <c r="K747" s="205"/>
      <c r="L747" s="207"/>
      <c r="M747" s="208"/>
      <c r="N747" s="209"/>
      <c r="O747" s="152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52"/>
      <c r="AF747" s="152"/>
      <c r="AG747" s="14"/>
      <c r="AH747" s="73"/>
      <c r="AI747" s="14"/>
      <c r="AJ747" s="14"/>
    </row>
    <row r="748" spans="1:36" s="11" customFormat="1" ht="15" hidden="1" customHeight="1" x14ac:dyDescent="0.15">
      <c r="A748" s="257"/>
      <c r="B748" s="79"/>
      <c r="C748" s="202"/>
      <c r="D748" s="203"/>
      <c r="E748" s="203"/>
      <c r="F748" s="204"/>
      <c r="G748" s="205"/>
      <c r="H748" s="205"/>
      <c r="I748" s="206"/>
      <c r="J748" s="205"/>
      <c r="K748" s="205"/>
      <c r="L748" s="207"/>
      <c r="M748" s="208"/>
      <c r="N748" s="209"/>
      <c r="O748" s="152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52"/>
      <c r="AF748" s="152"/>
      <c r="AG748" s="14"/>
      <c r="AH748" s="73"/>
      <c r="AI748" s="14"/>
      <c r="AJ748" s="14"/>
    </row>
    <row r="749" spans="1:36" s="11" customFormat="1" ht="15" hidden="1" customHeight="1" x14ac:dyDescent="0.15">
      <c r="A749" s="257"/>
      <c r="B749" s="79"/>
      <c r="C749" s="202"/>
      <c r="D749" s="203"/>
      <c r="E749" s="203"/>
      <c r="F749" s="204"/>
      <c r="G749" s="205"/>
      <c r="H749" s="205"/>
      <c r="I749" s="206"/>
      <c r="J749" s="205"/>
      <c r="K749" s="205"/>
      <c r="L749" s="207"/>
      <c r="M749" s="208"/>
      <c r="N749" s="209"/>
      <c r="O749" s="152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52"/>
      <c r="AF749" s="152"/>
      <c r="AG749" s="14"/>
      <c r="AH749" s="73"/>
      <c r="AI749" s="14"/>
      <c r="AJ749" s="14"/>
    </row>
    <row r="750" spans="1:36" s="11" customFormat="1" ht="15" hidden="1" customHeight="1" x14ac:dyDescent="0.15">
      <c r="A750" s="257"/>
      <c r="B750" s="79"/>
      <c r="C750" s="202"/>
      <c r="D750" s="203"/>
      <c r="E750" s="203"/>
      <c r="F750" s="204"/>
      <c r="G750" s="205"/>
      <c r="H750" s="205"/>
      <c r="I750" s="206"/>
      <c r="J750" s="205"/>
      <c r="K750" s="205"/>
      <c r="L750" s="207"/>
      <c r="M750" s="208"/>
      <c r="N750" s="209"/>
      <c r="O750" s="152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52"/>
      <c r="AF750" s="152"/>
      <c r="AG750" s="14"/>
      <c r="AH750" s="73"/>
      <c r="AI750" s="14"/>
      <c r="AJ750" s="14"/>
    </row>
    <row r="751" spans="1:36" s="11" customFormat="1" ht="15" hidden="1" customHeight="1" x14ac:dyDescent="0.15">
      <c r="A751" s="257"/>
      <c r="B751" s="79"/>
      <c r="C751" s="202"/>
      <c r="D751" s="203"/>
      <c r="E751" s="203"/>
      <c r="F751" s="204"/>
      <c r="G751" s="205"/>
      <c r="H751" s="205"/>
      <c r="I751" s="206"/>
      <c r="J751" s="205"/>
      <c r="K751" s="205"/>
      <c r="L751" s="207"/>
      <c r="M751" s="208"/>
      <c r="N751" s="209"/>
      <c r="O751" s="152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52"/>
      <c r="AF751" s="152"/>
      <c r="AG751" s="14"/>
      <c r="AH751" s="73"/>
      <c r="AI751" s="14"/>
      <c r="AJ751" s="14"/>
    </row>
    <row r="752" spans="1:36" s="11" customFormat="1" ht="15" hidden="1" customHeight="1" x14ac:dyDescent="0.15">
      <c r="A752" s="257"/>
      <c r="B752" s="79"/>
      <c r="C752" s="202"/>
      <c r="D752" s="203"/>
      <c r="E752" s="203"/>
      <c r="F752" s="204"/>
      <c r="G752" s="205"/>
      <c r="H752" s="205"/>
      <c r="I752" s="206"/>
      <c r="J752" s="205"/>
      <c r="K752" s="205"/>
      <c r="L752" s="207"/>
      <c r="M752" s="208"/>
      <c r="N752" s="209"/>
      <c r="O752" s="152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52"/>
      <c r="AF752" s="152"/>
      <c r="AG752" s="14"/>
      <c r="AH752" s="73"/>
      <c r="AI752" s="14"/>
      <c r="AJ752" s="14"/>
    </row>
    <row r="753" spans="1:36" s="11" customFormat="1" ht="15" hidden="1" customHeight="1" x14ac:dyDescent="0.15">
      <c r="A753" s="257"/>
      <c r="B753" s="79"/>
      <c r="C753" s="202"/>
      <c r="D753" s="203"/>
      <c r="E753" s="203"/>
      <c r="F753" s="204"/>
      <c r="G753" s="205"/>
      <c r="H753" s="205"/>
      <c r="I753" s="206"/>
      <c r="J753" s="205"/>
      <c r="K753" s="205"/>
      <c r="L753" s="207"/>
      <c r="M753" s="208"/>
      <c r="N753" s="209"/>
      <c r="O753" s="152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52"/>
      <c r="AF753" s="152"/>
      <c r="AG753" s="14"/>
      <c r="AH753" s="73"/>
      <c r="AI753" s="14"/>
      <c r="AJ753" s="14"/>
    </row>
    <row r="754" spans="1:36" s="11" customFormat="1" ht="15" hidden="1" customHeight="1" x14ac:dyDescent="0.15">
      <c r="A754" s="257"/>
      <c r="B754" s="79"/>
      <c r="C754" s="202"/>
      <c r="D754" s="203"/>
      <c r="E754" s="203"/>
      <c r="F754" s="204"/>
      <c r="G754" s="205"/>
      <c r="H754" s="205"/>
      <c r="I754" s="206"/>
      <c r="J754" s="205"/>
      <c r="K754" s="205"/>
      <c r="L754" s="207"/>
      <c r="M754" s="208"/>
      <c r="N754" s="209"/>
      <c r="O754" s="152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52"/>
      <c r="AF754" s="152"/>
      <c r="AG754" s="14"/>
      <c r="AH754" s="73"/>
      <c r="AI754" s="14"/>
      <c r="AJ754" s="14"/>
    </row>
    <row r="755" spans="1:36" s="11" customFormat="1" ht="15" hidden="1" customHeight="1" x14ac:dyDescent="0.15">
      <c r="A755" s="257"/>
      <c r="B755" s="79"/>
      <c r="C755" s="202"/>
      <c r="D755" s="203"/>
      <c r="E755" s="203"/>
      <c r="F755" s="204"/>
      <c r="G755" s="205"/>
      <c r="H755" s="205"/>
      <c r="I755" s="206"/>
      <c r="J755" s="205"/>
      <c r="K755" s="205"/>
      <c r="L755" s="207"/>
      <c r="M755" s="208"/>
      <c r="N755" s="209"/>
      <c r="O755" s="152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52"/>
      <c r="AF755" s="152"/>
      <c r="AG755" s="14"/>
      <c r="AH755" s="73"/>
      <c r="AI755" s="14"/>
      <c r="AJ755" s="14"/>
    </row>
    <row r="756" spans="1:36" s="11" customFormat="1" ht="15" hidden="1" customHeight="1" x14ac:dyDescent="0.15">
      <c r="A756" s="257"/>
      <c r="B756" s="79"/>
      <c r="C756" s="202"/>
      <c r="D756" s="203"/>
      <c r="E756" s="203"/>
      <c r="F756" s="204"/>
      <c r="G756" s="205"/>
      <c r="H756" s="205"/>
      <c r="I756" s="206"/>
      <c r="J756" s="205"/>
      <c r="K756" s="205"/>
      <c r="L756" s="207"/>
      <c r="M756" s="208"/>
      <c r="N756" s="209"/>
      <c r="O756" s="152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52"/>
      <c r="AF756" s="152"/>
      <c r="AG756" s="14"/>
      <c r="AH756" s="73"/>
      <c r="AI756" s="14"/>
      <c r="AJ756" s="14"/>
    </row>
    <row r="757" spans="1:36" s="11" customFormat="1" ht="15" hidden="1" customHeight="1" x14ac:dyDescent="0.15">
      <c r="A757" s="257"/>
      <c r="B757" s="79"/>
      <c r="C757" s="202"/>
      <c r="D757" s="203"/>
      <c r="E757" s="203"/>
      <c r="F757" s="204"/>
      <c r="G757" s="205"/>
      <c r="H757" s="205"/>
      <c r="I757" s="206"/>
      <c r="J757" s="205"/>
      <c r="K757" s="205"/>
      <c r="L757" s="207"/>
      <c r="M757" s="208"/>
      <c r="N757" s="209"/>
      <c r="O757" s="152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52"/>
      <c r="AF757" s="152"/>
      <c r="AG757" s="14"/>
      <c r="AH757" s="73"/>
      <c r="AI757" s="14"/>
      <c r="AJ757" s="14"/>
    </row>
    <row r="758" spans="1:36" s="11" customFormat="1" ht="15" hidden="1" customHeight="1" x14ac:dyDescent="0.15">
      <c r="A758" s="257"/>
      <c r="B758" s="79"/>
      <c r="C758" s="202"/>
      <c r="D758" s="203"/>
      <c r="E758" s="203"/>
      <c r="F758" s="204"/>
      <c r="G758" s="205"/>
      <c r="H758" s="205"/>
      <c r="I758" s="206"/>
      <c r="J758" s="205"/>
      <c r="K758" s="205"/>
      <c r="L758" s="207"/>
      <c r="M758" s="208"/>
      <c r="N758" s="209"/>
      <c r="O758" s="152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52"/>
      <c r="AF758" s="152"/>
      <c r="AG758" s="14"/>
      <c r="AH758" s="73"/>
      <c r="AI758" s="14"/>
      <c r="AJ758" s="14"/>
    </row>
    <row r="759" spans="1:36" s="11" customFormat="1" ht="15" hidden="1" customHeight="1" x14ac:dyDescent="0.15">
      <c r="A759" s="257"/>
      <c r="B759" s="79"/>
      <c r="C759" s="202"/>
      <c r="D759" s="203"/>
      <c r="E759" s="203"/>
      <c r="F759" s="204"/>
      <c r="G759" s="205"/>
      <c r="H759" s="205"/>
      <c r="I759" s="206"/>
      <c r="J759" s="205"/>
      <c r="K759" s="205"/>
      <c r="L759" s="207"/>
      <c r="M759" s="208"/>
      <c r="N759" s="209"/>
      <c r="O759" s="152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52"/>
      <c r="AF759" s="152"/>
      <c r="AG759" s="14"/>
      <c r="AH759" s="73"/>
      <c r="AI759" s="14"/>
      <c r="AJ759" s="14"/>
    </row>
    <row r="760" spans="1:36" s="11" customFormat="1" ht="15" hidden="1" customHeight="1" x14ac:dyDescent="0.15">
      <c r="A760" s="257"/>
      <c r="B760" s="79"/>
      <c r="C760" s="202"/>
      <c r="D760" s="203"/>
      <c r="E760" s="203"/>
      <c r="F760" s="204"/>
      <c r="G760" s="205"/>
      <c r="H760" s="205"/>
      <c r="I760" s="206"/>
      <c r="J760" s="205"/>
      <c r="K760" s="205"/>
      <c r="L760" s="207"/>
      <c r="M760" s="208"/>
      <c r="N760" s="209"/>
      <c r="O760" s="152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52"/>
      <c r="AF760" s="152"/>
      <c r="AG760" s="14"/>
      <c r="AH760" s="73"/>
      <c r="AI760" s="14"/>
      <c r="AJ760" s="14"/>
    </row>
    <row r="761" spans="1:36" s="11" customFormat="1" ht="15" hidden="1" customHeight="1" x14ac:dyDescent="0.15">
      <c r="A761" s="257"/>
      <c r="B761" s="79"/>
      <c r="C761" s="202"/>
      <c r="D761" s="203"/>
      <c r="E761" s="203"/>
      <c r="F761" s="204"/>
      <c r="G761" s="205"/>
      <c r="H761" s="205"/>
      <c r="I761" s="206"/>
      <c r="J761" s="205"/>
      <c r="K761" s="205"/>
      <c r="L761" s="207"/>
      <c r="M761" s="208"/>
      <c r="N761" s="209"/>
      <c r="O761" s="152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52"/>
      <c r="AF761" s="152"/>
      <c r="AG761" s="14"/>
      <c r="AH761" s="73"/>
      <c r="AI761" s="14"/>
      <c r="AJ761" s="14"/>
    </row>
    <row r="762" spans="1:36" s="11" customFormat="1" ht="15" hidden="1" customHeight="1" x14ac:dyDescent="0.15">
      <c r="A762" s="257"/>
      <c r="B762" s="79"/>
      <c r="C762" s="202"/>
      <c r="D762" s="203"/>
      <c r="E762" s="203"/>
      <c r="F762" s="204"/>
      <c r="G762" s="205"/>
      <c r="H762" s="205"/>
      <c r="I762" s="206"/>
      <c r="J762" s="205"/>
      <c r="K762" s="205"/>
      <c r="L762" s="207"/>
      <c r="M762" s="208"/>
      <c r="N762" s="209"/>
      <c r="O762" s="152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52"/>
      <c r="AF762" s="152"/>
      <c r="AG762" s="14"/>
      <c r="AH762" s="73"/>
      <c r="AI762" s="14"/>
      <c r="AJ762" s="14"/>
    </row>
    <row r="763" spans="1:36" s="11" customFormat="1" ht="15" hidden="1" customHeight="1" x14ac:dyDescent="0.15">
      <c r="A763" s="257"/>
      <c r="B763" s="79"/>
      <c r="C763" s="202"/>
      <c r="D763" s="203"/>
      <c r="E763" s="203"/>
      <c r="F763" s="204"/>
      <c r="G763" s="205"/>
      <c r="H763" s="205"/>
      <c r="I763" s="206"/>
      <c r="J763" s="205"/>
      <c r="K763" s="205"/>
      <c r="L763" s="207"/>
      <c r="M763" s="208"/>
      <c r="N763" s="209"/>
      <c r="O763" s="152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52"/>
      <c r="AF763" s="152"/>
      <c r="AG763" s="14"/>
      <c r="AH763" s="73"/>
      <c r="AI763" s="14"/>
      <c r="AJ763" s="14"/>
    </row>
    <row r="764" spans="1:36" s="11" customFormat="1" ht="15" hidden="1" customHeight="1" x14ac:dyDescent="0.15">
      <c r="A764" s="257"/>
      <c r="B764" s="79"/>
      <c r="C764" s="202"/>
      <c r="D764" s="203"/>
      <c r="E764" s="203"/>
      <c r="F764" s="204"/>
      <c r="G764" s="205"/>
      <c r="H764" s="205"/>
      <c r="I764" s="206"/>
      <c r="J764" s="205"/>
      <c r="K764" s="205"/>
      <c r="L764" s="207"/>
      <c r="M764" s="208"/>
      <c r="N764" s="209"/>
      <c r="O764" s="152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52"/>
      <c r="AF764" s="152"/>
      <c r="AG764" s="14"/>
      <c r="AH764" s="73"/>
      <c r="AI764" s="14"/>
      <c r="AJ764" s="14"/>
    </row>
    <row r="765" spans="1:36" s="11" customFormat="1" ht="15" hidden="1" customHeight="1" x14ac:dyDescent="0.15">
      <c r="A765" s="257"/>
      <c r="B765" s="79"/>
      <c r="C765" s="202"/>
      <c r="D765" s="203"/>
      <c r="E765" s="203"/>
      <c r="F765" s="204"/>
      <c r="G765" s="205"/>
      <c r="H765" s="205"/>
      <c r="I765" s="206"/>
      <c r="J765" s="205"/>
      <c r="K765" s="205"/>
      <c r="L765" s="207"/>
      <c r="M765" s="208"/>
      <c r="N765" s="209"/>
      <c r="O765" s="152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52"/>
      <c r="AF765" s="152"/>
      <c r="AG765" s="14"/>
      <c r="AH765" s="73"/>
      <c r="AI765" s="14"/>
      <c r="AJ765" s="14"/>
    </row>
    <row r="766" spans="1:36" s="11" customFormat="1" ht="15" hidden="1" customHeight="1" x14ac:dyDescent="0.15">
      <c r="A766" s="257"/>
      <c r="B766" s="79"/>
      <c r="C766" s="202"/>
      <c r="D766" s="203"/>
      <c r="E766" s="203"/>
      <c r="F766" s="204"/>
      <c r="G766" s="205"/>
      <c r="H766" s="205"/>
      <c r="I766" s="206"/>
      <c r="J766" s="205"/>
      <c r="K766" s="205"/>
      <c r="L766" s="207"/>
      <c r="M766" s="208"/>
      <c r="N766" s="209"/>
      <c r="O766" s="152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52"/>
      <c r="AF766" s="152"/>
      <c r="AG766" s="14"/>
      <c r="AH766" s="73"/>
      <c r="AI766" s="14"/>
      <c r="AJ766" s="14"/>
    </row>
    <row r="767" spans="1:36" s="11" customFormat="1" ht="15" hidden="1" customHeight="1" x14ac:dyDescent="0.15">
      <c r="A767" s="257"/>
      <c r="B767" s="79"/>
      <c r="C767" s="202"/>
      <c r="D767" s="203"/>
      <c r="E767" s="203"/>
      <c r="F767" s="204"/>
      <c r="G767" s="205"/>
      <c r="H767" s="205"/>
      <c r="I767" s="206"/>
      <c r="J767" s="205"/>
      <c r="K767" s="205"/>
      <c r="L767" s="207"/>
      <c r="M767" s="208"/>
      <c r="N767" s="209"/>
      <c r="O767" s="152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52"/>
      <c r="AF767" s="152"/>
      <c r="AG767" s="14"/>
      <c r="AH767" s="73"/>
      <c r="AI767" s="14"/>
      <c r="AJ767" s="14"/>
    </row>
    <row r="768" spans="1:36" s="11" customFormat="1" ht="15" hidden="1" customHeight="1" x14ac:dyDescent="0.15">
      <c r="A768" s="257"/>
      <c r="B768" s="79"/>
      <c r="C768" s="202"/>
      <c r="D768" s="203"/>
      <c r="E768" s="203"/>
      <c r="F768" s="204"/>
      <c r="G768" s="205"/>
      <c r="H768" s="205"/>
      <c r="I768" s="206"/>
      <c r="J768" s="205"/>
      <c r="K768" s="205"/>
      <c r="L768" s="207"/>
      <c r="M768" s="208"/>
      <c r="N768" s="209"/>
      <c r="O768" s="152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52"/>
      <c r="AF768" s="152"/>
      <c r="AG768" s="14"/>
      <c r="AH768" s="73"/>
      <c r="AI768" s="14"/>
      <c r="AJ768" s="14"/>
    </row>
    <row r="769" spans="1:36" s="11" customFormat="1" ht="15" hidden="1" customHeight="1" x14ac:dyDescent="0.15">
      <c r="A769" s="257"/>
      <c r="B769" s="79"/>
      <c r="C769" s="202"/>
      <c r="D769" s="203"/>
      <c r="E769" s="203"/>
      <c r="F769" s="204"/>
      <c r="G769" s="205"/>
      <c r="H769" s="205"/>
      <c r="I769" s="206"/>
      <c r="J769" s="205"/>
      <c r="K769" s="205"/>
      <c r="L769" s="207"/>
      <c r="M769" s="208"/>
      <c r="N769" s="209"/>
      <c r="O769" s="152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52"/>
      <c r="AF769" s="152"/>
      <c r="AG769" s="14"/>
      <c r="AH769" s="73"/>
      <c r="AI769" s="14"/>
      <c r="AJ769" s="14"/>
    </row>
    <row r="770" spans="1:36" s="11" customFormat="1" ht="15" hidden="1" customHeight="1" x14ac:dyDescent="0.15">
      <c r="A770" s="257"/>
      <c r="B770" s="79"/>
      <c r="C770" s="202"/>
      <c r="D770" s="203"/>
      <c r="E770" s="203"/>
      <c r="F770" s="204"/>
      <c r="G770" s="205"/>
      <c r="H770" s="205"/>
      <c r="I770" s="206"/>
      <c r="J770" s="205"/>
      <c r="K770" s="205"/>
      <c r="L770" s="207"/>
      <c r="M770" s="208"/>
      <c r="N770" s="209"/>
      <c r="O770" s="152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52"/>
      <c r="AF770" s="152"/>
      <c r="AG770" s="14"/>
      <c r="AH770" s="73"/>
      <c r="AI770" s="14"/>
      <c r="AJ770" s="14"/>
    </row>
    <row r="771" spans="1:36" s="11" customFormat="1" ht="15" hidden="1" customHeight="1" x14ac:dyDescent="0.15">
      <c r="A771" s="257"/>
      <c r="B771" s="79"/>
      <c r="C771" s="202"/>
      <c r="D771" s="203"/>
      <c r="E771" s="203"/>
      <c r="F771" s="204"/>
      <c r="G771" s="205"/>
      <c r="H771" s="205"/>
      <c r="I771" s="206"/>
      <c r="J771" s="205"/>
      <c r="K771" s="205"/>
      <c r="L771" s="207"/>
      <c r="M771" s="208"/>
      <c r="N771" s="209"/>
      <c r="O771" s="152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52"/>
      <c r="AF771" s="152"/>
      <c r="AG771" s="14"/>
      <c r="AH771" s="73"/>
      <c r="AI771" s="14"/>
      <c r="AJ771" s="14"/>
    </row>
    <row r="772" spans="1:36" s="11" customFormat="1" ht="15" hidden="1" customHeight="1" x14ac:dyDescent="0.15">
      <c r="A772" s="257"/>
      <c r="B772" s="79"/>
      <c r="C772" s="202"/>
      <c r="D772" s="203"/>
      <c r="E772" s="203"/>
      <c r="F772" s="204"/>
      <c r="G772" s="205"/>
      <c r="H772" s="205"/>
      <c r="I772" s="206"/>
      <c r="J772" s="205"/>
      <c r="K772" s="205"/>
      <c r="L772" s="207"/>
      <c r="M772" s="208"/>
      <c r="N772" s="209"/>
      <c r="O772" s="152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52"/>
      <c r="AF772" s="152"/>
      <c r="AG772" s="14"/>
      <c r="AH772" s="73"/>
      <c r="AI772" s="14"/>
      <c r="AJ772" s="14"/>
    </row>
    <row r="773" spans="1:36" s="11" customFormat="1" ht="15" hidden="1" customHeight="1" x14ac:dyDescent="0.15">
      <c r="A773" s="257"/>
      <c r="B773" s="79"/>
      <c r="C773" s="202"/>
      <c r="D773" s="203"/>
      <c r="E773" s="203"/>
      <c r="F773" s="204"/>
      <c r="G773" s="205"/>
      <c r="H773" s="205"/>
      <c r="I773" s="206"/>
      <c r="J773" s="205"/>
      <c r="K773" s="205"/>
      <c r="L773" s="207"/>
      <c r="M773" s="208"/>
      <c r="N773" s="209"/>
      <c r="O773" s="152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52"/>
      <c r="AF773" s="152"/>
      <c r="AG773" s="14"/>
      <c r="AH773" s="73"/>
      <c r="AI773" s="14"/>
      <c r="AJ773" s="14"/>
    </row>
    <row r="774" spans="1:36" s="11" customFormat="1" ht="15" hidden="1" customHeight="1" x14ac:dyDescent="0.15">
      <c r="A774" s="257"/>
      <c r="B774" s="79"/>
      <c r="C774" s="202"/>
      <c r="D774" s="203"/>
      <c r="E774" s="203"/>
      <c r="F774" s="204"/>
      <c r="G774" s="205"/>
      <c r="H774" s="205"/>
      <c r="I774" s="206"/>
      <c r="J774" s="205"/>
      <c r="K774" s="205"/>
      <c r="L774" s="207"/>
      <c r="M774" s="208"/>
      <c r="N774" s="209"/>
      <c r="O774" s="152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52"/>
      <c r="AF774" s="152"/>
      <c r="AG774" s="14"/>
      <c r="AH774" s="73"/>
      <c r="AI774" s="14"/>
      <c r="AJ774" s="14"/>
    </row>
    <row r="775" spans="1:36" s="11" customFormat="1" ht="15" hidden="1" customHeight="1" x14ac:dyDescent="0.15">
      <c r="A775" s="257"/>
      <c r="B775" s="79"/>
      <c r="C775" s="202"/>
      <c r="D775" s="203"/>
      <c r="E775" s="203"/>
      <c r="F775" s="204"/>
      <c r="G775" s="205"/>
      <c r="H775" s="205"/>
      <c r="I775" s="206"/>
      <c r="J775" s="205"/>
      <c r="K775" s="205"/>
      <c r="L775" s="207"/>
      <c r="M775" s="208"/>
      <c r="N775" s="209"/>
      <c r="O775" s="152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52"/>
      <c r="AF775" s="152"/>
      <c r="AG775" s="14"/>
      <c r="AH775" s="73"/>
      <c r="AI775" s="14"/>
      <c r="AJ775" s="14"/>
    </row>
    <row r="776" spans="1:36" s="11" customFormat="1" ht="15" hidden="1" customHeight="1" x14ac:dyDescent="0.15">
      <c r="A776" s="257"/>
      <c r="B776" s="79"/>
      <c r="C776" s="202"/>
      <c r="D776" s="203"/>
      <c r="E776" s="203"/>
      <c r="F776" s="204"/>
      <c r="G776" s="205"/>
      <c r="H776" s="205"/>
      <c r="I776" s="206"/>
      <c r="J776" s="205"/>
      <c r="K776" s="205"/>
      <c r="L776" s="207"/>
      <c r="M776" s="208"/>
      <c r="N776" s="209"/>
      <c r="O776" s="152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52"/>
      <c r="AF776" s="152"/>
      <c r="AG776" s="14"/>
      <c r="AH776" s="73"/>
      <c r="AI776" s="14"/>
      <c r="AJ776" s="14"/>
    </row>
    <row r="777" spans="1:36" s="11" customFormat="1" ht="15" hidden="1" customHeight="1" x14ac:dyDescent="0.15">
      <c r="A777" s="257"/>
      <c r="B777" s="79"/>
      <c r="C777" s="202"/>
      <c r="D777" s="203"/>
      <c r="E777" s="203"/>
      <c r="F777" s="204"/>
      <c r="G777" s="205"/>
      <c r="H777" s="205"/>
      <c r="I777" s="206"/>
      <c r="J777" s="205"/>
      <c r="K777" s="205"/>
      <c r="L777" s="207"/>
      <c r="M777" s="208"/>
      <c r="N777" s="209"/>
      <c r="O777" s="152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52"/>
      <c r="AF777" s="152"/>
      <c r="AG777" s="14"/>
      <c r="AH777" s="73"/>
      <c r="AI777" s="14"/>
      <c r="AJ777" s="14"/>
    </row>
    <row r="778" spans="1:36" s="11" customFormat="1" ht="15" hidden="1" customHeight="1" x14ac:dyDescent="0.15">
      <c r="A778" s="257"/>
      <c r="B778" s="79"/>
      <c r="C778" s="202"/>
      <c r="D778" s="203"/>
      <c r="E778" s="203"/>
      <c r="F778" s="204"/>
      <c r="G778" s="205"/>
      <c r="H778" s="205"/>
      <c r="I778" s="206"/>
      <c r="J778" s="205"/>
      <c r="K778" s="205"/>
      <c r="L778" s="207"/>
      <c r="M778" s="208"/>
      <c r="N778" s="209"/>
      <c r="O778" s="152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52"/>
      <c r="AF778" s="152"/>
      <c r="AG778" s="14"/>
      <c r="AH778" s="73"/>
      <c r="AI778" s="14"/>
      <c r="AJ778" s="14"/>
    </row>
    <row r="779" spans="1:36" s="11" customFormat="1" ht="15" hidden="1" customHeight="1" x14ac:dyDescent="0.15">
      <c r="A779" s="257"/>
      <c r="B779" s="79"/>
      <c r="C779" s="202"/>
      <c r="D779" s="203"/>
      <c r="E779" s="203"/>
      <c r="F779" s="204"/>
      <c r="G779" s="205"/>
      <c r="H779" s="205"/>
      <c r="I779" s="206"/>
      <c r="J779" s="205"/>
      <c r="K779" s="205"/>
      <c r="L779" s="207"/>
      <c r="M779" s="208"/>
      <c r="N779" s="209"/>
      <c r="O779" s="152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52"/>
      <c r="AF779" s="152"/>
      <c r="AG779" s="14"/>
      <c r="AH779" s="73"/>
      <c r="AI779" s="14"/>
      <c r="AJ779" s="14"/>
    </row>
    <row r="780" spans="1:36" s="11" customFormat="1" ht="15" hidden="1" customHeight="1" x14ac:dyDescent="0.15">
      <c r="A780" s="257"/>
      <c r="B780" s="79"/>
      <c r="C780" s="202"/>
      <c r="D780" s="203"/>
      <c r="E780" s="203"/>
      <c r="F780" s="204"/>
      <c r="G780" s="205"/>
      <c r="H780" s="205"/>
      <c r="I780" s="206"/>
      <c r="J780" s="205"/>
      <c r="K780" s="205"/>
      <c r="L780" s="207"/>
      <c r="M780" s="208"/>
      <c r="N780" s="209"/>
      <c r="O780" s="152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52"/>
      <c r="AF780" s="152"/>
      <c r="AG780" s="14"/>
      <c r="AH780" s="73"/>
      <c r="AI780" s="14"/>
      <c r="AJ780" s="14"/>
    </row>
    <row r="781" spans="1:36" s="11" customFormat="1" ht="15" hidden="1" customHeight="1" x14ac:dyDescent="0.15">
      <c r="A781" s="257"/>
      <c r="B781" s="79"/>
      <c r="C781" s="202"/>
      <c r="D781" s="203"/>
      <c r="E781" s="203"/>
      <c r="F781" s="204"/>
      <c r="G781" s="205"/>
      <c r="H781" s="205"/>
      <c r="I781" s="206"/>
      <c r="J781" s="205"/>
      <c r="K781" s="205"/>
      <c r="L781" s="207"/>
      <c r="M781" s="208"/>
      <c r="N781" s="209"/>
      <c r="O781" s="152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52"/>
      <c r="AF781" s="152"/>
      <c r="AG781" s="14"/>
      <c r="AH781" s="73"/>
      <c r="AI781" s="14"/>
      <c r="AJ781" s="14"/>
    </row>
    <row r="782" spans="1:36" s="11" customFormat="1" ht="15" hidden="1" customHeight="1" x14ac:dyDescent="0.15">
      <c r="A782" s="257"/>
      <c r="B782" s="79"/>
      <c r="C782" s="202"/>
      <c r="D782" s="203"/>
      <c r="E782" s="203"/>
      <c r="F782" s="204"/>
      <c r="G782" s="205"/>
      <c r="H782" s="205"/>
      <c r="I782" s="206"/>
      <c r="J782" s="205"/>
      <c r="K782" s="205"/>
      <c r="L782" s="207"/>
      <c r="M782" s="208"/>
      <c r="N782" s="209"/>
      <c r="O782" s="152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52"/>
      <c r="AF782" s="152"/>
      <c r="AG782" s="14"/>
      <c r="AH782" s="73"/>
      <c r="AI782" s="14"/>
      <c r="AJ782" s="14"/>
    </row>
    <row r="783" spans="1:36" s="11" customFormat="1" ht="15" hidden="1" customHeight="1" x14ac:dyDescent="0.15">
      <c r="A783" s="257"/>
      <c r="B783" s="79"/>
      <c r="C783" s="202"/>
      <c r="D783" s="203"/>
      <c r="E783" s="203"/>
      <c r="F783" s="204"/>
      <c r="G783" s="205"/>
      <c r="H783" s="205"/>
      <c r="I783" s="206"/>
      <c r="J783" s="205"/>
      <c r="K783" s="205"/>
      <c r="L783" s="207"/>
      <c r="M783" s="208"/>
      <c r="N783" s="209"/>
      <c r="O783" s="152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52"/>
      <c r="AF783" s="152"/>
      <c r="AG783" s="14"/>
      <c r="AH783" s="73"/>
      <c r="AI783" s="14"/>
      <c r="AJ783" s="14"/>
    </row>
    <row r="784" spans="1:36" s="11" customFormat="1" ht="15" hidden="1" customHeight="1" x14ac:dyDescent="0.15">
      <c r="A784" s="257"/>
      <c r="B784" s="79"/>
      <c r="C784" s="202"/>
      <c r="D784" s="203"/>
      <c r="E784" s="203"/>
      <c r="F784" s="204"/>
      <c r="G784" s="205"/>
      <c r="H784" s="205"/>
      <c r="I784" s="206"/>
      <c r="J784" s="205"/>
      <c r="K784" s="205"/>
      <c r="L784" s="207"/>
      <c r="M784" s="208"/>
      <c r="N784" s="209"/>
      <c r="O784" s="152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52"/>
      <c r="AF784" s="152"/>
      <c r="AG784" s="14"/>
      <c r="AH784" s="73"/>
      <c r="AI784" s="14"/>
      <c r="AJ784" s="14"/>
    </row>
    <row r="785" spans="1:36" s="11" customFormat="1" ht="15" hidden="1" customHeight="1" x14ac:dyDescent="0.15">
      <c r="A785" s="257"/>
      <c r="B785" s="79"/>
      <c r="C785" s="202"/>
      <c r="D785" s="203"/>
      <c r="E785" s="203"/>
      <c r="F785" s="204"/>
      <c r="G785" s="205"/>
      <c r="H785" s="205"/>
      <c r="I785" s="206"/>
      <c r="J785" s="205"/>
      <c r="K785" s="205"/>
      <c r="L785" s="207"/>
      <c r="M785" s="208"/>
      <c r="N785" s="209"/>
      <c r="O785" s="152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52"/>
      <c r="AF785" s="152"/>
      <c r="AG785" s="14"/>
      <c r="AH785" s="73"/>
      <c r="AI785" s="14"/>
      <c r="AJ785" s="14"/>
    </row>
    <row r="786" spans="1:36" s="11" customFormat="1" ht="15" hidden="1" customHeight="1" x14ac:dyDescent="0.15">
      <c r="A786" s="257"/>
      <c r="B786" s="79"/>
      <c r="C786" s="202"/>
      <c r="D786" s="203"/>
      <c r="E786" s="203"/>
      <c r="F786" s="204"/>
      <c r="G786" s="205"/>
      <c r="H786" s="205"/>
      <c r="I786" s="206"/>
      <c r="J786" s="205"/>
      <c r="K786" s="205"/>
      <c r="L786" s="207"/>
      <c r="M786" s="208"/>
      <c r="N786" s="209"/>
      <c r="O786" s="152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52"/>
      <c r="AF786" s="152"/>
      <c r="AG786" s="14"/>
      <c r="AH786" s="73"/>
      <c r="AI786" s="14"/>
      <c r="AJ786" s="14"/>
    </row>
    <row r="787" spans="1:36" s="11" customFormat="1" ht="15" hidden="1" customHeight="1" x14ac:dyDescent="0.15">
      <c r="A787" s="257"/>
      <c r="B787" s="79"/>
      <c r="C787" s="202"/>
      <c r="D787" s="203"/>
      <c r="E787" s="203"/>
      <c r="F787" s="204"/>
      <c r="G787" s="205"/>
      <c r="H787" s="205"/>
      <c r="I787" s="206"/>
      <c r="J787" s="205"/>
      <c r="K787" s="205"/>
      <c r="L787" s="207"/>
      <c r="M787" s="208"/>
      <c r="N787" s="209"/>
      <c r="O787" s="152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52"/>
      <c r="AF787" s="152"/>
      <c r="AG787" s="14"/>
      <c r="AH787" s="73"/>
      <c r="AI787" s="14"/>
      <c r="AJ787" s="14"/>
    </row>
    <row r="788" spans="1:36" s="11" customFormat="1" ht="15" hidden="1" customHeight="1" x14ac:dyDescent="0.15">
      <c r="A788" s="257"/>
      <c r="B788" s="79"/>
      <c r="C788" s="202"/>
      <c r="D788" s="203"/>
      <c r="E788" s="203"/>
      <c r="F788" s="204"/>
      <c r="G788" s="205"/>
      <c r="H788" s="205"/>
      <c r="I788" s="206"/>
      <c r="J788" s="205"/>
      <c r="K788" s="205"/>
      <c r="L788" s="207"/>
      <c r="M788" s="208"/>
      <c r="N788" s="209"/>
      <c r="O788" s="152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52"/>
      <c r="AF788" s="152"/>
      <c r="AG788" s="14"/>
      <c r="AH788" s="73"/>
      <c r="AI788" s="14"/>
      <c r="AJ788" s="14"/>
    </row>
    <row r="789" spans="1:36" s="11" customFormat="1" ht="15" hidden="1" customHeight="1" x14ac:dyDescent="0.15">
      <c r="A789" s="257"/>
      <c r="B789" s="79"/>
      <c r="C789" s="202"/>
      <c r="D789" s="203"/>
      <c r="E789" s="203"/>
      <c r="F789" s="204"/>
      <c r="G789" s="205"/>
      <c r="H789" s="205"/>
      <c r="I789" s="206"/>
      <c r="J789" s="205"/>
      <c r="K789" s="205"/>
      <c r="L789" s="207"/>
      <c r="M789" s="208"/>
      <c r="N789" s="209"/>
      <c r="O789" s="152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52"/>
      <c r="AF789" s="152"/>
      <c r="AG789" s="14"/>
      <c r="AH789" s="73"/>
      <c r="AI789" s="14"/>
      <c r="AJ789" s="14"/>
    </row>
    <row r="790" spans="1:36" s="11" customFormat="1" ht="15" hidden="1" customHeight="1" x14ac:dyDescent="0.15">
      <c r="A790" s="257"/>
      <c r="B790" s="79"/>
      <c r="C790" s="202"/>
      <c r="D790" s="203"/>
      <c r="E790" s="203"/>
      <c r="F790" s="204"/>
      <c r="G790" s="205"/>
      <c r="H790" s="205"/>
      <c r="I790" s="206"/>
      <c r="J790" s="205"/>
      <c r="K790" s="205"/>
      <c r="L790" s="207"/>
      <c r="M790" s="208"/>
      <c r="N790" s="209"/>
      <c r="O790" s="152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52"/>
      <c r="AF790" s="152"/>
      <c r="AG790" s="14"/>
      <c r="AH790" s="73"/>
      <c r="AI790" s="14"/>
      <c r="AJ790" s="14"/>
    </row>
    <row r="791" spans="1:36" s="11" customFormat="1" ht="15" hidden="1" customHeight="1" x14ac:dyDescent="0.15">
      <c r="A791" s="257"/>
      <c r="B791" s="79"/>
      <c r="C791" s="202"/>
      <c r="D791" s="203"/>
      <c r="E791" s="203"/>
      <c r="F791" s="204"/>
      <c r="G791" s="205"/>
      <c r="H791" s="205"/>
      <c r="I791" s="206"/>
      <c r="J791" s="205"/>
      <c r="K791" s="205"/>
      <c r="L791" s="207"/>
      <c r="M791" s="208"/>
      <c r="N791" s="209"/>
      <c r="O791" s="152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52"/>
      <c r="AF791" s="152"/>
      <c r="AG791" s="14"/>
      <c r="AH791" s="73"/>
      <c r="AI791" s="14"/>
      <c r="AJ791" s="14"/>
    </row>
    <row r="792" spans="1:36" s="11" customFormat="1" ht="15" hidden="1" customHeight="1" x14ac:dyDescent="0.15">
      <c r="A792" s="257"/>
      <c r="B792" s="79"/>
      <c r="C792" s="202"/>
      <c r="D792" s="203"/>
      <c r="E792" s="203"/>
      <c r="F792" s="204"/>
      <c r="G792" s="205"/>
      <c r="H792" s="205"/>
      <c r="I792" s="206"/>
      <c r="J792" s="205"/>
      <c r="K792" s="205"/>
      <c r="L792" s="207"/>
      <c r="M792" s="208"/>
      <c r="N792" s="209"/>
      <c r="O792" s="152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52"/>
      <c r="AF792" s="152"/>
      <c r="AG792" s="14"/>
      <c r="AH792" s="73"/>
      <c r="AI792" s="14"/>
      <c r="AJ792" s="14"/>
    </row>
    <row r="793" spans="1:36" s="11" customFormat="1" ht="15" hidden="1" customHeight="1" x14ac:dyDescent="0.15">
      <c r="A793" s="257"/>
      <c r="B793" s="79"/>
      <c r="C793" s="202"/>
      <c r="D793" s="203"/>
      <c r="E793" s="203"/>
      <c r="F793" s="204"/>
      <c r="G793" s="205"/>
      <c r="H793" s="205"/>
      <c r="I793" s="206"/>
      <c r="J793" s="205"/>
      <c r="K793" s="205"/>
      <c r="L793" s="207"/>
      <c r="M793" s="208"/>
      <c r="N793" s="209"/>
      <c r="O793" s="152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52"/>
      <c r="AF793" s="152"/>
      <c r="AG793" s="14"/>
      <c r="AH793" s="73"/>
      <c r="AI793" s="14"/>
      <c r="AJ793" s="14"/>
    </row>
    <row r="794" spans="1:36" s="11" customFormat="1" ht="15" hidden="1" customHeight="1" x14ac:dyDescent="0.15">
      <c r="A794" s="257"/>
      <c r="B794" s="79"/>
      <c r="C794" s="202"/>
      <c r="D794" s="203"/>
      <c r="E794" s="203"/>
      <c r="F794" s="204"/>
      <c r="G794" s="205"/>
      <c r="H794" s="205"/>
      <c r="I794" s="206"/>
      <c r="J794" s="205"/>
      <c r="K794" s="205"/>
      <c r="L794" s="207"/>
      <c r="M794" s="208"/>
      <c r="N794" s="209"/>
      <c r="O794" s="152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52"/>
      <c r="AF794" s="152"/>
      <c r="AG794" s="14"/>
      <c r="AH794" s="73"/>
      <c r="AI794" s="14"/>
      <c r="AJ794" s="14"/>
    </row>
    <row r="795" spans="1:36" s="11" customFormat="1" ht="15" hidden="1" customHeight="1" x14ac:dyDescent="0.15">
      <c r="A795" s="257"/>
      <c r="B795" s="79"/>
      <c r="C795" s="202"/>
      <c r="D795" s="203"/>
      <c r="E795" s="203"/>
      <c r="F795" s="204"/>
      <c r="G795" s="205"/>
      <c r="H795" s="205"/>
      <c r="I795" s="206"/>
      <c r="J795" s="205"/>
      <c r="K795" s="205"/>
      <c r="L795" s="207"/>
      <c r="M795" s="208"/>
      <c r="N795" s="209"/>
      <c r="O795" s="152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52"/>
      <c r="AF795" s="152"/>
      <c r="AG795" s="14"/>
      <c r="AH795" s="73"/>
      <c r="AI795" s="14"/>
      <c r="AJ795" s="14"/>
    </row>
    <row r="796" spans="1:36" s="11" customFormat="1" ht="15" hidden="1" customHeight="1" x14ac:dyDescent="0.15">
      <c r="A796" s="257"/>
      <c r="B796" s="79"/>
      <c r="C796" s="202"/>
      <c r="D796" s="203"/>
      <c r="E796" s="203"/>
      <c r="F796" s="204"/>
      <c r="G796" s="205"/>
      <c r="H796" s="205"/>
      <c r="I796" s="206"/>
      <c r="J796" s="205"/>
      <c r="K796" s="205"/>
      <c r="L796" s="207"/>
      <c r="M796" s="208"/>
      <c r="N796" s="209"/>
      <c r="O796" s="152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52"/>
      <c r="AF796" s="152"/>
      <c r="AG796" s="14"/>
      <c r="AH796" s="73"/>
      <c r="AI796" s="14"/>
      <c r="AJ796" s="14"/>
    </row>
    <row r="797" spans="1:36" s="11" customFormat="1" ht="15" hidden="1" customHeight="1" x14ac:dyDescent="0.15">
      <c r="A797" s="257"/>
      <c r="B797" s="79"/>
      <c r="C797" s="202"/>
      <c r="D797" s="203"/>
      <c r="E797" s="203"/>
      <c r="F797" s="204"/>
      <c r="G797" s="205"/>
      <c r="H797" s="205"/>
      <c r="I797" s="206"/>
      <c r="J797" s="205"/>
      <c r="K797" s="205"/>
      <c r="L797" s="207"/>
      <c r="M797" s="208"/>
      <c r="N797" s="209"/>
      <c r="O797" s="152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52"/>
      <c r="AF797" s="152"/>
      <c r="AG797" s="14"/>
      <c r="AH797" s="73"/>
      <c r="AI797" s="14"/>
      <c r="AJ797" s="14"/>
    </row>
    <row r="798" spans="1:36" s="11" customFormat="1" ht="15" hidden="1" customHeight="1" x14ac:dyDescent="0.15">
      <c r="A798" s="257"/>
      <c r="B798" s="79"/>
      <c r="C798" s="202"/>
      <c r="D798" s="203"/>
      <c r="E798" s="203"/>
      <c r="F798" s="204"/>
      <c r="G798" s="205"/>
      <c r="H798" s="205"/>
      <c r="I798" s="206"/>
      <c r="J798" s="205"/>
      <c r="K798" s="205"/>
      <c r="L798" s="207"/>
      <c r="M798" s="208"/>
      <c r="N798" s="209"/>
      <c r="O798" s="152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52"/>
      <c r="AF798" s="152"/>
      <c r="AG798" s="14"/>
      <c r="AH798" s="73"/>
      <c r="AI798" s="14"/>
      <c r="AJ798" s="14"/>
    </row>
    <row r="799" spans="1:36" s="11" customFormat="1" ht="15" hidden="1" customHeight="1" x14ac:dyDescent="0.15">
      <c r="A799" s="257"/>
      <c r="B799" s="79"/>
      <c r="C799" s="202"/>
      <c r="D799" s="203"/>
      <c r="E799" s="203"/>
      <c r="F799" s="204"/>
      <c r="G799" s="205"/>
      <c r="H799" s="205"/>
      <c r="I799" s="206"/>
      <c r="J799" s="205"/>
      <c r="K799" s="205"/>
      <c r="L799" s="207"/>
      <c r="M799" s="208"/>
      <c r="N799" s="209"/>
      <c r="O799" s="152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52"/>
      <c r="AF799" s="152"/>
      <c r="AG799" s="14"/>
      <c r="AH799" s="73"/>
      <c r="AI799" s="14"/>
      <c r="AJ799" s="14"/>
    </row>
    <row r="800" spans="1:36" s="11" customFormat="1" ht="15" hidden="1" customHeight="1" x14ac:dyDescent="0.15">
      <c r="A800" s="257"/>
      <c r="B800" s="79"/>
      <c r="C800" s="202"/>
      <c r="D800" s="203"/>
      <c r="E800" s="203"/>
      <c r="F800" s="204"/>
      <c r="G800" s="205"/>
      <c r="H800" s="205"/>
      <c r="I800" s="206"/>
      <c r="J800" s="205"/>
      <c r="K800" s="205"/>
      <c r="L800" s="207"/>
      <c r="M800" s="208"/>
      <c r="N800" s="209"/>
      <c r="O800" s="152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52"/>
      <c r="AF800" s="152"/>
      <c r="AG800" s="14"/>
      <c r="AH800" s="73"/>
      <c r="AI800" s="14"/>
      <c r="AJ800" s="14"/>
    </row>
    <row r="801" spans="1:38" s="11" customFormat="1" ht="13.5" hidden="1" thickBot="1" x14ac:dyDescent="0.25">
      <c r="A801" s="257"/>
      <c r="B801" s="79"/>
      <c r="C801" s="158"/>
      <c r="D801" s="158"/>
      <c r="E801" s="24"/>
      <c r="F801" s="65"/>
      <c r="G801" s="20"/>
      <c r="H801" s="20"/>
      <c r="I801" s="20"/>
      <c r="J801" s="20"/>
      <c r="K801" s="20"/>
      <c r="L801" s="20"/>
      <c r="M801" s="20"/>
      <c r="N801" s="149"/>
      <c r="O801" s="149"/>
      <c r="P801" s="20"/>
      <c r="Q801" s="20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52"/>
      <c r="AF801" s="152"/>
      <c r="AG801" s="14"/>
      <c r="AH801" s="73"/>
      <c r="AI801" s="14"/>
      <c r="AJ801" s="14"/>
      <c r="AK801" s="14"/>
      <c r="AL801" s="14"/>
    </row>
  </sheetData>
  <sheetProtection algorithmName="SHA-512" hashValue="IGrxmqZdca4kIQRyZJFlK3CIm12kwFq9UeXlW/x/I3e/aO5i1wHb3Y795lRRzOOt0Pqn8CSna870j/+UMtaAdQ==" saltValue="w/sOETKRjWyLT9/jBZEf/w==" spinCount="100000" sheet="1" objects="1" scenarios="1"/>
  <mergeCells count="24">
    <mergeCell ref="E33:F33"/>
    <mergeCell ref="G33:H33"/>
    <mergeCell ref="E87:F87"/>
    <mergeCell ref="G87:H87"/>
    <mergeCell ref="E105:F105"/>
    <mergeCell ref="G105:H105"/>
    <mergeCell ref="E51:F51"/>
    <mergeCell ref="G51:H51"/>
    <mergeCell ref="C60:E60"/>
    <mergeCell ref="C78:E78"/>
    <mergeCell ref="G69:H69"/>
    <mergeCell ref="E69:F69"/>
    <mergeCell ref="C96:F96"/>
    <mergeCell ref="M132:P132"/>
    <mergeCell ref="C42:E42"/>
    <mergeCell ref="M42:P42"/>
    <mergeCell ref="M96:P96"/>
    <mergeCell ref="M114:P114"/>
    <mergeCell ref="E123:F123"/>
    <mergeCell ref="G123:H123"/>
    <mergeCell ref="M60:P60"/>
    <mergeCell ref="M78:P78"/>
    <mergeCell ref="C114:F114"/>
    <mergeCell ref="C132:F132"/>
  </mergeCells>
  <conditionalFormatting sqref="G45:H47 J45:K47">
    <cfRule type="expression" dxfId="74" priority="359">
      <formula>$E$43="Subscription"</formula>
    </cfRule>
  </conditionalFormatting>
  <conditionalFormatting sqref="G99:H101 J99:K101">
    <cfRule type="expression" dxfId="73" priority="362">
      <formula>$E$97="Subscription"</formula>
    </cfRule>
  </conditionalFormatting>
  <conditionalFormatting sqref="G117:H119 J117:K119">
    <cfRule type="expression" dxfId="72" priority="365">
      <formula>$E$115="Subscription"</formula>
    </cfRule>
  </conditionalFormatting>
  <conditionalFormatting sqref="G135:H137 J135:K137">
    <cfRule type="expression" dxfId="71" priority="368">
      <formula>$E$133="Subscription"</formula>
    </cfRule>
  </conditionalFormatting>
  <conditionalFormatting sqref="Q35:Q39">
    <cfRule type="expression" dxfId="70" priority="48">
      <formula>OR(P35="nee",P35="")</formula>
    </cfRule>
  </conditionalFormatting>
  <conditionalFormatting sqref="R35:R39">
    <cfRule type="expression" dxfId="69" priority="47">
      <formula>OR(P35="nee",P35="")</formula>
    </cfRule>
  </conditionalFormatting>
  <conditionalFormatting sqref="Q89:Q93">
    <cfRule type="expression" dxfId="68" priority="46">
      <formula>OR(P89="nee",P89="")</formula>
    </cfRule>
  </conditionalFormatting>
  <conditionalFormatting sqref="R89:R93">
    <cfRule type="expression" dxfId="67" priority="45">
      <formula>OR(P89="nee",P89="")</formula>
    </cfRule>
  </conditionalFormatting>
  <conditionalFormatting sqref="Q107:Q111">
    <cfRule type="expression" dxfId="66" priority="44">
      <formula>OR(P107="nee",P107="")</formula>
    </cfRule>
  </conditionalFormatting>
  <conditionalFormatting sqref="R107:R111">
    <cfRule type="expression" dxfId="65" priority="43">
      <formula>OR(P107="nee",P107="")</formula>
    </cfRule>
  </conditionalFormatting>
  <conditionalFormatting sqref="Q125:Q129">
    <cfRule type="expression" dxfId="64" priority="42">
      <formula>OR(P125="nee",P125="")</formula>
    </cfRule>
  </conditionalFormatting>
  <conditionalFormatting sqref="R125:R129">
    <cfRule type="expression" dxfId="63" priority="41">
      <formula>OR(P125="nee",P125="")</formula>
    </cfRule>
  </conditionalFormatting>
  <conditionalFormatting sqref="Q45:Q47">
    <cfRule type="expression" dxfId="62" priority="40">
      <formula>OR(P45="nee",P45="")</formula>
    </cfRule>
  </conditionalFormatting>
  <conditionalFormatting sqref="R45:R47">
    <cfRule type="expression" dxfId="61" priority="39">
      <formula>OR(P45="nee",P45="")</formula>
    </cfRule>
  </conditionalFormatting>
  <conditionalFormatting sqref="Q99:Q101">
    <cfRule type="expression" dxfId="60" priority="38">
      <formula>OR(P99="nee",P99="")</formula>
    </cfRule>
  </conditionalFormatting>
  <conditionalFormatting sqref="R99:R101">
    <cfRule type="expression" dxfId="59" priority="37">
      <formula>OR(P99="nee",P99="")</formula>
    </cfRule>
  </conditionalFormatting>
  <conditionalFormatting sqref="Q117:Q119">
    <cfRule type="expression" dxfId="58" priority="36">
      <formula>OR(P117="nee",P117="")</formula>
    </cfRule>
  </conditionalFormatting>
  <conditionalFormatting sqref="R117:R119">
    <cfRule type="expression" dxfId="57" priority="35">
      <formula>OR(P117="nee",P117="")</formula>
    </cfRule>
  </conditionalFormatting>
  <conditionalFormatting sqref="Q135:Q137">
    <cfRule type="expression" dxfId="56" priority="34">
      <formula>OR(P135="nee",P135="")</formula>
    </cfRule>
  </conditionalFormatting>
  <conditionalFormatting sqref="R135:R137">
    <cfRule type="expression" dxfId="55" priority="33">
      <formula>OR(P135="nee",P135="")</formula>
    </cfRule>
  </conditionalFormatting>
  <conditionalFormatting sqref="AH35:AH39">
    <cfRule type="expression" dxfId="54" priority="32">
      <formula>OR(AG35="nee",AG35="")</formula>
    </cfRule>
  </conditionalFormatting>
  <conditionalFormatting sqref="AI35:AI39">
    <cfRule type="expression" dxfId="53" priority="31">
      <formula>OR(AG35="nee",AG35="")</formula>
    </cfRule>
  </conditionalFormatting>
  <conditionalFormatting sqref="AH89:AH93">
    <cfRule type="expression" dxfId="52" priority="30">
      <formula>OR(AG89="nee",AG89="")</formula>
    </cfRule>
  </conditionalFormatting>
  <conditionalFormatting sqref="AI89:AI93">
    <cfRule type="expression" dxfId="51" priority="29">
      <formula>OR(AG89="nee",AG89="")</formula>
    </cfRule>
  </conditionalFormatting>
  <conditionalFormatting sqref="AH107:AH111">
    <cfRule type="expression" dxfId="50" priority="28">
      <formula>OR(AG107="nee",AG107="")</formula>
    </cfRule>
  </conditionalFormatting>
  <conditionalFormatting sqref="AI107:AI111">
    <cfRule type="expression" dxfId="49" priority="27">
      <formula>OR(AG107="nee",AG107="")</formula>
    </cfRule>
  </conditionalFormatting>
  <conditionalFormatting sqref="AH125:AH129">
    <cfRule type="expression" dxfId="48" priority="26">
      <formula>OR(AG125="nee",AG125="")</formula>
    </cfRule>
  </conditionalFormatting>
  <conditionalFormatting sqref="AI125:AI129">
    <cfRule type="expression" dxfId="47" priority="25">
      <formula>OR(AG125="nee",AG125="")</formula>
    </cfRule>
  </conditionalFormatting>
  <conditionalFormatting sqref="G63:H65 J63:K65">
    <cfRule type="expression" dxfId="46" priority="24">
      <formula>$E$43="Subscription"</formula>
    </cfRule>
  </conditionalFormatting>
  <conditionalFormatting sqref="Q53:Q57">
    <cfRule type="expression" dxfId="45" priority="23">
      <formula>OR(P53="nee",P53="")</formula>
    </cfRule>
  </conditionalFormatting>
  <conditionalFormatting sqref="R53:R57">
    <cfRule type="expression" dxfId="44" priority="22">
      <formula>OR(P53="nee",P53="")</formula>
    </cfRule>
  </conditionalFormatting>
  <conditionalFormatting sqref="Q63:Q65">
    <cfRule type="expression" dxfId="43" priority="21">
      <formula>OR(P63="nee",P63="")</formula>
    </cfRule>
  </conditionalFormatting>
  <conditionalFormatting sqref="R63:R65">
    <cfRule type="expression" dxfId="42" priority="20">
      <formula>OR(P63="nee",P63="")</formula>
    </cfRule>
  </conditionalFormatting>
  <conditionalFormatting sqref="AH53:AH57">
    <cfRule type="expression" dxfId="41" priority="19">
      <formula>OR(AG53="nee",AG53="")</formula>
    </cfRule>
  </conditionalFormatting>
  <conditionalFormatting sqref="AI53:AI57">
    <cfRule type="expression" dxfId="40" priority="18">
      <formula>OR(AG53="nee",AG53="")</formula>
    </cfRule>
  </conditionalFormatting>
  <conditionalFormatting sqref="G81:H83 J81:K83">
    <cfRule type="expression" dxfId="39" priority="17">
      <formula>$E$43="Subscription"</formula>
    </cfRule>
  </conditionalFormatting>
  <conditionalFormatting sqref="Q71:Q75">
    <cfRule type="expression" dxfId="38" priority="16">
      <formula>OR(P71="nee",P71="")</formula>
    </cfRule>
  </conditionalFormatting>
  <conditionalFormatting sqref="R71:R75">
    <cfRule type="expression" dxfId="37" priority="15">
      <formula>OR(P71="nee",P71="")</formula>
    </cfRule>
  </conditionalFormatting>
  <conditionalFormatting sqref="Q81:Q83">
    <cfRule type="expression" dxfId="36" priority="14">
      <formula>OR(P81="nee",P81="")</formula>
    </cfRule>
  </conditionalFormatting>
  <conditionalFormatting sqref="R81:R83">
    <cfRule type="expression" dxfId="35" priority="13">
      <formula>OR(P81="nee",P81="")</formula>
    </cfRule>
  </conditionalFormatting>
  <conditionalFormatting sqref="AH71:AH75">
    <cfRule type="expression" dxfId="34" priority="12">
      <formula>OR(AG71="nee",AG71="")</formula>
    </cfRule>
  </conditionalFormatting>
  <conditionalFormatting sqref="AI71:AI75">
    <cfRule type="expression" dxfId="33" priority="11">
      <formula>OR(AG71="nee",AG71="")</formula>
    </cfRule>
  </conditionalFormatting>
  <dataValidations count="2">
    <dataValidation type="list" allowBlank="1" showInputMessage="1" showErrorMessage="1" sqref="P117:P119 P125:P129 P35:P39 AG89:AG93 AG107:AG111 P135:P137 P107:P111 P45:P47 P99:P101 P89:P93 AG35:AG39 AG125:AG129 P53:P57 P63:P65 AG53:AG57 P71:P75 P81:P83 AG71:AG75" xr:uid="{85CEB40B-62E1-4CC3-9C4F-30B7263DAA15}">
      <formula1>"ja,nee"</formula1>
    </dataValidation>
    <dataValidation type="list" allowBlank="1" showInputMessage="1" showErrorMessage="1" sqref="E43 E97 E115 E133 E61 E79" xr:uid="{2BDFEC2F-E88B-47F6-8069-1876ADECF86B}">
      <formula1>"Aanschaf | Perpetual, Subscription"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7">
    <pageSetUpPr fitToPage="1"/>
  </sheetPr>
  <dimension ref="A1:XFA199"/>
  <sheetViews>
    <sheetView showGridLines="0" showZeros="0" zoomScale="80" zoomScaleNormal="80" workbookViewId="0">
      <selection activeCell="A18" sqref="A18"/>
    </sheetView>
  </sheetViews>
  <sheetFormatPr defaultColWidth="0" defaultRowHeight="0" customHeight="1" zeroHeight="1" x14ac:dyDescent="0.2"/>
  <cols>
    <col min="1" max="1" width="3.7109375" style="413" customWidth="1"/>
    <col min="2" max="2" width="49.42578125" style="413" customWidth="1"/>
    <col min="3" max="3" width="10.140625" style="413" bestFit="1" customWidth="1"/>
    <col min="4" max="4" width="16.85546875" style="413" customWidth="1"/>
    <col min="5" max="5" width="18.85546875" style="464" customWidth="1"/>
    <col min="6" max="6" width="18.85546875" style="413" customWidth="1"/>
    <col min="7" max="7" width="16.85546875" style="413" customWidth="1"/>
    <col min="8" max="8" width="21.5703125" style="413" customWidth="1"/>
    <col min="9" max="9" width="20.140625" style="413" customWidth="1"/>
    <col min="10" max="10" width="3.7109375" style="413" customWidth="1"/>
    <col min="11" max="14" width="10.7109375" style="413" hidden="1"/>
    <col min="15" max="16381" width="0" style="413" hidden="1"/>
    <col min="16382" max="16384" width="8.85546875" style="413" hidden="1"/>
  </cols>
  <sheetData>
    <row r="1" spans="1:9" s="398" customFormat="1" ht="16.899999999999999" customHeight="1" x14ac:dyDescent="0.3">
      <c r="A1" s="396"/>
      <c r="B1" s="397"/>
      <c r="C1" s="397"/>
      <c r="D1" s="397"/>
      <c r="E1" s="397"/>
      <c r="F1" s="397"/>
    </row>
    <row r="2" spans="1:9" s="403" customFormat="1" ht="22.5" x14ac:dyDescent="0.3">
      <c r="A2" s="396"/>
      <c r="B2" s="399" t="str">
        <f>+Samenvatting!B2</f>
        <v>Europese openbare aanbesteding</v>
      </c>
      <c r="C2" s="399"/>
      <c r="D2" s="400"/>
      <c r="E2" s="401"/>
      <c r="F2" s="400"/>
      <c r="G2" s="402"/>
      <c r="H2" s="402"/>
      <c r="I2" s="402"/>
    </row>
    <row r="3" spans="1:9" s="398" customFormat="1" ht="22.5" x14ac:dyDescent="0.3">
      <c r="A3" s="397"/>
      <c r="B3" s="399" t="str">
        <f>+Samenvatting!B3</f>
        <v>Vervanging LAN omgeving</v>
      </c>
      <c r="C3" s="399"/>
      <c r="D3" s="404"/>
      <c r="E3" s="405"/>
      <c r="F3" s="404"/>
      <c r="G3" s="406"/>
      <c r="H3" s="406"/>
      <c r="I3" s="406"/>
    </row>
    <row r="4" spans="1:9" s="398" customFormat="1" ht="16.899999999999999" customHeight="1" x14ac:dyDescent="0.25">
      <c r="A4" s="397"/>
      <c r="B4" s="407" t="s">
        <v>8</v>
      </c>
      <c r="C4" s="407"/>
      <c r="D4" s="404"/>
      <c r="E4" s="405"/>
      <c r="F4" s="404"/>
      <c r="G4" s="406"/>
      <c r="H4" s="406"/>
      <c r="I4" s="406"/>
    </row>
    <row r="5" spans="1:9" s="398" customFormat="1" ht="12.6" customHeight="1" x14ac:dyDescent="0.15">
      <c r="A5" s="397"/>
      <c r="B5" s="408" t="str">
        <f>+Samenvatting!B5</f>
        <v>IUC24-009</v>
      </c>
      <c r="C5" s="408"/>
      <c r="D5" s="404"/>
      <c r="E5" s="405"/>
      <c r="F5" s="404"/>
      <c r="G5" s="406"/>
      <c r="H5" s="406"/>
      <c r="I5" s="406"/>
    </row>
    <row r="6" spans="1:9" s="398" customFormat="1" ht="12.6" customHeight="1" x14ac:dyDescent="0.2">
      <c r="A6" s="397"/>
      <c r="B6" s="409" t="s">
        <v>6</v>
      </c>
      <c r="C6" s="409"/>
      <c r="D6" s="404"/>
      <c r="E6" s="405"/>
      <c r="F6" s="404"/>
      <c r="G6" s="406"/>
      <c r="H6" s="406"/>
      <c r="I6" s="406"/>
    </row>
    <row r="7" spans="1:9" s="398" customFormat="1" ht="12.6" customHeight="1" x14ac:dyDescent="0.2">
      <c r="A7" s="397"/>
      <c r="B7" s="410"/>
      <c r="C7" s="410"/>
      <c r="D7" s="411"/>
      <c r="E7" s="412"/>
      <c r="F7" s="412"/>
      <c r="G7" s="406"/>
      <c r="H7" s="406"/>
      <c r="I7" s="406"/>
    </row>
    <row r="8" spans="1:9" ht="13.5" thickBot="1" x14ac:dyDescent="0.25">
      <c r="B8" s="414"/>
      <c r="C8" s="414"/>
      <c r="D8" s="414"/>
      <c r="E8" s="415"/>
      <c r="F8" s="416"/>
      <c r="G8" s="416"/>
      <c r="H8" s="416"/>
      <c r="I8" s="416"/>
    </row>
    <row r="9" spans="1:9" ht="12.75" x14ac:dyDescent="0.2">
      <c r="B9" s="417"/>
      <c r="C9" s="417"/>
      <c r="D9" s="418"/>
      <c r="E9" s="418"/>
      <c r="F9" s="419"/>
      <c r="G9" s="419"/>
      <c r="H9" s="419"/>
      <c r="I9" s="419"/>
    </row>
    <row r="10" spans="1:9" ht="18" x14ac:dyDescent="0.25">
      <c r="B10" s="420" t="s">
        <v>213</v>
      </c>
      <c r="C10" s="421"/>
      <c r="D10" s="422"/>
      <c r="E10" s="422"/>
      <c r="F10" s="422"/>
      <c r="G10" s="422"/>
      <c r="H10" s="423"/>
    </row>
    <row r="11" spans="1:9" ht="25.5" customHeight="1" x14ac:dyDescent="0.2">
      <c r="B11" s="424" t="s">
        <v>1</v>
      </c>
      <c r="C11" s="425"/>
      <c r="D11" s="426"/>
      <c r="E11" s="426" t="s">
        <v>332</v>
      </c>
      <c r="F11" s="426" t="s">
        <v>333</v>
      </c>
      <c r="G11" s="426"/>
      <c r="H11" s="427" t="s">
        <v>7</v>
      </c>
    </row>
    <row r="12" spans="1:9" ht="20.100000000000001" customHeight="1" x14ac:dyDescent="0.2">
      <c r="B12" s="428" t="s">
        <v>337</v>
      </c>
      <c r="C12" s="429" t="s">
        <v>0</v>
      </c>
      <c r="D12" s="429" t="s">
        <v>0</v>
      </c>
      <c r="E12" s="1"/>
      <c r="F12" s="1"/>
      <c r="G12" s="430"/>
      <c r="H12" s="431">
        <f>SUM(E12:F12)</f>
        <v>0</v>
      </c>
    </row>
    <row r="13" spans="1:9" ht="87.75" customHeight="1" x14ac:dyDescent="0.2">
      <c r="B13" s="424" t="s">
        <v>1</v>
      </c>
      <c r="C13" s="425" t="s">
        <v>180</v>
      </c>
      <c r="D13" s="426" t="s">
        <v>38</v>
      </c>
      <c r="E13" s="426" t="s">
        <v>335</v>
      </c>
      <c r="F13" s="426" t="s">
        <v>336</v>
      </c>
      <c r="G13" s="432"/>
      <c r="H13" s="433"/>
    </row>
    <row r="14" spans="1:9" s="434" customFormat="1" ht="19.899999999999999" customHeight="1" x14ac:dyDescent="0.25">
      <c r="B14" s="435" t="s">
        <v>291</v>
      </c>
      <c r="C14" s="435">
        <v>1</v>
      </c>
      <c r="D14" s="1"/>
      <c r="E14" s="436">
        <f>36*52</f>
        <v>1872</v>
      </c>
      <c r="F14" s="436">
        <f>+E14/2</f>
        <v>936</v>
      </c>
      <c r="H14" s="431">
        <f>SUM(E14:F14)*D14</f>
        <v>0</v>
      </c>
    </row>
    <row r="15" spans="1:9" s="434" customFormat="1" ht="19.899999999999999" customHeight="1" x14ac:dyDescent="0.25">
      <c r="B15" s="435" t="s">
        <v>334</v>
      </c>
      <c r="C15" s="435">
        <v>10</v>
      </c>
      <c r="D15" s="1"/>
      <c r="E15" s="436">
        <f>36*52</f>
        <v>1872</v>
      </c>
      <c r="F15" s="436">
        <f>+E15/2</f>
        <v>936</v>
      </c>
      <c r="H15" s="431">
        <f>SUM(E15:F15)*D15</f>
        <v>0</v>
      </c>
    </row>
    <row r="16" spans="1:9" s="434" customFormat="1" ht="19.899999999999999" customHeight="1" thickBot="1" x14ac:dyDescent="0.3">
      <c r="B16" s="437" t="s">
        <v>214</v>
      </c>
      <c r="C16" s="438"/>
      <c r="D16" s="429"/>
      <c r="E16" s="429"/>
      <c r="F16" s="429"/>
      <c r="G16" s="439"/>
      <c r="H16" s="440">
        <f>SUM(H12:H15)</f>
        <v>0</v>
      </c>
      <c r="I16" s="441"/>
    </row>
    <row r="17" spans="2:9" s="434" customFormat="1" ht="19.899999999999999" customHeight="1" thickTop="1" x14ac:dyDescent="0.25">
      <c r="B17" s="442" t="s">
        <v>84</v>
      </c>
      <c r="C17" s="442"/>
      <c r="D17" s="441"/>
      <c r="E17" s="441"/>
      <c r="F17" s="441"/>
      <c r="G17" s="441"/>
    </row>
    <row r="18" spans="2:9" s="434" customFormat="1" ht="19.899999999999999" customHeight="1" thickBot="1" x14ac:dyDescent="0.25">
      <c r="B18" s="414"/>
      <c r="C18" s="414"/>
      <c r="D18" s="414"/>
      <c r="E18" s="415"/>
      <c r="F18" s="415"/>
      <c r="G18" s="415"/>
      <c r="H18" s="416"/>
      <c r="I18" s="416"/>
    </row>
    <row r="19" spans="2:9" s="434" customFormat="1" ht="19.899999999999999" customHeight="1" x14ac:dyDescent="0.2">
      <c r="B19" s="417"/>
      <c r="C19" s="417"/>
      <c r="D19" s="418"/>
      <c r="E19" s="418"/>
      <c r="F19" s="418"/>
      <c r="G19" s="418"/>
      <c r="H19" s="419"/>
      <c r="I19" s="419"/>
    </row>
    <row r="20" spans="2:9" s="434" customFormat="1" ht="19.899999999999999" customHeight="1" x14ac:dyDescent="0.25">
      <c r="B20" s="420" t="s">
        <v>330</v>
      </c>
      <c r="C20" s="421"/>
      <c r="D20" s="422"/>
      <c r="E20" s="422"/>
      <c r="F20" s="422"/>
      <c r="G20" s="422"/>
      <c r="H20" s="423"/>
    </row>
    <row r="21" spans="2:9" s="434" customFormat="1" ht="25.5" x14ac:dyDescent="0.2">
      <c r="B21" s="424" t="s">
        <v>1</v>
      </c>
      <c r="C21" s="425"/>
      <c r="D21" s="426" t="s">
        <v>306</v>
      </c>
      <c r="E21" s="426" t="s">
        <v>328</v>
      </c>
      <c r="F21" s="426"/>
      <c r="G21" s="426"/>
      <c r="H21" s="427" t="s">
        <v>329</v>
      </c>
      <c r="I21" s="413"/>
    </row>
    <row r="22" spans="2:9" s="434" customFormat="1" ht="19.899999999999999" customHeight="1" x14ac:dyDescent="0.25">
      <c r="B22" s="443" t="s">
        <v>403</v>
      </c>
      <c r="C22" s="435" t="s">
        <v>305</v>
      </c>
      <c r="D22" s="1"/>
      <c r="E22" s="436">
        <f>20*8</f>
        <v>160</v>
      </c>
      <c r="F22" s="444"/>
      <c r="G22" s="445"/>
      <c r="H22" s="446">
        <f>+D22*E22*7</f>
        <v>0</v>
      </c>
    </row>
    <row r="23" spans="2:9" s="434" customFormat="1" ht="19.899999999999999" customHeight="1" x14ac:dyDescent="0.25">
      <c r="B23" s="435" t="s">
        <v>403</v>
      </c>
      <c r="C23" s="435" t="s">
        <v>304</v>
      </c>
      <c r="D23" s="1"/>
      <c r="E23" s="436">
        <v>40</v>
      </c>
      <c r="F23" s="447"/>
      <c r="G23" s="448"/>
      <c r="H23" s="446">
        <f>+D23*E23*7</f>
        <v>0</v>
      </c>
    </row>
    <row r="24" spans="2:9" s="434" customFormat="1" ht="19.899999999999999" customHeight="1" thickBot="1" x14ac:dyDescent="0.3">
      <c r="B24" s="442" t="s">
        <v>307</v>
      </c>
      <c r="C24" s="442"/>
      <c r="D24" s="441"/>
      <c r="E24" s="441"/>
      <c r="F24" s="441"/>
      <c r="G24" s="441"/>
      <c r="H24" s="449">
        <f>SUM(H22:H23)</f>
        <v>0</v>
      </c>
    </row>
    <row r="25" spans="2:9" s="434" customFormat="1" ht="19.899999999999999" customHeight="1" thickTop="1" thickBot="1" x14ac:dyDescent="0.25">
      <c r="B25" s="414"/>
      <c r="C25" s="414"/>
      <c r="D25" s="414"/>
      <c r="E25" s="415"/>
      <c r="F25" s="416"/>
      <c r="G25" s="416"/>
      <c r="H25" s="416"/>
      <c r="I25" s="416"/>
    </row>
    <row r="26" spans="2:9" s="434" customFormat="1" ht="19.899999999999999" customHeight="1" x14ac:dyDescent="0.25">
      <c r="B26" s="442"/>
      <c r="C26" s="442"/>
      <c r="D26" s="441"/>
      <c r="E26" s="441"/>
      <c r="F26" s="441"/>
      <c r="G26" s="441"/>
    </row>
    <row r="27" spans="2:9" s="434" customFormat="1" ht="20.25" customHeight="1" x14ac:dyDescent="0.25">
      <c r="B27" s="420" t="s">
        <v>400</v>
      </c>
      <c r="C27" s="450"/>
      <c r="D27" s="657" t="s">
        <v>215</v>
      </c>
      <c r="E27" s="654" t="s">
        <v>216</v>
      </c>
      <c r="F27" s="657" t="s">
        <v>217</v>
      </c>
      <c r="G27" s="657" t="s">
        <v>218</v>
      </c>
      <c r="H27" s="657" t="s">
        <v>219</v>
      </c>
      <c r="I27" s="654" t="s">
        <v>7</v>
      </c>
    </row>
    <row r="28" spans="2:9" s="434" customFormat="1" ht="18" customHeight="1" x14ac:dyDescent="0.25">
      <c r="B28" s="451" t="s">
        <v>402</v>
      </c>
      <c r="C28" s="452">
        <v>10</v>
      </c>
      <c r="D28" s="658"/>
      <c r="E28" s="655"/>
      <c r="F28" s="658"/>
      <c r="G28" s="658"/>
      <c r="H28" s="658"/>
      <c r="I28" s="655"/>
    </row>
    <row r="29" spans="2:9" s="434" customFormat="1" ht="18" customHeight="1" x14ac:dyDescent="0.25">
      <c r="B29" s="453" t="s">
        <v>300</v>
      </c>
      <c r="C29" s="454"/>
      <c r="D29" s="659"/>
      <c r="E29" s="656"/>
      <c r="F29" s="659"/>
      <c r="G29" s="659"/>
      <c r="H29" s="659"/>
      <c r="I29" s="656"/>
    </row>
    <row r="30" spans="2:9" s="434" customFormat="1" ht="19.899999999999999" customHeight="1" x14ac:dyDescent="0.25">
      <c r="B30" s="316"/>
      <c r="C30" s="276"/>
      <c r="D30" s="273"/>
      <c r="E30" s="274"/>
      <c r="F30" s="455">
        <f>D30*(1-E30)</f>
        <v>0</v>
      </c>
      <c r="G30" s="275"/>
      <c r="H30" s="456">
        <f>IF(ISERROR(ROUNDUP($C$28/G30,0)),0,ROUNDUP($C$28/G30,0))</f>
        <v>0</v>
      </c>
      <c r="I30" s="457">
        <f>IF(ISBLANK($F30),"",(+$F30*H30))</f>
        <v>0</v>
      </c>
    </row>
    <row r="31" spans="2:9" s="434" customFormat="1" ht="19.899999999999999" customHeight="1" x14ac:dyDescent="0.25">
      <c r="B31" s="316"/>
      <c r="C31" s="276"/>
      <c r="D31" s="273"/>
      <c r="E31" s="274"/>
      <c r="F31" s="455">
        <f>D31*(1-E31)</f>
        <v>0</v>
      </c>
      <c r="G31" s="275"/>
      <c r="H31" s="456">
        <f>IF(ISERROR(ROUNDUP($C$28/G31,0)),0,ROUNDUP($C$28/G31,0))</f>
        <v>0</v>
      </c>
      <c r="I31" s="457">
        <f>IF(ISBLANK($F31),"",(+$F31*H31))</f>
        <v>0</v>
      </c>
    </row>
    <row r="32" spans="2:9" s="434" customFormat="1" ht="19.899999999999999" customHeight="1" x14ac:dyDescent="0.25">
      <c r="B32" s="316"/>
      <c r="C32" s="276"/>
      <c r="D32" s="273"/>
      <c r="E32" s="274"/>
      <c r="F32" s="455">
        <f>D32*(1-E32)</f>
        <v>0</v>
      </c>
      <c r="G32" s="275"/>
      <c r="H32" s="456">
        <f>IF(ISERROR(ROUNDUP($C$28/G32,0)),0,ROUNDUP($C$28/G32,0))</f>
        <v>0</v>
      </c>
      <c r="I32" s="457">
        <f>IF(ISBLANK($F32),"",(+$F32*H32))</f>
        <v>0</v>
      </c>
    </row>
    <row r="33" spans="2:9" s="434" customFormat="1" ht="19.899999999999999" customHeight="1" x14ac:dyDescent="0.25">
      <c r="B33" s="420" t="s">
        <v>401</v>
      </c>
      <c r="C33" s="450"/>
      <c r="D33" s="657" t="s">
        <v>215</v>
      </c>
      <c r="E33" s="654" t="s">
        <v>216</v>
      </c>
      <c r="F33" s="657" t="s">
        <v>217</v>
      </c>
      <c r="G33" s="657" t="s">
        <v>218</v>
      </c>
      <c r="H33" s="657" t="s">
        <v>219</v>
      </c>
      <c r="I33" s="654" t="s">
        <v>7</v>
      </c>
    </row>
    <row r="34" spans="2:9" s="434" customFormat="1" ht="19.899999999999999" customHeight="1" x14ac:dyDescent="0.25">
      <c r="B34" s="451" t="s">
        <v>402</v>
      </c>
      <c r="C34" s="452">
        <v>10</v>
      </c>
      <c r="D34" s="658"/>
      <c r="E34" s="655"/>
      <c r="F34" s="658"/>
      <c r="G34" s="658"/>
      <c r="H34" s="658"/>
      <c r="I34" s="655"/>
    </row>
    <row r="35" spans="2:9" s="434" customFormat="1" ht="19.899999999999999" customHeight="1" x14ac:dyDescent="0.25">
      <c r="B35" s="453" t="s">
        <v>301</v>
      </c>
      <c r="D35" s="659"/>
      <c r="E35" s="656"/>
      <c r="F35" s="659"/>
      <c r="G35" s="659"/>
      <c r="H35" s="659"/>
      <c r="I35" s="656"/>
    </row>
    <row r="36" spans="2:9" s="434" customFormat="1" ht="19.899999999999999" customHeight="1" x14ac:dyDescent="0.25">
      <c r="B36" s="316"/>
      <c r="C36" s="276"/>
      <c r="D36" s="273"/>
      <c r="E36" s="274"/>
      <c r="F36" s="455">
        <f>D36*(1-E36)</f>
        <v>0</v>
      </c>
      <c r="G36" s="275"/>
      <c r="H36" s="456">
        <f>IF(ISERROR(ROUNDUP($C$34/G36,0)),0,ROUNDUP($C$34/G36,0))</f>
        <v>0</v>
      </c>
      <c r="I36" s="457">
        <f>IF(ISBLANK($F36),"",(+$F36*H36))</f>
        <v>0</v>
      </c>
    </row>
    <row r="37" spans="2:9" s="434" customFormat="1" ht="19.899999999999999" customHeight="1" x14ac:dyDescent="0.25">
      <c r="B37" s="316"/>
      <c r="C37" s="276"/>
      <c r="D37" s="273"/>
      <c r="E37" s="274"/>
      <c r="F37" s="455">
        <f>D37*(1-E37)</f>
        <v>0</v>
      </c>
      <c r="G37" s="275"/>
      <c r="H37" s="456">
        <f>IF(ISERROR(ROUNDUP($C$34/G37,0)),0,ROUNDUP($C$34/G37,0))</f>
        <v>0</v>
      </c>
      <c r="I37" s="457">
        <f>IF(ISBLANK($F37),"",(+$F37*H37))</f>
        <v>0</v>
      </c>
    </row>
    <row r="38" spans="2:9" s="434" customFormat="1" ht="19.899999999999999" customHeight="1" x14ac:dyDescent="0.25">
      <c r="B38" s="316"/>
      <c r="C38" s="276"/>
      <c r="D38" s="273"/>
      <c r="E38" s="274"/>
      <c r="F38" s="455">
        <f>D38*(1-E38)</f>
        <v>0</v>
      </c>
      <c r="G38" s="275"/>
      <c r="H38" s="456">
        <f>IF(ISERROR(ROUNDUP($C$34/G38,0)),0,ROUNDUP($C$34/G38,0))</f>
        <v>0</v>
      </c>
      <c r="I38" s="457">
        <f>IF(ISBLANK($F38),"",(+$F38*H38))</f>
        <v>0</v>
      </c>
    </row>
    <row r="39" spans="2:9" s="434" customFormat="1" ht="19.899999999999999" customHeight="1" thickBot="1" x14ac:dyDescent="0.25">
      <c r="B39" s="458" t="s">
        <v>220</v>
      </c>
      <c r="C39" s="425"/>
      <c r="D39" s="459"/>
      <c r="E39" s="459"/>
      <c r="F39" s="459"/>
      <c r="G39" s="459"/>
      <c r="H39" s="459"/>
      <c r="I39" s="460">
        <f>SUM(I30:I38)</f>
        <v>0</v>
      </c>
    </row>
    <row r="40" spans="2:9" s="434" customFormat="1" ht="19.899999999999999" customHeight="1" thickTop="1" x14ac:dyDescent="0.25">
      <c r="B40" s="442" t="s">
        <v>221</v>
      </c>
      <c r="C40" s="442"/>
      <c r="D40" s="441"/>
      <c r="E40" s="441"/>
      <c r="F40" s="441"/>
      <c r="G40" s="441"/>
    </row>
    <row r="41" spans="2:9" s="434" customFormat="1" ht="19.899999999999999" customHeight="1" x14ac:dyDescent="0.25">
      <c r="B41" s="461" t="s">
        <v>298</v>
      </c>
      <c r="C41" s="442"/>
      <c r="D41" s="441"/>
      <c r="E41" s="441"/>
      <c r="F41" s="441"/>
      <c r="G41" s="441"/>
    </row>
    <row r="42" spans="2:9" s="434" customFormat="1" ht="19.899999999999999" customHeight="1" thickBot="1" x14ac:dyDescent="0.25">
      <c r="B42" s="414"/>
      <c r="C42" s="414"/>
      <c r="D42" s="414"/>
      <c r="E42" s="415"/>
      <c r="F42" s="416"/>
      <c r="G42" s="416"/>
      <c r="H42" s="416"/>
      <c r="I42" s="416"/>
    </row>
    <row r="43" spans="2:9" s="434" customFormat="1" ht="19.899999999999999" customHeight="1" x14ac:dyDescent="0.25">
      <c r="B43" s="442"/>
      <c r="C43" s="442"/>
      <c r="D43" s="441"/>
      <c r="E43" s="441"/>
      <c r="F43" s="441"/>
      <c r="G43" s="441"/>
    </row>
    <row r="44" spans="2:9" s="434" customFormat="1" ht="19.899999999999999" hidden="1" customHeight="1" x14ac:dyDescent="0.25">
      <c r="B44" s="442"/>
      <c r="C44" s="442"/>
      <c r="D44" s="441"/>
      <c r="E44" s="441"/>
      <c r="F44" s="441"/>
      <c r="G44" s="441"/>
    </row>
    <row r="45" spans="2:9" s="434" customFormat="1" ht="19.899999999999999" hidden="1" customHeight="1" x14ac:dyDescent="0.25">
      <c r="B45" s="442"/>
      <c r="C45" s="442"/>
      <c r="D45" s="441"/>
      <c r="E45" s="441"/>
      <c r="F45" s="441"/>
      <c r="G45" s="441"/>
    </row>
    <row r="46" spans="2:9" s="434" customFormat="1" ht="19.899999999999999" hidden="1" customHeight="1" x14ac:dyDescent="0.25">
      <c r="B46" s="442"/>
      <c r="C46" s="442"/>
      <c r="D46" s="441"/>
      <c r="E46" s="441"/>
      <c r="F46" s="441"/>
      <c r="G46" s="441"/>
    </row>
    <row r="47" spans="2:9" s="434" customFormat="1" ht="19.899999999999999" hidden="1" customHeight="1" x14ac:dyDescent="0.25">
      <c r="B47" s="442"/>
      <c r="C47" s="442"/>
      <c r="D47" s="441"/>
      <c r="E47" s="441"/>
      <c r="F47" s="441"/>
      <c r="G47" s="441"/>
    </row>
    <row r="48" spans="2:9" s="434" customFormat="1" ht="19.899999999999999" hidden="1" customHeight="1" x14ac:dyDescent="0.25">
      <c r="B48" s="442"/>
      <c r="C48" s="442"/>
      <c r="D48" s="441"/>
      <c r="E48" s="441"/>
      <c r="F48" s="441"/>
      <c r="G48" s="441"/>
    </row>
    <row r="49" spans="2:9" s="434" customFormat="1" ht="19.899999999999999" hidden="1" customHeight="1" x14ac:dyDescent="0.25">
      <c r="B49" s="442"/>
      <c r="C49" s="442"/>
      <c r="D49" s="441"/>
      <c r="E49" s="441"/>
      <c r="F49" s="441"/>
      <c r="G49" s="441"/>
    </row>
    <row r="50" spans="2:9" s="434" customFormat="1" ht="19.899999999999999" hidden="1" customHeight="1" x14ac:dyDescent="0.25">
      <c r="B50" s="442"/>
      <c r="C50" s="442"/>
      <c r="D50" s="441"/>
      <c r="E50" s="441"/>
      <c r="F50" s="441"/>
      <c r="G50" s="441"/>
    </row>
    <row r="51" spans="2:9" s="434" customFormat="1" ht="19.899999999999999" hidden="1" customHeight="1" x14ac:dyDescent="0.25">
      <c r="B51" s="442"/>
      <c r="C51" s="442"/>
      <c r="D51" s="441"/>
      <c r="E51" s="441"/>
      <c r="F51" s="441"/>
      <c r="G51" s="441"/>
    </row>
    <row r="52" spans="2:9" s="434" customFormat="1" ht="19.899999999999999" hidden="1" customHeight="1" x14ac:dyDescent="0.25">
      <c r="B52" s="442"/>
      <c r="C52" s="442"/>
      <c r="D52" s="441"/>
      <c r="E52" s="441"/>
      <c r="F52" s="441"/>
      <c r="G52" s="441"/>
    </row>
    <row r="53" spans="2:9" s="434" customFormat="1" ht="19.899999999999999" hidden="1" customHeight="1" x14ac:dyDescent="0.25">
      <c r="B53" s="442"/>
      <c r="C53" s="442"/>
      <c r="D53" s="441"/>
      <c r="E53" s="441"/>
      <c r="F53" s="441"/>
      <c r="G53" s="441"/>
    </row>
    <row r="54" spans="2:9" s="434" customFormat="1" ht="19.899999999999999" hidden="1" customHeight="1" x14ac:dyDescent="0.25">
      <c r="B54" s="442"/>
      <c r="C54" s="442"/>
      <c r="D54" s="441"/>
      <c r="E54" s="441"/>
      <c r="F54" s="441"/>
      <c r="G54" s="441"/>
    </row>
    <row r="55" spans="2:9" s="434" customFormat="1" ht="19.899999999999999" hidden="1" customHeight="1" x14ac:dyDescent="0.25">
      <c r="B55" s="442"/>
      <c r="C55" s="442"/>
      <c r="D55" s="441"/>
      <c r="E55" s="441"/>
      <c r="F55" s="441"/>
      <c r="G55" s="441"/>
    </row>
    <row r="56" spans="2:9" s="434" customFormat="1" ht="19.899999999999999" hidden="1" customHeight="1" x14ac:dyDescent="0.25">
      <c r="B56" s="442"/>
      <c r="C56" s="442"/>
      <c r="D56" s="441"/>
      <c r="E56" s="441"/>
      <c r="F56" s="441"/>
      <c r="G56" s="441"/>
    </row>
    <row r="57" spans="2:9" s="434" customFormat="1" ht="19.899999999999999" hidden="1" customHeight="1" x14ac:dyDescent="0.25">
      <c r="B57" s="442"/>
      <c r="C57" s="442"/>
      <c r="D57" s="441"/>
      <c r="E57" s="441"/>
      <c r="F57" s="441"/>
      <c r="G57" s="441"/>
    </row>
    <row r="58" spans="2:9" s="434" customFormat="1" ht="19.899999999999999" hidden="1" customHeight="1" x14ac:dyDescent="0.25">
      <c r="B58" s="442"/>
      <c r="C58" s="442"/>
      <c r="D58" s="441"/>
      <c r="E58" s="441"/>
      <c r="F58" s="441"/>
      <c r="G58" s="441"/>
    </row>
    <row r="59" spans="2:9" s="434" customFormat="1" ht="19.899999999999999" hidden="1" customHeight="1" x14ac:dyDescent="0.25">
      <c r="B59" s="442"/>
      <c r="C59" s="442"/>
      <c r="D59" s="441"/>
      <c r="E59" s="441"/>
      <c r="F59" s="441"/>
      <c r="G59" s="441"/>
    </row>
    <row r="60" spans="2:9" s="434" customFormat="1" ht="19.899999999999999" hidden="1" customHeight="1" x14ac:dyDescent="0.25">
      <c r="B60" s="442"/>
      <c r="C60" s="442"/>
      <c r="D60" s="441"/>
      <c r="E60" s="441"/>
      <c r="F60" s="441"/>
      <c r="G60" s="441"/>
    </row>
    <row r="61" spans="2:9" s="434" customFormat="1" ht="19.899999999999999" hidden="1" customHeight="1" x14ac:dyDescent="0.25">
      <c r="B61" s="442"/>
      <c r="C61" s="442"/>
      <c r="D61" s="441"/>
      <c r="E61" s="441"/>
      <c r="F61" s="441"/>
      <c r="G61" s="441"/>
    </row>
    <row r="62" spans="2:9" ht="13.5" hidden="1" thickBot="1" x14ac:dyDescent="0.25">
      <c r="B62" s="414"/>
      <c r="C62" s="414"/>
      <c r="D62" s="414"/>
      <c r="E62" s="415"/>
      <c r="F62" s="416"/>
      <c r="G62" s="416"/>
      <c r="H62" s="416"/>
      <c r="I62" s="416"/>
    </row>
    <row r="63" spans="2:9" ht="12.75" hidden="1" x14ac:dyDescent="0.2">
      <c r="B63" s="417"/>
      <c r="C63" s="417"/>
      <c r="D63" s="417"/>
      <c r="E63" s="462"/>
      <c r="F63" s="463"/>
      <c r="G63" s="463"/>
      <c r="H63" s="463"/>
      <c r="I63" s="463"/>
    </row>
    <row r="64" spans="2:9" ht="12.75" hidden="1" customHeight="1" x14ac:dyDescent="0.2"/>
    <row r="65" spans="4:4" ht="12.75" hidden="1" customHeight="1" x14ac:dyDescent="0.2">
      <c r="D65" s="464"/>
    </row>
    <row r="66" spans="4:4" ht="12.75" hidden="1" customHeight="1" x14ac:dyDescent="0.2">
      <c r="D66" s="464"/>
    </row>
    <row r="67" spans="4:4" ht="12.75" hidden="1" customHeight="1" x14ac:dyDescent="0.2"/>
    <row r="68" spans="4:4" ht="12.75" hidden="1" customHeight="1" x14ac:dyDescent="0.2"/>
    <row r="69" spans="4:4" ht="12.75" hidden="1" customHeight="1" x14ac:dyDescent="0.2"/>
    <row r="70" spans="4:4" ht="12.75" hidden="1" customHeight="1" x14ac:dyDescent="0.2"/>
    <row r="71" spans="4:4" ht="12.75" hidden="1" customHeight="1" x14ac:dyDescent="0.2"/>
    <row r="72" spans="4:4" ht="12.75" hidden="1" customHeight="1" x14ac:dyDescent="0.2"/>
    <row r="73" spans="4:4" ht="12.75" hidden="1" customHeight="1" x14ac:dyDescent="0.2"/>
    <row r="74" spans="4:4" ht="12.75" hidden="1" customHeight="1" x14ac:dyDescent="0.2"/>
    <row r="75" spans="4:4" ht="12.75" hidden="1" customHeight="1" x14ac:dyDescent="0.2"/>
    <row r="76" spans="4:4" ht="12.75" hidden="1" customHeight="1" x14ac:dyDescent="0.2"/>
    <row r="77" spans="4:4" ht="12.75" hidden="1" customHeight="1" x14ac:dyDescent="0.2"/>
    <row r="78" spans="4:4" ht="12.75" hidden="1" customHeight="1" x14ac:dyDescent="0.2"/>
    <row r="79" spans="4:4" ht="12.75" hidden="1" customHeight="1" x14ac:dyDescent="0.2"/>
    <row r="80" spans="4:4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</sheetData>
  <sheetProtection algorithmName="SHA-512" hashValue="JI7J3Qso7dbH9QOKIxK6G2fLu8uYaD8YQ/3yJTTYTghj6Fhk4f4xu4FUAwUUcj6EtV+W7DW7jJsBFf+bS2ZHtw==" saltValue="lkUN5bZ90+UgVmIcoQ9nnw==" spinCount="100000" sheet="1" objects="1" scenarios="1"/>
  <mergeCells count="12">
    <mergeCell ref="I33:I35"/>
    <mergeCell ref="I27:I29"/>
    <mergeCell ref="D27:D29"/>
    <mergeCell ref="E27:E29"/>
    <mergeCell ref="F27:F29"/>
    <mergeCell ref="G27:G29"/>
    <mergeCell ref="H27:H29"/>
    <mergeCell ref="D33:D35"/>
    <mergeCell ref="E33:E35"/>
    <mergeCell ref="F33:F35"/>
    <mergeCell ref="G33:G35"/>
    <mergeCell ref="H33:H35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5157-3447-4A43-A540-E18E3D727AFF}">
  <sheetPr>
    <tabColor theme="0" tint="-0.499984740745262"/>
    <pageSetUpPr fitToPage="1"/>
  </sheetPr>
  <dimension ref="A1:O95"/>
  <sheetViews>
    <sheetView showGridLines="0" zoomScale="80" zoomScaleNormal="80" workbookViewId="0">
      <selection activeCell="E13" sqref="E13"/>
    </sheetView>
  </sheetViews>
  <sheetFormatPr defaultColWidth="0" defaultRowHeight="0" customHeight="1" zeroHeight="1" x14ac:dyDescent="0.25"/>
  <cols>
    <col min="1" max="1" width="3.7109375" style="318" customWidth="1"/>
    <col min="2" max="2" width="95.7109375" style="318" customWidth="1"/>
    <col min="3" max="3" width="4" style="318" customWidth="1"/>
    <col min="4" max="4" width="54.5703125" style="318" customWidth="1"/>
    <col min="5" max="5" width="20.7109375" style="318" customWidth="1"/>
    <col min="6" max="6" width="11.28515625" style="318" customWidth="1"/>
    <col min="7" max="7" width="4.140625" style="318" customWidth="1"/>
    <col min="8" max="8" width="3.7109375" style="318" customWidth="1"/>
    <col min="9" max="16384" width="9.140625" style="318" hidden="1"/>
  </cols>
  <sheetData>
    <row r="1" spans="1:9" s="323" customFormat="1" ht="21" customHeight="1" x14ac:dyDescent="0.2">
      <c r="A1" s="329"/>
      <c r="B1" s="329"/>
      <c r="C1" s="329"/>
      <c r="D1" s="329"/>
      <c r="E1" s="329"/>
      <c r="F1" s="329"/>
      <c r="G1" s="329"/>
    </row>
    <row r="2" spans="1:9" s="323" customFormat="1" ht="21" customHeight="1" x14ac:dyDescent="0.3">
      <c r="A2" s="329"/>
      <c r="B2" s="357" t="s">
        <v>354</v>
      </c>
      <c r="C2" s="352"/>
      <c r="D2" s="352"/>
      <c r="E2" s="352"/>
      <c r="F2" s="351"/>
      <c r="G2" s="351"/>
    </row>
    <row r="3" spans="1:9" s="323" customFormat="1" ht="21" customHeight="1" x14ac:dyDescent="0.25">
      <c r="A3" s="329"/>
      <c r="B3" s="356" t="s">
        <v>233</v>
      </c>
      <c r="C3" s="352"/>
      <c r="D3" s="352"/>
      <c r="E3" s="352"/>
      <c r="F3" s="351"/>
      <c r="G3" s="351"/>
    </row>
    <row r="4" spans="1:9" s="323" customFormat="1" ht="24.75" x14ac:dyDescent="0.3">
      <c r="A4" s="329"/>
      <c r="B4" s="355" t="s">
        <v>353</v>
      </c>
      <c r="C4" s="352"/>
      <c r="D4" s="352"/>
      <c r="E4" s="352"/>
      <c r="F4" s="351"/>
      <c r="G4" s="351"/>
    </row>
    <row r="5" spans="1:9" s="323" customFormat="1" ht="21" customHeight="1" x14ac:dyDescent="0.2">
      <c r="A5" s="329"/>
      <c r="B5" s="354" t="s">
        <v>352</v>
      </c>
      <c r="C5" s="352"/>
      <c r="D5" s="352"/>
      <c r="E5" s="352"/>
      <c r="F5" s="351"/>
      <c r="G5" s="351"/>
    </row>
    <row r="6" spans="1:9" s="323" customFormat="1" ht="21" customHeight="1" x14ac:dyDescent="0.2">
      <c r="A6" s="329"/>
      <c r="B6" s="353" t="s">
        <v>6</v>
      </c>
      <c r="C6" s="352"/>
      <c r="D6" s="352"/>
      <c r="E6" s="352"/>
      <c r="F6" s="351"/>
      <c r="G6" s="351"/>
    </row>
    <row r="7" spans="1:9" s="329" customFormat="1" ht="15" customHeight="1" thickBot="1" x14ac:dyDescent="0.25">
      <c r="B7" s="328"/>
      <c r="C7" s="327"/>
      <c r="D7" s="327"/>
      <c r="E7" s="326"/>
      <c r="F7" s="325"/>
      <c r="G7" s="325"/>
      <c r="I7" s="350"/>
    </row>
    <row r="8" spans="1:9" s="323" customFormat="1" ht="15" customHeight="1" x14ac:dyDescent="0.2">
      <c r="A8" s="329"/>
    </row>
    <row r="9" spans="1:9" s="323" customFormat="1" ht="27.95" customHeight="1" x14ac:dyDescent="0.2">
      <c r="A9" s="324"/>
      <c r="B9" s="324"/>
      <c r="C9" s="660" t="s">
        <v>351</v>
      </c>
      <c r="D9" s="660"/>
      <c r="E9" s="349">
        <f ca="1">Samenvatting!E60</f>
        <v>0</v>
      </c>
    </row>
    <row r="10" spans="1:9" s="323" customFormat="1" ht="12.75" customHeight="1" x14ac:dyDescent="0.2">
      <c r="B10" s="324"/>
    </row>
    <row r="11" spans="1:9" s="323" customFormat="1" ht="27.95" customHeight="1" x14ac:dyDescent="0.2">
      <c r="B11" s="324"/>
      <c r="C11" s="662" t="s">
        <v>350</v>
      </c>
      <c r="D11" s="663"/>
      <c r="E11" s="348" t="s">
        <v>349</v>
      </c>
      <c r="F11" s="664" t="s">
        <v>342</v>
      </c>
      <c r="G11" s="665"/>
    </row>
    <row r="12" spans="1:9" s="323" customFormat="1" ht="27.95" customHeight="1" x14ac:dyDescent="0.2">
      <c r="B12" s="324"/>
      <c r="C12" s="666" t="s">
        <v>348</v>
      </c>
      <c r="D12" s="667"/>
      <c r="E12" s="347">
        <f>+DATA!G41</f>
        <v>200</v>
      </c>
      <c r="F12" s="333">
        <f>+E12/DATA!$G$40*100</f>
        <v>50</v>
      </c>
      <c r="G12" s="319" t="s">
        <v>338</v>
      </c>
    </row>
    <row r="13" spans="1:9" s="323" customFormat="1" ht="27.95" customHeight="1" x14ac:dyDescent="0.2">
      <c r="B13" s="324"/>
      <c r="C13" s="666" t="s">
        <v>347</v>
      </c>
      <c r="D13" s="667"/>
      <c r="E13" s="345"/>
      <c r="F13" s="333">
        <f>+E13/DATA!$G$40*100</f>
        <v>0</v>
      </c>
      <c r="G13" s="319" t="s">
        <v>338</v>
      </c>
    </row>
    <row r="14" spans="1:9" s="323" customFormat="1" ht="27.95" customHeight="1" x14ac:dyDescent="0.2">
      <c r="C14" s="344"/>
      <c r="D14" s="346" t="s">
        <v>339</v>
      </c>
      <c r="E14" s="334">
        <f>SUM(E12:E13)</f>
        <v>200</v>
      </c>
      <c r="F14" s="333">
        <f>SUM(F12:F13)</f>
        <v>50</v>
      </c>
      <c r="G14" s="319" t="s">
        <v>338</v>
      </c>
    </row>
    <row r="15" spans="1:9" s="323" customFormat="1" ht="27.95" customHeight="1" x14ac:dyDescent="0.2">
      <c r="C15" s="668" t="s">
        <v>346</v>
      </c>
      <c r="D15" s="669"/>
      <c r="E15" s="343">
        <f ca="1">+DATA!E7</f>
        <v>0.94280904158206347</v>
      </c>
    </row>
    <row r="16" spans="1:9" s="323" customFormat="1" ht="27.95" customHeight="1" x14ac:dyDescent="0.2">
      <c r="B16" s="324"/>
      <c r="C16" s="342" t="s">
        <v>345</v>
      </c>
      <c r="D16" s="341" t="str">
        <f>"Eigen inschatting door Inschrijver. Waarde tussen 0 en "&amp;E20&amp;" punten."</f>
        <v>Eigen inschatting door Inschrijver. Waarde tussen 0 en 200 punten.</v>
      </c>
      <c r="E16" s="340"/>
      <c r="F16" s="339"/>
      <c r="G16" s="337"/>
    </row>
    <row r="17" spans="1:11" s="323" customFormat="1" ht="27.95" customHeight="1" x14ac:dyDescent="0.2">
      <c r="C17" s="338"/>
      <c r="D17" s="337"/>
      <c r="E17" s="337"/>
      <c r="F17" s="337"/>
    </row>
    <row r="18" spans="1:11" s="323" customFormat="1" ht="27.95" customHeight="1" x14ac:dyDescent="0.2">
      <c r="C18" s="662" t="s">
        <v>344</v>
      </c>
      <c r="D18" s="663"/>
      <c r="E18" s="336" t="s">
        <v>343</v>
      </c>
      <c r="F18" s="664" t="s">
        <v>342</v>
      </c>
      <c r="G18" s="665"/>
    </row>
    <row r="19" spans="1:11" s="323" customFormat="1" ht="27.95" customHeight="1" x14ac:dyDescent="0.2">
      <c r="C19" s="660" t="s">
        <v>341</v>
      </c>
      <c r="D19" s="660"/>
      <c r="E19" s="334">
        <f>DATA!G41</f>
        <v>200</v>
      </c>
      <c r="F19" s="333">
        <f>+E19/DATA!$G$40*100</f>
        <v>50</v>
      </c>
      <c r="G19" s="319" t="s">
        <v>338</v>
      </c>
    </row>
    <row r="20" spans="1:11" s="323" customFormat="1" ht="27.95" customHeight="1" x14ac:dyDescent="0.2">
      <c r="C20" s="660" t="s">
        <v>340</v>
      </c>
      <c r="D20" s="660"/>
      <c r="E20" s="334">
        <f>DATA!G42</f>
        <v>200</v>
      </c>
      <c r="F20" s="333">
        <f>+E20/DATA!$G$40*100</f>
        <v>50</v>
      </c>
      <c r="G20" s="319" t="s">
        <v>338</v>
      </c>
      <c r="I20" s="335"/>
      <c r="J20" s="335"/>
      <c r="K20" s="335"/>
    </row>
    <row r="21" spans="1:11" s="323" customFormat="1" ht="27.95" customHeight="1" x14ac:dyDescent="0.2">
      <c r="B21" s="324"/>
      <c r="C21" s="660" t="s">
        <v>7</v>
      </c>
      <c r="D21" s="660"/>
      <c r="E21" s="334">
        <f>SUM(E19:E20)</f>
        <v>400</v>
      </c>
      <c r="F21" s="333">
        <f>+E21/DATA!$G$40*100</f>
        <v>100</v>
      </c>
      <c r="G21" s="319" t="s">
        <v>338</v>
      </c>
    </row>
    <row r="22" spans="1:11" s="323" customFormat="1" ht="27.95" customHeight="1" x14ac:dyDescent="0.2">
      <c r="B22" s="324"/>
      <c r="C22" s="661"/>
      <c r="D22" s="661"/>
      <c r="E22" s="332"/>
      <c r="F22" s="331"/>
      <c r="G22" s="330"/>
    </row>
    <row r="23" spans="1:11" s="323" customFormat="1" ht="27.95" customHeight="1" x14ac:dyDescent="0.2">
      <c r="B23" s="324"/>
      <c r="C23" s="324"/>
      <c r="D23" s="324"/>
      <c r="E23" s="324"/>
      <c r="F23" s="324"/>
      <c r="G23" s="324"/>
    </row>
    <row r="24" spans="1:11" s="323" customFormat="1" ht="27.95" customHeight="1" x14ac:dyDescent="0.2">
      <c r="B24" s="324"/>
      <c r="C24" s="324"/>
      <c r="D24" s="324"/>
      <c r="E24" s="324"/>
      <c r="F24" s="324"/>
      <c r="G24" s="324"/>
    </row>
    <row r="25" spans="1:11" s="323" customFormat="1" ht="27.95" customHeight="1" x14ac:dyDescent="0.2">
      <c r="B25" s="324"/>
      <c r="C25" s="324"/>
      <c r="D25" s="324"/>
      <c r="E25" s="324"/>
      <c r="F25" s="324"/>
      <c r="G25" s="324"/>
    </row>
    <row r="26" spans="1:11" s="323" customFormat="1" ht="27.95" customHeight="1" x14ac:dyDescent="0.2">
      <c r="B26" s="324"/>
      <c r="C26" s="324"/>
      <c r="D26" s="324"/>
      <c r="E26" s="324"/>
      <c r="F26" s="324"/>
      <c r="G26" s="324"/>
    </row>
    <row r="27" spans="1:11" s="323" customFormat="1" ht="27.75" customHeight="1" x14ac:dyDescent="0.2">
      <c r="A27" s="329"/>
      <c r="B27" s="324"/>
      <c r="C27" s="324"/>
      <c r="D27" s="324"/>
      <c r="E27" s="324"/>
      <c r="F27" s="324"/>
      <c r="G27" s="324"/>
    </row>
    <row r="28" spans="1:11" s="323" customFormat="1" ht="15" customHeight="1" thickBot="1" x14ac:dyDescent="0.25">
      <c r="A28" s="329"/>
      <c r="B28" s="328"/>
      <c r="C28" s="327"/>
      <c r="D28" s="327"/>
      <c r="E28" s="326"/>
      <c r="F28" s="325"/>
      <c r="G28" s="325"/>
    </row>
    <row r="29" spans="1:11" s="323" customFormat="1" ht="15" customHeight="1" x14ac:dyDescent="0.2"/>
    <row r="30" spans="1:11" s="323" customFormat="1" ht="27.95" hidden="1" customHeight="1" x14ac:dyDescent="0.2">
      <c r="B30" s="324"/>
    </row>
    <row r="31" spans="1:11" s="323" customFormat="1" ht="27.95" hidden="1" customHeight="1" x14ac:dyDescent="0.2">
      <c r="B31" s="324"/>
    </row>
    <row r="32" spans="1:11" s="323" customFormat="1" ht="27.95" hidden="1" customHeight="1" x14ac:dyDescent="0.2">
      <c r="B32" s="324"/>
    </row>
    <row r="33" spans="2:15" s="323" customFormat="1" ht="27.95" hidden="1" customHeight="1" x14ac:dyDescent="0.2">
      <c r="B33" s="324"/>
    </row>
    <row r="34" spans="2:15" s="323" customFormat="1" ht="27.95" hidden="1" customHeight="1" x14ac:dyDescent="0.2">
      <c r="B34" s="324"/>
    </row>
    <row r="35" spans="2:15" s="323" customFormat="1" ht="27.95" hidden="1" customHeight="1" x14ac:dyDescent="0.2">
      <c r="B35" s="324"/>
      <c r="O35" s="323" t="s">
        <v>0</v>
      </c>
    </row>
    <row r="36" spans="2:15" s="323" customFormat="1" ht="27.95" hidden="1" customHeight="1" x14ac:dyDescent="0.2">
      <c r="B36" s="324"/>
    </row>
    <row r="37" spans="2:15" s="323" customFormat="1" ht="27.95" hidden="1" customHeight="1" x14ac:dyDescent="0.25">
      <c r="B37" s="324"/>
      <c r="F37" s="318"/>
    </row>
    <row r="38" spans="2:15" s="323" customFormat="1" ht="27.95" hidden="1" customHeight="1" x14ac:dyDescent="0.25">
      <c r="B38" s="324"/>
      <c r="F38" s="318"/>
    </row>
    <row r="39" spans="2:15" s="323" customFormat="1" ht="27.95" hidden="1" customHeight="1" x14ac:dyDescent="0.25">
      <c r="C39" s="318"/>
      <c r="D39" s="318"/>
      <c r="E39" s="318"/>
      <c r="F39" s="318"/>
    </row>
    <row r="40" spans="2:15" ht="15" hidden="1" customHeight="1" x14ac:dyDescent="0.25"/>
    <row r="41" spans="2:15" ht="15" hidden="1" customHeight="1" x14ac:dyDescent="0.25"/>
    <row r="42" spans="2:15" ht="15" hidden="1" customHeight="1" x14ac:dyDescent="0.25"/>
    <row r="43" spans="2:15" ht="15" hidden="1" customHeight="1" x14ac:dyDescent="0.25"/>
    <row r="44" spans="2:15" ht="15" hidden="1" customHeight="1" x14ac:dyDescent="0.25"/>
    <row r="45" spans="2:15" ht="15" hidden="1" customHeight="1" x14ac:dyDescent="0.25"/>
    <row r="46" spans="2:15" ht="15" hidden="1" customHeight="1" x14ac:dyDescent="0.25"/>
    <row r="47" spans="2:15" ht="15" hidden="1" customHeight="1" x14ac:dyDescent="0.25"/>
    <row r="48" spans="2:15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spans="3:6" ht="15" hidden="1" customHeight="1" x14ac:dyDescent="0.25"/>
    <row r="82" spans="3:6" ht="15" hidden="1" customHeight="1" x14ac:dyDescent="0.25"/>
    <row r="83" spans="3:6" ht="15" hidden="1" customHeight="1" x14ac:dyDescent="0.25">
      <c r="C83" s="322"/>
      <c r="D83" s="321">
        <v>1650</v>
      </c>
      <c r="E83" s="320" t="e">
        <f>+D83/Qmax*100</f>
        <v>#NAME?</v>
      </c>
      <c r="F83" s="319" t="s">
        <v>338</v>
      </c>
    </row>
    <row r="84" spans="3:6" ht="15" hidden="1" customHeight="1" x14ac:dyDescent="0.25"/>
    <row r="85" spans="3:6" ht="15" hidden="1" customHeight="1" x14ac:dyDescent="0.25"/>
    <row r="86" spans="3:6" ht="15" hidden="1" customHeight="1" x14ac:dyDescent="0.25"/>
    <row r="87" spans="3:6" ht="15" hidden="1" customHeight="1" x14ac:dyDescent="0.25"/>
    <row r="88" spans="3:6" ht="15" hidden="1" customHeight="1" x14ac:dyDescent="0.25"/>
    <row r="89" spans="3:6" ht="15" hidden="1" customHeight="1" x14ac:dyDescent="0.25"/>
    <row r="90" spans="3:6" ht="15" hidden="1" customHeight="1" x14ac:dyDescent="0.25"/>
    <row r="91" spans="3:6" ht="15" hidden="1" customHeight="1" x14ac:dyDescent="0.25"/>
    <row r="92" spans="3:6" ht="15" hidden="1" customHeight="1" x14ac:dyDescent="0.25"/>
    <row r="93" spans="3:6" ht="15" hidden="1" customHeight="1" x14ac:dyDescent="0.25"/>
    <row r="94" spans="3:6" ht="15" hidden="1" customHeight="1" x14ac:dyDescent="0.25"/>
    <row r="95" spans="3:6" ht="15" hidden="1" customHeight="1" x14ac:dyDescent="0.25"/>
  </sheetData>
  <sheetProtection algorithmName="SHA-512" hashValue="se3lbMFy0BCouJjrwsEtN1TCgcl38bWR5vEmWr2vrAEC5aPPQueAoR0i7zXlUkB2MzQ8i30qZ53SHo/l4Exbaw==" saltValue="BL2nhVnKdC9e3eC65CXlRQ==" spinCount="100000" sheet="1" objects="1" scenarios="1"/>
  <mergeCells count="12">
    <mergeCell ref="F11:G11"/>
    <mergeCell ref="C12:D12"/>
    <mergeCell ref="C13:D13"/>
    <mergeCell ref="C15:D15"/>
    <mergeCell ref="C18:D18"/>
    <mergeCell ref="F18:G18"/>
    <mergeCell ref="C20:D20"/>
    <mergeCell ref="C21:D21"/>
    <mergeCell ref="C22:D22"/>
    <mergeCell ref="C9:D9"/>
    <mergeCell ref="C11:D11"/>
    <mergeCell ref="C19:D19"/>
  </mergeCells>
  <pageMargins left="0.7" right="0.7" top="0.75" bottom="0.75" header="0.3" footer="0.3"/>
  <pageSetup paperSize="9"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C07F-F1B5-4F8F-A749-840ED4CE7A7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AA15-AC10-45EF-B7EB-C6443ED092A4}">
  <dimension ref="A1:AE80"/>
  <sheetViews>
    <sheetView showGridLines="0" zoomScaleNormal="100" workbookViewId="0">
      <selection activeCell="F13" sqref="F13"/>
    </sheetView>
  </sheetViews>
  <sheetFormatPr defaultColWidth="0" defaultRowHeight="15" zeroHeight="1" x14ac:dyDescent="0.25"/>
  <cols>
    <col min="1" max="1" width="3.7109375" style="358" customWidth="1"/>
    <col min="2" max="27" width="21.7109375" style="358" customWidth="1"/>
    <col min="28" max="28" width="3.7109375" style="358" customWidth="1"/>
    <col min="29" max="31" width="21.7109375" style="358" hidden="1" customWidth="1"/>
    <col min="32" max="16384" width="9.140625" style="358" hidden="1"/>
  </cols>
  <sheetData>
    <row r="1" spans="2:28" ht="21" customHeight="1" x14ac:dyDescent="0.25">
      <c r="AB1" s="373"/>
    </row>
    <row r="2" spans="2:28" s="373" customFormat="1" ht="21" customHeight="1" x14ac:dyDescent="0.2">
      <c r="B2" s="670" t="s">
        <v>399</v>
      </c>
      <c r="C2" s="670"/>
      <c r="D2" s="670"/>
      <c r="E2" s="670"/>
    </row>
    <row r="3" spans="2:28" s="373" customFormat="1" ht="21" customHeight="1" x14ac:dyDescent="0.2">
      <c r="B3" s="670"/>
      <c r="C3" s="670"/>
      <c r="D3" s="670"/>
      <c r="E3" s="670"/>
    </row>
    <row r="4" spans="2:28" s="373" customFormat="1" ht="21" customHeight="1" x14ac:dyDescent="0.2">
      <c r="B4" s="670"/>
      <c r="C4" s="670"/>
      <c r="D4" s="670"/>
      <c r="E4" s="670"/>
    </row>
    <row r="5" spans="2:28" s="373" customFormat="1" ht="21" customHeight="1" x14ac:dyDescent="0.2">
      <c r="B5" s="395"/>
    </row>
    <row r="6" spans="2:28" s="373" customFormat="1" ht="27.95" customHeight="1" x14ac:dyDescent="0.2">
      <c r="B6" s="394" t="s">
        <v>398</v>
      </c>
    </row>
    <row r="7" spans="2:28" s="373" customFormat="1" ht="27.95" customHeight="1" x14ac:dyDescent="0.2">
      <c r="B7" s="393" t="s">
        <v>397</v>
      </c>
      <c r="C7" s="392">
        <f ca="1">+'BPK-Grafiek'!$E$9</f>
        <v>0</v>
      </c>
      <c r="D7" s="391">
        <f>+'BPK-Grafiek'!$E$14</f>
        <v>200</v>
      </c>
      <c r="E7" s="390">
        <f ca="1">IFERROR((0.5*($C$7/$G$38)^$F$38+0.5*(2-$D$7/$H$38)^$F$38)^(1/$F$38),0)</f>
        <v>0.94280904158206347</v>
      </c>
      <c r="F7" s="389">
        <f>+D7/G40*100</f>
        <v>50</v>
      </c>
    </row>
    <row r="8" spans="2:28" s="373" customFormat="1" ht="27.95" customHeight="1" x14ac:dyDescent="0.2"/>
    <row r="9" spans="2:28" s="386" customFormat="1" ht="27.95" customHeight="1" x14ac:dyDescent="0.25">
      <c r="B9" s="388" t="s">
        <v>396</v>
      </c>
      <c r="C9" s="671" t="s">
        <v>395</v>
      </c>
      <c r="D9" s="671"/>
      <c r="E9" s="671"/>
      <c r="F9" s="671"/>
      <c r="G9" s="671"/>
      <c r="H9" s="671"/>
      <c r="I9" s="671"/>
      <c r="J9" s="671"/>
      <c r="K9" s="387"/>
      <c r="L9" s="387"/>
    </row>
    <row r="10" spans="2:28" s="386" customFormat="1" ht="27.95" customHeight="1" x14ac:dyDescent="0.25">
      <c r="C10" s="671"/>
      <c r="D10" s="671"/>
      <c r="E10" s="671"/>
      <c r="F10" s="671"/>
      <c r="G10" s="671"/>
      <c r="H10" s="671"/>
      <c r="I10" s="671"/>
      <c r="J10" s="671"/>
    </row>
    <row r="11" spans="2:28" s="373" customFormat="1" ht="27.95" customHeight="1" x14ac:dyDescent="0.2">
      <c r="B11" s="371" t="s">
        <v>394</v>
      </c>
      <c r="C11" s="380" t="s">
        <v>393</v>
      </c>
      <c r="D11" s="380" t="s">
        <v>392</v>
      </c>
      <c r="E11" s="380" t="s">
        <v>375</v>
      </c>
      <c r="F11" s="372"/>
      <c r="G11" s="372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  <c r="U11" s="372"/>
      <c r="V11" s="372"/>
      <c r="W11" s="372"/>
      <c r="X11" s="372"/>
      <c r="Y11" s="372"/>
      <c r="Z11" s="372"/>
      <c r="AA11" s="372"/>
    </row>
    <row r="12" spans="2:28" s="373" customFormat="1" ht="27.95" customHeight="1" x14ac:dyDescent="0.2">
      <c r="B12" s="385" t="s">
        <v>391</v>
      </c>
      <c r="C12" s="384">
        <v>16500000</v>
      </c>
      <c r="D12" s="383">
        <v>300</v>
      </c>
      <c r="E12" s="382">
        <v>1</v>
      </c>
      <c r="F12" s="372"/>
      <c r="G12" s="372"/>
      <c r="H12" s="372"/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</row>
    <row r="13" spans="2:28" s="373" customFormat="1" ht="27.95" customHeight="1" x14ac:dyDescent="0.2">
      <c r="B13" s="385" t="s">
        <v>390</v>
      </c>
      <c r="C13" s="384">
        <v>20579115.627256677</v>
      </c>
      <c r="D13" s="383">
        <v>400</v>
      </c>
      <c r="E13" s="382">
        <v>1</v>
      </c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</row>
    <row r="14" spans="2:28" s="373" customFormat="1" ht="27.95" customHeight="1" x14ac:dyDescent="0.2">
      <c r="B14" s="385" t="s">
        <v>389</v>
      </c>
      <c r="C14" s="384">
        <v>0</v>
      </c>
      <c r="D14" s="383">
        <v>175.73593128807147</v>
      </c>
      <c r="E14" s="382">
        <v>1</v>
      </c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/>
      <c r="W14" s="372"/>
      <c r="X14" s="372"/>
      <c r="Y14" s="372"/>
      <c r="Z14" s="372"/>
      <c r="AA14" s="372"/>
    </row>
    <row r="15" spans="2:28" s="373" customFormat="1" ht="27.95" customHeight="1" x14ac:dyDescent="0.2">
      <c r="B15" s="372"/>
      <c r="C15" s="372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  <c r="U15" s="372"/>
      <c r="V15" s="372"/>
      <c r="W15" s="372"/>
      <c r="X15" s="372"/>
      <c r="Y15" s="372"/>
      <c r="Z15" s="372"/>
      <c r="AA15" s="372"/>
    </row>
    <row r="16" spans="2:28" s="373" customFormat="1" ht="27.95" customHeight="1" x14ac:dyDescent="0.2">
      <c r="B16" s="381" t="s">
        <v>388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2"/>
      <c r="AA16" s="372"/>
    </row>
    <row r="17" spans="2:27" s="373" customFormat="1" ht="27.95" customHeight="1" x14ac:dyDescent="0.2">
      <c r="B17" s="372"/>
      <c r="C17" s="380" t="s">
        <v>387</v>
      </c>
      <c r="D17" s="377">
        <v>0</v>
      </c>
      <c r="E17" s="377">
        <v>1.2500000000000001E-2</v>
      </c>
      <c r="F17" s="377">
        <v>2.5000000000000001E-2</v>
      </c>
      <c r="G17" s="377">
        <v>0.05</v>
      </c>
      <c r="H17" s="377">
        <v>0.1</v>
      </c>
      <c r="I17" s="377">
        <v>0.15</v>
      </c>
      <c r="J17" s="377">
        <v>0.2</v>
      </c>
      <c r="K17" s="377">
        <v>0.25</v>
      </c>
      <c r="L17" s="377">
        <v>0.3</v>
      </c>
      <c r="M17" s="377">
        <v>0.35</v>
      </c>
      <c r="N17" s="377">
        <v>0.4</v>
      </c>
      <c r="O17" s="377">
        <v>0.45</v>
      </c>
      <c r="P17" s="377">
        <v>0.5</v>
      </c>
      <c r="Q17" s="377">
        <v>0.55000000000000004</v>
      </c>
      <c r="R17" s="377">
        <v>0.6</v>
      </c>
      <c r="S17" s="377">
        <v>0.65</v>
      </c>
      <c r="T17" s="377">
        <v>0.7</v>
      </c>
      <c r="U17" s="377">
        <v>0.75</v>
      </c>
      <c r="V17" s="377">
        <v>0.8</v>
      </c>
      <c r="W17" s="377">
        <v>0.85</v>
      </c>
      <c r="X17" s="377">
        <v>0.9</v>
      </c>
      <c r="Y17" s="377">
        <v>0.95</v>
      </c>
      <c r="Z17" s="377">
        <v>1</v>
      </c>
      <c r="AA17" s="379">
        <v>0</v>
      </c>
    </row>
    <row r="18" spans="2:27" s="373" customFormat="1" ht="27.95" customHeight="1" x14ac:dyDescent="0.2">
      <c r="B18" s="378" t="s">
        <v>386</v>
      </c>
      <c r="C18" s="377">
        <v>175.73593128807147</v>
      </c>
      <c r="D18" s="377">
        <v>175.73593128807147</v>
      </c>
      <c r="E18" s="377">
        <v>178.53923214697056</v>
      </c>
      <c r="F18" s="377">
        <v>181.34253300586968</v>
      </c>
      <c r="G18" s="377">
        <v>186.9491347236679</v>
      </c>
      <c r="H18" s="377">
        <v>198.16233815926432</v>
      </c>
      <c r="I18" s="377">
        <v>209.37554159486075</v>
      </c>
      <c r="J18" s="377">
        <v>220.58874503045718</v>
      </c>
      <c r="K18" s="377">
        <v>231.8019484660536</v>
      </c>
      <c r="L18" s="377">
        <v>243.01515190165003</v>
      </c>
      <c r="M18" s="377">
        <v>254.22835533724646</v>
      </c>
      <c r="N18" s="377">
        <v>265.44155877284288</v>
      </c>
      <c r="O18" s="377">
        <v>276.65476220843931</v>
      </c>
      <c r="P18" s="377">
        <v>287.86796564403573</v>
      </c>
      <c r="Q18" s="377">
        <v>299.08116907963216</v>
      </c>
      <c r="R18" s="377">
        <v>310.29437251522859</v>
      </c>
      <c r="S18" s="377">
        <v>321.50757595082501</v>
      </c>
      <c r="T18" s="377">
        <v>332.72077938642144</v>
      </c>
      <c r="U18" s="377">
        <v>343.93398282201787</v>
      </c>
      <c r="V18" s="377">
        <v>355.14718625761429</v>
      </c>
      <c r="W18" s="377">
        <v>366.36038969321072</v>
      </c>
      <c r="X18" s="377">
        <v>377.57359312880715</v>
      </c>
      <c r="Y18" s="377">
        <v>388.78679656440357</v>
      </c>
      <c r="Z18" s="377">
        <v>400</v>
      </c>
      <c r="AA18" s="377" t="s">
        <v>375</v>
      </c>
    </row>
    <row r="19" spans="2:27" s="373" customFormat="1" ht="27.95" customHeight="1" x14ac:dyDescent="0.2">
      <c r="B19" s="378" t="s">
        <v>385</v>
      </c>
      <c r="C19" s="377"/>
      <c r="D19" s="377">
        <v>0</v>
      </c>
      <c r="E19" s="377">
        <v>2678009.3374039712</v>
      </c>
      <c r="F19" s="377">
        <v>3780995.1234334693</v>
      </c>
      <c r="G19" s="377">
        <v>5329321.9691422274</v>
      </c>
      <c r="H19" s="377">
        <v>7486163.431108824</v>
      </c>
      <c r="I19" s="377">
        <v>9106201.7767819799</v>
      </c>
      <c r="J19" s="377">
        <v>10442340.556473469</v>
      </c>
      <c r="K19" s="377">
        <v>11593159.164394373</v>
      </c>
      <c r="L19" s="377">
        <v>12609500.392176487</v>
      </c>
      <c r="M19" s="377">
        <v>13521721.727846786</v>
      </c>
      <c r="N19" s="377">
        <v>14349693.879872696</v>
      </c>
      <c r="O19" s="377">
        <v>15107275.334172446</v>
      </c>
      <c r="P19" s="377">
        <v>15804591.71300042</v>
      </c>
      <c r="Q19" s="377">
        <v>16449309.043923249</v>
      </c>
      <c r="R19" s="377">
        <v>17047396.119233456</v>
      </c>
      <c r="S19" s="377">
        <v>17603606.405658018</v>
      </c>
      <c r="T19" s="377">
        <v>18121796.272453208</v>
      </c>
      <c r="U19" s="377">
        <v>18605142.821569018</v>
      </c>
      <c r="V19" s="377">
        <v>19056297.549560107</v>
      </c>
      <c r="W19" s="377">
        <v>19477497.549723044</v>
      </c>
      <c r="X19" s="377">
        <v>19870647.772965807</v>
      </c>
      <c r="Y19" s="377">
        <v>20237383.048476942</v>
      </c>
      <c r="Z19" s="377">
        <v>20579115.627256677</v>
      </c>
      <c r="AA19" s="377">
        <v>1</v>
      </c>
    </row>
    <row r="20" spans="2:27" s="373" customFormat="1" ht="27.95" customHeight="1" x14ac:dyDescent="0.2">
      <c r="B20" s="364"/>
      <c r="C20" s="377"/>
      <c r="D20" s="377">
        <v>43.933982822017867</v>
      </c>
      <c r="E20" s="377">
        <v>44.634808036742641</v>
      </c>
      <c r="F20" s="377">
        <v>45.335633251467421</v>
      </c>
      <c r="G20" s="377">
        <v>46.737283680916974</v>
      </c>
      <c r="H20" s="377">
        <v>49.540584539816081</v>
      </c>
      <c r="I20" s="377">
        <v>52.343885398715187</v>
      </c>
      <c r="J20" s="377">
        <v>55.147186257614287</v>
      </c>
      <c r="K20" s="377">
        <v>57.950487116513408</v>
      </c>
      <c r="L20" s="377">
        <v>60.753787975412507</v>
      </c>
      <c r="M20" s="377">
        <v>63.557088834311614</v>
      </c>
      <c r="N20" s="377">
        <v>66.36038969321072</v>
      </c>
      <c r="O20" s="377">
        <v>69.163690552109827</v>
      </c>
      <c r="P20" s="377">
        <v>71.966991411008934</v>
      </c>
      <c r="Q20" s="377">
        <v>74.77029226990804</v>
      </c>
      <c r="R20" s="377">
        <v>77.573593128807147</v>
      </c>
      <c r="S20" s="377">
        <v>80.376893987706254</v>
      </c>
      <c r="T20" s="377">
        <v>83.18019484660536</v>
      </c>
      <c r="U20" s="377">
        <v>85.983495705504467</v>
      </c>
      <c r="V20" s="377">
        <v>88.786796564403573</v>
      </c>
      <c r="W20" s="377">
        <v>91.59009742330268</v>
      </c>
      <c r="X20" s="377">
        <v>94.393398282201787</v>
      </c>
      <c r="Y20" s="377">
        <v>97.196699141100893</v>
      </c>
      <c r="Z20" s="377">
        <v>100</v>
      </c>
      <c r="AA20" s="377">
        <v>0</v>
      </c>
    </row>
    <row r="21" spans="2:27" s="373" customFormat="1" ht="27.95" customHeight="1" x14ac:dyDescent="0.2">
      <c r="B21" s="378" t="s">
        <v>384</v>
      </c>
      <c r="C21" s="377">
        <v>218.16233815926429</v>
      </c>
      <c r="D21" s="377">
        <v>218.16233815926429</v>
      </c>
      <c r="E21" s="377">
        <v>220.4353089322735</v>
      </c>
      <c r="F21" s="377">
        <v>222.70827970528268</v>
      </c>
      <c r="G21" s="377">
        <v>227.25422125130109</v>
      </c>
      <c r="H21" s="377">
        <v>236.34610434333786</v>
      </c>
      <c r="I21" s="377">
        <v>245.43798743537465</v>
      </c>
      <c r="J21" s="377">
        <v>254.52987052741145</v>
      </c>
      <c r="K21" s="377">
        <v>263.62175361944821</v>
      </c>
      <c r="L21" s="377">
        <v>272.71363671148498</v>
      </c>
      <c r="M21" s="377">
        <v>281.8055198035218</v>
      </c>
      <c r="N21" s="377">
        <v>290.89740289555857</v>
      </c>
      <c r="O21" s="377">
        <v>299.98928598759539</v>
      </c>
      <c r="P21" s="377">
        <v>309.08116907963216</v>
      </c>
      <c r="Q21" s="377">
        <v>318.17305217166893</v>
      </c>
      <c r="R21" s="377">
        <v>327.26493526370569</v>
      </c>
      <c r="S21" s="377">
        <v>336.35681835574252</v>
      </c>
      <c r="T21" s="377">
        <v>345.44870144777929</v>
      </c>
      <c r="U21" s="377">
        <v>354.54058453981611</v>
      </c>
      <c r="V21" s="377">
        <v>363.63246763185288</v>
      </c>
      <c r="W21" s="377">
        <v>372.72435072388964</v>
      </c>
      <c r="X21" s="377">
        <v>381.81623381592647</v>
      </c>
      <c r="Y21" s="377">
        <v>390.90811690796318</v>
      </c>
      <c r="Z21" s="377">
        <v>400</v>
      </c>
      <c r="AA21" s="377" t="s">
        <v>375</v>
      </c>
    </row>
    <row r="22" spans="2:27" s="373" customFormat="1" ht="27.95" customHeight="1" x14ac:dyDescent="0.2">
      <c r="B22" s="378" t="s">
        <v>383</v>
      </c>
      <c r="C22" s="377"/>
      <c r="D22" s="377">
        <v>0</v>
      </c>
      <c r="E22" s="377">
        <v>2288056.3839972517</v>
      </c>
      <c r="F22" s="377">
        <v>3230966.9351580818</v>
      </c>
      <c r="G22" s="377">
        <v>4555575.4725066014</v>
      </c>
      <c r="H22" s="377">
        <v>6403626.2090743352</v>
      </c>
      <c r="I22" s="377">
        <v>7794836.8949914845</v>
      </c>
      <c r="J22" s="377">
        <v>8944966.666658612</v>
      </c>
      <c r="K22" s="377">
        <v>9938071.6424205247</v>
      </c>
      <c r="L22" s="377">
        <v>10817485.850523176</v>
      </c>
      <c r="M22" s="377">
        <v>11609075.119784156</v>
      </c>
      <c r="N22" s="377">
        <v>12329766.54286083</v>
      </c>
      <c r="O22" s="377">
        <v>12991364.582685137</v>
      </c>
      <c r="P22" s="377">
        <v>13602494.524651628</v>
      </c>
      <c r="Q22" s="377">
        <v>14169687.848370044</v>
      </c>
      <c r="R22" s="377">
        <v>14698031.943136141</v>
      </c>
      <c r="S22" s="377">
        <v>15191580.731997298</v>
      </c>
      <c r="T22" s="377">
        <v>15653625.78210777</v>
      </c>
      <c r="U22" s="377">
        <v>16086881.859760243</v>
      </c>
      <c r="V22" s="377">
        <v>16493617.816223148</v>
      </c>
      <c r="W22" s="377">
        <v>16875751.308297966</v>
      </c>
      <c r="X22" s="377">
        <v>17234918.874933641</v>
      </c>
      <c r="Y22" s="377">
        <v>17572528.784603074</v>
      </c>
      <c r="Z22" s="377">
        <v>17889801.56401965</v>
      </c>
      <c r="AA22" s="377">
        <v>0.9</v>
      </c>
    </row>
    <row r="23" spans="2:27" s="373" customFormat="1" ht="27.95" customHeight="1" x14ac:dyDescent="0.2">
      <c r="B23" s="364"/>
      <c r="C23" s="377"/>
      <c r="D23" s="377">
        <v>54.540584539816074</v>
      </c>
      <c r="E23" s="377">
        <v>55.108827233068382</v>
      </c>
      <c r="F23" s="377">
        <v>55.677069926320669</v>
      </c>
      <c r="G23" s="377">
        <v>56.813555312825272</v>
      </c>
      <c r="H23" s="377">
        <v>59.086526085834464</v>
      </c>
      <c r="I23" s="377">
        <v>61.359496858843663</v>
      </c>
      <c r="J23" s="377">
        <v>63.632467631852862</v>
      </c>
      <c r="K23" s="377">
        <v>65.905438404862053</v>
      </c>
      <c r="L23" s="377">
        <v>68.178409177871245</v>
      </c>
      <c r="M23" s="377">
        <v>70.451379950880451</v>
      </c>
      <c r="N23" s="377">
        <v>72.724350723889643</v>
      </c>
      <c r="O23" s="377">
        <v>74.997321496898849</v>
      </c>
      <c r="P23" s="377">
        <v>77.27029226990804</v>
      </c>
      <c r="Q23" s="377">
        <v>79.543263042917232</v>
      </c>
      <c r="R23" s="377">
        <v>81.816233815926424</v>
      </c>
      <c r="S23" s="377">
        <v>84.08920458893563</v>
      </c>
      <c r="T23" s="377">
        <v>86.362175361944821</v>
      </c>
      <c r="U23" s="377">
        <v>88.635146134954027</v>
      </c>
      <c r="V23" s="377">
        <v>90.908116907963219</v>
      </c>
      <c r="W23" s="377">
        <v>93.181087680972411</v>
      </c>
      <c r="X23" s="377">
        <v>95.454058453981617</v>
      </c>
      <c r="Y23" s="377">
        <v>97.727029226990794</v>
      </c>
      <c r="Z23" s="377">
        <v>100</v>
      </c>
      <c r="AA23" s="377">
        <v>0</v>
      </c>
    </row>
    <row r="24" spans="2:27" s="373" customFormat="1" ht="27.95" customHeight="1" x14ac:dyDescent="0.2">
      <c r="B24" s="378" t="s">
        <v>382</v>
      </c>
      <c r="C24" s="377">
        <v>260.58874503045712</v>
      </c>
      <c r="D24" s="377">
        <v>260.58874503045712</v>
      </c>
      <c r="E24" s="377">
        <v>262.33138571757638</v>
      </c>
      <c r="F24" s="377">
        <v>264.0740264046957</v>
      </c>
      <c r="G24" s="377">
        <v>267.55930777893428</v>
      </c>
      <c r="H24" s="377">
        <v>274.52987052741139</v>
      </c>
      <c r="I24" s="377">
        <v>281.50043327588855</v>
      </c>
      <c r="J24" s="377">
        <v>288.47099602436572</v>
      </c>
      <c r="K24" s="377">
        <v>295.44155877284282</v>
      </c>
      <c r="L24" s="377">
        <v>302.41212152131999</v>
      </c>
      <c r="M24" s="377">
        <v>309.3826842697971</v>
      </c>
      <c r="N24" s="377">
        <v>316.35324701827426</v>
      </c>
      <c r="O24" s="377">
        <v>323.32380976675142</v>
      </c>
      <c r="P24" s="377">
        <v>330.29437251522859</v>
      </c>
      <c r="Q24" s="377">
        <v>337.26493526370569</v>
      </c>
      <c r="R24" s="377">
        <v>344.23549801218286</v>
      </c>
      <c r="S24" s="377">
        <v>351.20606076065997</v>
      </c>
      <c r="T24" s="377">
        <v>358.17662350913713</v>
      </c>
      <c r="U24" s="377">
        <v>365.14718625761429</v>
      </c>
      <c r="V24" s="377">
        <v>372.11774900609146</v>
      </c>
      <c r="W24" s="377">
        <v>379.08831175456856</v>
      </c>
      <c r="X24" s="377">
        <v>386.05887450304573</v>
      </c>
      <c r="Y24" s="377">
        <v>393.02943725152284</v>
      </c>
      <c r="Z24" s="377">
        <v>400</v>
      </c>
      <c r="AA24" s="377" t="s">
        <v>375</v>
      </c>
    </row>
    <row r="25" spans="2:27" s="373" customFormat="1" ht="27.95" customHeight="1" x14ac:dyDescent="0.2">
      <c r="B25" s="378" t="s">
        <v>381</v>
      </c>
      <c r="C25" s="377"/>
      <c r="D25" s="377">
        <v>0</v>
      </c>
      <c r="E25" s="377">
        <v>1889237.533762818</v>
      </c>
      <c r="F25" s="377">
        <v>2668344.8612842304</v>
      </c>
      <c r="G25" s="377">
        <v>3763859.4714236548</v>
      </c>
      <c r="H25" s="377">
        <v>5295216.1744178822</v>
      </c>
      <c r="I25" s="377">
        <v>6451203.6582000498</v>
      </c>
      <c r="J25" s="377">
        <v>7409641.0869823173</v>
      </c>
      <c r="K25" s="377">
        <v>8239755.5503051747</v>
      </c>
      <c r="L25" s="377">
        <v>8977215.6102122907</v>
      </c>
      <c r="M25" s="377">
        <v>9643301.6539077014</v>
      </c>
      <c r="N25" s="377">
        <v>10251935.015246864</v>
      </c>
      <c r="O25" s="377">
        <v>10812821.760206548</v>
      </c>
      <c r="P25" s="377">
        <v>11333053.223721903</v>
      </c>
      <c r="Q25" s="377">
        <v>11817999.594601285</v>
      </c>
      <c r="R25" s="377">
        <v>12271844.668053975</v>
      </c>
      <c r="S25" s="377">
        <v>12697923.719579477</v>
      </c>
      <c r="T25" s="377">
        <v>13098946.526810437</v>
      </c>
      <c r="U25" s="377">
        <v>13477149.977973273</v>
      </c>
      <c r="V25" s="377">
        <v>13834405.698760485</v>
      </c>
      <c r="W25" s="377">
        <v>14172297.930807617</v>
      </c>
      <c r="X25" s="377">
        <v>14492181.14480415</v>
      </c>
      <c r="Y25" s="377">
        <v>14795223.490053322</v>
      </c>
      <c r="Z25" s="377">
        <v>15082440.120882299</v>
      </c>
      <c r="AA25" s="377">
        <v>0.8</v>
      </c>
    </row>
    <row r="26" spans="2:27" s="373" customFormat="1" ht="27.95" customHeight="1" x14ac:dyDescent="0.2">
      <c r="B26" s="364"/>
      <c r="C26" s="377"/>
      <c r="D26" s="377">
        <v>65.14718625761428</v>
      </c>
      <c r="E26" s="377">
        <v>65.582846429394095</v>
      </c>
      <c r="F26" s="377">
        <v>66.018506601173925</v>
      </c>
      <c r="G26" s="377">
        <v>66.889826944733571</v>
      </c>
      <c r="H26" s="377">
        <v>68.632467631852847</v>
      </c>
      <c r="I26" s="377">
        <v>70.375108318972138</v>
      </c>
      <c r="J26" s="377">
        <v>72.117749006091429</v>
      </c>
      <c r="K26" s="377">
        <v>73.860389693210706</v>
      </c>
      <c r="L26" s="377">
        <v>75.603030380329997</v>
      </c>
      <c r="M26" s="377">
        <v>77.345671067449274</v>
      </c>
      <c r="N26" s="377">
        <v>79.088311754568565</v>
      </c>
      <c r="O26" s="377">
        <v>80.830952441687856</v>
      </c>
      <c r="P26" s="377">
        <v>82.573593128807147</v>
      </c>
      <c r="Q26" s="377">
        <v>84.316233815926424</v>
      </c>
      <c r="R26" s="377">
        <v>86.058874503045715</v>
      </c>
      <c r="S26" s="377">
        <v>87.801515190164992</v>
      </c>
      <c r="T26" s="377">
        <v>89.544155877284282</v>
      </c>
      <c r="U26" s="377">
        <v>91.286796564403573</v>
      </c>
      <c r="V26" s="377">
        <v>93.029437251522864</v>
      </c>
      <c r="W26" s="377">
        <v>94.772077938642141</v>
      </c>
      <c r="X26" s="377">
        <v>96.514718625761432</v>
      </c>
      <c r="Y26" s="377">
        <v>98.257359312880709</v>
      </c>
      <c r="Z26" s="377">
        <v>100</v>
      </c>
      <c r="AA26" s="377" t="s">
        <v>0</v>
      </c>
    </row>
    <row r="27" spans="2:27" s="373" customFormat="1" ht="27.95" customHeight="1" x14ac:dyDescent="0.2">
      <c r="B27" s="378" t="s">
        <v>380</v>
      </c>
      <c r="C27" s="377">
        <v>303.01515190165003</v>
      </c>
      <c r="D27" s="377">
        <v>303.01515190165003</v>
      </c>
      <c r="E27" s="377">
        <v>304.2274625028794</v>
      </c>
      <c r="F27" s="377">
        <v>305.43977310410878</v>
      </c>
      <c r="G27" s="377">
        <v>307.86439430656753</v>
      </c>
      <c r="H27" s="377">
        <v>312.71363671148504</v>
      </c>
      <c r="I27" s="377">
        <v>317.56287911640254</v>
      </c>
      <c r="J27" s="377">
        <v>322.41212152132005</v>
      </c>
      <c r="K27" s="377">
        <v>327.26136392623755</v>
      </c>
      <c r="L27" s="377">
        <v>332.110606331155</v>
      </c>
      <c r="M27" s="377">
        <v>336.9598487360725</v>
      </c>
      <c r="N27" s="377">
        <v>341.80909114099001</v>
      </c>
      <c r="O27" s="377">
        <v>346.65833354590751</v>
      </c>
      <c r="P27" s="377">
        <v>351.50757595082501</v>
      </c>
      <c r="Q27" s="377">
        <v>356.35681835574252</v>
      </c>
      <c r="R27" s="377">
        <v>361.20606076066002</v>
      </c>
      <c r="S27" s="377">
        <v>366.05530316557753</v>
      </c>
      <c r="T27" s="377">
        <v>370.90454557049497</v>
      </c>
      <c r="U27" s="377">
        <v>375.75378797541248</v>
      </c>
      <c r="V27" s="377">
        <v>380.60303038032998</v>
      </c>
      <c r="W27" s="377">
        <v>385.45227278524749</v>
      </c>
      <c r="X27" s="377">
        <v>390.30151519016499</v>
      </c>
      <c r="Y27" s="377">
        <v>395.1507575950825</v>
      </c>
      <c r="Z27" s="377">
        <v>400</v>
      </c>
      <c r="AA27" s="377" t="s">
        <v>375</v>
      </c>
    </row>
    <row r="28" spans="2:27" s="373" customFormat="1" ht="27.95" customHeight="1" x14ac:dyDescent="0.2">
      <c r="B28" s="378" t="s">
        <v>379</v>
      </c>
      <c r="C28" s="377"/>
      <c r="D28" s="377">
        <v>0</v>
      </c>
      <c r="E28" s="377">
        <v>1474375.5760002078</v>
      </c>
      <c r="F28" s="377">
        <v>2082948.6338840057</v>
      </c>
      <c r="G28" s="377">
        <v>2939691.0306267459</v>
      </c>
      <c r="H28" s="377">
        <v>4140205.3140019057</v>
      </c>
      <c r="I28" s="377">
        <v>5049608.9016504101</v>
      </c>
      <c r="J28" s="377">
        <v>5806335.6265513441</v>
      </c>
      <c r="K28" s="377">
        <v>6464228.4990311759</v>
      </c>
      <c r="L28" s="377">
        <v>7051007.0272415141</v>
      </c>
      <c r="M28" s="377">
        <v>7583197.4416948017</v>
      </c>
      <c r="N28" s="377">
        <v>8071604.5562353395</v>
      </c>
      <c r="O28" s="377">
        <v>8523757.980829034</v>
      </c>
      <c r="P28" s="377">
        <v>8945156.9829852115</v>
      </c>
      <c r="Q28" s="377">
        <v>9339965.2095576152</v>
      </c>
      <c r="R28" s="377">
        <v>9711426.2656027582</v>
      </c>
      <c r="S28" s="377">
        <v>10062126.188819474</v>
      </c>
      <c r="T28" s="377">
        <v>10394166.637985425</v>
      </c>
      <c r="U28" s="377">
        <v>10709283.360136043</v>
      </c>
      <c r="V28" s="377">
        <v>11008929.712199973</v>
      </c>
      <c r="W28" s="377">
        <v>11294337.079245823</v>
      </c>
      <c r="X28" s="377">
        <v>11566559.559440726</v>
      </c>
      <c r="Y28" s="377">
        <v>11826507.656766104</v>
      </c>
      <c r="Z28" s="377">
        <v>12074974.120055079</v>
      </c>
      <c r="AA28" s="377">
        <v>0.7</v>
      </c>
    </row>
    <row r="29" spans="2:27" s="373" customFormat="1" ht="27.95" customHeight="1" x14ac:dyDescent="0.2">
      <c r="B29" s="376"/>
      <c r="C29" s="372"/>
      <c r="D29" s="377">
        <v>75.753787975412507</v>
      </c>
      <c r="E29" s="377">
        <v>76.056865625719851</v>
      </c>
      <c r="F29" s="377">
        <v>76.359943276027195</v>
      </c>
      <c r="G29" s="377">
        <v>76.966098576641883</v>
      </c>
      <c r="H29" s="377">
        <v>78.178409177871259</v>
      </c>
      <c r="I29" s="377">
        <v>79.390719779100635</v>
      </c>
      <c r="J29" s="377">
        <v>80.603030380330011</v>
      </c>
      <c r="K29" s="377">
        <v>81.815340981559388</v>
      </c>
      <c r="L29" s="377">
        <v>83.027651582788749</v>
      </c>
      <c r="M29" s="377">
        <v>84.239962184018125</v>
      </c>
      <c r="N29" s="377">
        <v>85.452272785247501</v>
      </c>
      <c r="O29" s="377">
        <v>86.664583386476878</v>
      </c>
      <c r="P29" s="377">
        <v>87.876893987706254</v>
      </c>
      <c r="Q29" s="377">
        <v>89.08920458893563</v>
      </c>
      <c r="R29" s="377">
        <v>90.301515190165006</v>
      </c>
      <c r="S29" s="377">
        <v>91.513825791394382</v>
      </c>
      <c r="T29" s="377">
        <v>92.726136392623744</v>
      </c>
      <c r="U29" s="377">
        <v>93.93844699385312</v>
      </c>
      <c r="V29" s="377">
        <v>95.150757595082496</v>
      </c>
      <c r="W29" s="377">
        <v>96.363068196311872</v>
      </c>
      <c r="X29" s="377">
        <v>97.575378797541248</v>
      </c>
      <c r="Y29" s="377">
        <v>98.787689398770624</v>
      </c>
      <c r="Z29" s="377">
        <v>100</v>
      </c>
      <c r="AA29" s="377">
        <v>0</v>
      </c>
    </row>
    <row r="30" spans="2:27" s="373" customFormat="1" ht="27.95" customHeight="1" x14ac:dyDescent="0.2">
      <c r="B30" s="378" t="s">
        <v>378</v>
      </c>
      <c r="C30" s="377">
        <v>345.44155877284288</v>
      </c>
      <c r="D30" s="377">
        <v>345.44155877284288</v>
      </c>
      <c r="E30" s="377">
        <v>346.12353928818237</v>
      </c>
      <c r="F30" s="377">
        <v>346.8055198035218</v>
      </c>
      <c r="G30" s="377">
        <v>348.16948083420073</v>
      </c>
      <c r="H30" s="377">
        <v>350.89740289555857</v>
      </c>
      <c r="I30" s="377">
        <v>353.62532495691647</v>
      </c>
      <c r="J30" s="377">
        <v>356.35324701827432</v>
      </c>
      <c r="K30" s="377">
        <v>359.08116907963216</v>
      </c>
      <c r="L30" s="377">
        <v>361.80909114099001</v>
      </c>
      <c r="M30" s="377">
        <v>364.53701320234785</v>
      </c>
      <c r="N30" s="377">
        <v>367.26493526370575</v>
      </c>
      <c r="O30" s="377">
        <v>369.9928573250636</v>
      </c>
      <c r="P30" s="377">
        <v>372.72077938642144</v>
      </c>
      <c r="Q30" s="377">
        <v>375.44870144777929</v>
      </c>
      <c r="R30" s="377">
        <v>378.17662350913713</v>
      </c>
      <c r="S30" s="377">
        <v>380.90454557049503</v>
      </c>
      <c r="T30" s="377">
        <v>383.63246763185288</v>
      </c>
      <c r="U30" s="377">
        <v>386.36038969321072</v>
      </c>
      <c r="V30" s="377">
        <v>389.08831175456856</v>
      </c>
      <c r="W30" s="377">
        <v>391.81623381592641</v>
      </c>
      <c r="X30" s="377">
        <v>394.54415587728431</v>
      </c>
      <c r="Y30" s="377">
        <v>397.27207793864216</v>
      </c>
      <c r="Z30" s="377">
        <v>400</v>
      </c>
      <c r="AA30" s="377" t="s">
        <v>375</v>
      </c>
    </row>
    <row r="31" spans="2:27" s="373" customFormat="1" ht="27.75" customHeight="1" x14ac:dyDescent="0.2">
      <c r="B31" s="378" t="s">
        <v>377</v>
      </c>
      <c r="C31" s="377"/>
      <c r="D31" s="377">
        <v>0</v>
      </c>
      <c r="E31" s="377">
        <v>1024156.5587027214</v>
      </c>
      <c r="F31" s="377">
        <v>1447404.3920261364</v>
      </c>
      <c r="G31" s="377">
        <v>2044187.7581252488</v>
      </c>
      <c r="H31" s="377">
        <v>2883120.8351996816</v>
      </c>
      <c r="I31" s="377">
        <v>3521511.9593266156</v>
      </c>
      <c r="J31" s="377">
        <v>4055204.7763858205</v>
      </c>
      <c r="K31" s="377">
        <v>4521427.1692230944</v>
      </c>
      <c r="L31" s="377">
        <v>4939321.8243175196</v>
      </c>
      <c r="M31" s="377">
        <v>5320289.0044803331</v>
      </c>
      <c r="N31" s="377">
        <v>5671774.7370319292</v>
      </c>
      <c r="O31" s="377">
        <v>5998963.3115645153</v>
      </c>
      <c r="P31" s="377">
        <v>6305638.0746745188</v>
      </c>
      <c r="Q31" s="377">
        <v>6594661.5389644578</v>
      </c>
      <c r="R31" s="377">
        <v>6868262.4198288731</v>
      </c>
      <c r="S31" s="377">
        <v>7128216.8240868161</v>
      </c>
      <c r="T31" s="377">
        <v>7375967.7388244728</v>
      </c>
      <c r="U31" s="377">
        <v>7612706.7227490582</v>
      </c>
      <c r="V31" s="377">
        <v>7839431.4703569161</v>
      </c>
      <c r="W31" s="377">
        <v>8056987.4320170255</v>
      </c>
      <c r="X31" s="377">
        <v>8266098.5809729239</v>
      </c>
      <c r="Y31" s="377">
        <v>8467390.6010334231</v>
      </c>
      <c r="Z31" s="377">
        <v>8661408.6614129897</v>
      </c>
      <c r="AA31" s="377">
        <v>0.6</v>
      </c>
    </row>
    <row r="32" spans="2:27" s="373" customFormat="1" ht="27.95" customHeight="1" x14ac:dyDescent="0.2">
      <c r="B32" s="364"/>
      <c r="C32" s="377"/>
      <c r="D32" s="377">
        <v>86.36038969321072</v>
      </c>
      <c r="E32" s="377">
        <v>86.530884822045593</v>
      </c>
      <c r="F32" s="377">
        <v>86.701379950880451</v>
      </c>
      <c r="G32" s="377">
        <v>87.042370208550182</v>
      </c>
      <c r="H32" s="377">
        <v>87.724350723889643</v>
      </c>
      <c r="I32" s="377">
        <v>88.406331239229118</v>
      </c>
      <c r="J32" s="377">
        <v>89.088311754568579</v>
      </c>
      <c r="K32" s="377">
        <v>89.77029226990804</v>
      </c>
      <c r="L32" s="377">
        <v>90.452272785247501</v>
      </c>
      <c r="M32" s="377">
        <v>91.134253300586963</v>
      </c>
      <c r="N32" s="377">
        <v>91.816233815926438</v>
      </c>
      <c r="O32" s="377">
        <v>92.498214331265899</v>
      </c>
      <c r="P32" s="377">
        <v>93.18019484660536</v>
      </c>
      <c r="Q32" s="377">
        <v>93.862175361944821</v>
      </c>
      <c r="R32" s="377">
        <v>94.544155877284282</v>
      </c>
      <c r="S32" s="377">
        <v>95.226136392623758</v>
      </c>
      <c r="T32" s="377">
        <v>95.908116907963219</v>
      </c>
      <c r="U32" s="377">
        <v>96.59009742330268</v>
      </c>
      <c r="V32" s="377">
        <v>97.272077938642141</v>
      </c>
      <c r="W32" s="377">
        <v>97.954058453981602</v>
      </c>
      <c r="X32" s="377">
        <v>98.636038969321078</v>
      </c>
      <c r="Y32" s="377">
        <v>99.318019484660539</v>
      </c>
      <c r="Z32" s="377">
        <v>100</v>
      </c>
      <c r="AA32" s="377" t="s">
        <v>0</v>
      </c>
    </row>
    <row r="33" spans="2:27" s="373" customFormat="1" ht="27.95" customHeight="1" x14ac:dyDescent="0.2">
      <c r="B33" s="378" t="s">
        <v>376</v>
      </c>
      <c r="C33" s="377">
        <v>133.30952441687856</v>
      </c>
      <c r="D33" s="377">
        <v>133.30952441687856</v>
      </c>
      <c r="E33" s="377">
        <v>136.64315536166757</v>
      </c>
      <c r="F33" s="377">
        <v>139.9767863064566</v>
      </c>
      <c r="G33" s="377">
        <v>146.64404819603465</v>
      </c>
      <c r="H33" s="377">
        <v>159.9785719751907</v>
      </c>
      <c r="I33" s="377">
        <v>173.31309575434676</v>
      </c>
      <c r="J33" s="377">
        <v>186.64761953350285</v>
      </c>
      <c r="K33" s="377">
        <v>199.98214331265893</v>
      </c>
      <c r="L33" s="377">
        <v>213.31666709181499</v>
      </c>
      <c r="M33" s="377">
        <v>226.65119087097105</v>
      </c>
      <c r="N33" s="377">
        <v>239.98571465012714</v>
      </c>
      <c r="O33" s="377">
        <v>253.32023842928322</v>
      </c>
      <c r="P33" s="377">
        <v>266.65476220843925</v>
      </c>
      <c r="Q33" s="377">
        <v>279.98928598759539</v>
      </c>
      <c r="R33" s="377">
        <v>293.32380976675142</v>
      </c>
      <c r="S33" s="377">
        <v>306.65833354590751</v>
      </c>
      <c r="T33" s="377">
        <v>319.9928573250636</v>
      </c>
      <c r="U33" s="377">
        <v>333.32738110421963</v>
      </c>
      <c r="V33" s="377">
        <v>346.66190488337571</v>
      </c>
      <c r="W33" s="377">
        <v>359.9964286625318</v>
      </c>
      <c r="X33" s="377">
        <v>373.33095244168783</v>
      </c>
      <c r="Y33" s="377">
        <v>386.66547622084391</v>
      </c>
      <c r="Z33" s="377">
        <v>400</v>
      </c>
      <c r="AA33" s="377" t="s">
        <v>375</v>
      </c>
    </row>
    <row r="34" spans="2:27" s="373" customFormat="1" ht="27.95" customHeight="1" x14ac:dyDescent="0.2">
      <c r="B34" s="378" t="s">
        <v>374</v>
      </c>
      <c r="C34" s="377"/>
      <c r="D34" s="377">
        <v>0</v>
      </c>
      <c r="E34" s="377">
        <v>3062485.0111625213</v>
      </c>
      <c r="F34" s="377">
        <v>4323238.9085927596</v>
      </c>
      <c r="G34" s="377">
        <v>6091949.8041152591</v>
      </c>
      <c r="H34" s="377">
        <v>8552657.9031899795</v>
      </c>
      <c r="I34" s="377">
        <v>10397514.817465462</v>
      </c>
      <c r="J34" s="377">
        <v>11916078.378691021</v>
      </c>
      <c r="K34" s="377">
        <v>13221262.642126102</v>
      </c>
      <c r="L34" s="377">
        <v>14371322.143572206</v>
      </c>
      <c r="M34" s="377">
        <v>15401047.588844607</v>
      </c>
      <c r="N34" s="377">
        <v>16333214.193497296</v>
      </c>
      <c r="O34" s="377">
        <v>17183706.158007495</v>
      </c>
      <c r="P34" s="377">
        <v>17964127.619678777</v>
      </c>
      <c r="Q34" s="377">
        <v>18683261.420981746</v>
      </c>
      <c r="R34" s="377">
        <v>19347942.678503614</v>
      </c>
      <c r="S34" s="377">
        <v>19963611.066985257</v>
      </c>
      <c r="T34" s="377">
        <v>20534675.555126969</v>
      </c>
      <c r="U34" s="377">
        <v>21064764.082516551</v>
      </c>
      <c r="V34" s="377">
        <v>21556899.682633117</v>
      </c>
      <c r="W34" s="377">
        <v>22013627.924070448</v>
      </c>
      <c r="X34" s="377">
        <v>22437111.160062432</v>
      </c>
      <c r="Y34" s="377">
        <v>22829199.557055436</v>
      </c>
      <c r="Z34" s="377">
        <v>23191485.50653882</v>
      </c>
      <c r="AA34" s="377">
        <v>1.1000000000000001</v>
      </c>
    </row>
    <row r="35" spans="2:27" s="373" customFormat="1" ht="27.95" customHeight="1" x14ac:dyDescent="0.2">
      <c r="B35" s="376"/>
      <c r="C35" s="372"/>
      <c r="D35" s="377">
        <v>33.32738110421964</v>
      </c>
      <c r="E35" s="377">
        <v>34.160788840416892</v>
      </c>
      <c r="F35" s="377">
        <v>34.994196576614151</v>
      </c>
      <c r="G35" s="377">
        <v>36.661012049008662</v>
      </c>
      <c r="H35" s="377">
        <v>39.994642993797676</v>
      </c>
      <c r="I35" s="377">
        <v>43.32827393858669</v>
      </c>
      <c r="J35" s="377">
        <v>46.661904883375712</v>
      </c>
      <c r="K35" s="377">
        <v>49.995535828164734</v>
      </c>
      <c r="L35" s="377">
        <v>53.329166772953748</v>
      </c>
      <c r="M35" s="377">
        <v>56.662797717742762</v>
      </c>
      <c r="N35" s="377">
        <v>59.996428662531784</v>
      </c>
      <c r="O35" s="377">
        <v>63.330059607320813</v>
      </c>
      <c r="P35" s="377">
        <v>66.663690552109813</v>
      </c>
      <c r="Q35" s="377">
        <v>69.997321496898849</v>
      </c>
      <c r="R35" s="377">
        <v>73.330952441687856</v>
      </c>
      <c r="S35" s="377">
        <v>76.664583386476878</v>
      </c>
      <c r="T35" s="377">
        <v>79.998214331265899</v>
      </c>
      <c r="U35" s="377">
        <v>83.331845276054906</v>
      </c>
      <c r="V35" s="377">
        <v>86.665476220843928</v>
      </c>
      <c r="W35" s="377">
        <v>89.99910716563295</v>
      </c>
      <c r="X35" s="377">
        <v>93.332738110421957</v>
      </c>
      <c r="Y35" s="377">
        <v>96.666369055210978</v>
      </c>
      <c r="Z35" s="377">
        <v>100</v>
      </c>
      <c r="AA35" s="377">
        <v>0</v>
      </c>
    </row>
    <row r="36" spans="2:27" s="373" customFormat="1" ht="27.95" customHeight="1" x14ac:dyDescent="0.2">
      <c r="B36" s="376"/>
      <c r="C36" s="372"/>
      <c r="D36" s="376"/>
      <c r="E36" s="375"/>
      <c r="F36" s="372"/>
      <c r="G36" s="374"/>
      <c r="H36" s="372"/>
      <c r="I36" s="372"/>
      <c r="J36" s="372"/>
      <c r="K36" s="372"/>
      <c r="L36" s="372"/>
      <c r="M36" s="372"/>
      <c r="N36" s="372"/>
      <c r="O36" s="372"/>
      <c r="P36" s="372"/>
      <c r="Q36" s="372"/>
      <c r="R36" s="372"/>
      <c r="S36" s="372"/>
      <c r="T36" s="372"/>
      <c r="U36" s="372"/>
      <c r="V36" s="372"/>
      <c r="W36" s="372"/>
      <c r="X36" s="372"/>
      <c r="Y36" s="372"/>
      <c r="Z36" s="372"/>
      <c r="AA36" s="372"/>
    </row>
    <row r="37" spans="2:27" ht="27.95" customHeight="1" x14ac:dyDescent="0.25">
      <c r="B37" s="371" t="s">
        <v>373</v>
      </c>
      <c r="C37" s="372"/>
      <c r="D37" s="372"/>
      <c r="E37" s="359"/>
      <c r="F37" s="371" t="s">
        <v>372</v>
      </c>
      <c r="G37" s="371" t="s">
        <v>371</v>
      </c>
      <c r="H37" s="371" t="s">
        <v>366</v>
      </c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</row>
    <row r="38" spans="2:27" ht="27.95" customHeight="1" x14ac:dyDescent="0.25">
      <c r="B38" s="361" t="s">
        <v>370</v>
      </c>
      <c r="C38" s="369">
        <v>16500000</v>
      </c>
      <c r="D38" s="367">
        <v>75</v>
      </c>
      <c r="E38" s="359"/>
      <c r="F38" s="361">
        <v>2</v>
      </c>
      <c r="G38" s="365">
        <v>16500000</v>
      </c>
      <c r="H38" s="361">
        <v>300</v>
      </c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</row>
    <row r="39" spans="2:27" ht="27.95" customHeight="1" x14ac:dyDescent="0.25">
      <c r="B39" s="361" t="s">
        <v>369</v>
      </c>
      <c r="C39" s="369">
        <v>20579115.627256677</v>
      </c>
      <c r="D39" s="367">
        <v>100</v>
      </c>
      <c r="E39" s="359"/>
      <c r="F39" s="371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</row>
    <row r="40" spans="2:27" ht="27.95" customHeight="1" x14ac:dyDescent="0.25">
      <c r="B40" s="361" t="s">
        <v>368</v>
      </c>
      <c r="C40" s="363">
        <v>100</v>
      </c>
      <c r="D40" s="363">
        <v>100</v>
      </c>
      <c r="E40" s="359"/>
      <c r="F40" s="361" t="s">
        <v>368</v>
      </c>
      <c r="G40" s="370">
        <v>400</v>
      </c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  <c r="V40" s="359"/>
      <c r="W40" s="359"/>
      <c r="X40" s="359"/>
      <c r="Y40" s="359"/>
      <c r="Z40" s="359"/>
      <c r="AA40" s="359"/>
    </row>
    <row r="41" spans="2:27" ht="27.95" customHeight="1" x14ac:dyDescent="0.25">
      <c r="B41" s="361" t="s">
        <v>367</v>
      </c>
      <c r="C41" s="363">
        <v>50</v>
      </c>
      <c r="D41" s="363">
        <v>50</v>
      </c>
      <c r="E41" s="359"/>
      <c r="F41" s="361" t="s">
        <v>367</v>
      </c>
      <c r="G41" s="361">
        <v>200</v>
      </c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</row>
    <row r="42" spans="2:27" ht="27.95" customHeight="1" x14ac:dyDescent="0.25">
      <c r="B42" s="361" t="s">
        <v>366</v>
      </c>
      <c r="C42" s="363">
        <v>75</v>
      </c>
      <c r="D42" s="363">
        <v>75</v>
      </c>
      <c r="E42" s="359"/>
      <c r="F42" s="361" t="s">
        <v>358</v>
      </c>
      <c r="G42" s="366">
        <v>200</v>
      </c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</row>
    <row r="43" spans="2:27" ht="27.95" customHeight="1" x14ac:dyDescent="0.25">
      <c r="B43" s="361" t="s">
        <v>365</v>
      </c>
      <c r="C43" s="362">
        <v>0</v>
      </c>
      <c r="D43" s="369">
        <v>33000000.000000007</v>
      </c>
      <c r="E43" s="359"/>
      <c r="F43" s="361" t="s">
        <v>364</v>
      </c>
      <c r="G43" s="366">
        <v>-10</v>
      </c>
      <c r="H43" s="366">
        <v>-10</v>
      </c>
      <c r="I43" s="368" t="s">
        <v>363</v>
      </c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</row>
    <row r="44" spans="2:27" ht="27.95" customHeight="1" x14ac:dyDescent="0.25">
      <c r="B44" s="361" t="s">
        <v>362</v>
      </c>
      <c r="C44" s="363">
        <v>137.5</v>
      </c>
      <c r="D44" s="367">
        <v>137.5</v>
      </c>
      <c r="E44" s="359"/>
      <c r="F44" s="361" t="s">
        <v>361</v>
      </c>
      <c r="G44" s="366">
        <v>-2.5</v>
      </c>
      <c r="H44" s="366">
        <v>-2.5</v>
      </c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</row>
    <row r="45" spans="2:27" ht="27.95" customHeight="1" x14ac:dyDescent="0.25">
      <c r="B45" s="361" t="s">
        <v>360</v>
      </c>
      <c r="C45" s="363">
        <v>25</v>
      </c>
      <c r="D45" s="362">
        <v>1650000</v>
      </c>
      <c r="E45" s="359"/>
      <c r="F45" s="361" t="s">
        <v>359</v>
      </c>
      <c r="G45" s="366">
        <v>50</v>
      </c>
      <c r="H45" s="365">
        <v>0</v>
      </c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</row>
    <row r="46" spans="2:27" ht="27.95" customHeight="1" x14ac:dyDescent="0.25">
      <c r="B46" s="361" t="s">
        <v>358</v>
      </c>
      <c r="C46" s="363">
        <v>75</v>
      </c>
      <c r="D46" s="362">
        <v>1650000</v>
      </c>
      <c r="E46" s="359"/>
      <c r="F46" s="361" t="s">
        <v>357</v>
      </c>
      <c r="G46" s="364" t="s">
        <v>178</v>
      </c>
      <c r="H46" s="364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</row>
    <row r="47" spans="2:27" ht="27.95" customHeight="1" x14ac:dyDescent="0.25">
      <c r="B47" s="361" t="s">
        <v>356</v>
      </c>
      <c r="C47" s="363">
        <v>118.75</v>
      </c>
      <c r="D47" s="362">
        <v>1650000</v>
      </c>
      <c r="E47" s="359"/>
      <c r="F47" s="361" t="s">
        <v>355</v>
      </c>
      <c r="G47" s="360" t="s">
        <v>233</v>
      </c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</row>
    <row r="48" spans="2:27" ht="27.95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</sheetData>
  <sheetProtection algorithmName="SHA-512" hashValue="dz6sHDIdet5VDpuXJTNxCeDmg/z+uOX8g2TYjknMzLyleykx/Urj9vxHV5XNUEFu5KIZVGiD3M4AUuEeqT6W7A==" saltValue="DbU7kdk1SQrUtiEPBEUUZw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D184-BE71-432C-BA14-4640BDB95A3B}">
  <dimension ref="A1:AF613"/>
  <sheetViews>
    <sheetView showGridLines="0" zoomScale="80" zoomScaleNormal="80" workbookViewId="0">
      <selection activeCell="B1" sqref="B1"/>
    </sheetView>
  </sheetViews>
  <sheetFormatPr defaultColWidth="0" defaultRowHeight="14.25" zeroHeight="1" x14ac:dyDescent="0.2"/>
  <cols>
    <col min="1" max="1" width="3.7109375" style="482" customWidth="1"/>
    <col min="2" max="2" width="15.7109375" style="484" customWidth="1"/>
    <col min="3" max="3" width="15.7109375" style="483" customWidth="1"/>
    <col min="4" max="4" width="19.140625" style="483" customWidth="1"/>
    <col min="5" max="10" width="15.7109375" style="483" customWidth="1"/>
    <col min="11" max="18" width="15.7109375" style="482" customWidth="1"/>
    <col min="19" max="19" width="3.7109375" style="482" customWidth="1"/>
    <col min="20" max="32" width="15.7109375" style="482" hidden="1" customWidth="1"/>
    <col min="33" max="16384" width="8.85546875" style="482" hidden="1"/>
  </cols>
  <sheetData>
    <row r="1" spans="1:18" ht="16.899999999999999" customHeight="1" x14ac:dyDescent="0.2">
      <c r="A1" s="486"/>
    </row>
    <row r="2" spans="1:18" s="517" customFormat="1" ht="22.5" x14ac:dyDescent="0.3">
      <c r="A2" s="486"/>
      <c r="B2" s="516" t="str">
        <f>+Samenvatting!B2</f>
        <v>Europese openbare aanbesteding</v>
      </c>
      <c r="C2" s="519"/>
      <c r="D2" s="519"/>
      <c r="E2" s="519"/>
      <c r="F2" s="519"/>
      <c r="G2" s="519"/>
      <c r="H2" s="519"/>
      <c r="I2" s="519"/>
      <c r="J2" s="519"/>
      <c r="K2" s="518"/>
      <c r="L2" s="518"/>
      <c r="M2" s="518"/>
      <c r="N2" s="518"/>
      <c r="O2" s="518"/>
      <c r="P2" s="518"/>
      <c r="Q2" s="518"/>
      <c r="R2" s="518"/>
    </row>
    <row r="3" spans="1:18" s="513" customFormat="1" ht="22.5" x14ac:dyDescent="0.3">
      <c r="B3" s="516" t="str">
        <f>+Samenvatting!B3</f>
        <v>Vervanging LAN omgeving</v>
      </c>
      <c r="C3" s="515"/>
      <c r="D3" s="515"/>
      <c r="E3" s="515"/>
      <c r="F3" s="515"/>
      <c r="G3" s="515"/>
      <c r="H3" s="515"/>
      <c r="I3" s="515"/>
      <c r="J3" s="515"/>
      <c r="K3" s="514"/>
      <c r="L3" s="514"/>
      <c r="M3" s="514"/>
      <c r="N3" s="514"/>
      <c r="O3" s="514"/>
      <c r="P3" s="514"/>
      <c r="Q3" s="514"/>
      <c r="R3" s="514"/>
    </row>
    <row r="4" spans="1:18" s="486" customFormat="1" ht="18" x14ac:dyDescent="0.25">
      <c r="B4" s="512" t="s">
        <v>29</v>
      </c>
      <c r="C4" s="509"/>
      <c r="D4" s="509"/>
      <c r="E4" s="509"/>
      <c r="F4" s="509"/>
      <c r="G4" s="509"/>
      <c r="H4" s="509"/>
      <c r="I4" s="509"/>
      <c r="J4" s="509"/>
      <c r="K4" s="508"/>
      <c r="L4" s="508"/>
      <c r="M4" s="508"/>
      <c r="N4" s="508"/>
      <c r="O4" s="508"/>
      <c r="P4" s="508"/>
      <c r="Q4" s="508"/>
      <c r="R4" s="508"/>
    </row>
    <row r="5" spans="1:18" s="486" customFormat="1" ht="12.75" x14ac:dyDescent="0.15">
      <c r="B5" s="511" t="str">
        <f>+Samenvatting!B5</f>
        <v>IUC24-009</v>
      </c>
      <c r="C5" s="509"/>
      <c r="D5" s="509"/>
      <c r="E5" s="509"/>
      <c r="F5" s="509"/>
      <c r="G5" s="509"/>
      <c r="H5" s="509"/>
      <c r="I5" s="509"/>
      <c r="J5" s="509"/>
      <c r="K5" s="508"/>
      <c r="L5" s="508"/>
      <c r="M5" s="508"/>
      <c r="N5" s="508"/>
      <c r="O5" s="508"/>
      <c r="P5" s="508"/>
      <c r="Q5" s="508"/>
      <c r="R5" s="508"/>
    </row>
    <row r="6" spans="1:18" s="486" customFormat="1" ht="12.75" x14ac:dyDescent="0.2">
      <c r="B6" s="510"/>
      <c r="C6" s="509"/>
      <c r="D6" s="509"/>
      <c r="E6" s="509"/>
      <c r="F6" s="509"/>
      <c r="G6" s="509"/>
      <c r="H6" s="509"/>
      <c r="I6" s="509"/>
      <c r="J6" s="509"/>
      <c r="K6" s="508"/>
      <c r="L6" s="508"/>
      <c r="M6" s="508"/>
      <c r="N6" s="508"/>
      <c r="O6" s="508"/>
      <c r="P6" s="508"/>
      <c r="Q6" s="508"/>
      <c r="R6" s="508"/>
    </row>
    <row r="7" spans="1:18" s="486" customFormat="1" ht="13.5" thickBot="1" x14ac:dyDescent="0.25">
      <c r="B7" s="490"/>
      <c r="C7" s="489"/>
      <c r="D7" s="489"/>
      <c r="E7" s="489"/>
      <c r="F7" s="489"/>
      <c r="G7" s="489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</row>
    <row r="8" spans="1:18" s="486" customFormat="1" ht="12.75" x14ac:dyDescent="0.2">
      <c r="B8" s="488"/>
      <c r="C8" s="487"/>
      <c r="D8" s="487"/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</row>
    <row r="9" spans="1:18" s="507" customFormat="1" ht="19.899999999999999" customHeight="1" x14ac:dyDescent="0.25">
      <c r="B9" s="499" t="s">
        <v>293</v>
      </c>
    </row>
    <row r="10" spans="1:18" s="500" customFormat="1" ht="19.899999999999999" customHeight="1" x14ac:dyDescent="0.25"/>
    <row r="11" spans="1:18" s="500" customFormat="1" ht="19.899999999999999" customHeight="1" x14ac:dyDescent="0.25">
      <c r="B11" s="506" t="s">
        <v>57</v>
      </c>
      <c r="C11" s="505"/>
      <c r="D11" s="504"/>
    </row>
    <row r="12" spans="1:18" s="497" customFormat="1" ht="19.899999999999999" customHeight="1" x14ac:dyDescent="0.25">
      <c r="B12" s="503" t="s">
        <v>58</v>
      </c>
      <c r="C12" s="502"/>
      <c r="D12" s="501"/>
      <c r="L12" s="500"/>
      <c r="M12" s="500"/>
      <c r="Q12" s="500"/>
      <c r="R12" s="500"/>
    </row>
    <row r="13" spans="1:18" s="497" customFormat="1" ht="19.899999999999999" customHeight="1" x14ac:dyDescent="0.25">
      <c r="L13" s="500"/>
      <c r="M13" s="500"/>
      <c r="Q13" s="500"/>
      <c r="R13" s="500"/>
    </row>
    <row r="14" spans="1:18" s="497" customFormat="1" ht="19.899999999999999" customHeight="1" x14ac:dyDescent="0.25">
      <c r="G14" s="498" t="s">
        <v>73</v>
      </c>
      <c r="L14" s="500"/>
      <c r="M14" s="500"/>
    </row>
    <row r="15" spans="1:18" s="497" customFormat="1" ht="19.899999999999999" customHeight="1" x14ac:dyDescent="0.25">
      <c r="G15" s="497" t="s">
        <v>76</v>
      </c>
    </row>
    <row r="16" spans="1:18" s="497" customFormat="1" ht="19.899999999999999" customHeight="1" x14ac:dyDescent="0.25">
      <c r="G16" s="497" t="s">
        <v>296</v>
      </c>
      <c r="K16" s="498"/>
    </row>
    <row r="17" spans="2:13" s="497" customFormat="1" ht="19.899999999999999" customHeight="1" x14ac:dyDescent="0.25">
      <c r="G17" s="497" t="s">
        <v>308</v>
      </c>
    </row>
    <row r="18" spans="2:13" s="497" customFormat="1" ht="19.899999999999999" customHeight="1" x14ac:dyDescent="0.25"/>
    <row r="19" spans="2:13" s="497" customFormat="1" ht="19.899999999999999" customHeight="1" x14ac:dyDescent="0.25">
      <c r="B19" s="498" t="s">
        <v>2</v>
      </c>
      <c r="K19" s="498" t="s">
        <v>0</v>
      </c>
    </row>
    <row r="20" spans="2:13" s="497" customFormat="1" ht="19.899999999999999" customHeight="1" x14ac:dyDescent="0.25">
      <c r="B20" s="497" t="s">
        <v>294</v>
      </c>
      <c r="G20" s="498" t="s">
        <v>88</v>
      </c>
      <c r="K20" s="498"/>
    </row>
    <row r="21" spans="2:13" s="497" customFormat="1" ht="19.899999999999999" customHeight="1" x14ac:dyDescent="0.25">
      <c r="B21" s="497" t="s">
        <v>85</v>
      </c>
      <c r="G21" s="497" t="s">
        <v>70</v>
      </c>
      <c r="K21" s="498"/>
    </row>
    <row r="22" spans="2:13" s="497" customFormat="1" ht="19.899999999999999" customHeight="1" x14ac:dyDescent="0.25">
      <c r="B22" s="497" t="s">
        <v>295</v>
      </c>
      <c r="G22" s="497" t="s">
        <v>71</v>
      </c>
      <c r="K22" s="498"/>
    </row>
    <row r="23" spans="2:13" s="497" customFormat="1" ht="19.899999999999999" customHeight="1" x14ac:dyDescent="0.25">
      <c r="G23" s="497" t="s">
        <v>72</v>
      </c>
      <c r="K23" s="498" t="s">
        <v>69</v>
      </c>
    </row>
    <row r="24" spans="2:13" s="497" customFormat="1" ht="19.899999999999999" customHeight="1" x14ac:dyDescent="0.25">
      <c r="G24" s="497" t="s">
        <v>297</v>
      </c>
      <c r="M24" s="498" t="s">
        <v>59</v>
      </c>
    </row>
    <row r="25" spans="2:13" s="497" customFormat="1" ht="19.899999999999999" customHeight="1" x14ac:dyDescent="0.25">
      <c r="M25" s="497" t="s">
        <v>60</v>
      </c>
    </row>
    <row r="26" spans="2:13" s="497" customFormat="1" ht="19.899999999999999" customHeight="1" x14ac:dyDescent="0.25">
      <c r="M26" s="497" t="s">
        <v>61</v>
      </c>
    </row>
    <row r="27" spans="2:13" s="497" customFormat="1" ht="19.899999999999999" customHeight="1" x14ac:dyDescent="0.25">
      <c r="M27" s="497" t="s">
        <v>275</v>
      </c>
    </row>
    <row r="28" spans="2:13" s="497" customFormat="1" ht="19.899999999999999" customHeight="1" x14ac:dyDescent="0.25">
      <c r="M28" s="497" t="s">
        <v>62</v>
      </c>
    </row>
    <row r="29" spans="2:13" s="497" customFormat="1" ht="19.899999999999999" customHeight="1" x14ac:dyDescent="0.25">
      <c r="M29" s="497" t="s">
        <v>65</v>
      </c>
    </row>
    <row r="30" spans="2:13" s="497" customFormat="1" ht="19.899999999999999" customHeight="1" x14ac:dyDescent="0.25">
      <c r="M30" s="498" t="s">
        <v>466</v>
      </c>
    </row>
    <row r="31" spans="2:13" s="497" customFormat="1" ht="19.899999999999999" customHeight="1" x14ac:dyDescent="0.25">
      <c r="M31" s="497" t="s">
        <v>468</v>
      </c>
    </row>
    <row r="32" spans="2:13" s="497" customFormat="1" ht="19.899999999999999" customHeight="1" x14ac:dyDescent="0.25"/>
    <row r="33" spans="1:18" s="497" customFormat="1" ht="19.899999999999999" customHeight="1" x14ac:dyDescent="0.25">
      <c r="M33" s="498" t="s">
        <v>410</v>
      </c>
    </row>
    <row r="34" spans="1:18" s="497" customFormat="1" ht="19.899999999999999" customHeight="1" x14ac:dyDescent="0.25">
      <c r="M34" s="497" t="s">
        <v>409</v>
      </c>
    </row>
    <row r="35" spans="1:18" s="497" customFormat="1" ht="19.899999999999999" customHeight="1" x14ac:dyDescent="0.25">
      <c r="M35" s="497" t="s">
        <v>408</v>
      </c>
    </row>
    <row r="36" spans="1:18" s="497" customFormat="1" ht="19.899999999999999" customHeight="1" x14ac:dyDescent="0.25">
      <c r="B36" s="498" t="s">
        <v>3</v>
      </c>
      <c r="M36" s="497" t="s">
        <v>407</v>
      </c>
    </row>
    <row r="37" spans="1:18" s="497" customFormat="1" ht="19.899999999999999" customHeight="1" x14ac:dyDescent="0.25">
      <c r="B37" s="499" t="s">
        <v>77</v>
      </c>
    </row>
    <row r="38" spans="1:18" s="484" customFormat="1" ht="19.899999999999999" customHeight="1" x14ac:dyDescent="0.2">
      <c r="A38" s="497"/>
      <c r="B38" s="499" t="s">
        <v>89</v>
      </c>
      <c r="C38" s="497"/>
      <c r="D38" s="497"/>
      <c r="E38" s="497"/>
      <c r="F38" s="497"/>
      <c r="G38" s="497"/>
      <c r="H38" s="497"/>
      <c r="K38" s="497"/>
      <c r="L38" s="497"/>
      <c r="M38" s="497"/>
      <c r="N38" s="497"/>
      <c r="O38" s="497"/>
      <c r="P38" s="497"/>
      <c r="Q38" s="497"/>
      <c r="R38" s="497"/>
    </row>
    <row r="39" spans="1:18" s="484" customFormat="1" ht="19.899999999999999" customHeight="1" x14ac:dyDescent="0.2">
      <c r="A39" s="497"/>
      <c r="B39" s="497"/>
      <c r="C39" s="497"/>
      <c r="D39" s="497"/>
      <c r="E39" s="497"/>
      <c r="F39" s="497"/>
      <c r="G39" s="497"/>
      <c r="H39" s="497"/>
      <c r="K39" s="497"/>
      <c r="L39" s="497"/>
      <c r="M39" s="497"/>
      <c r="N39" s="497"/>
      <c r="O39" s="497"/>
      <c r="P39" s="497"/>
      <c r="Q39" s="497"/>
      <c r="R39" s="497"/>
    </row>
    <row r="40" spans="1:18" s="484" customFormat="1" ht="19.899999999999999" customHeight="1" x14ac:dyDescent="0.2">
      <c r="A40" s="497"/>
      <c r="B40" s="497"/>
      <c r="C40" s="497"/>
      <c r="D40" s="497"/>
      <c r="E40" s="497"/>
      <c r="F40" s="497"/>
      <c r="G40" s="497"/>
      <c r="H40" s="497"/>
      <c r="K40" s="497"/>
      <c r="L40" s="497"/>
      <c r="M40" s="498" t="s">
        <v>63</v>
      </c>
      <c r="N40" s="497"/>
      <c r="O40" s="497"/>
      <c r="P40" s="497"/>
      <c r="Q40" s="497"/>
      <c r="R40" s="497"/>
    </row>
    <row r="41" spans="1:18" s="484" customFormat="1" ht="19.899999999999999" customHeight="1" x14ac:dyDescent="0.2">
      <c r="A41" s="497"/>
      <c r="B41" s="497"/>
      <c r="C41" s="497"/>
      <c r="D41" s="497"/>
      <c r="E41" s="497"/>
      <c r="F41" s="497"/>
      <c r="G41" s="497"/>
      <c r="H41" s="497"/>
      <c r="K41" s="497"/>
      <c r="L41" s="497"/>
      <c r="M41" s="497" t="s">
        <v>64</v>
      </c>
      <c r="N41" s="497"/>
      <c r="O41" s="497"/>
      <c r="P41" s="497"/>
      <c r="Q41" s="497"/>
      <c r="R41" s="497"/>
    </row>
    <row r="42" spans="1:18" s="484" customFormat="1" ht="19.899999999999999" customHeight="1" x14ac:dyDescent="0.2">
      <c r="A42" s="497"/>
      <c r="B42" s="497"/>
      <c r="C42" s="497"/>
      <c r="D42" s="497"/>
      <c r="E42" s="497"/>
      <c r="F42" s="497"/>
      <c r="G42" s="497"/>
      <c r="H42" s="497"/>
      <c r="K42" s="497"/>
      <c r="L42" s="497"/>
      <c r="M42" s="497" t="s">
        <v>61</v>
      </c>
      <c r="N42" s="497"/>
      <c r="O42" s="497"/>
      <c r="P42" s="497"/>
      <c r="Q42" s="497"/>
      <c r="R42" s="497"/>
    </row>
    <row r="43" spans="1:18" s="484" customFormat="1" ht="19.899999999999999" customHeight="1" x14ac:dyDescent="0.2">
      <c r="A43" s="497"/>
      <c r="B43" s="497"/>
      <c r="C43" s="497"/>
      <c r="D43" s="497"/>
      <c r="E43" s="497"/>
      <c r="F43" s="497"/>
      <c r="G43" s="497"/>
      <c r="H43" s="497"/>
      <c r="K43" s="497"/>
      <c r="L43" s="497"/>
      <c r="M43" s="497" t="s">
        <v>275</v>
      </c>
      <c r="N43" s="497"/>
      <c r="O43" s="497"/>
      <c r="P43" s="497"/>
      <c r="Q43" s="497"/>
      <c r="R43" s="497"/>
    </row>
    <row r="44" spans="1:18" s="484" customFormat="1" ht="19.899999999999999" customHeight="1" x14ac:dyDescent="0.2">
      <c r="A44" s="497"/>
      <c r="B44" s="497"/>
      <c r="C44" s="497"/>
      <c r="D44" s="497"/>
      <c r="E44" s="497"/>
      <c r="F44" s="497"/>
      <c r="G44" s="497"/>
      <c r="H44" s="497"/>
      <c r="K44" s="497"/>
      <c r="L44" s="497"/>
      <c r="M44" s="497" t="s">
        <v>62</v>
      </c>
      <c r="N44" s="497"/>
      <c r="O44" s="497"/>
      <c r="P44" s="497"/>
      <c r="Q44" s="497"/>
      <c r="R44" s="497"/>
    </row>
    <row r="45" spans="1:18" s="484" customFormat="1" ht="19.899999999999999" customHeight="1" x14ac:dyDescent="0.2">
      <c r="A45" s="497"/>
      <c r="B45" s="497"/>
      <c r="C45" s="497"/>
      <c r="D45" s="497"/>
      <c r="E45" s="497"/>
      <c r="F45" s="497"/>
      <c r="G45" s="497"/>
      <c r="H45" s="497"/>
      <c r="M45" s="497" t="s">
        <v>65</v>
      </c>
    </row>
    <row r="46" spans="1:18" s="484" customFormat="1" ht="19.899999999999999" customHeight="1" x14ac:dyDescent="0.2">
      <c r="A46" s="497"/>
      <c r="B46" s="497"/>
      <c r="C46" s="497"/>
      <c r="D46" s="497"/>
      <c r="E46" s="497"/>
      <c r="F46" s="497"/>
      <c r="G46" s="497"/>
      <c r="H46" s="497"/>
    </row>
    <row r="47" spans="1:18" s="497" customFormat="1" ht="19.899999999999999" customHeight="1" x14ac:dyDescent="0.2">
      <c r="K47" s="484"/>
      <c r="L47" s="484"/>
      <c r="M47" s="498" t="s">
        <v>66</v>
      </c>
      <c r="N47" s="484"/>
      <c r="O47" s="484"/>
      <c r="P47" s="484"/>
      <c r="Q47" s="484"/>
      <c r="R47" s="484"/>
    </row>
    <row r="48" spans="1:18" s="497" customFormat="1" ht="19.899999999999999" customHeight="1" x14ac:dyDescent="0.2">
      <c r="K48" s="484"/>
      <c r="L48" s="484"/>
      <c r="M48" s="497" t="s">
        <v>64</v>
      </c>
      <c r="N48" s="484"/>
      <c r="O48" s="484"/>
      <c r="P48" s="484"/>
      <c r="Q48" s="484"/>
      <c r="R48" s="484"/>
    </row>
    <row r="49" spans="5:18" s="497" customFormat="1" ht="19.899999999999999" customHeight="1" x14ac:dyDescent="0.2">
      <c r="K49" s="484"/>
      <c r="L49" s="484"/>
      <c r="M49" s="497" t="s">
        <v>67</v>
      </c>
      <c r="N49" s="484"/>
      <c r="O49" s="484"/>
      <c r="P49" s="484"/>
      <c r="Q49" s="484"/>
      <c r="R49" s="484"/>
    </row>
    <row r="50" spans="5:18" s="497" customFormat="1" ht="19.899999999999999" customHeight="1" x14ac:dyDescent="0.2">
      <c r="K50" s="484"/>
      <c r="L50" s="484"/>
      <c r="M50" s="497" t="s">
        <v>275</v>
      </c>
      <c r="N50" s="484"/>
      <c r="O50" s="484"/>
      <c r="P50" s="484"/>
      <c r="Q50" s="484"/>
      <c r="R50" s="484"/>
    </row>
    <row r="51" spans="5:18" s="497" customFormat="1" ht="19.899999999999999" customHeight="1" x14ac:dyDescent="0.2">
      <c r="E51" s="498" t="s">
        <v>286</v>
      </c>
      <c r="K51" s="484"/>
      <c r="L51" s="484"/>
      <c r="M51" s="497" t="s">
        <v>62</v>
      </c>
      <c r="N51" s="484"/>
      <c r="O51" s="484"/>
      <c r="P51" s="484"/>
      <c r="Q51" s="484"/>
      <c r="R51" s="484"/>
    </row>
    <row r="52" spans="5:18" s="497" customFormat="1" ht="19.899999999999999" customHeight="1" x14ac:dyDescent="0.2">
      <c r="E52" s="497" t="s">
        <v>287</v>
      </c>
      <c r="K52" s="484"/>
      <c r="L52" s="484"/>
      <c r="M52" s="497" t="s">
        <v>65</v>
      </c>
      <c r="N52" s="484"/>
      <c r="O52" s="484"/>
      <c r="P52" s="484"/>
      <c r="Q52" s="484"/>
      <c r="R52" s="484"/>
    </row>
    <row r="53" spans="5:18" s="497" customFormat="1" ht="19.899999999999999" customHeight="1" x14ac:dyDescent="0.2">
      <c r="E53" s="497" t="s">
        <v>288</v>
      </c>
      <c r="K53" s="484"/>
      <c r="L53" s="484"/>
      <c r="M53" s="484"/>
      <c r="N53" s="484"/>
      <c r="O53" s="484"/>
      <c r="P53" s="484"/>
      <c r="Q53" s="484"/>
      <c r="R53" s="484"/>
    </row>
    <row r="54" spans="5:18" s="497" customFormat="1" ht="19.899999999999999" customHeight="1" x14ac:dyDescent="0.25">
      <c r="E54" s="497" t="s">
        <v>290</v>
      </c>
      <c r="M54" s="498" t="s">
        <v>68</v>
      </c>
    </row>
    <row r="55" spans="5:18" s="497" customFormat="1" ht="19.899999999999999" customHeight="1" x14ac:dyDescent="0.25">
      <c r="E55" s="497" t="s">
        <v>289</v>
      </c>
      <c r="M55" s="497" t="s">
        <v>64</v>
      </c>
    </row>
    <row r="56" spans="5:18" s="497" customFormat="1" ht="19.899999999999999" customHeight="1" x14ac:dyDescent="0.25">
      <c r="M56" s="497" t="s">
        <v>67</v>
      </c>
    </row>
    <row r="57" spans="5:18" s="497" customFormat="1" ht="19.899999999999999" customHeight="1" x14ac:dyDescent="0.25">
      <c r="M57" s="497" t="s">
        <v>275</v>
      </c>
    </row>
    <row r="58" spans="5:18" s="497" customFormat="1" ht="19.899999999999999" customHeight="1" x14ac:dyDescent="0.25">
      <c r="M58" s="497" t="s">
        <v>62</v>
      </c>
    </row>
    <row r="59" spans="5:18" s="497" customFormat="1" ht="19.899999999999999" customHeight="1" x14ac:dyDescent="0.25">
      <c r="M59" s="497" t="s">
        <v>65</v>
      </c>
    </row>
    <row r="60" spans="5:18" s="497" customFormat="1" ht="19.899999999999999" customHeight="1" x14ac:dyDescent="0.25"/>
    <row r="61" spans="5:18" s="497" customFormat="1" ht="19.899999999999999" customHeight="1" x14ac:dyDescent="0.25"/>
    <row r="62" spans="5:18" s="497" customFormat="1" ht="19.899999999999999" customHeight="1" x14ac:dyDescent="0.25">
      <c r="M62" s="498" t="s">
        <v>311</v>
      </c>
    </row>
    <row r="63" spans="5:18" s="497" customFormat="1" ht="19.899999999999999" customHeight="1" x14ac:dyDescent="0.25">
      <c r="M63" s="497" t="s">
        <v>78</v>
      </c>
    </row>
    <row r="64" spans="5:18" s="497" customFormat="1" ht="19.899999999999999" customHeight="1" x14ac:dyDescent="0.25">
      <c r="M64" s="497" t="s">
        <v>79</v>
      </c>
    </row>
    <row r="65" spans="6:13" s="497" customFormat="1" ht="19.899999999999999" customHeight="1" x14ac:dyDescent="0.25">
      <c r="M65" s="497" t="s">
        <v>275</v>
      </c>
    </row>
    <row r="66" spans="6:13" s="497" customFormat="1" ht="19.899999999999999" customHeight="1" x14ac:dyDescent="0.25">
      <c r="M66" s="497" t="s">
        <v>62</v>
      </c>
    </row>
    <row r="67" spans="6:13" s="497" customFormat="1" ht="19.899999999999999" customHeight="1" x14ac:dyDescent="0.25">
      <c r="M67" s="497" t="s">
        <v>65</v>
      </c>
    </row>
    <row r="68" spans="6:13" s="497" customFormat="1" ht="19.899999999999999" customHeight="1" x14ac:dyDescent="0.25"/>
    <row r="69" spans="6:13" s="497" customFormat="1" ht="19.899999999999999" customHeight="1" x14ac:dyDescent="0.25">
      <c r="M69" s="498" t="s">
        <v>312</v>
      </c>
    </row>
    <row r="70" spans="6:13" s="497" customFormat="1" ht="19.899999999999999" customHeight="1" x14ac:dyDescent="0.25">
      <c r="M70" s="497" t="s">
        <v>74</v>
      </c>
    </row>
    <row r="71" spans="6:13" s="497" customFormat="1" ht="19.899999999999999" customHeight="1" x14ac:dyDescent="0.25">
      <c r="M71" s="499" t="s">
        <v>313</v>
      </c>
    </row>
    <row r="72" spans="6:13" s="497" customFormat="1" ht="19.899999999999999" customHeight="1" x14ac:dyDescent="0.25">
      <c r="M72" s="499" t="s">
        <v>314</v>
      </c>
    </row>
    <row r="73" spans="6:13" s="497" customFormat="1" ht="19.899999999999999" customHeight="1" x14ac:dyDescent="0.25">
      <c r="M73" s="497" t="s">
        <v>275</v>
      </c>
    </row>
    <row r="74" spans="6:13" s="497" customFormat="1" ht="19.899999999999999" customHeight="1" x14ac:dyDescent="0.25">
      <c r="M74" s="497" t="s">
        <v>62</v>
      </c>
    </row>
    <row r="75" spans="6:13" s="497" customFormat="1" ht="19.899999999999999" customHeight="1" x14ac:dyDescent="0.25">
      <c r="F75" s="497" t="s">
        <v>0</v>
      </c>
      <c r="M75" s="497" t="s">
        <v>309</v>
      </c>
    </row>
    <row r="76" spans="6:13" s="497" customFormat="1" ht="19.899999999999999" customHeight="1" x14ac:dyDescent="0.25"/>
    <row r="77" spans="6:13" s="497" customFormat="1" ht="19.899999999999999" customHeight="1" x14ac:dyDescent="0.25">
      <c r="M77" s="498" t="s">
        <v>8</v>
      </c>
    </row>
    <row r="78" spans="6:13" s="497" customFormat="1" ht="19.899999999999999" customHeight="1" x14ac:dyDescent="0.25">
      <c r="M78" s="497" t="s">
        <v>310</v>
      </c>
    </row>
    <row r="79" spans="6:13" s="497" customFormat="1" ht="19.899999999999999" customHeight="1" x14ac:dyDescent="0.25"/>
    <row r="80" spans="6:13" s="497" customFormat="1" ht="19.899999999999999" customHeight="1" x14ac:dyDescent="0.25"/>
    <row r="81" spans="2:18" s="497" customFormat="1" ht="19.899999999999999" customHeight="1" x14ac:dyDescent="0.25"/>
    <row r="82" spans="2:18" s="486" customFormat="1" ht="13.5" thickBot="1" x14ac:dyDescent="0.25">
      <c r="B82" s="490"/>
      <c r="C82" s="489"/>
      <c r="D82" s="489"/>
      <c r="E82" s="489"/>
      <c r="F82" s="489"/>
      <c r="G82" s="489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</row>
    <row r="83" spans="2:18" s="486" customFormat="1" ht="12.75" x14ac:dyDescent="0.2">
      <c r="B83" s="488"/>
      <c r="C83" s="487"/>
      <c r="D83" s="487"/>
      <c r="E83" s="487"/>
      <c r="F83" s="487"/>
      <c r="G83" s="487"/>
      <c r="H83" s="487"/>
      <c r="I83" s="487"/>
      <c r="J83" s="487"/>
      <c r="K83" s="487"/>
      <c r="L83" s="487"/>
      <c r="M83" s="487"/>
      <c r="N83" s="487"/>
      <c r="O83" s="487"/>
      <c r="P83" s="487"/>
      <c r="Q83" s="487"/>
      <c r="R83" s="487"/>
    </row>
    <row r="84" spans="2:18" s="486" customFormat="1" ht="12.75" hidden="1" x14ac:dyDescent="0.2">
      <c r="B84" s="496"/>
      <c r="C84" s="496"/>
      <c r="D84" s="496"/>
      <c r="E84" s="496"/>
      <c r="F84" s="496"/>
      <c r="G84" s="496"/>
      <c r="H84" s="496"/>
      <c r="I84" s="496"/>
      <c r="J84" s="496"/>
      <c r="K84" s="497"/>
      <c r="L84" s="497"/>
      <c r="M84" s="497"/>
      <c r="N84" s="497"/>
      <c r="O84" s="497"/>
      <c r="P84" s="497"/>
      <c r="Q84" s="497"/>
      <c r="R84" s="497"/>
    </row>
    <row r="85" spans="2:18" s="486" customFormat="1" ht="12.75" hidden="1" x14ac:dyDescent="0.2">
      <c r="B85" s="496"/>
      <c r="C85" s="496"/>
      <c r="D85" s="496"/>
      <c r="E85" s="496"/>
      <c r="F85" s="496"/>
      <c r="G85" s="496"/>
      <c r="H85" s="496"/>
      <c r="I85" s="496"/>
      <c r="J85" s="496"/>
      <c r="K85" s="497"/>
      <c r="L85" s="497"/>
      <c r="M85" s="497"/>
      <c r="N85" s="497"/>
      <c r="O85" s="497"/>
      <c r="P85" s="497"/>
      <c r="Q85" s="497"/>
      <c r="R85" s="497"/>
    </row>
    <row r="86" spans="2:18" s="486" customFormat="1" ht="12.75" hidden="1" x14ac:dyDescent="0.2">
      <c r="B86" s="496"/>
      <c r="C86" s="496"/>
      <c r="D86" s="496"/>
      <c r="E86" s="496"/>
      <c r="F86" s="496"/>
      <c r="G86" s="496"/>
      <c r="H86" s="496"/>
      <c r="I86" s="496"/>
      <c r="J86" s="496"/>
      <c r="K86" s="497"/>
      <c r="L86" s="497"/>
      <c r="M86" s="497"/>
      <c r="N86" s="497"/>
      <c r="O86" s="497"/>
      <c r="P86" s="497"/>
      <c r="Q86" s="497"/>
      <c r="R86" s="497"/>
    </row>
    <row r="87" spans="2:18" s="486" customFormat="1" ht="12.75" hidden="1" x14ac:dyDescent="0.2">
      <c r="B87" s="496"/>
      <c r="C87" s="496"/>
      <c r="D87" s="496"/>
      <c r="E87" s="496"/>
      <c r="F87" s="496"/>
      <c r="G87" s="496"/>
      <c r="H87" s="496"/>
      <c r="I87" s="496"/>
      <c r="J87" s="496"/>
      <c r="K87" s="497"/>
      <c r="L87" s="497"/>
      <c r="M87" s="497"/>
      <c r="N87" s="497"/>
      <c r="O87" s="497"/>
      <c r="P87" s="497"/>
      <c r="Q87" s="497"/>
      <c r="R87" s="497"/>
    </row>
    <row r="88" spans="2:18" s="486" customFormat="1" ht="12.75" hidden="1" x14ac:dyDescent="0.2">
      <c r="B88" s="496"/>
      <c r="C88" s="496"/>
      <c r="D88" s="496"/>
      <c r="E88" s="496"/>
      <c r="F88" s="496"/>
      <c r="G88" s="496"/>
      <c r="H88" s="496"/>
      <c r="I88" s="496"/>
      <c r="J88" s="496"/>
      <c r="K88" s="497"/>
      <c r="L88" s="497"/>
      <c r="M88" s="497"/>
      <c r="N88" s="497"/>
      <c r="O88" s="497"/>
      <c r="P88" s="497"/>
      <c r="Q88" s="497"/>
      <c r="R88" s="497"/>
    </row>
    <row r="89" spans="2:18" s="486" customFormat="1" ht="13.5" hidden="1" thickBot="1" x14ac:dyDescent="0.25">
      <c r="B89" s="496"/>
      <c r="C89" s="496"/>
      <c r="D89" s="496"/>
      <c r="E89" s="496"/>
      <c r="F89" s="496"/>
      <c r="G89" s="496"/>
      <c r="H89" s="496"/>
      <c r="I89" s="496"/>
      <c r="J89" s="496"/>
      <c r="K89" s="489"/>
      <c r="L89" s="489"/>
      <c r="M89" s="489"/>
      <c r="N89" s="489"/>
      <c r="O89" s="489"/>
      <c r="P89" s="489"/>
      <c r="Q89" s="489"/>
      <c r="R89" s="489"/>
    </row>
    <row r="90" spans="2:18" s="486" customFormat="1" ht="12.75" hidden="1" x14ac:dyDescent="0.2">
      <c r="B90" s="496"/>
      <c r="C90" s="496"/>
      <c r="D90" s="496"/>
      <c r="E90" s="496"/>
      <c r="F90" s="496"/>
      <c r="G90" s="496"/>
      <c r="H90" s="496"/>
      <c r="I90" s="496"/>
      <c r="J90" s="496"/>
      <c r="K90" s="487"/>
      <c r="L90" s="487"/>
      <c r="M90" s="487"/>
      <c r="N90" s="487"/>
      <c r="O90" s="487"/>
      <c r="P90" s="487"/>
      <c r="Q90" s="487"/>
      <c r="R90" s="487"/>
    </row>
    <row r="91" spans="2:18" s="486" customFormat="1" ht="12.75" hidden="1" x14ac:dyDescent="0.2">
      <c r="B91" s="496"/>
      <c r="C91" s="496"/>
      <c r="D91" s="496"/>
      <c r="E91" s="496"/>
      <c r="F91" s="496"/>
      <c r="G91" s="496"/>
      <c r="H91" s="496"/>
      <c r="I91" s="496"/>
      <c r="J91" s="496"/>
    </row>
    <row r="92" spans="2:18" s="486" customFormat="1" ht="12.75" hidden="1" x14ac:dyDescent="0.2">
      <c r="B92" s="496"/>
      <c r="C92" s="496"/>
      <c r="D92" s="496"/>
      <c r="E92" s="496"/>
      <c r="F92" s="496"/>
      <c r="G92" s="496"/>
      <c r="H92" s="496"/>
      <c r="I92" s="496"/>
      <c r="J92" s="496"/>
    </row>
    <row r="93" spans="2:18" s="486" customFormat="1" ht="12.75" hidden="1" x14ac:dyDescent="0.2">
      <c r="B93" s="496"/>
      <c r="C93" s="496"/>
      <c r="D93" s="496"/>
      <c r="E93" s="496"/>
      <c r="F93" s="496"/>
      <c r="G93" s="496"/>
      <c r="H93" s="496"/>
      <c r="I93" s="496"/>
      <c r="J93" s="496"/>
    </row>
    <row r="94" spans="2:18" s="486" customFormat="1" ht="12.75" hidden="1" x14ac:dyDescent="0.2">
      <c r="B94" s="496"/>
      <c r="C94" s="496"/>
      <c r="D94" s="496"/>
      <c r="E94" s="496"/>
      <c r="F94" s="496"/>
      <c r="G94" s="496"/>
      <c r="H94" s="496"/>
      <c r="I94" s="496"/>
      <c r="J94" s="496"/>
    </row>
    <row r="95" spans="2:18" s="486" customFormat="1" ht="12.75" hidden="1" x14ac:dyDescent="0.2">
      <c r="B95" s="496"/>
      <c r="C95" s="496"/>
      <c r="D95" s="496"/>
      <c r="E95" s="496"/>
      <c r="F95" s="496"/>
      <c r="G95" s="496"/>
      <c r="H95" s="496"/>
      <c r="I95" s="496"/>
      <c r="J95" s="496"/>
    </row>
    <row r="96" spans="2:18" s="486" customFormat="1" ht="12.75" hidden="1" x14ac:dyDescent="0.2">
      <c r="B96" s="496"/>
      <c r="C96" s="496"/>
      <c r="D96" s="496"/>
      <c r="E96" s="496"/>
      <c r="F96" s="496"/>
      <c r="G96" s="496"/>
      <c r="H96" s="496"/>
      <c r="I96" s="496"/>
      <c r="J96" s="496"/>
    </row>
    <row r="97" spans="2:10" s="486" customFormat="1" ht="12.75" hidden="1" x14ac:dyDescent="0.2">
      <c r="B97" s="496"/>
      <c r="C97" s="496"/>
      <c r="D97" s="496"/>
      <c r="E97" s="496"/>
      <c r="F97" s="496"/>
      <c r="G97" s="496"/>
      <c r="H97" s="496"/>
      <c r="I97" s="496"/>
      <c r="J97" s="496"/>
    </row>
    <row r="98" spans="2:10" s="486" customFormat="1" ht="12.75" hidden="1" x14ac:dyDescent="0.2">
      <c r="B98" s="496"/>
      <c r="C98" s="496"/>
      <c r="D98" s="496"/>
      <c r="E98" s="496"/>
      <c r="F98" s="496"/>
      <c r="G98" s="496"/>
      <c r="H98" s="496"/>
      <c r="I98" s="496"/>
      <c r="J98" s="496"/>
    </row>
    <row r="99" spans="2:10" s="486" customFormat="1" ht="12.75" hidden="1" x14ac:dyDescent="0.2">
      <c r="B99" s="496"/>
      <c r="C99" s="496"/>
      <c r="D99" s="496"/>
      <c r="E99" s="496"/>
      <c r="F99" s="496"/>
      <c r="G99" s="496"/>
      <c r="H99" s="496"/>
      <c r="I99" s="496"/>
      <c r="J99" s="496"/>
    </row>
    <row r="100" spans="2:10" s="486" customFormat="1" ht="12.75" hidden="1" x14ac:dyDescent="0.2">
      <c r="B100" s="496"/>
      <c r="C100" s="496"/>
      <c r="D100" s="496"/>
      <c r="E100" s="496"/>
      <c r="F100" s="496"/>
      <c r="G100" s="496"/>
      <c r="H100" s="496"/>
      <c r="I100" s="496"/>
      <c r="J100" s="496"/>
    </row>
    <row r="101" spans="2:10" s="486" customFormat="1" ht="12.75" hidden="1" x14ac:dyDescent="0.2">
      <c r="B101" s="496"/>
      <c r="C101" s="496"/>
      <c r="D101" s="496"/>
      <c r="E101" s="496"/>
      <c r="F101" s="496"/>
      <c r="G101" s="496"/>
      <c r="H101" s="496"/>
      <c r="I101" s="496"/>
      <c r="J101" s="496"/>
    </row>
    <row r="102" spans="2:10" s="486" customFormat="1" ht="12.75" hidden="1" x14ac:dyDescent="0.2">
      <c r="B102" s="496"/>
      <c r="C102" s="496"/>
      <c r="D102" s="496"/>
      <c r="E102" s="496"/>
      <c r="F102" s="496"/>
      <c r="G102" s="496"/>
      <c r="H102" s="496"/>
      <c r="I102" s="496"/>
      <c r="J102" s="496"/>
    </row>
    <row r="103" spans="2:10" s="486" customFormat="1" ht="12.75" hidden="1" x14ac:dyDescent="0.2">
      <c r="B103" s="496"/>
      <c r="C103" s="496"/>
      <c r="D103" s="496"/>
      <c r="E103" s="496"/>
      <c r="F103" s="496"/>
      <c r="G103" s="496"/>
      <c r="H103" s="496"/>
      <c r="I103" s="496"/>
      <c r="J103" s="496"/>
    </row>
    <row r="104" spans="2:10" s="486" customFormat="1" ht="12.75" hidden="1" x14ac:dyDescent="0.2">
      <c r="B104" s="496"/>
      <c r="C104" s="496"/>
      <c r="D104" s="496"/>
      <c r="E104" s="496"/>
      <c r="F104" s="496"/>
      <c r="G104" s="496"/>
      <c r="H104" s="496"/>
      <c r="I104" s="496"/>
      <c r="J104" s="496"/>
    </row>
    <row r="105" spans="2:10" s="486" customFormat="1" ht="12.75" hidden="1" x14ac:dyDescent="0.2">
      <c r="B105" s="496"/>
      <c r="C105" s="496"/>
      <c r="D105" s="496"/>
      <c r="E105" s="496"/>
      <c r="F105" s="496"/>
      <c r="G105" s="496"/>
      <c r="H105" s="496"/>
      <c r="I105" s="496"/>
      <c r="J105" s="496"/>
    </row>
    <row r="106" spans="2:10" s="486" customFormat="1" ht="12.75" hidden="1" x14ac:dyDescent="0.2">
      <c r="B106" s="495"/>
      <c r="C106" s="487"/>
      <c r="D106" s="487"/>
      <c r="E106" s="487"/>
      <c r="F106" s="487"/>
      <c r="G106" s="487"/>
      <c r="H106" s="487"/>
      <c r="I106" s="487"/>
      <c r="J106" s="487"/>
    </row>
    <row r="107" spans="2:10" s="486" customFormat="1" ht="15" hidden="1" x14ac:dyDescent="0.2">
      <c r="B107" s="494" t="s">
        <v>4</v>
      </c>
      <c r="C107" s="493"/>
      <c r="D107" s="493"/>
      <c r="E107" s="493"/>
      <c r="F107" s="493"/>
      <c r="G107" s="493"/>
      <c r="H107" s="493"/>
      <c r="I107" s="493"/>
      <c r="J107" s="493"/>
    </row>
    <row r="108" spans="2:10" s="486" customFormat="1" ht="12.75" hidden="1" x14ac:dyDescent="0.2">
      <c r="B108" s="492" t="s">
        <v>274</v>
      </c>
      <c r="C108" s="491"/>
      <c r="D108" s="491"/>
      <c r="E108" s="491"/>
      <c r="F108" s="491"/>
      <c r="G108" s="491"/>
      <c r="H108" s="491"/>
      <c r="I108" s="491"/>
      <c r="J108" s="491"/>
    </row>
    <row r="109" spans="2:10" s="486" customFormat="1" ht="12.75" hidden="1" x14ac:dyDescent="0.15">
      <c r="B109" s="53"/>
      <c r="C109" s="54"/>
      <c r="D109" s="54"/>
      <c r="E109" s="54"/>
      <c r="F109" s="54"/>
      <c r="G109" s="54"/>
      <c r="H109" s="54"/>
      <c r="I109" s="54"/>
      <c r="J109" s="54"/>
    </row>
    <row r="110" spans="2:10" s="486" customFormat="1" ht="12.75" hidden="1" x14ac:dyDescent="0.15">
      <c r="B110" s="53"/>
      <c r="C110" s="54"/>
      <c r="D110" s="54"/>
      <c r="E110" s="54"/>
      <c r="F110" s="54"/>
      <c r="G110" s="54"/>
      <c r="H110" s="54"/>
      <c r="I110" s="54"/>
      <c r="J110" s="54"/>
    </row>
    <row r="111" spans="2:10" s="486" customFormat="1" ht="12.75" hidden="1" x14ac:dyDescent="0.15">
      <c r="B111" s="53"/>
      <c r="C111" s="54"/>
      <c r="D111" s="54"/>
      <c r="E111" s="54"/>
      <c r="F111" s="54"/>
      <c r="G111" s="54"/>
      <c r="H111" s="54"/>
      <c r="I111" s="54"/>
      <c r="J111" s="54"/>
    </row>
    <row r="112" spans="2:10" s="486" customFormat="1" ht="12.75" hidden="1" x14ac:dyDescent="0.15">
      <c r="B112" s="53"/>
      <c r="C112" s="54"/>
      <c r="D112" s="54"/>
      <c r="E112" s="54"/>
      <c r="F112" s="54"/>
      <c r="G112" s="54"/>
      <c r="H112" s="54"/>
      <c r="I112" s="54"/>
      <c r="J112" s="54"/>
    </row>
    <row r="113" spans="2:10" s="486" customFormat="1" ht="12.75" hidden="1" x14ac:dyDescent="0.15">
      <c r="B113" s="53"/>
      <c r="C113" s="54"/>
      <c r="D113" s="54"/>
      <c r="E113" s="54"/>
      <c r="F113" s="54"/>
      <c r="G113" s="54"/>
      <c r="H113" s="54"/>
      <c r="I113" s="54"/>
      <c r="J113" s="54"/>
    </row>
    <row r="114" spans="2:10" s="486" customFormat="1" ht="12.75" hidden="1" x14ac:dyDescent="0.15">
      <c r="B114" s="53"/>
      <c r="C114" s="54"/>
      <c r="D114" s="54"/>
      <c r="E114" s="54"/>
      <c r="F114" s="54"/>
      <c r="G114" s="54"/>
      <c r="H114" s="54"/>
      <c r="I114" s="54"/>
      <c r="J114" s="54"/>
    </row>
    <row r="115" spans="2:10" s="486" customFormat="1" ht="12.75" hidden="1" x14ac:dyDescent="0.15">
      <c r="B115" s="53"/>
      <c r="C115" s="54"/>
      <c r="D115" s="54"/>
      <c r="E115" s="54"/>
      <c r="F115" s="54"/>
      <c r="G115" s="54"/>
      <c r="H115" s="54"/>
      <c r="I115" s="54"/>
      <c r="J115" s="54"/>
    </row>
    <row r="116" spans="2:10" s="486" customFormat="1" ht="12.75" hidden="1" x14ac:dyDescent="0.15">
      <c r="B116" s="53"/>
      <c r="C116" s="54"/>
      <c r="D116" s="54"/>
      <c r="E116" s="54"/>
      <c r="F116" s="54"/>
      <c r="G116" s="54"/>
      <c r="H116" s="54"/>
      <c r="I116" s="54"/>
      <c r="J116" s="54"/>
    </row>
    <row r="117" spans="2:10" s="486" customFormat="1" ht="12.75" hidden="1" x14ac:dyDescent="0.15">
      <c r="B117" s="53"/>
      <c r="C117" s="54"/>
      <c r="D117" s="54"/>
      <c r="E117" s="54"/>
      <c r="F117" s="54"/>
      <c r="G117" s="54"/>
      <c r="H117" s="54"/>
      <c r="I117" s="54"/>
      <c r="J117" s="54"/>
    </row>
    <row r="118" spans="2:10" s="486" customFormat="1" ht="12.75" hidden="1" x14ac:dyDescent="0.15">
      <c r="B118" s="53"/>
      <c r="C118" s="54"/>
      <c r="D118" s="54"/>
      <c r="E118" s="54"/>
      <c r="F118" s="54"/>
      <c r="G118" s="54"/>
      <c r="H118" s="54"/>
      <c r="I118" s="54"/>
      <c r="J118" s="54"/>
    </row>
    <row r="119" spans="2:10" s="486" customFormat="1" ht="12.75" hidden="1" x14ac:dyDescent="0.15">
      <c r="B119" s="53"/>
      <c r="C119" s="54"/>
      <c r="D119" s="54"/>
      <c r="E119" s="54"/>
      <c r="F119" s="54"/>
      <c r="G119" s="54"/>
      <c r="H119" s="54"/>
      <c r="I119" s="54"/>
      <c r="J119" s="54"/>
    </row>
    <row r="120" spans="2:10" s="486" customFormat="1" ht="12.75" hidden="1" x14ac:dyDescent="0.15">
      <c r="B120" s="53"/>
      <c r="C120" s="54"/>
      <c r="D120" s="54"/>
      <c r="E120" s="54"/>
      <c r="F120" s="54"/>
      <c r="G120" s="54"/>
      <c r="H120" s="54"/>
      <c r="I120" s="54"/>
      <c r="J120" s="54"/>
    </row>
    <row r="121" spans="2:10" s="486" customFormat="1" ht="12.75" hidden="1" x14ac:dyDescent="0.15">
      <c r="B121" s="53"/>
      <c r="C121" s="54"/>
      <c r="D121" s="54"/>
      <c r="E121" s="54"/>
      <c r="F121" s="54"/>
      <c r="G121" s="54"/>
      <c r="H121" s="54"/>
      <c r="I121" s="54"/>
      <c r="J121" s="54"/>
    </row>
    <row r="122" spans="2:10" s="486" customFormat="1" ht="12.75" hidden="1" x14ac:dyDescent="0.15">
      <c r="B122" s="53"/>
      <c r="C122" s="54"/>
      <c r="D122" s="54"/>
      <c r="E122" s="54"/>
      <c r="F122" s="54"/>
      <c r="G122" s="54"/>
      <c r="H122" s="54"/>
      <c r="I122" s="54"/>
      <c r="J122" s="54"/>
    </row>
    <row r="123" spans="2:10" s="486" customFormat="1" ht="12.75" hidden="1" x14ac:dyDescent="0.15">
      <c r="B123" s="53"/>
      <c r="C123" s="54"/>
      <c r="D123" s="54"/>
      <c r="E123" s="54"/>
      <c r="F123" s="54"/>
      <c r="G123" s="54"/>
      <c r="H123" s="54"/>
      <c r="I123" s="54"/>
      <c r="J123" s="54"/>
    </row>
    <row r="124" spans="2:10" s="486" customFormat="1" ht="12.75" hidden="1" x14ac:dyDescent="0.15">
      <c r="B124" s="53"/>
      <c r="C124" s="54"/>
      <c r="D124" s="54"/>
      <c r="E124" s="54"/>
      <c r="F124" s="54"/>
      <c r="G124" s="54"/>
      <c r="H124" s="54"/>
      <c r="I124" s="54"/>
      <c r="J124" s="54"/>
    </row>
    <row r="125" spans="2:10" s="486" customFormat="1" ht="12.75" hidden="1" x14ac:dyDescent="0.15">
      <c r="B125" s="53"/>
      <c r="C125" s="54"/>
      <c r="D125" s="54"/>
      <c r="E125" s="54"/>
      <c r="F125" s="54"/>
      <c r="G125" s="54"/>
      <c r="H125" s="54"/>
      <c r="I125" s="54"/>
      <c r="J125" s="54"/>
    </row>
    <row r="126" spans="2:10" s="486" customFormat="1" ht="12.75" hidden="1" x14ac:dyDescent="0.15">
      <c r="B126" s="53"/>
      <c r="C126" s="54"/>
      <c r="D126" s="54"/>
      <c r="E126" s="54"/>
      <c r="F126" s="54"/>
      <c r="G126" s="54"/>
      <c r="H126" s="54"/>
      <c r="I126" s="54"/>
      <c r="J126" s="54"/>
    </row>
    <row r="127" spans="2:10" s="486" customFormat="1" ht="12.75" hidden="1" x14ac:dyDescent="0.15">
      <c r="B127" s="53"/>
      <c r="C127" s="54"/>
      <c r="D127" s="54"/>
      <c r="E127" s="54"/>
      <c r="F127" s="54"/>
      <c r="G127" s="54"/>
      <c r="H127" s="54"/>
      <c r="I127" s="54"/>
      <c r="J127" s="54"/>
    </row>
    <row r="128" spans="2:10" s="486" customFormat="1" ht="12.75" hidden="1" x14ac:dyDescent="0.15">
      <c r="B128" s="53"/>
      <c r="C128" s="54"/>
      <c r="D128" s="54"/>
      <c r="E128" s="54"/>
      <c r="F128" s="54"/>
      <c r="G128" s="54"/>
      <c r="H128" s="54"/>
      <c r="I128" s="54"/>
      <c r="J128" s="54"/>
    </row>
    <row r="129" spans="1:18" s="486" customFormat="1" ht="12.75" hidden="1" x14ac:dyDescent="0.15">
      <c r="B129" s="53"/>
      <c r="C129" s="54"/>
      <c r="D129" s="54"/>
      <c r="E129" s="54"/>
      <c r="F129" s="54"/>
      <c r="G129" s="54"/>
      <c r="H129" s="54"/>
      <c r="I129" s="54"/>
      <c r="J129" s="54"/>
    </row>
    <row r="130" spans="1:18" s="486" customFormat="1" ht="12.75" hidden="1" x14ac:dyDescent="0.15">
      <c r="B130" s="55"/>
      <c r="C130" s="56"/>
      <c r="D130" s="56"/>
      <c r="E130" s="56"/>
      <c r="F130" s="56"/>
      <c r="G130" s="56"/>
      <c r="H130" s="56"/>
      <c r="I130" s="56"/>
      <c r="J130" s="56"/>
    </row>
    <row r="131" spans="1:18" s="486" customFormat="1" ht="13.5" hidden="1" thickBot="1" x14ac:dyDescent="0.25">
      <c r="B131" s="490"/>
      <c r="C131" s="489"/>
      <c r="D131" s="489"/>
      <c r="E131" s="489"/>
      <c r="F131" s="489"/>
      <c r="G131" s="489"/>
      <c r="H131" s="489"/>
      <c r="I131" s="489"/>
      <c r="J131" s="489"/>
    </row>
    <row r="132" spans="1:18" hidden="1" x14ac:dyDescent="0.2">
      <c r="A132" s="486"/>
      <c r="B132" s="488"/>
      <c r="C132" s="487"/>
      <c r="D132" s="487"/>
      <c r="E132" s="487"/>
      <c r="F132" s="487"/>
      <c r="G132" s="487"/>
      <c r="H132" s="487"/>
      <c r="I132" s="487"/>
      <c r="J132" s="487"/>
      <c r="K132" s="486"/>
      <c r="L132" s="486"/>
      <c r="M132" s="486"/>
      <c r="N132" s="486"/>
      <c r="O132" s="486"/>
      <c r="P132" s="486"/>
      <c r="Q132" s="486"/>
      <c r="R132" s="486"/>
    </row>
    <row r="133" spans="1:18" hidden="1" x14ac:dyDescent="0.2">
      <c r="K133" s="486"/>
      <c r="L133" s="486"/>
      <c r="M133" s="486"/>
      <c r="N133" s="486"/>
      <c r="O133" s="486"/>
      <c r="P133" s="486"/>
      <c r="Q133" s="486"/>
      <c r="R133" s="486"/>
    </row>
    <row r="134" spans="1:18" hidden="1" x14ac:dyDescent="0.2">
      <c r="K134" s="486"/>
      <c r="L134" s="486"/>
      <c r="M134" s="486"/>
      <c r="N134" s="486"/>
      <c r="O134" s="486"/>
      <c r="P134" s="486"/>
      <c r="Q134" s="486"/>
      <c r="R134" s="486"/>
    </row>
    <row r="135" spans="1:18" hidden="1" x14ac:dyDescent="0.2">
      <c r="K135" s="486"/>
      <c r="L135" s="486"/>
      <c r="M135" s="486"/>
      <c r="N135" s="486"/>
      <c r="O135" s="486"/>
      <c r="P135" s="486"/>
      <c r="Q135" s="486"/>
      <c r="R135" s="486"/>
    </row>
    <row r="136" spans="1:18" hidden="1" x14ac:dyDescent="0.2">
      <c r="K136" s="486"/>
      <c r="L136" s="486"/>
      <c r="M136" s="486"/>
      <c r="N136" s="486"/>
      <c r="O136" s="486"/>
      <c r="P136" s="486"/>
      <c r="Q136" s="486"/>
      <c r="R136" s="486"/>
    </row>
    <row r="137" spans="1:18" hidden="1" x14ac:dyDescent="0.2">
      <c r="K137" s="486"/>
      <c r="L137" s="486"/>
      <c r="M137" s="486"/>
      <c r="N137" s="486"/>
      <c r="O137" s="486"/>
      <c r="P137" s="486"/>
      <c r="Q137" s="486"/>
      <c r="R137" s="486"/>
    </row>
    <row r="138" spans="1:18" hidden="1" x14ac:dyDescent="0.2">
      <c r="K138" s="486"/>
      <c r="L138" s="486"/>
      <c r="M138" s="486"/>
      <c r="N138" s="486"/>
      <c r="O138" s="486"/>
      <c r="P138" s="486"/>
      <c r="Q138" s="486"/>
      <c r="R138" s="486"/>
    </row>
    <row r="470" spans="1:32" s="483" customFormat="1" hidden="1" x14ac:dyDescent="0.2">
      <c r="A470" s="482"/>
      <c r="B470" s="484"/>
      <c r="K470" s="482"/>
      <c r="L470" s="482"/>
      <c r="M470" s="482"/>
      <c r="N470" s="482"/>
      <c r="O470" s="482"/>
      <c r="P470" s="482"/>
      <c r="Q470" s="482"/>
      <c r="R470" s="482"/>
      <c r="S470" s="482"/>
      <c r="T470" s="482"/>
      <c r="U470" s="482"/>
      <c r="V470" s="482"/>
      <c r="W470" s="482"/>
      <c r="X470" s="482"/>
      <c r="Y470" s="482"/>
      <c r="Z470" s="482"/>
      <c r="AA470" s="482"/>
      <c r="AB470" s="482"/>
      <c r="AC470" s="482"/>
      <c r="AD470" s="482"/>
      <c r="AE470" s="482"/>
      <c r="AF470" s="482"/>
    </row>
    <row r="471" spans="1:32" s="483" customFormat="1" hidden="1" x14ac:dyDescent="0.2">
      <c r="A471" s="482"/>
      <c r="B471" s="484"/>
      <c r="K471" s="482"/>
      <c r="L471" s="482"/>
      <c r="M471" s="482"/>
      <c r="N471" s="482"/>
      <c r="O471" s="482"/>
      <c r="P471" s="482"/>
      <c r="Q471" s="482"/>
      <c r="R471" s="482"/>
      <c r="S471" s="482"/>
      <c r="T471" s="482"/>
      <c r="U471" s="482"/>
      <c r="V471" s="482"/>
      <c r="W471" s="482"/>
      <c r="X471" s="482"/>
      <c r="Y471" s="482"/>
      <c r="Z471" s="482"/>
      <c r="AA471" s="482"/>
      <c r="AB471" s="482"/>
      <c r="AC471" s="482"/>
      <c r="AD471" s="482"/>
      <c r="AE471" s="482"/>
      <c r="AF471" s="482"/>
    </row>
    <row r="472" spans="1:32" s="483" customFormat="1" hidden="1" x14ac:dyDescent="0.2">
      <c r="A472" s="482"/>
      <c r="B472" s="484"/>
      <c r="K472" s="482"/>
      <c r="L472" s="482"/>
      <c r="M472" s="482"/>
      <c r="N472" s="482"/>
      <c r="O472" s="482"/>
      <c r="P472" s="482"/>
      <c r="Q472" s="482"/>
      <c r="R472" s="482"/>
      <c r="S472" s="482"/>
      <c r="T472" s="482"/>
      <c r="U472" s="482"/>
      <c r="V472" s="482"/>
      <c r="W472" s="482"/>
      <c r="X472" s="482"/>
      <c r="Y472" s="482"/>
      <c r="Z472" s="482"/>
      <c r="AA472" s="482"/>
      <c r="AB472" s="482"/>
      <c r="AC472" s="482"/>
      <c r="AD472" s="482"/>
      <c r="AE472" s="482"/>
      <c r="AF472" s="482"/>
    </row>
    <row r="473" spans="1:32" s="483" customFormat="1" hidden="1" x14ac:dyDescent="0.2">
      <c r="A473" s="482"/>
      <c r="B473" s="484"/>
      <c r="K473" s="482"/>
      <c r="L473" s="482"/>
      <c r="M473" s="482"/>
      <c r="N473" s="482"/>
      <c r="O473" s="482"/>
      <c r="P473" s="482"/>
      <c r="Q473" s="482"/>
      <c r="R473" s="482"/>
      <c r="S473" s="482"/>
      <c r="T473" s="482"/>
      <c r="U473" s="482"/>
      <c r="V473" s="482"/>
      <c r="W473" s="482"/>
      <c r="X473" s="482"/>
      <c r="Y473" s="482"/>
      <c r="Z473" s="482"/>
      <c r="AA473" s="482"/>
      <c r="AB473" s="482"/>
      <c r="AC473" s="482"/>
      <c r="AD473" s="482"/>
      <c r="AE473" s="482"/>
      <c r="AF473" s="482"/>
    </row>
    <row r="474" spans="1:32" s="483" customFormat="1" hidden="1" x14ac:dyDescent="0.2">
      <c r="A474" s="482"/>
      <c r="B474" s="484"/>
      <c r="K474" s="482"/>
      <c r="L474" s="482"/>
      <c r="M474" s="482"/>
      <c r="N474" s="482"/>
      <c r="O474" s="482"/>
      <c r="P474" s="482"/>
      <c r="Q474" s="482"/>
      <c r="R474" s="482"/>
    </row>
    <row r="475" spans="1:32" s="483" customFormat="1" hidden="1" x14ac:dyDescent="0.2">
      <c r="A475" s="482"/>
      <c r="B475" s="484"/>
      <c r="K475" s="482"/>
      <c r="L475" s="482"/>
      <c r="M475" s="482"/>
      <c r="N475" s="482"/>
      <c r="O475" s="482"/>
      <c r="P475" s="482"/>
      <c r="Q475" s="482"/>
      <c r="R475" s="482"/>
    </row>
    <row r="476" spans="1:32" s="483" customFormat="1" hidden="1" x14ac:dyDescent="0.2">
      <c r="A476" s="482"/>
      <c r="B476" s="484"/>
      <c r="K476" s="482"/>
      <c r="L476" s="482"/>
      <c r="M476" s="482"/>
      <c r="N476" s="482"/>
      <c r="O476" s="482"/>
      <c r="P476" s="482"/>
      <c r="Q476" s="482"/>
      <c r="R476" s="482"/>
    </row>
    <row r="477" spans="1:32" s="483" customFormat="1" hidden="1" x14ac:dyDescent="0.2">
      <c r="A477" s="482"/>
      <c r="B477" s="484"/>
      <c r="K477" s="482"/>
      <c r="L477" s="482"/>
      <c r="M477" s="482"/>
      <c r="N477" s="482"/>
      <c r="O477" s="482"/>
      <c r="P477" s="482"/>
      <c r="Q477" s="482"/>
      <c r="R477" s="482"/>
    </row>
    <row r="478" spans="1:32" s="483" customFormat="1" hidden="1" x14ac:dyDescent="0.2">
      <c r="A478" s="482"/>
      <c r="B478" s="484"/>
      <c r="K478" s="482"/>
      <c r="L478" s="482"/>
      <c r="M478" s="482"/>
      <c r="N478" s="482"/>
      <c r="O478" s="482"/>
      <c r="P478" s="482"/>
      <c r="Q478" s="482"/>
      <c r="R478" s="482"/>
    </row>
    <row r="479" spans="1:32" s="483" customFormat="1" hidden="1" x14ac:dyDescent="0.2">
      <c r="A479" s="482"/>
      <c r="B479" s="484"/>
      <c r="K479" s="482"/>
      <c r="L479" s="482"/>
      <c r="M479" s="482"/>
      <c r="N479" s="482"/>
      <c r="O479" s="482"/>
      <c r="P479" s="482"/>
      <c r="Q479" s="482"/>
      <c r="R479" s="482"/>
    </row>
    <row r="480" spans="1:32" s="483" customFormat="1" hidden="1" x14ac:dyDescent="0.2">
      <c r="A480" s="482"/>
      <c r="B480" s="484"/>
      <c r="K480" s="482"/>
      <c r="L480" s="482"/>
      <c r="M480" s="482"/>
      <c r="N480" s="482"/>
      <c r="O480" s="482"/>
      <c r="P480" s="482"/>
      <c r="Q480" s="482"/>
      <c r="R480" s="482"/>
    </row>
    <row r="481" spans="1:2" s="483" customFormat="1" hidden="1" x14ac:dyDescent="0.2">
      <c r="A481" s="482"/>
      <c r="B481" s="484"/>
    </row>
    <row r="482" spans="1:2" s="483" customFormat="1" hidden="1" x14ac:dyDescent="0.2">
      <c r="A482" s="482"/>
      <c r="B482" s="484"/>
    </row>
    <row r="483" spans="1:2" s="483" customFormat="1" hidden="1" x14ac:dyDescent="0.2">
      <c r="A483" s="482"/>
      <c r="B483" s="484"/>
    </row>
    <row r="484" spans="1:2" s="483" customFormat="1" hidden="1" x14ac:dyDescent="0.2">
      <c r="A484" s="482"/>
      <c r="B484" s="484"/>
    </row>
    <row r="485" spans="1:2" s="483" customFormat="1" hidden="1" x14ac:dyDescent="0.2">
      <c r="A485" s="482"/>
      <c r="B485" s="484"/>
    </row>
    <row r="486" spans="1:2" s="483" customFormat="1" hidden="1" x14ac:dyDescent="0.2">
      <c r="A486" s="482"/>
      <c r="B486" s="484"/>
    </row>
    <row r="487" spans="1:2" s="483" customFormat="1" hidden="1" x14ac:dyDescent="0.2">
      <c r="A487" s="482"/>
      <c r="B487" s="484"/>
    </row>
    <row r="488" spans="1:2" s="483" customFormat="1" hidden="1" x14ac:dyDescent="0.2">
      <c r="A488" s="482"/>
      <c r="B488" s="484"/>
    </row>
    <row r="489" spans="1:2" s="483" customFormat="1" hidden="1" x14ac:dyDescent="0.2">
      <c r="A489" s="482"/>
      <c r="B489" s="484"/>
    </row>
    <row r="490" spans="1:2" s="483" customFormat="1" hidden="1" x14ac:dyDescent="0.2">
      <c r="A490" s="482"/>
      <c r="B490" s="484"/>
    </row>
    <row r="491" spans="1:2" s="483" customFormat="1" ht="14.1" hidden="1" customHeight="1" x14ac:dyDescent="0.2">
      <c r="A491" s="482"/>
      <c r="B491" s="484"/>
    </row>
    <row r="492" spans="1:2" s="483" customFormat="1" ht="14.1" hidden="1" customHeight="1" x14ac:dyDescent="0.2">
      <c r="A492" s="482"/>
      <c r="B492" s="484"/>
    </row>
    <row r="493" spans="1:2" s="483" customFormat="1" ht="14.1" hidden="1" customHeight="1" x14ac:dyDescent="0.2">
      <c r="A493" s="482"/>
      <c r="B493" s="484"/>
    </row>
    <row r="494" spans="1:2" s="483" customFormat="1" ht="14.1" hidden="1" customHeight="1" x14ac:dyDescent="0.2">
      <c r="A494" s="482"/>
      <c r="B494" s="484"/>
    </row>
    <row r="495" spans="1:2" s="483" customFormat="1" ht="14.1" hidden="1" customHeight="1" x14ac:dyDescent="0.2">
      <c r="A495" s="482"/>
      <c r="B495" s="484"/>
    </row>
    <row r="496" spans="1:2" s="483" customFormat="1" ht="14.1" hidden="1" customHeight="1" x14ac:dyDescent="0.2">
      <c r="A496" s="482"/>
      <c r="B496" s="484"/>
    </row>
    <row r="497" spans="1:32" s="483" customFormat="1" ht="14.1" hidden="1" customHeight="1" x14ac:dyDescent="0.2">
      <c r="A497" s="482"/>
      <c r="B497" s="484"/>
    </row>
    <row r="498" spans="1:32" s="483" customFormat="1" ht="14.1" hidden="1" customHeight="1" x14ac:dyDescent="0.2">
      <c r="A498" s="482"/>
      <c r="B498" s="484"/>
    </row>
    <row r="499" spans="1:32" s="483" customFormat="1" ht="14.1" hidden="1" customHeight="1" x14ac:dyDescent="0.2">
      <c r="A499" s="482"/>
      <c r="B499" s="484"/>
    </row>
    <row r="500" spans="1:32" s="483" customFormat="1" ht="14.1" hidden="1" customHeight="1" x14ac:dyDescent="0.2">
      <c r="A500" s="482"/>
      <c r="B500" s="484"/>
    </row>
    <row r="501" spans="1:32" s="483" customFormat="1" ht="14.1" hidden="1" customHeight="1" x14ac:dyDescent="0.2">
      <c r="A501" s="482"/>
      <c r="B501" s="484"/>
    </row>
    <row r="502" spans="1:32" s="483" customFormat="1" ht="14.1" hidden="1" customHeight="1" x14ac:dyDescent="0.2">
      <c r="A502" s="482"/>
      <c r="B502" s="484"/>
    </row>
    <row r="503" spans="1:32" s="483" customFormat="1" ht="14.1" hidden="1" customHeight="1" x14ac:dyDescent="0.2">
      <c r="A503" s="482"/>
      <c r="B503" s="484"/>
    </row>
    <row r="504" spans="1:32" s="483" customFormat="1" ht="14.1" hidden="1" customHeight="1" x14ac:dyDescent="0.2">
      <c r="A504" s="482"/>
      <c r="B504" s="484"/>
    </row>
    <row r="505" spans="1:32" s="483" customFormat="1" ht="14.1" hidden="1" customHeight="1" x14ac:dyDescent="0.2">
      <c r="A505" s="482"/>
      <c r="B505" s="484"/>
    </row>
    <row r="506" spans="1:32" s="483" customFormat="1" ht="14.1" hidden="1" customHeight="1" x14ac:dyDescent="0.2">
      <c r="A506" s="482"/>
      <c r="B506" s="484"/>
      <c r="S506" s="482"/>
      <c r="T506" s="482"/>
      <c r="U506" s="482"/>
      <c r="V506" s="482"/>
      <c r="W506" s="482"/>
      <c r="X506" s="482"/>
      <c r="Y506" s="482"/>
      <c r="Z506" s="482"/>
      <c r="AA506" s="482"/>
      <c r="AB506" s="482"/>
      <c r="AC506" s="482"/>
      <c r="AD506" s="482"/>
      <c r="AE506" s="482"/>
      <c r="AF506" s="482"/>
    </row>
    <row r="507" spans="1:32" s="483" customFormat="1" ht="14.1" hidden="1" customHeight="1" x14ac:dyDescent="0.2">
      <c r="A507" s="482"/>
      <c r="B507" s="484"/>
      <c r="S507" s="482"/>
      <c r="T507" s="482"/>
      <c r="U507" s="482"/>
      <c r="V507" s="482"/>
      <c r="W507" s="482"/>
      <c r="X507" s="482"/>
      <c r="Y507" s="482"/>
      <c r="Z507" s="482"/>
      <c r="AA507" s="482"/>
      <c r="AB507" s="482"/>
      <c r="AC507" s="482"/>
      <c r="AD507" s="482"/>
      <c r="AE507" s="482"/>
      <c r="AF507" s="482"/>
    </row>
    <row r="508" spans="1:32" s="483" customFormat="1" ht="14.1" hidden="1" customHeight="1" x14ac:dyDescent="0.2">
      <c r="A508" s="482"/>
      <c r="B508" s="484"/>
      <c r="S508" s="482"/>
      <c r="T508" s="482"/>
      <c r="U508" s="482"/>
      <c r="V508" s="482"/>
      <c r="W508" s="482"/>
      <c r="X508" s="482"/>
      <c r="Y508" s="482"/>
      <c r="Z508" s="482"/>
      <c r="AA508" s="482"/>
      <c r="AB508" s="482"/>
      <c r="AC508" s="482"/>
      <c r="AD508" s="482"/>
      <c r="AE508" s="482"/>
      <c r="AF508" s="482"/>
    </row>
    <row r="509" spans="1:32" s="483" customFormat="1" ht="14.1" hidden="1" customHeight="1" x14ac:dyDescent="0.2">
      <c r="A509" s="482"/>
      <c r="B509" s="484"/>
      <c r="S509" s="482"/>
      <c r="T509" s="482"/>
      <c r="U509" s="482"/>
      <c r="V509" s="482"/>
      <c r="W509" s="482"/>
      <c r="X509" s="482"/>
      <c r="Y509" s="482"/>
      <c r="Z509" s="482"/>
      <c r="AA509" s="482"/>
      <c r="AB509" s="482"/>
      <c r="AC509" s="482"/>
      <c r="AD509" s="482"/>
      <c r="AE509" s="482"/>
      <c r="AF509" s="482"/>
    </row>
    <row r="510" spans="1:32" s="483" customFormat="1" ht="14.1" hidden="1" customHeight="1" x14ac:dyDescent="0.2">
      <c r="A510" s="482"/>
      <c r="B510" s="484"/>
      <c r="S510" s="482"/>
      <c r="T510" s="482"/>
      <c r="U510" s="482"/>
      <c r="V510" s="482"/>
      <c r="W510" s="482"/>
      <c r="X510" s="482"/>
      <c r="Y510" s="482"/>
      <c r="Z510" s="482"/>
      <c r="AA510" s="482"/>
      <c r="AB510" s="482"/>
      <c r="AC510" s="482"/>
      <c r="AD510" s="482"/>
      <c r="AE510" s="482"/>
      <c r="AF510" s="482"/>
    </row>
    <row r="511" spans="1:32" s="483" customFormat="1" ht="14.1" hidden="1" customHeight="1" x14ac:dyDescent="0.2">
      <c r="A511" s="482"/>
      <c r="B511" s="484"/>
      <c r="S511" s="482"/>
      <c r="T511" s="482"/>
      <c r="U511" s="482"/>
      <c r="V511" s="482"/>
      <c r="W511" s="482"/>
      <c r="X511" s="482"/>
      <c r="Y511" s="482"/>
      <c r="Z511" s="482"/>
      <c r="AA511" s="482"/>
      <c r="AB511" s="482"/>
      <c r="AC511" s="482"/>
      <c r="AD511" s="482"/>
      <c r="AE511" s="482"/>
      <c r="AF511" s="482"/>
    </row>
    <row r="512" spans="1:32" s="483" customFormat="1" ht="14.1" hidden="1" customHeight="1" x14ac:dyDescent="0.2">
      <c r="A512" s="482"/>
      <c r="B512" s="484"/>
      <c r="S512" s="482"/>
      <c r="T512" s="482"/>
      <c r="U512" s="482"/>
      <c r="V512" s="482"/>
      <c r="W512" s="482"/>
      <c r="X512" s="482"/>
      <c r="Y512" s="482"/>
      <c r="Z512" s="482"/>
      <c r="AA512" s="482"/>
      <c r="AB512" s="482"/>
      <c r="AC512" s="482"/>
      <c r="AD512" s="482"/>
      <c r="AE512" s="482"/>
      <c r="AF512" s="482"/>
    </row>
    <row r="513" spans="1:32" s="483" customFormat="1" ht="14.1" hidden="1" customHeight="1" x14ac:dyDescent="0.2">
      <c r="A513" s="482"/>
      <c r="B513" s="484"/>
      <c r="K513" s="482"/>
      <c r="L513" s="482"/>
      <c r="M513" s="482"/>
      <c r="N513" s="482"/>
      <c r="O513" s="482"/>
      <c r="P513" s="482"/>
      <c r="Q513" s="482"/>
      <c r="R513" s="482"/>
      <c r="S513" s="482"/>
      <c r="T513" s="482"/>
      <c r="U513" s="482"/>
      <c r="V513" s="482"/>
      <c r="W513" s="482"/>
      <c r="X513" s="482"/>
      <c r="Y513" s="482"/>
      <c r="Z513" s="482"/>
      <c r="AA513" s="482"/>
      <c r="AB513" s="482"/>
      <c r="AC513" s="482"/>
      <c r="AD513" s="482"/>
      <c r="AE513" s="482"/>
      <c r="AF513" s="482"/>
    </row>
    <row r="514" spans="1:32" s="483" customFormat="1" ht="14.1" hidden="1" customHeight="1" x14ac:dyDescent="0.2">
      <c r="A514" s="482"/>
      <c r="B514" s="484"/>
      <c r="K514" s="482"/>
      <c r="L514" s="482"/>
      <c r="M514" s="482"/>
      <c r="N514" s="482"/>
      <c r="O514" s="482"/>
      <c r="P514" s="482"/>
      <c r="Q514" s="482"/>
      <c r="R514" s="482"/>
      <c r="S514" s="482"/>
      <c r="T514" s="482"/>
      <c r="U514" s="482"/>
      <c r="V514" s="482"/>
      <c r="W514" s="482"/>
      <c r="X514" s="482"/>
      <c r="Y514" s="482"/>
      <c r="Z514" s="482"/>
      <c r="AA514" s="482"/>
      <c r="AB514" s="482"/>
      <c r="AC514" s="482"/>
      <c r="AD514" s="482"/>
      <c r="AE514" s="482"/>
      <c r="AF514" s="482"/>
    </row>
    <row r="515" spans="1:32" s="483" customFormat="1" ht="14.1" hidden="1" customHeight="1" x14ac:dyDescent="0.2">
      <c r="A515" s="482"/>
      <c r="B515" s="484"/>
      <c r="K515" s="482"/>
      <c r="L515" s="482"/>
      <c r="M515" s="482"/>
      <c r="N515" s="482"/>
      <c r="O515" s="482"/>
      <c r="P515" s="482"/>
      <c r="Q515" s="482"/>
      <c r="R515" s="482"/>
      <c r="S515" s="482"/>
      <c r="T515" s="482"/>
      <c r="U515" s="482"/>
      <c r="V515" s="482"/>
      <c r="W515" s="482"/>
      <c r="X515" s="482"/>
      <c r="Y515" s="482"/>
      <c r="Z515" s="482"/>
      <c r="AA515" s="482"/>
      <c r="AB515" s="482"/>
      <c r="AC515" s="482"/>
      <c r="AD515" s="482"/>
      <c r="AE515" s="482"/>
      <c r="AF515" s="482"/>
    </row>
    <row r="516" spans="1:32" s="483" customFormat="1" ht="14.1" hidden="1" customHeight="1" x14ac:dyDescent="0.2">
      <c r="A516" s="482"/>
      <c r="B516" s="484"/>
      <c r="K516" s="482"/>
      <c r="L516" s="482"/>
      <c r="M516" s="482"/>
      <c r="N516" s="482"/>
      <c r="O516" s="482"/>
      <c r="P516" s="482"/>
      <c r="Q516" s="482"/>
      <c r="R516" s="482"/>
      <c r="S516" s="482"/>
      <c r="T516" s="482"/>
      <c r="U516" s="482"/>
      <c r="V516" s="482"/>
      <c r="W516" s="482"/>
      <c r="X516" s="482"/>
      <c r="Y516" s="482"/>
      <c r="Z516" s="482"/>
      <c r="AA516" s="482"/>
      <c r="AB516" s="482"/>
      <c r="AC516" s="482"/>
      <c r="AD516" s="482"/>
      <c r="AE516" s="482"/>
      <c r="AF516" s="482"/>
    </row>
    <row r="517" spans="1:32" s="483" customFormat="1" ht="14.1" hidden="1" customHeight="1" x14ac:dyDescent="0.2">
      <c r="A517" s="482"/>
      <c r="B517" s="484"/>
      <c r="K517" s="482"/>
      <c r="L517" s="482"/>
      <c r="M517" s="482"/>
      <c r="N517" s="482"/>
      <c r="O517" s="482"/>
      <c r="P517" s="482"/>
      <c r="Q517" s="482"/>
      <c r="R517" s="482"/>
      <c r="S517" s="482"/>
      <c r="T517" s="482"/>
      <c r="U517" s="482"/>
      <c r="V517" s="482"/>
      <c r="W517" s="482"/>
      <c r="X517" s="482"/>
      <c r="Y517" s="482"/>
      <c r="Z517" s="482"/>
      <c r="AA517" s="482"/>
      <c r="AB517" s="482"/>
      <c r="AC517" s="482"/>
      <c r="AD517" s="482"/>
      <c r="AE517" s="482"/>
      <c r="AF517" s="482"/>
    </row>
    <row r="518" spans="1:32" ht="14.1" hidden="1" customHeight="1" x14ac:dyDescent="0.2"/>
    <row r="519" spans="1:32" ht="14.1" hidden="1" customHeight="1" x14ac:dyDescent="0.2"/>
    <row r="520" spans="1:32" ht="14.1" hidden="1" customHeight="1" x14ac:dyDescent="0.2"/>
    <row r="521" spans="1:32" ht="14.1" hidden="1" customHeight="1" x14ac:dyDescent="0.2"/>
    <row r="522" spans="1:32" ht="14.1" hidden="1" customHeight="1" x14ac:dyDescent="0.2"/>
    <row r="523" spans="1:32" ht="14.1" hidden="1" customHeight="1" x14ac:dyDescent="0.2"/>
    <row r="524" spans="1:32" ht="14.1" hidden="1" customHeight="1" x14ac:dyDescent="0.2"/>
    <row r="525" spans="1:32" ht="14.1" hidden="1" customHeight="1" x14ac:dyDescent="0.2"/>
    <row r="526" spans="1:32" ht="14.1" hidden="1" customHeight="1" x14ac:dyDescent="0.2"/>
    <row r="527" spans="1:32" ht="14.1" hidden="1" customHeight="1" x14ac:dyDescent="0.2"/>
    <row r="528" spans="1:32" ht="14.1" hidden="1" customHeight="1" x14ac:dyDescent="0.2"/>
    <row r="529" ht="14.1" hidden="1" customHeight="1" x14ac:dyDescent="0.2"/>
    <row r="530" ht="14.1" hidden="1" customHeight="1" x14ac:dyDescent="0.2"/>
    <row r="531" ht="14.1" hidden="1" customHeight="1" x14ac:dyDescent="0.2"/>
    <row r="532" ht="14.1" hidden="1" customHeight="1" x14ac:dyDescent="0.2"/>
    <row r="533" ht="14.1" hidden="1" customHeight="1" x14ac:dyDescent="0.2"/>
    <row r="534" ht="14.1" hidden="1" customHeight="1" x14ac:dyDescent="0.2"/>
    <row r="535" ht="14.1" hidden="1" customHeight="1" x14ac:dyDescent="0.2"/>
    <row r="536" ht="14.1" hidden="1" customHeight="1" x14ac:dyDescent="0.2"/>
    <row r="537" ht="14.1" hidden="1" customHeight="1" x14ac:dyDescent="0.2"/>
    <row r="538" ht="14.1" hidden="1" customHeight="1" x14ac:dyDescent="0.2"/>
    <row r="539" ht="14.1" hidden="1" customHeight="1" x14ac:dyDescent="0.2"/>
    <row r="540" ht="14.1" hidden="1" customHeight="1" x14ac:dyDescent="0.2"/>
    <row r="541" ht="14.1" hidden="1" customHeight="1" x14ac:dyDescent="0.2"/>
    <row r="542" ht="14.1" hidden="1" customHeight="1" x14ac:dyDescent="0.2"/>
    <row r="543" ht="14.1" hidden="1" customHeight="1" x14ac:dyDescent="0.2"/>
    <row r="544" ht="14.1" hidden="1" customHeight="1" x14ac:dyDescent="0.2"/>
    <row r="545" ht="14.1" hidden="1" customHeight="1" x14ac:dyDescent="0.2"/>
    <row r="546" ht="14.1" hidden="1" customHeight="1" x14ac:dyDescent="0.2"/>
    <row r="547" ht="14.1" hidden="1" customHeight="1" x14ac:dyDescent="0.2"/>
    <row r="548" ht="14.1" hidden="1" customHeight="1" x14ac:dyDescent="0.2"/>
    <row r="549" ht="14.1" hidden="1" customHeight="1" x14ac:dyDescent="0.2"/>
    <row r="550" ht="14.1" hidden="1" customHeight="1" x14ac:dyDescent="0.2"/>
    <row r="551" ht="14.1" hidden="1" customHeight="1" x14ac:dyDescent="0.2"/>
    <row r="552" ht="14.1" hidden="1" customHeight="1" x14ac:dyDescent="0.2"/>
    <row r="553" ht="14.1" hidden="1" customHeight="1" x14ac:dyDescent="0.2"/>
    <row r="554" ht="14.1" hidden="1" customHeight="1" x14ac:dyDescent="0.2"/>
    <row r="555" ht="14.1" hidden="1" customHeight="1" x14ac:dyDescent="0.2"/>
    <row r="556" ht="14.1" hidden="1" customHeight="1" x14ac:dyDescent="0.2"/>
    <row r="557" ht="14.1" hidden="1" customHeight="1" x14ac:dyDescent="0.2"/>
    <row r="558" ht="14.1" hidden="1" customHeight="1" x14ac:dyDescent="0.2"/>
    <row r="559" ht="14.1" hidden="1" customHeight="1" x14ac:dyDescent="0.2"/>
    <row r="560" ht="14.1" hidden="1" customHeight="1" x14ac:dyDescent="0.2"/>
    <row r="561" ht="14.1" hidden="1" customHeight="1" x14ac:dyDescent="0.2"/>
    <row r="562" ht="14.1" hidden="1" customHeight="1" x14ac:dyDescent="0.2"/>
    <row r="563" ht="14.1" hidden="1" customHeight="1" x14ac:dyDescent="0.2"/>
    <row r="564" ht="14.1" hidden="1" customHeight="1" x14ac:dyDescent="0.2"/>
    <row r="565" ht="14.1" hidden="1" customHeight="1" x14ac:dyDescent="0.2"/>
    <row r="566" ht="14.1" hidden="1" customHeight="1" x14ac:dyDescent="0.2"/>
    <row r="567" ht="14.1" hidden="1" customHeight="1" x14ac:dyDescent="0.2"/>
    <row r="568" ht="14.1" hidden="1" customHeight="1" x14ac:dyDescent="0.2"/>
    <row r="569" ht="14.1" hidden="1" customHeight="1" x14ac:dyDescent="0.2"/>
    <row r="570" ht="14.1" hidden="1" customHeight="1" x14ac:dyDescent="0.2"/>
    <row r="571" ht="14.1" hidden="1" customHeight="1" x14ac:dyDescent="0.2"/>
    <row r="572" ht="14.1" hidden="1" customHeight="1" x14ac:dyDescent="0.2"/>
    <row r="573" ht="14.1" hidden="1" customHeight="1" x14ac:dyDescent="0.2"/>
    <row r="574" ht="14.1" hidden="1" customHeight="1" x14ac:dyDescent="0.2"/>
    <row r="575" ht="14.1" hidden="1" customHeight="1" x14ac:dyDescent="0.2"/>
    <row r="576" ht="14.1" hidden="1" customHeight="1" x14ac:dyDescent="0.2"/>
    <row r="577" spans="1:18" ht="14.1" hidden="1" customHeight="1" x14ac:dyDescent="0.2"/>
    <row r="578" spans="1:18" ht="14.1" hidden="1" customHeight="1" x14ac:dyDescent="0.2"/>
    <row r="579" spans="1:18" ht="14.1" hidden="1" customHeight="1" x14ac:dyDescent="0.2"/>
    <row r="580" spans="1:18" ht="14.1" hidden="1" customHeight="1" x14ac:dyDescent="0.2"/>
    <row r="581" spans="1:18" ht="14.1" hidden="1" customHeight="1" x14ac:dyDescent="0.2"/>
    <row r="582" spans="1:18" ht="14.1" hidden="1" customHeight="1" x14ac:dyDescent="0.2"/>
    <row r="583" spans="1:18" ht="14.1" hidden="1" customHeight="1" x14ac:dyDescent="0.2"/>
    <row r="584" spans="1:18" ht="14.1" hidden="1" customHeight="1" x14ac:dyDescent="0.2"/>
    <row r="585" spans="1:18" ht="14.1" hidden="1" customHeight="1" x14ac:dyDescent="0.2"/>
    <row r="586" spans="1:18" ht="14.1" hidden="1" customHeight="1" x14ac:dyDescent="0.2"/>
    <row r="587" spans="1:18" ht="14.1" hidden="1" customHeight="1" x14ac:dyDescent="0.2"/>
    <row r="588" spans="1:18" ht="14.1" hidden="1" customHeight="1" x14ac:dyDescent="0.2"/>
    <row r="589" spans="1:18" ht="14.1" hidden="1" customHeight="1" x14ac:dyDescent="0.2"/>
    <row r="590" spans="1:18" ht="14.1" hidden="1" customHeight="1" x14ac:dyDescent="0.2"/>
    <row r="591" spans="1:18" s="485" customFormat="1" ht="14.1" hidden="1" customHeight="1" x14ac:dyDescent="0.2">
      <c r="A591" s="482"/>
      <c r="B591" s="484"/>
      <c r="C591" s="483"/>
      <c r="D591" s="483"/>
      <c r="E591" s="483"/>
      <c r="F591" s="483"/>
      <c r="G591" s="483"/>
      <c r="H591" s="483"/>
      <c r="I591" s="483"/>
      <c r="J591" s="483"/>
      <c r="K591" s="482"/>
      <c r="L591" s="482"/>
      <c r="M591" s="482"/>
      <c r="N591" s="482"/>
      <c r="O591" s="482"/>
      <c r="P591" s="482"/>
      <c r="Q591" s="482"/>
      <c r="R591" s="482"/>
    </row>
    <row r="592" spans="1:18" s="485" customFormat="1" ht="14.1" hidden="1" customHeight="1" x14ac:dyDescent="0.2">
      <c r="A592" s="482"/>
      <c r="B592" s="484"/>
      <c r="C592" s="483"/>
      <c r="D592" s="483"/>
      <c r="E592" s="483"/>
      <c r="F592" s="483"/>
      <c r="G592" s="483"/>
      <c r="H592" s="483"/>
      <c r="I592" s="483"/>
      <c r="J592" s="483"/>
      <c r="K592" s="482"/>
      <c r="L592" s="482"/>
      <c r="M592" s="482"/>
      <c r="N592" s="482"/>
      <c r="O592" s="482"/>
      <c r="P592" s="482"/>
      <c r="Q592" s="482"/>
      <c r="R592" s="482"/>
    </row>
    <row r="593" spans="1:18" s="485" customFormat="1" ht="14.1" hidden="1" customHeight="1" x14ac:dyDescent="0.2">
      <c r="A593" s="482"/>
      <c r="B593" s="484"/>
      <c r="C593" s="483"/>
      <c r="D593" s="483"/>
      <c r="E593" s="483"/>
      <c r="F593" s="483"/>
      <c r="G593" s="483"/>
      <c r="H593" s="483"/>
      <c r="I593" s="483"/>
      <c r="J593" s="483"/>
      <c r="K593" s="482"/>
      <c r="L593" s="482"/>
      <c r="M593" s="482"/>
      <c r="N593" s="482"/>
      <c r="O593" s="482"/>
      <c r="P593" s="482"/>
      <c r="Q593" s="482"/>
      <c r="R593" s="482"/>
    </row>
    <row r="594" spans="1:18" s="485" customFormat="1" ht="14.1" hidden="1" customHeight="1" x14ac:dyDescent="0.2">
      <c r="A594" s="482"/>
      <c r="B594" s="484"/>
      <c r="C594" s="483"/>
      <c r="D594" s="483"/>
      <c r="E594" s="483"/>
      <c r="F594" s="483"/>
      <c r="G594" s="483"/>
      <c r="H594" s="483"/>
      <c r="I594" s="483"/>
      <c r="J594" s="483"/>
      <c r="K594" s="482"/>
      <c r="L594" s="482"/>
      <c r="M594" s="482"/>
      <c r="N594" s="482"/>
      <c r="O594" s="482"/>
      <c r="P594" s="482"/>
      <c r="Q594" s="482"/>
      <c r="R594" s="482"/>
    </row>
    <row r="595" spans="1:18" s="485" customFormat="1" ht="14.1" hidden="1" customHeight="1" x14ac:dyDescent="0.2">
      <c r="A595" s="482"/>
      <c r="B595" s="484"/>
      <c r="C595" s="483"/>
      <c r="D595" s="483"/>
      <c r="E595" s="483"/>
      <c r="F595" s="483"/>
      <c r="G595" s="483"/>
      <c r="H595" s="483"/>
      <c r="I595" s="483"/>
      <c r="J595" s="483"/>
      <c r="K595" s="482"/>
      <c r="L595" s="482"/>
      <c r="M595" s="482"/>
      <c r="N595" s="482"/>
      <c r="O595" s="482"/>
      <c r="P595" s="482"/>
      <c r="Q595" s="482"/>
      <c r="R595" s="482"/>
    </row>
    <row r="596" spans="1:18" s="485" customFormat="1" ht="14.1" hidden="1" customHeight="1" x14ac:dyDescent="0.2">
      <c r="A596" s="482"/>
      <c r="B596" s="484"/>
      <c r="C596" s="483"/>
      <c r="D596" s="483"/>
      <c r="E596" s="483"/>
      <c r="F596" s="483"/>
      <c r="G596" s="483"/>
      <c r="H596" s="483"/>
      <c r="I596" s="483"/>
      <c r="J596" s="483"/>
      <c r="K596" s="482"/>
      <c r="L596" s="482"/>
      <c r="M596" s="482"/>
      <c r="N596" s="482"/>
      <c r="O596" s="482"/>
      <c r="P596" s="482"/>
      <c r="Q596" s="482"/>
      <c r="R596" s="482"/>
    </row>
    <row r="597" spans="1:18" s="485" customFormat="1" ht="14.1" hidden="1" customHeight="1" x14ac:dyDescent="0.2">
      <c r="A597" s="482"/>
      <c r="B597" s="484"/>
      <c r="C597" s="483"/>
      <c r="D597" s="483"/>
      <c r="E597" s="483"/>
      <c r="F597" s="483"/>
      <c r="G597" s="483"/>
      <c r="H597" s="483"/>
      <c r="I597" s="483"/>
      <c r="J597" s="483"/>
      <c r="K597" s="482"/>
      <c r="L597" s="482"/>
      <c r="M597" s="482"/>
      <c r="N597" s="482"/>
      <c r="O597" s="482"/>
      <c r="P597" s="482"/>
      <c r="Q597" s="482"/>
      <c r="R597" s="482"/>
    </row>
    <row r="598" spans="1:18" s="485" customFormat="1" ht="14.1" hidden="1" customHeight="1" x14ac:dyDescent="0.2">
      <c r="A598" s="482"/>
      <c r="B598" s="484"/>
      <c r="C598" s="483"/>
      <c r="D598" s="483"/>
      <c r="E598" s="483"/>
      <c r="F598" s="483"/>
      <c r="G598" s="483"/>
      <c r="H598" s="483"/>
      <c r="I598" s="483"/>
      <c r="J598" s="483"/>
    </row>
    <row r="599" spans="1:18" s="485" customFormat="1" ht="14.1" hidden="1" customHeight="1" x14ac:dyDescent="0.2">
      <c r="A599" s="482"/>
      <c r="B599" s="484"/>
      <c r="C599" s="483"/>
      <c r="D599" s="483"/>
      <c r="E599" s="483"/>
      <c r="F599" s="483"/>
      <c r="G599" s="483"/>
      <c r="H599" s="483"/>
      <c r="I599" s="483"/>
      <c r="J599" s="483"/>
    </row>
    <row r="600" spans="1:18" s="485" customFormat="1" ht="14.1" hidden="1" customHeight="1" x14ac:dyDescent="0.2">
      <c r="A600" s="482"/>
      <c r="B600" s="484"/>
      <c r="C600" s="483"/>
      <c r="D600" s="483"/>
      <c r="E600" s="483"/>
      <c r="F600" s="483"/>
      <c r="G600" s="483"/>
      <c r="H600" s="483"/>
      <c r="I600" s="483"/>
      <c r="J600" s="483"/>
    </row>
    <row r="601" spans="1:18" s="485" customFormat="1" ht="14.1" hidden="1" customHeight="1" x14ac:dyDescent="0.2">
      <c r="A601" s="482"/>
      <c r="B601" s="484"/>
      <c r="C601" s="483"/>
      <c r="D601" s="483"/>
      <c r="E601" s="483"/>
      <c r="F601" s="483"/>
      <c r="G601" s="483"/>
      <c r="H601" s="483"/>
      <c r="I601" s="483"/>
      <c r="J601" s="483"/>
    </row>
    <row r="602" spans="1:18" s="485" customFormat="1" ht="14.1" hidden="1" customHeight="1" x14ac:dyDescent="0.2">
      <c r="A602" s="482"/>
      <c r="B602" s="484"/>
      <c r="C602" s="483"/>
      <c r="D602" s="483"/>
      <c r="E602" s="483"/>
      <c r="F602" s="483"/>
      <c r="G602" s="483"/>
      <c r="H602" s="483"/>
      <c r="I602" s="483"/>
      <c r="J602" s="483"/>
    </row>
    <row r="603" spans="1:18" s="485" customFormat="1" ht="14.1" hidden="1" customHeight="1" x14ac:dyDescent="0.2">
      <c r="A603" s="482"/>
      <c r="B603" s="484"/>
      <c r="C603" s="483"/>
      <c r="D603" s="483"/>
      <c r="E603" s="483"/>
      <c r="F603" s="483"/>
      <c r="G603" s="483"/>
      <c r="H603" s="483"/>
      <c r="I603" s="483"/>
      <c r="J603" s="483"/>
    </row>
    <row r="604" spans="1:18" s="485" customFormat="1" ht="14.1" hidden="1" customHeight="1" x14ac:dyDescent="0.2">
      <c r="A604" s="482"/>
      <c r="B604" s="484"/>
      <c r="C604" s="483"/>
      <c r="D604" s="483"/>
      <c r="E604" s="483"/>
      <c r="F604" s="483"/>
      <c r="G604" s="483"/>
      <c r="H604" s="483"/>
      <c r="I604" s="483"/>
      <c r="J604" s="483"/>
    </row>
    <row r="605" spans="1:18" s="485" customFormat="1" ht="14.1" hidden="1" customHeight="1" x14ac:dyDescent="0.2">
      <c r="A605" s="482"/>
      <c r="B605" s="484"/>
      <c r="C605" s="483"/>
      <c r="D605" s="483"/>
      <c r="E605" s="483"/>
      <c r="F605" s="483"/>
      <c r="G605" s="483"/>
      <c r="H605" s="483"/>
      <c r="I605" s="483"/>
      <c r="J605" s="483"/>
    </row>
    <row r="606" spans="1:18" s="485" customFormat="1" ht="0" hidden="1" customHeight="1" x14ac:dyDescent="0.2">
      <c r="A606" s="482"/>
      <c r="B606" s="484"/>
      <c r="C606" s="483"/>
      <c r="D606" s="483"/>
      <c r="E606" s="483"/>
      <c r="F606" s="483"/>
      <c r="G606" s="483"/>
      <c r="H606" s="483"/>
      <c r="I606" s="483"/>
      <c r="J606" s="483"/>
    </row>
    <row r="607" spans="1:18" x14ac:dyDescent="0.2">
      <c r="K607" s="485"/>
      <c r="L607" s="485"/>
      <c r="M607" s="485"/>
      <c r="N607" s="485"/>
      <c r="O607" s="485"/>
      <c r="P607" s="485"/>
      <c r="Q607" s="485"/>
      <c r="R607" s="485"/>
    </row>
    <row r="608" spans="1:18" hidden="1" x14ac:dyDescent="0.2">
      <c r="K608" s="485"/>
      <c r="L608" s="485"/>
      <c r="M608" s="485"/>
      <c r="N608" s="485"/>
      <c r="O608" s="485"/>
      <c r="P608" s="485"/>
      <c r="Q608" s="485"/>
      <c r="R608" s="485"/>
    </row>
    <row r="609" spans="11:18" hidden="1" x14ac:dyDescent="0.2">
      <c r="K609" s="485"/>
      <c r="L609" s="485"/>
      <c r="M609" s="485"/>
      <c r="N609" s="485"/>
      <c r="O609" s="485"/>
      <c r="P609" s="485"/>
      <c r="Q609" s="485"/>
      <c r="R609" s="485"/>
    </row>
    <row r="610" spans="11:18" hidden="1" x14ac:dyDescent="0.2">
      <c r="K610" s="485"/>
      <c r="L610" s="485"/>
      <c r="M610" s="485"/>
      <c r="N610" s="485"/>
      <c r="O610" s="485"/>
      <c r="P610" s="485"/>
      <c r="Q610" s="485"/>
      <c r="R610" s="485"/>
    </row>
    <row r="611" spans="11:18" hidden="1" x14ac:dyDescent="0.2">
      <c r="K611" s="485"/>
      <c r="L611" s="485"/>
      <c r="M611" s="485"/>
      <c r="N611" s="485"/>
      <c r="O611" s="485"/>
      <c r="P611" s="485"/>
      <c r="Q611" s="485"/>
      <c r="R611" s="485"/>
    </row>
    <row r="612" spans="11:18" hidden="1" x14ac:dyDescent="0.2">
      <c r="K612" s="485"/>
      <c r="L612" s="485"/>
      <c r="M612" s="485"/>
      <c r="N612" s="485"/>
      <c r="O612" s="485"/>
      <c r="P612" s="485"/>
      <c r="Q612" s="485"/>
      <c r="R612" s="485"/>
    </row>
    <row r="613" spans="11:18" hidden="1" x14ac:dyDescent="0.2">
      <c r="K613" s="485"/>
      <c r="L613" s="485"/>
      <c r="M613" s="485"/>
      <c r="N613" s="485"/>
      <c r="O613" s="485"/>
      <c r="P613" s="485"/>
      <c r="Q613" s="485"/>
      <c r="R613" s="485"/>
    </row>
  </sheetData>
  <sheetProtection algorithmName="SHA-512" hashValue="8g4zRUxHa+pBxXgx089nrTQqzFzYpWGtgr8Gjsn3xYYrJpJSegE8xE9ZZo5wSZHSXFJ3MPc8/Rx5hY/XmEmvaA==" saltValue="ZuTPLlPD0M6XwNNSf1kUmw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/>
  <dimension ref="A1:AC534"/>
  <sheetViews>
    <sheetView showGridLines="0" zoomScaleNormal="100" workbookViewId="0">
      <selection activeCell="AB67" sqref="AB67"/>
    </sheetView>
  </sheetViews>
  <sheetFormatPr defaultColWidth="0" defaultRowHeight="0" customHeight="1" zeroHeight="1" x14ac:dyDescent="0.2"/>
  <cols>
    <col min="1" max="1" width="3.7109375" style="5" customWidth="1"/>
    <col min="2" max="2" width="44.7109375" style="4" customWidth="1"/>
    <col min="3" max="7" width="15.7109375" style="6" customWidth="1"/>
    <col min="8" max="8" width="3.7109375" style="5" customWidth="1"/>
    <col min="9" max="29" width="15.7109375" style="5" hidden="1" customWidth="1"/>
    <col min="30" max="16384" width="8.85546875" style="5" hidden="1"/>
  </cols>
  <sheetData>
    <row r="1" spans="1:7" ht="16.899999999999999" customHeight="1" x14ac:dyDescent="0.2">
      <c r="A1" s="11"/>
    </row>
    <row r="2" spans="1:7" s="44" customFormat="1" ht="22.5" x14ac:dyDescent="0.3">
      <c r="A2" s="11"/>
      <c r="B2" s="8" t="str">
        <f>+Samenvatting!B2</f>
        <v>Europese openbare aanbesteding</v>
      </c>
      <c r="C2" s="43"/>
      <c r="D2" s="43"/>
      <c r="E2" s="43"/>
      <c r="F2" s="43"/>
      <c r="G2" s="43"/>
    </row>
    <row r="3" spans="1:7" s="3" customFormat="1" ht="22.5" x14ac:dyDescent="0.3">
      <c r="B3" s="12" t="str">
        <f>+Samenvatting!B3</f>
        <v>Vervanging LAN omgeving</v>
      </c>
      <c r="C3" s="9"/>
      <c r="D3" s="9"/>
      <c r="E3" s="9"/>
      <c r="F3" s="9"/>
      <c r="G3" s="9"/>
    </row>
    <row r="4" spans="1:7" s="11" customFormat="1" ht="18" x14ac:dyDescent="0.25">
      <c r="B4" s="45" t="s">
        <v>3</v>
      </c>
      <c r="C4" s="13"/>
      <c r="D4" s="13"/>
      <c r="E4" s="13"/>
      <c r="F4" s="13"/>
      <c r="G4" s="13"/>
    </row>
    <row r="5" spans="1:7" s="11" customFormat="1" ht="12.75" x14ac:dyDescent="0.15">
      <c r="B5" s="15" t="s">
        <v>178</v>
      </c>
      <c r="C5" s="13"/>
      <c r="D5" s="13"/>
      <c r="E5" s="13"/>
      <c r="F5" s="13"/>
      <c r="G5" s="13"/>
    </row>
    <row r="6" spans="1:7" s="11" customFormat="1" ht="12.75" x14ac:dyDescent="0.2">
      <c r="B6" s="46"/>
      <c r="C6" s="13"/>
      <c r="D6" s="13"/>
      <c r="E6" s="13"/>
      <c r="F6" s="13"/>
      <c r="G6" s="13"/>
    </row>
    <row r="7" spans="1:7" s="11" customFormat="1" ht="13.5" thickBot="1" x14ac:dyDescent="0.25">
      <c r="B7" s="24"/>
      <c r="C7" s="20"/>
      <c r="D7" s="20"/>
      <c r="E7" s="20"/>
      <c r="F7" s="20"/>
      <c r="G7" s="20"/>
    </row>
    <row r="8" spans="1:7" s="11" customFormat="1" ht="12.75" x14ac:dyDescent="0.2">
      <c r="B8" s="17"/>
      <c r="C8" s="18"/>
      <c r="D8" s="18"/>
      <c r="E8" s="18"/>
      <c r="F8" s="18"/>
      <c r="G8" s="18"/>
    </row>
    <row r="9" spans="1:7" s="11" customFormat="1" ht="19.899999999999999" customHeight="1" x14ac:dyDescent="0.2">
      <c r="B9" s="21" t="s">
        <v>404</v>
      </c>
      <c r="C9" s="21"/>
      <c r="D9" s="21"/>
      <c r="E9" s="21"/>
      <c r="F9" s="21"/>
      <c r="G9" s="21"/>
    </row>
    <row r="10" spans="1:7" s="11" customFormat="1" ht="19.899999999999999" customHeight="1" thickBot="1" x14ac:dyDescent="0.25">
      <c r="B10" s="24"/>
      <c r="C10" s="20"/>
      <c r="D10" s="20"/>
      <c r="E10" s="20"/>
      <c r="F10" s="20"/>
      <c r="G10" s="20"/>
    </row>
    <row r="11" spans="1:7" s="11" customFormat="1" ht="12.75" x14ac:dyDescent="0.2">
      <c r="B11" s="17"/>
      <c r="C11" s="18"/>
      <c r="D11" s="18"/>
      <c r="E11" s="18"/>
      <c r="F11" s="18"/>
      <c r="G11" s="18"/>
    </row>
    <row r="12" spans="1:7" s="11" customFormat="1" ht="12.75" hidden="1" x14ac:dyDescent="0.2">
      <c r="B12" s="47"/>
      <c r="C12" s="47"/>
      <c r="D12" s="47"/>
      <c r="E12" s="47"/>
      <c r="F12" s="47"/>
      <c r="G12" s="47"/>
    </row>
    <row r="13" spans="1:7" s="11" customFormat="1" ht="12.75" hidden="1" x14ac:dyDescent="0.2">
      <c r="B13" s="47"/>
      <c r="C13" s="47"/>
      <c r="D13" s="47"/>
      <c r="E13" s="47"/>
      <c r="F13" s="47"/>
      <c r="G13" s="47"/>
    </row>
    <row r="14" spans="1:7" s="11" customFormat="1" ht="12.75" hidden="1" x14ac:dyDescent="0.2">
      <c r="B14" s="47"/>
      <c r="C14" s="47"/>
      <c r="D14" s="47"/>
      <c r="E14" s="47"/>
      <c r="F14" s="47"/>
      <c r="G14" s="47"/>
    </row>
    <row r="15" spans="1:7" s="11" customFormat="1" ht="12.75" hidden="1" x14ac:dyDescent="0.2">
      <c r="B15" s="47"/>
      <c r="C15" s="47"/>
      <c r="D15" s="47"/>
      <c r="E15" s="47"/>
      <c r="F15" s="47"/>
      <c r="G15" s="47"/>
    </row>
    <row r="16" spans="1:7" s="11" customFormat="1" ht="12.75" hidden="1" x14ac:dyDescent="0.2">
      <c r="B16" s="47"/>
      <c r="C16" s="47"/>
      <c r="D16" s="47"/>
      <c r="E16" s="47"/>
      <c r="F16" s="47"/>
      <c r="G16" s="47"/>
    </row>
    <row r="17" spans="2:7" s="11" customFormat="1" ht="12.75" hidden="1" x14ac:dyDescent="0.2">
      <c r="B17" s="47"/>
      <c r="C17" s="47"/>
      <c r="D17" s="47"/>
      <c r="E17" s="47"/>
      <c r="F17" s="47"/>
      <c r="G17" s="47"/>
    </row>
    <row r="18" spans="2:7" s="11" customFormat="1" ht="12.75" hidden="1" x14ac:dyDescent="0.2">
      <c r="B18" s="47"/>
      <c r="C18" s="47"/>
      <c r="D18" s="47"/>
      <c r="E18" s="47"/>
      <c r="F18" s="47"/>
      <c r="G18" s="47"/>
    </row>
    <row r="19" spans="2:7" s="11" customFormat="1" ht="12.75" hidden="1" x14ac:dyDescent="0.2">
      <c r="B19" s="47"/>
      <c r="C19" s="47"/>
      <c r="D19" s="47"/>
      <c r="E19" s="47"/>
      <c r="F19" s="47"/>
      <c r="G19" s="47"/>
    </row>
    <row r="20" spans="2:7" s="11" customFormat="1" ht="12.75" hidden="1" x14ac:dyDescent="0.2">
      <c r="B20" s="47"/>
      <c r="C20" s="47"/>
      <c r="D20" s="47"/>
      <c r="E20" s="47"/>
      <c r="F20" s="47"/>
      <c r="G20" s="47"/>
    </row>
    <row r="21" spans="2:7" s="11" customFormat="1" ht="12.75" hidden="1" x14ac:dyDescent="0.2">
      <c r="B21" s="47"/>
      <c r="C21" s="47"/>
      <c r="D21" s="47"/>
      <c r="E21" s="47"/>
      <c r="F21" s="47"/>
      <c r="G21" s="47"/>
    </row>
    <row r="22" spans="2:7" s="11" customFormat="1" ht="12.75" hidden="1" x14ac:dyDescent="0.2">
      <c r="B22" s="47"/>
      <c r="C22" s="47"/>
      <c r="D22" s="47"/>
      <c r="E22" s="47"/>
      <c r="F22" s="47"/>
      <c r="G22" s="47"/>
    </row>
    <row r="23" spans="2:7" s="11" customFormat="1" ht="12.75" hidden="1" x14ac:dyDescent="0.2">
      <c r="B23" s="47"/>
      <c r="C23" s="47"/>
      <c r="D23" s="47"/>
      <c r="E23" s="47"/>
      <c r="F23" s="47"/>
      <c r="G23" s="47"/>
    </row>
    <row r="24" spans="2:7" s="11" customFormat="1" ht="12.75" hidden="1" x14ac:dyDescent="0.2">
      <c r="B24" s="47"/>
      <c r="C24" s="47"/>
      <c r="D24" s="47"/>
      <c r="E24" s="47"/>
      <c r="F24" s="47"/>
      <c r="G24" s="47"/>
    </row>
    <row r="25" spans="2:7" s="11" customFormat="1" ht="12.75" hidden="1" x14ac:dyDescent="0.2">
      <c r="B25" s="47"/>
      <c r="C25" s="47"/>
      <c r="D25" s="47"/>
      <c r="E25" s="47"/>
      <c r="F25" s="47"/>
      <c r="G25" s="47"/>
    </row>
    <row r="26" spans="2:7" s="11" customFormat="1" ht="12.75" hidden="1" x14ac:dyDescent="0.2">
      <c r="B26" s="47"/>
      <c r="C26" s="47"/>
      <c r="D26" s="47"/>
      <c r="E26" s="47"/>
      <c r="F26" s="47"/>
      <c r="G26" s="47"/>
    </row>
    <row r="27" spans="2:7" s="11" customFormat="1" ht="12.75" hidden="1" x14ac:dyDescent="0.2">
      <c r="B27" s="47"/>
      <c r="C27" s="47"/>
      <c r="D27" s="47"/>
      <c r="E27" s="47"/>
      <c r="F27" s="47"/>
      <c r="G27" s="47"/>
    </row>
    <row r="28" spans="2:7" s="11" customFormat="1" ht="12.75" hidden="1" x14ac:dyDescent="0.2">
      <c r="B28" s="47"/>
      <c r="C28" s="47"/>
      <c r="D28" s="47"/>
      <c r="E28" s="47"/>
      <c r="F28" s="47"/>
      <c r="G28" s="47"/>
    </row>
    <row r="29" spans="2:7" s="11" customFormat="1" ht="12.75" hidden="1" x14ac:dyDescent="0.2">
      <c r="B29" s="47"/>
      <c r="C29" s="47"/>
      <c r="D29" s="47"/>
      <c r="E29" s="47"/>
      <c r="F29" s="47"/>
      <c r="G29" s="47"/>
    </row>
    <row r="30" spans="2:7" s="11" customFormat="1" ht="12.75" hidden="1" x14ac:dyDescent="0.2">
      <c r="B30" s="47"/>
      <c r="C30" s="47"/>
      <c r="D30" s="47"/>
      <c r="E30" s="47"/>
      <c r="F30" s="47"/>
      <c r="G30" s="47"/>
    </row>
    <row r="31" spans="2:7" s="11" customFormat="1" ht="12.75" hidden="1" x14ac:dyDescent="0.2">
      <c r="B31" s="47"/>
      <c r="C31" s="47"/>
      <c r="D31" s="47"/>
      <c r="E31" s="47"/>
      <c r="F31" s="47"/>
      <c r="G31" s="47"/>
    </row>
    <row r="32" spans="2:7" s="11" customFormat="1" ht="12.75" hidden="1" x14ac:dyDescent="0.2">
      <c r="B32" s="47"/>
      <c r="C32" s="47"/>
      <c r="D32" s="47"/>
      <c r="E32" s="47"/>
      <c r="F32" s="47"/>
      <c r="G32" s="47"/>
    </row>
    <row r="33" spans="2:7" s="11" customFormat="1" ht="12.75" hidden="1" x14ac:dyDescent="0.2">
      <c r="B33" s="47"/>
      <c r="C33" s="47"/>
      <c r="D33" s="47"/>
      <c r="E33" s="47"/>
      <c r="F33" s="47"/>
      <c r="G33" s="47"/>
    </row>
    <row r="34" spans="2:7" s="11" customFormat="1" ht="12.75" hidden="1" x14ac:dyDescent="0.2">
      <c r="B34" s="48"/>
      <c r="C34" s="18"/>
      <c r="D34" s="18"/>
      <c r="E34" s="18"/>
      <c r="F34" s="18"/>
      <c r="G34" s="18"/>
    </row>
    <row r="35" spans="2:7" s="11" customFormat="1" ht="15" hidden="1" x14ac:dyDescent="0.2">
      <c r="B35" s="49" t="s">
        <v>4</v>
      </c>
      <c r="C35" s="50"/>
      <c r="D35" s="50"/>
      <c r="E35" s="50"/>
      <c r="F35" s="50"/>
      <c r="G35" s="50"/>
    </row>
    <row r="36" spans="2:7" s="11" customFormat="1" ht="12.75" hidden="1" x14ac:dyDescent="0.2">
      <c r="B36" s="51" t="s">
        <v>274</v>
      </c>
      <c r="C36" s="52"/>
      <c r="D36" s="52"/>
      <c r="E36" s="52"/>
      <c r="F36" s="52"/>
      <c r="G36" s="52"/>
    </row>
    <row r="37" spans="2:7" s="11" customFormat="1" ht="12.75" hidden="1" x14ac:dyDescent="0.15">
      <c r="B37" s="53"/>
      <c r="C37" s="54"/>
      <c r="D37" s="54"/>
      <c r="E37" s="54"/>
      <c r="F37" s="54"/>
      <c r="G37" s="54"/>
    </row>
    <row r="38" spans="2:7" s="11" customFormat="1" ht="12.75" hidden="1" x14ac:dyDescent="0.15">
      <c r="B38" s="53"/>
      <c r="C38" s="54"/>
      <c r="D38" s="54"/>
      <c r="E38" s="54"/>
      <c r="F38" s="54"/>
      <c r="G38" s="54"/>
    </row>
    <row r="39" spans="2:7" s="11" customFormat="1" ht="12.75" hidden="1" x14ac:dyDescent="0.15">
      <c r="B39" s="53"/>
      <c r="C39" s="54"/>
      <c r="D39" s="54"/>
      <c r="E39" s="54"/>
      <c r="F39" s="54"/>
      <c r="G39" s="54"/>
    </row>
    <row r="40" spans="2:7" s="11" customFormat="1" ht="12.75" hidden="1" x14ac:dyDescent="0.15">
      <c r="B40" s="53"/>
      <c r="C40" s="54"/>
      <c r="D40" s="54"/>
      <c r="E40" s="54"/>
      <c r="F40" s="54"/>
      <c r="G40" s="54"/>
    </row>
    <row r="41" spans="2:7" s="11" customFormat="1" ht="12.75" hidden="1" x14ac:dyDescent="0.15">
      <c r="B41" s="53"/>
      <c r="C41" s="54"/>
      <c r="D41" s="54"/>
      <c r="E41" s="54"/>
      <c r="F41" s="54"/>
      <c r="G41" s="54"/>
    </row>
    <row r="42" spans="2:7" s="11" customFormat="1" ht="12.75" hidden="1" x14ac:dyDescent="0.15">
      <c r="B42" s="53"/>
      <c r="C42" s="54"/>
      <c r="D42" s="54"/>
      <c r="E42" s="54"/>
      <c r="F42" s="54"/>
      <c r="G42" s="54"/>
    </row>
    <row r="43" spans="2:7" s="11" customFormat="1" ht="12.75" hidden="1" x14ac:dyDescent="0.15">
      <c r="B43" s="53"/>
      <c r="C43" s="54"/>
      <c r="D43" s="54"/>
      <c r="E43" s="54"/>
      <c r="F43" s="54"/>
      <c r="G43" s="54"/>
    </row>
    <row r="44" spans="2:7" s="11" customFormat="1" ht="12.75" hidden="1" x14ac:dyDescent="0.15">
      <c r="B44" s="53"/>
      <c r="C44" s="54"/>
      <c r="D44" s="54"/>
      <c r="E44" s="54"/>
      <c r="F44" s="54"/>
      <c r="G44" s="54"/>
    </row>
    <row r="45" spans="2:7" s="11" customFormat="1" ht="12.75" hidden="1" x14ac:dyDescent="0.15">
      <c r="B45" s="53"/>
      <c r="C45" s="54"/>
      <c r="D45" s="54"/>
      <c r="E45" s="54"/>
      <c r="F45" s="54"/>
      <c r="G45" s="54"/>
    </row>
    <row r="46" spans="2:7" s="11" customFormat="1" ht="12.75" hidden="1" x14ac:dyDescent="0.15">
      <c r="B46" s="53"/>
      <c r="C46" s="54"/>
      <c r="D46" s="54"/>
      <c r="E46" s="54"/>
      <c r="F46" s="54"/>
      <c r="G46" s="54"/>
    </row>
    <row r="47" spans="2:7" s="11" customFormat="1" ht="12.75" hidden="1" x14ac:dyDescent="0.15">
      <c r="B47" s="53"/>
      <c r="C47" s="54"/>
      <c r="D47" s="54"/>
      <c r="E47" s="54"/>
      <c r="F47" s="54"/>
      <c r="G47" s="54"/>
    </row>
    <row r="48" spans="2:7" s="11" customFormat="1" ht="12.75" hidden="1" x14ac:dyDescent="0.15">
      <c r="B48" s="53"/>
      <c r="C48" s="54"/>
      <c r="D48" s="54"/>
      <c r="E48" s="54"/>
      <c r="F48" s="54"/>
      <c r="G48" s="54"/>
    </row>
    <row r="49" spans="1:7" s="11" customFormat="1" ht="12.75" hidden="1" x14ac:dyDescent="0.15">
      <c r="B49" s="53"/>
      <c r="C49" s="54"/>
      <c r="D49" s="54"/>
      <c r="E49" s="54"/>
      <c r="F49" s="54"/>
      <c r="G49" s="54"/>
    </row>
    <row r="50" spans="1:7" s="11" customFormat="1" ht="12.75" hidden="1" x14ac:dyDescent="0.15">
      <c r="B50" s="53"/>
      <c r="C50" s="54"/>
      <c r="D50" s="54"/>
      <c r="E50" s="54"/>
      <c r="F50" s="54"/>
      <c r="G50" s="54"/>
    </row>
    <row r="51" spans="1:7" s="11" customFormat="1" ht="12.75" hidden="1" x14ac:dyDescent="0.15">
      <c r="B51" s="53"/>
      <c r="C51" s="54"/>
      <c r="D51" s="54"/>
      <c r="E51" s="54"/>
      <c r="F51" s="54"/>
      <c r="G51" s="54"/>
    </row>
    <row r="52" spans="1:7" s="11" customFormat="1" ht="12.75" hidden="1" x14ac:dyDescent="0.15">
      <c r="B52" s="53"/>
      <c r="C52" s="54"/>
      <c r="D52" s="54"/>
      <c r="E52" s="54"/>
      <c r="F52" s="54"/>
      <c r="G52" s="54"/>
    </row>
    <row r="53" spans="1:7" s="11" customFormat="1" ht="12.75" hidden="1" x14ac:dyDescent="0.15">
      <c r="B53" s="53"/>
      <c r="C53" s="54"/>
      <c r="D53" s="54"/>
      <c r="E53" s="54"/>
      <c r="F53" s="54"/>
      <c r="G53" s="54"/>
    </row>
    <row r="54" spans="1:7" s="11" customFormat="1" ht="12.75" hidden="1" x14ac:dyDescent="0.15">
      <c r="B54" s="53"/>
      <c r="C54" s="54"/>
      <c r="D54" s="54"/>
      <c r="E54" s="54"/>
      <c r="F54" s="54"/>
      <c r="G54" s="54"/>
    </row>
    <row r="55" spans="1:7" s="11" customFormat="1" ht="12.75" hidden="1" x14ac:dyDescent="0.15">
      <c r="B55" s="53"/>
      <c r="C55" s="54"/>
      <c r="D55" s="54"/>
      <c r="E55" s="54"/>
      <c r="F55" s="54"/>
      <c r="G55" s="54"/>
    </row>
    <row r="56" spans="1:7" s="11" customFormat="1" ht="12.75" hidden="1" x14ac:dyDescent="0.15">
      <c r="B56" s="53"/>
      <c r="C56" s="54"/>
      <c r="D56" s="54"/>
      <c r="E56" s="54"/>
      <c r="F56" s="54"/>
      <c r="G56" s="54"/>
    </row>
    <row r="57" spans="1:7" s="11" customFormat="1" ht="12.75" hidden="1" x14ac:dyDescent="0.15">
      <c r="B57" s="53"/>
      <c r="C57" s="54"/>
      <c r="D57" s="54"/>
      <c r="E57" s="54"/>
      <c r="F57" s="54"/>
      <c r="G57" s="54"/>
    </row>
    <row r="58" spans="1:7" s="11" customFormat="1" ht="12.75" hidden="1" x14ac:dyDescent="0.15">
      <c r="B58" s="55"/>
      <c r="C58" s="56"/>
      <c r="D58" s="56"/>
      <c r="E58" s="56"/>
      <c r="F58" s="56"/>
      <c r="G58" s="56"/>
    </row>
    <row r="59" spans="1:7" s="11" customFormat="1" ht="13.5" hidden="1" thickBot="1" x14ac:dyDescent="0.25">
      <c r="B59" s="24"/>
      <c r="C59" s="20"/>
      <c r="D59" s="20"/>
      <c r="E59" s="20"/>
      <c r="F59" s="20"/>
      <c r="G59" s="20"/>
    </row>
    <row r="60" spans="1:7" ht="14.25" hidden="1" x14ac:dyDescent="0.2">
      <c r="A60" s="11"/>
      <c r="B60" s="17"/>
      <c r="C60" s="18"/>
      <c r="D60" s="18"/>
      <c r="E60" s="18"/>
      <c r="F60" s="18"/>
      <c r="G60" s="18"/>
    </row>
    <row r="61" spans="1:7" ht="14.25" hidden="1" x14ac:dyDescent="0.2"/>
    <row r="62" spans="1:7" ht="14.25" hidden="1" x14ac:dyDescent="0.2"/>
    <row r="63" spans="1:7" ht="14.25" hidden="1" x14ac:dyDescent="0.2"/>
    <row r="64" spans="1:7" ht="14.25" hidden="1" x14ac:dyDescent="0.2"/>
    <row r="65" ht="14.25" hidden="1" x14ac:dyDescent="0.2"/>
    <row r="66" ht="14.25" hidden="1" x14ac:dyDescent="0.2"/>
    <row r="67" ht="14.25" hidden="1" x14ac:dyDescent="0.2"/>
    <row r="68" ht="14.25" hidden="1" x14ac:dyDescent="0.2"/>
    <row r="69" ht="14.25" hidden="1" x14ac:dyDescent="0.2"/>
    <row r="70" ht="14.25" hidden="1" x14ac:dyDescent="0.2"/>
    <row r="71" ht="14.25" hidden="1" x14ac:dyDescent="0.2"/>
    <row r="72" ht="14.25" hidden="1" x14ac:dyDescent="0.2"/>
    <row r="73" ht="14.25" hidden="1" x14ac:dyDescent="0.2"/>
    <row r="74" ht="14.25" hidden="1" x14ac:dyDescent="0.2"/>
    <row r="75" ht="14.25" hidden="1" x14ac:dyDescent="0.2"/>
    <row r="76" ht="14.25" hidden="1" x14ac:dyDescent="0.2"/>
    <row r="77" ht="14.25" hidden="1" x14ac:dyDescent="0.2"/>
    <row r="78" ht="14.25" hidden="1" x14ac:dyDescent="0.2"/>
    <row r="79" ht="14.25" hidden="1" x14ac:dyDescent="0.2"/>
    <row r="80" ht="14.25" hidden="1" x14ac:dyDescent="0.2"/>
    <row r="81" ht="14.25" hidden="1" x14ac:dyDescent="0.2"/>
    <row r="82" ht="14.25" hidden="1" x14ac:dyDescent="0.2"/>
    <row r="83" ht="14.25" hidden="1" x14ac:dyDescent="0.2"/>
    <row r="84" ht="14.25" hidden="1" x14ac:dyDescent="0.2"/>
    <row r="85" ht="14.25" hidden="1" x14ac:dyDescent="0.2"/>
    <row r="86" ht="14.25" hidden="1" x14ac:dyDescent="0.2"/>
    <row r="87" ht="14.25" hidden="1" x14ac:dyDescent="0.2"/>
    <row r="88" ht="14.25" hidden="1" x14ac:dyDescent="0.2"/>
    <row r="89" ht="14.25" hidden="1" x14ac:dyDescent="0.2"/>
    <row r="90" ht="14.25" hidden="1" x14ac:dyDescent="0.2"/>
    <row r="91" ht="14.25" hidden="1" x14ac:dyDescent="0.2"/>
    <row r="92" ht="14.25" hidden="1" x14ac:dyDescent="0.2"/>
    <row r="93" ht="14.25" hidden="1" x14ac:dyDescent="0.2"/>
    <row r="94" ht="14.25" hidden="1" x14ac:dyDescent="0.2"/>
    <row r="95" ht="14.25" hidden="1" x14ac:dyDescent="0.2"/>
    <row r="96" ht="14.25" hidden="1" x14ac:dyDescent="0.2"/>
    <row r="97" ht="14.25" hidden="1" x14ac:dyDescent="0.2"/>
    <row r="98" ht="14.25" hidden="1" x14ac:dyDescent="0.2"/>
    <row r="99" ht="14.25" hidden="1" x14ac:dyDescent="0.2"/>
    <row r="100" ht="14.25" hidden="1" x14ac:dyDescent="0.2"/>
    <row r="101" ht="14.25" hidden="1" x14ac:dyDescent="0.2"/>
    <row r="102" ht="14.25" hidden="1" x14ac:dyDescent="0.2"/>
    <row r="103" ht="14.25" hidden="1" x14ac:dyDescent="0.2"/>
    <row r="104" ht="14.25" hidden="1" x14ac:dyDescent="0.2"/>
    <row r="105" ht="14.25" hidden="1" x14ac:dyDescent="0.2"/>
    <row r="106" ht="14.25" hidden="1" x14ac:dyDescent="0.2"/>
    <row r="107" ht="14.25" hidden="1" x14ac:dyDescent="0.2"/>
    <row r="108" ht="14.25" hidden="1" x14ac:dyDescent="0.2"/>
    <row r="109" ht="14.25" hidden="1" x14ac:dyDescent="0.2"/>
    <row r="110" ht="14.25" hidden="1" x14ac:dyDescent="0.2"/>
    <row r="111" ht="14.25" hidden="1" x14ac:dyDescent="0.2"/>
    <row r="112" ht="14.25" hidden="1" x14ac:dyDescent="0.2"/>
    <row r="113" ht="14.25" hidden="1" x14ac:dyDescent="0.2"/>
    <row r="114" ht="14.25" hidden="1" x14ac:dyDescent="0.2"/>
    <row r="115" ht="14.25" hidden="1" x14ac:dyDescent="0.2"/>
    <row r="116" ht="14.25" hidden="1" x14ac:dyDescent="0.2"/>
    <row r="117" ht="14.25" hidden="1" x14ac:dyDescent="0.2"/>
    <row r="118" ht="14.25" hidden="1" x14ac:dyDescent="0.2"/>
    <row r="119" ht="14.25" hidden="1" x14ac:dyDescent="0.2"/>
    <row r="120" ht="14.25" hidden="1" x14ac:dyDescent="0.2"/>
    <row r="121" ht="14.25" hidden="1" x14ac:dyDescent="0.2"/>
    <row r="122" ht="14.25" hidden="1" x14ac:dyDescent="0.2"/>
    <row r="123" ht="14.25" hidden="1" x14ac:dyDescent="0.2"/>
    <row r="124" ht="14.25" hidden="1" x14ac:dyDescent="0.2"/>
    <row r="125" ht="14.25" hidden="1" x14ac:dyDescent="0.2"/>
    <row r="126" ht="14.25" hidden="1" x14ac:dyDescent="0.2"/>
    <row r="127" ht="14.25" hidden="1" x14ac:dyDescent="0.2"/>
    <row r="128" ht="14.25" hidden="1" x14ac:dyDescent="0.2"/>
    <row r="129" ht="14.25" hidden="1" x14ac:dyDescent="0.2"/>
    <row r="130" ht="14.25" hidden="1" x14ac:dyDescent="0.2"/>
    <row r="131" ht="14.25" hidden="1" x14ac:dyDescent="0.2"/>
    <row r="132" ht="14.25" hidden="1" x14ac:dyDescent="0.2"/>
    <row r="133" ht="14.25" hidden="1" x14ac:dyDescent="0.2"/>
    <row r="134" ht="14.25" hidden="1" x14ac:dyDescent="0.2"/>
    <row r="135" ht="14.25" hidden="1" x14ac:dyDescent="0.2"/>
    <row r="136" ht="14.25" hidden="1" x14ac:dyDescent="0.2"/>
    <row r="137" ht="14.25" hidden="1" x14ac:dyDescent="0.2"/>
    <row r="138" ht="14.25" hidden="1" x14ac:dyDescent="0.2"/>
    <row r="139" ht="14.25" hidden="1" x14ac:dyDescent="0.2"/>
    <row r="140" ht="14.25" hidden="1" x14ac:dyDescent="0.2"/>
    <row r="141" ht="14.25" hidden="1" x14ac:dyDescent="0.2"/>
    <row r="142" ht="14.25" hidden="1" x14ac:dyDescent="0.2"/>
    <row r="143" ht="14.25" hidden="1" x14ac:dyDescent="0.2"/>
    <row r="144" ht="14.25" hidden="1" x14ac:dyDescent="0.2"/>
    <row r="145" ht="14.25" hidden="1" x14ac:dyDescent="0.2"/>
    <row r="146" ht="14.25" hidden="1" x14ac:dyDescent="0.2"/>
    <row r="147" ht="14.25" hidden="1" x14ac:dyDescent="0.2"/>
    <row r="148" ht="14.25" hidden="1" x14ac:dyDescent="0.2"/>
    <row r="149" ht="14.25" hidden="1" x14ac:dyDescent="0.2"/>
    <row r="150" ht="14.25" hidden="1" x14ac:dyDescent="0.2"/>
    <row r="151" ht="14.25" hidden="1" x14ac:dyDescent="0.2"/>
    <row r="152" ht="14.25" hidden="1" x14ac:dyDescent="0.2"/>
    <row r="153" ht="14.25" hidden="1" x14ac:dyDescent="0.2"/>
    <row r="154" ht="14.25" hidden="1" x14ac:dyDescent="0.2"/>
    <row r="155" ht="14.25" hidden="1" x14ac:dyDescent="0.2"/>
    <row r="156" ht="14.25" hidden="1" x14ac:dyDescent="0.2"/>
    <row r="157" ht="14.25" hidden="1" x14ac:dyDescent="0.2"/>
    <row r="158" ht="14.25" hidden="1" x14ac:dyDescent="0.2"/>
    <row r="159" ht="14.25" hidden="1" x14ac:dyDescent="0.2"/>
    <row r="160" ht="14.25" hidden="1" x14ac:dyDescent="0.2"/>
    <row r="161" ht="14.25" hidden="1" x14ac:dyDescent="0.2"/>
    <row r="162" ht="14.25" hidden="1" x14ac:dyDescent="0.2"/>
    <row r="163" ht="14.25" hidden="1" x14ac:dyDescent="0.2"/>
    <row r="164" ht="14.25" hidden="1" x14ac:dyDescent="0.2"/>
    <row r="165" ht="14.25" hidden="1" x14ac:dyDescent="0.2"/>
    <row r="166" ht="14.25" hidden="1" x14ac:dyDescent="0.2"/>
    <row r="167" ht="14.25" hidden="1" x14ac:dyDescent="0.2"/>
    <row r="168" ht="14.25" hidden="1" x14ac:dyDescent="0.2"/>
    <row r="169" ht="14.25" hidden="1" x14ac:dyDescent="0.2"/>
    <row r="170" ht="14.25" hidden="1" x14ac:dyDescent="0.2"/>
    <row r="171" ht="14.25" hidden="1" x14ac:dyDescent="0.2"/>
    <row r="172" ht="14.25" hidden="1" x14ac:dyDescent="0.2"/>
    <row r="173" ht="14.25" hidden="1" x14ac:dyDescent="0.2"/>
    <row r="174" ht="14.25" hidden="1" x14ac:dyDescent="0.2"/>
    <row r="175" ht="14.25" hidden="1" x14ac:dyDescent="0.2"/>
    <row r="176" ht="14.25" hidden="1" x14ac:dyDescent="0.2"/>
    <row r="177" ht="14.25" hidden="1" x14ac:dyDescent="0.2"/>
    <row r="178" ht="14.25" hidden="1" x14ac:dyDescent="0.2"/>
    <row r="179" ht="14.25" hidden="1" x14ac:dyDescent="0.2"/>
    <row r="180" ht="14.25" hidden="1" x14ac:dyDescent="0.2"/>
    <row r="181" ht="14.25" hidden="1" x14ac:dyDescent="0.2"/>
    <row r="182" ht="14.25" hidden="1" x14ac:dyDescent="0.2"/>
    <row r="183" ht="14.25" hidden="1" x14ac:dyDescent="0.2"/>
    <row r="184" ht="14.25" hidden="1" x14ac:dyDescent="0.2"/>
    <row r="185" ht="14.25" hidden="1" x14ac:dyDescent="0.2"/>
    <row r="186" ht="14.25" hidden="1" x14ac:dyDescent="0.2"/>
    <row r="187" ht="14.25" hidden="1" x14ac:dyDescent="0.2"/>
    <row r="188" ht="14.25" hidden="1" x14ac:dyDescent="0.2"/>
    <row r="189" ht="14.25" hidden="1" x14ac:dyDescent="0.2"/>
    <row r="190" ht="14.25" hidden="1" x14ac:dyDescent="0.2"/>
    <row r="191" ht="14.25" hidden="1" x14ac:dyDescent="0.2"/>
    <row r="192" ht="14.25" hidden="1" x14ac:dyDescent="0.2"/>
    <row r="193" ht="14.25" hidden="1" x14ac:dyDescent="0.2"/>
    <row r="194" ht="14.25" hidden="1" x14ac:dyDescent="0.2"/>
    <row r="195" ht="14.25" hidden="1" x14ac:dyDescent="0.2"/>
    <row r="196" ht="14.25" hidden="1" x14ac:dyDescent="0.2"/>
    <row r="197" ht="14.25" hidden="1" x14ac:dyDescent="0.2"/>
    <row r="198" ht="14.25" hidden="1" x14ac:dyDescent="0.2"/>
    <row r="199" ht="14.25" hidden="1" x14ac:dyDescent="0.2"/>
    <row r="200" ht="14.25" hidden="1" x14ac:dyDescent="0.2"/>
    <row r="201" ht="14.25" hidden="1" x14ac:dyDescent="0.2"/>
    <row r="202" ht="14.25" hidden="1" x14ac:dyDescent="0.2"/>
    <row r="203" ht="14.25" hidden="1" x14ac:dyDescent="0.2"/>
    <row r="204" ht="14.25" hidden="1" x14ac:dyDescent="0.2"/>
    <row r="205" ht="14.25" hidden="1" x14ac:dyDescent="0.2"/>
    <row r="206" ht="14.25" hidden="1" x14ac:dyDescent="0.2"/>
    <row r="207" ht="14.25" hidden="1" x14ac:dyDescent="0.2"/>
    <row r="208" ht="14.25" hidden="1" x14ac:dyDescent="0.2"/>
    <row r="209" ht="14.25" hidden="1" x14ac:dyDescent="0.2"/>
    <row r="210" ht="14.25" hidden="1" x14ac:dyDescent="0.2"/>
    <row r="211" ht="14.25" hidden="1" x14ac:dyDescent="0.2"/>
    <row r="212" ht="14.25" hidden="1" x14ac:dyDescent="0.2"/>
    <row r="213" ht="14.25" hidden="1" x14ac:dyDescent="0.2"/>
    <row r="214" ht="14.25" hidden="1" x14ac:dyDescent="0.2"/>
    <row r="215" ht="14.25" hidden="1" x14ac:dyDescent="0.2"/>
    <row r="216" ht="14.25" hidden="1" x14ac:dyDescent="0.2"/>
    <row r="217" ht="14.25" hidden="1" x14ac:dyDescent="0.2"/>
    <row r="218" ht="14.25" hidden="1" x14ac:dyDescent="0.2"/>
    <row r="219" ht="14.25" hidden="1" x14ac:dyDescent="0.2"/>
    <row r="220" ht="14.25" hidden="1" x14ac:dyDescent="0.2"/>
    <row r="221" ht="14.25" hidden="1" x14ac:dyDescent="0.2"/>
    <row r="222" ht="14.25" hidden="1" x14ac:dyDescent="0.2"/>
    <row r="223" ht="14.25" hidden="1" x14ac:dyDescent="0.2"/>
    <row r="224" ht="14.25" hidden="1" x14ac:dyDescent="0.2"/>
    <row r="225" ht="14.25" hidden="1" x14ac:dyDescent="0.2"/>
    <row r="226" ht="14.25" hidden="1" x14ac:dyDescent="0.2"/>
    <row r="227" ht="14.25" hidden="1" x14ac:dyDescent="0.2"/>
    <row r="228" ht="14.25" hidden="1" x14ac:dyDescent="0.2"/>
    <row r="229" ht="14.25" hidden="1" x14ac:dyDescent="0.2"/>
    <row r="230" ht="14.25" hidden="1" x14ac:dyDescent="0.2"/>
    <row r="231" ht="14.25" hidden="1" x14ac:dyDescent="0.2"/>
    <row r="232" ht="14.25" hidden="1" x14ac:dyDescent="0.2"/>
    <row r="233" ht="14.25" hidden="1" x14ac:dyDescent="0.2"/>
    <row r="234" ht="14.25" hidden="1" x14ac:dyDescent="0.2"/>
    <row r="235" ht="14.25" hidden="1" x14ac:dyDescent="0.2"/>
    <row r="236" ht="14.25" hidden="1" x14ac:dyDescent="0.2"/>
    <row r="237" ht="14.25" hidden="1" x14ac:dyDescent="0.2"/>
    <row r="238" ht="14.25" hidden="1" x14ac:dyDescent="0.2"/>
    <row r="239" ht="14.25" hidden="1" x14ac:dyDescent="0.2"/>
    <row r="240" ht="14.25" hidden="1" x14ac:dyDescent="0.2"/>
    <row r="241" ht="14.25" hidden="1" x14ac:dyDescent="0.2"/>
    <row r="242" ht="14.25" hidden="1" x14ac:dyDescent="0.2"/>
    <row r="243" ht="14.25" hidden="1" x14ac:dyDescent="0.2"/>
    <row r="244" ht="14.25" hidden="1" x14ac:dyDescent="0.2"/>
    <row r="245" ht="14.25" hidden="1" x14ac:dyDescent="0.2"/>
    <row r="246" ht="14.25" hidden="1" x14ac:dyDescent="0.2"/>
    <row r="247" ht="14.25" hidden="1" x14ac:dyDescent="0.2"/>
    <row r="248" ht="14.25" hidden="1" x14ac:dyDescent="0.2"/>
    <row r="249" ht="14.25" hidden="1" x14ac:dyDescent="0.2"/>
    <row r="250" ht="14.25" hidden="1" x14ac:dyDescent="0.2"/>
    <row r="251" ht="14.25" hidden="1" x14ac:dyDescent="0.2"/>
    <row r="252" ht="14.25" hidden="1" x14ac:dyDescent="0.2"/>
    <row r="253" ht="14.25" hidden="1" x14ac:dyDescent="0.2"/>
    <row r="254" ht="14.25" hidden="1" x14ac:dyDescent="0.2"/>
    <row r="255" ht="14.25" hidden="1" x14ac:dyDescent="0.2"/>
    <row r="256" ht="14.25" hidden="1" x14ac:dyDescent="0.2"/>
    <row r="257" ht="14.25" hidden="1" x14ac:dyDescent="0.2"/>
    <row r="258" ht="14.25" hidden="1" x14ac:dyDescent="0.2"/>
    <row r="259" ht="14.25" hidden="1" x14ac:dyDescent="0.2"/>
    <row r="260" ht="14.25" hidden="1" x14ac:dyDescent="0.2"/>
    <row r="261" ht="14.25" hidden="1" x14ac:dyDescent="0.2"/>
    <row r="262" ht="14.25" hidden="1" x14ac:dyDescent="0.2"/>
    <row r="263" ht="14.25" hidden="1" x14ac:dyDescent="0.2"/>
    <row r="264" ht="14.25" hidden="1" x14ac:dyDescent="0.2"/>
    <row r="265" ht="14.25" hidden="1" x14ac:dyDescent="0.2"/>
    <row r="266" ht="14.25" hidden="1" x14ac:dyDescent="0.2"/>
    <row r="267" ht="14.25" hidden="1" x14ac:dyDescent="0.2"/>
    <row r="268" ht="14.25" hidden="1" x14ac:dyDescent="0.2"/>
    <row r="269" ht="14.25" hidden="1" x14ac:dyDescent="0.2"/>
    <row r="270" ht="14.25" hidden="1" x14ac:dyDescent="0.2"/>
    <row r="271" ht="14.25" hidden="1" x14ac:dyDescent="0.2"/>
    <row r="272" ht="14.25" hidden="1" x14ac:dyDescent="0.2"/>
    <row r="273" ht="14.25" hidden="1" x14ac:dyDescent="0.2"/>
    <row r="274" ht="14.25" hidden="1" x14ac:dyDescent="0.2"/>
    <row r="275" ht="14.25" hidden="1" x14ac:dyDescent="0.2"/>
    <row r="276" ht="14.25" hidden="1" x14ac:dyDescent="0.2"/>
    <row r="277" ht="14.25" hidden="1" x14ac:dyDescent="0.2"/>
    <row r="278" ht="14.25" hidden="1" x14ac:dyDescent="0.2"/>
    <row r="279" ht="14.25" hidden="1" x14ac:dyDescent="0.2"/>
    <row r="280" ht="14.25" hidden="1" x14ac:dyDescent="0.2"/>
    <row r="281" ht="14.25" hidden="1" x14ac:dyDescent="0.2"/>
    <row r="282" ht="14.25" hidden="1" x14ac:dyDescent="0.2"/>
    <row r="283" ht="14.25" hidden="1" x14ac:dyDescent="0.2"/>
    <row r="284" ht="14.25" hidden="1" x14ac:dyDescent="0.2"/>
    <row r="285" ht="14.25" hidden="1" x14ac:dyDescent="0.2"/>
    <row r="286" ht="14.25" hidden="1" x14ac:dyDescent="0.2"/>
    <row r="287" ht="14.25" hidden="1" x14ac:dyDescent="0.2"/>
    <row r="288" ht="14.25" hidden="1" x14ac:dyDescent="0.2"/>
    <row r="289" ht="14.25" hidden="1" x14ac:dyDescent="0.2"/>
    <row r="290" ht="14.25" hidden="1" x14ac:dyDescent="0.2"/>
    <row r="291" ht="14.25" hidden="1" x14ac:dyDescent="0.2"/>
    <row r="292" ht="14.25" hidden="1" x14ac:dyDescent="0.2"/>
    <row r="293" ht="14.25" hidden="1" x14ac:dyDescent="0.2"/>
    <row r="294" ht="14.25" hidden="1" x14ac:dyDescent="0.2"/>
    <row r="295" ht="14.25" hidden="1" x14ac:dyDescent="0.2"/>
    <row r="296" ht="14.25" hidden="1" x14ac:dyDescent="0.2"/>
    <row r="297" ht="14.25" hidden="1" x14ac:dyDescent="0.2"/>
    <row r="298" ht="14.25" hidden="1" x14ac:dyDescent="0.2"/>
    <row r="299" ht="14.25" hidden="1" x14ac:dyDescent="0.2"/>
    <row r="300" ht="14.25" hidden="1" x14ac:dyDescent="0.2"/>
    <row r="301" ht="14.25" hidden="1" x14ac:dyDescent="0.2"/>
    <row r="302" ht="14.25" hidden="1" x14ac:dyDescent="0.2"/>
    <row r="303" ht="14.25" hidden="1" x14ac:dyDescent="0.2"/>
    <row r="304" ht="14.25" hidden="1" x14ac:dyDescent="0.2"/>
    <row r="305" ht="14.25" hidden="1" x14ac:dyDescent="0.2"/>
    <row r="306" ht="14.25" hidden="1" x14ac:dyDescent="0.2"/>
    <row r="307" ht="14.25" hidden="1" x14ac:dyDescent="0.2"/>
    <row r="308" ht="14.25" hidden="1" x14ac:dyDescent="0.2"/>
    <row r="309" ht="14.25" hidden="1" x14ac:dyDescent="0.2"/>
    <row r="310" ht="14.25" hidden="1" x14ac:dyDescent="0.2"/>
    <row r="311" ht="14.25" hidden="1" x14ac:dyDescent="0.2"/>
    <row r="312" ht="14.25" hidden="1" x14ac:dyDescent="0.2"/>
    <row r="313" ht="14.25" hidden="1" x14ac:dyDescent="0.2"/>
    <row r="314" ht="14.25" hidden="1" x14ac:dyDescent="0.2"/>
    <row r="315" ht="14.25" hidden="1" x14ac:dyDescent="0.2"/>
    <row r="316" ht="14.25" hidden="1" x14ac:dyDescent="0.2"/>
    <row r="317" ht="14.25" hidden="1" x14ac:dyDescent="0.2"/>
    <row r="318" ht="14.25" hidden="1" x14ac:dyDescent="0.2"/>
    <row r="319" ht="14.25" hidden="1" x14ac:dyDescent="0.2"/>
    <row r="320" ht="14.25" hidden="1" x14ac:dyDescent="0.2"/>
    <row r="321" ht="14.25" hidden="1" x14ac:dyDescent="0.2"/>
    <row r="322" ht="14.25" hidden="1" x14ac:dyDescent="0.2"/>
    <row r="323" ht="14.25" hidden="1" x14ac:dyDescent="0.2"/>
    <row r="324" ht="14.25" hidden="1" x14ac:dyDescent="0.2"/>
    <row r="325" ht="14.25" hidden="1" x14ac:dyDescent="0.2"/>
    <row r="326" ht="14.25" hidden="1" x14ac:dyDescent="0.2"/>
    <row r="327" ht="14.25" hidden="1" x14ac:dyDescent="0.2"/>
    <row r="328" ht="14.25" hidden="1" x14ac:dyDescent="0.2"/>
    <row r="329" ht="14.25" hidden="1" x14ac:dyDescent="0.2"/>
    <row r="330" ht="14.25" hidden="1" x14ac:dyDescent="0.2"/>
    <row r="331" ht="14.25" hidden="1" x14ac:dyDescent="0.2"/>
    <row r="332" ht="14.25" hidden="1" x14ac:dyDescent="0.2"/>
    <row r="333" ht="14.25" hidden="1" x14ac:dyDescent="0.2"/>
    <row r="334" ht="14.25" hidden="1" x14ac:dyDescent="0.2"/>
    <row r="335" ht="14.25" hidden="1" x14ac:dyDescent="0.2"/>
    <row r="336" ht="14.25" hidden="1" x14ac:dyDescent="0.2"/>
    <row r="337" ht="14.25" hidden="1" x14ac:dyDescent="0.2"/>
    <row r="338" ht="14.25" hidden="1" x14ac:dyDescent="0.2"/>
    <row r="339" ht="14.25" hidden="1" x14ac:dyDescent="0.2"/>
    <row r="340" ht="14.25" hidden="1" x14ac:dyDescent="0.2"/>
    <row r="341" ht="14.25" hidden="1" x14ac:dyDescent="0.2"/>
    <row r="342" ht="14.25" hidden="1" x14ac:dyDescent="0.2"/>
    <row r="343" ht="14.25" hidden="1" x14ac:dyDescent="0.2"/>
    <row r="344" ht="14.25" hidden="1" x14ac:dyDescent="0.2"/>
    <row r="345" ht="14.25" hidden="1" x14ac:dyDescent="0.2"/>
    <row r="346" ht="14.25" hidden="1" x14ac:dyDescent="0.2"/>
    <row r="347" ht="14.25" hidden="1" x14ac:dyDescent="0.2"/>
    <row r="348" ht="14.25" hidden="1" x14ac:dyDescent="0.2"/>
    <row r="349" ht="14.25" hidden="1" x14ac:dyDescent="0.2"/>
    <row r="350" ht="14.25" hidden="1" x14ac:dyDescent="0.2"/>
    <row r="351" ht="14.25" hidden="1" x14ac:dyDescent="0.2"/>
    <row r="352" ht="14.25" hidden="1" x14ac:dyDescent="0.2"/>
    <row r="353" ht="14.25" hidden="1" x14ac:dyDescent="0.2"/>
    <row r="354" ht="14.25" hidden="1" x14ac:dyDescent="0.2"/>
    <row r="355" ht="14.25" hidden="1" x14ac:dyDescent="0.2"/>
    <row r="356" ht="14.25" hidden="1" x14ac:dyDescent="0.2"/>
    <row r="357" ht="14.25" hidden="1" x14ac:dyDescent="0.2"/>
    <row r="358" ht="14.25" hidden="1" x14ac:dyDescent="0.2"/>
    <row r="359" ht="14.25" hidden="1" x14ac:dyDescent="0.2"/>
    <row r="360" ht="14.25" hidden="1" x14ac:dyDescent="0.2"/>
    <row r="361" ht="14.25" hidden="1" x14ac:dyDescent="0.2"/>
    <row r="362" ht="14.25" hidden="1" x14ac:dyDescent="0.2"/>
    <row r="363" ht="14.25" hidden="1" x14ac:dyDescent="0.2"/>
    <row r="364" ht="14.25" hidden="1" x14ac:dyDescent="0.2"/>
    <row r="365" ht="14.25" hidden="1" x14ac:dyDescent="0.2"/>
    <row r="366" ht="14.25" hidden="1" x14ac:dyDescent="0.2"/>
    <row r="367" ht="14.25" hidden="1" x14ac:dyDescent="0.2"/>
    <row r="368" ht="14.25" hidden="1" x14ac:dyDescent="0.2"/>
    <row r="369" ht="14.25" hidden="1" x14ac:dyDescent="0.2"/>
    <row r="370" ht="14.25" hidden="1" x14ac:dyDescent="0.2"/>
    <row r="371" ht="14.25" hidden="1" x14ac:dyDescent="0.2"/>
    <row r="372" ht="14.25" hidden="1" x14ac:dyDescent="0.2"/>
    <row r="373" ht="14.25" hidden="1" x14ac:dyDescent="0.2"/>
    <row r="374" ht="14.25" hidden="1" x14ac:dyDescent="0.2"/>
    <row r="375" ht="14.25" hidden="1" x14ac:dyDescent="0.2"/>
    <row r="376" ht="14.25" hidden="1" x14ac:dyDescent="0.2"/>
    <row r="377" ht="14.25" hidden="1" x14ac:dyDescent="0.2"/>
    <row r="378" ht="14.25" hidden="1" x14ac:dyDescent="0.2"/>
    <row r="379" ht="14.25" hidden="1" x14ac:dyDescent="0.2"/>
    <row r="380" ht="14.25" hidden="1" x14ac:dyDescent="0.2"/>
    <row r="381" ht="14.25" hidden="1" x14ac:dyDescent="0.2"/>
    <row r="382" ht="14.25" hidden="1" x14ac:dyDescent="0.2"/>
    <row r="383" ht="14.25" hidden="1" x14ac:dyDescent="0.2"/>
    <row r="384" ht="14.25" hidden="1" x14ac:dyDescent="0.2"/>
    <row r="385" ht="14.25" hidden="1" x14ac:dyDescent="0.2"/>
    <row r="386" ht="14.25" hidden="1" x14ac:dyDescent="0.2"/>
    <row r="387" ht="14.25" hidden="1" x14ac:dyDescent="0.2"/>
    <row r="388" ht="14.25" hidden="1" x14ac:dyDescent="0.2"/>
    <row r="389" ht="14.25" hidden="1" x14ac:dyDescent="0.2"/>
    <row r="390" ht="14.25" hidden="1" x14ac:dyDescent="0.2"/>
    <row r="391" ht="14.25" hidden="1" x14ac:dyDescent="0.2"/>
    <row r="392" ht="14.25" hidden="1" x14ac:dyDescent="0.2"/>
    <row r="393" ht="14.25" hidden="1" x14ac:dyDescent="0.2"/>
    <row r="394" ht="14.25" hidden="1" x14ac:dyDescent="0.2"/>
    <row r="395" ht="14.25" hidden="1" x14ac:dyDescent="0.2"/>
    <row r="396" ht="14.25" hidden="1" x14ac:dyDescent="0.2"/>
    <row r="397" ht="14.25" hidden="1" x14ac:dyDescent="0.2"/>
    <row r="398" ht="14.25" hidden="1" x14ac:dyDescent="0.2"/>
    <row r="399" ht="14.25" hidden="1" x14ac:dyDescent="0.2"/>
    <row r="400" ht="14.25" hidden="1" x14ac:dyDescent="0.2"/>
    <row r="401" spans="1:2" ht="14.25" hidden="1" x14ac:dyDescent="0.2"/>
    <row r="402" spans="1:2" s="6" customFormat="1" ht="14.25" hidden="1" x14ac:dyDescent="0.2">
      <c r="A402" s="5"/>
      <c r="B402" s="4"/>
    </row>
    <row r="403" spans="1:2" s="6" customFormat="1" ht="14.25" hidden="1" x14ac:dyDescent="0.2">
      <c r="A403" s="5"/>
      <c r="B403" s="4"/>
    </row>
    <row r="404" spans="1:2" s="6" customFormat="1" ht="14.25" hidden="1" x14ac:dyDescent="0.2">
      <c r="A404" s="5"/>
      <c r="B404" s="4"/>
    </row>
    <row r="405" spans="1:2" s="6" customFormat="1" ht="14.25" hidden="1" x14ac:dyDescent="0.2">
      <c r="A405" s="5"/>
      <c r="B405" s="4"/>
    </row>
    <row r="406" spans="1:2" s="6" customFormat="1" ht="14.25" hidden="1" x14ac:dyDescent="0.2">
      <c r="A406" s="5"/>
      <c r="B406" s="4"/>
    </row>
    <row r="407" spans="1:2" s="6" customFormat="1" ht="14.25" hidden="1" x14ac:dyDescent="0.2">
      <c r="A407" s="5"/>
      <c r="B407" s="4"/>
    </row>
    <row r="408" spans="1:2" s="6" customFormat="1" ht="14.25" hidden="1" x14ac:dyDescent="0.2">
      <c r="A408" s="5"/>
      <c r="B408" s="4"/>
    </row>
    <row r="409" spans="1:2" s="6" customFormat="1" ht="14.25" hidden="1" x14ac:dyDescent="0.2">
      <c r="A409" s="5"/>
      <c r="B409" s="4"/>
    </row>
    <row r="410" spans="1:2" s="6" customFormat="1" ht="14.25" hidden="1" x14ac:dyDescent="0.2">
      <c r="A410" s="5"/>
      <c r="B410" s="4"/>
    </row>
    <row r="411" spans="1:2" s="6" customFormat="1" ht="14.25" hidden="1" x14ac:dyDescent="0.2">
      <c r="A411" s="5"/>
      <c r="B411" s="4"/>
    </row>
    <row r="412" spans="1:2" s="6" customFormat="1" ht="14.25" hidden="1" x14ac:dyDescent="0.2">
      <c r="A412" s="5"/>
      <c r="B412" s="4"/>
    </row>
    <row r="413" spans="1:2" s="6" customFormat="1" ht="14.25" hidden="1" x14ac:dyDescent="0.2">
      <c r="A413" s="5"/>
      <c r="B413" s="4"/>
    </row>
    <row r="414" spans="1:2" s="6" customFormat="1" ht="14.25" hidden="1" x14ac:dyDescent="0.2">
      <c r="A414" s="5"/>
      <c r="B414" s="4"/>
    </row>
    <row r="415" spans="1:2" s="6" customFormat="1" ht="14.25" hidden="1" x14ac:dyDescent="0.2">
      <c r="A415" s="5"/>
      <c r="B415" s="4"/>
    </row>
    <row r="416" spans="1:2" s="6" customFormat="1" ht="14.25" hidden="1" x14ac:dyDescent="0.2">
      <c r="A416" s="5"/>
      <c r="B416" s="4"/>
    </row>
    <row r="417" spans="1:2" s="6" customFormat="1" ht="14.25" hidden="1" x14ac:dyDescent="0.2">
      <c r="A417" s="5"/>
      <c r="B417" s="4"/>
    </row>
    <row r="418" spans="1:2" s="6" customFormat="1" ht="14.25" hidden="1" x14ac:dyDescent="0.2">
      <c r="A418" s="5"/>
      <c r="B418" s="4"/>
    </row>
    <row r="419" spans="1:2" s="6" customFormat="1" ht="14.1" hidden="1" customHeight="1" x14ac:dyDescent="0.2">
      <c r="A419" s="5"/>
      <c r="B419" s="4"/>
    </row>
    <row r="420" spans="1:2" s="6" customFormat="1" ht="14.1" hidden="1" customHeight="1" x14ac:dyDescent="0.2">
      <c r="A420" s="5"/>
      <c r="B420" s="4"/>
    </row>
    <row r="421" spans="1:2" s="6" customFormat="1" ht="14.1" hidden="1" customHeight="1" x14ac:dyDescent="0.2">
      <c r="A421" s="5"/>
      <c r="B421" s="4"/>
    </row>
    <row r="422" spans="1:2" s="6" customFormat="1" ht="14.1" hidden="1" customHeight="1" x14ac:dyDescent="0.2">
      <c r="A422" s="5"/>
      <c r="B422" s="4"/>
    </row>
    <row r="423" spans="1:2" s="6" customFormat="1" ht="14.1" hidden="1" customHeight="1" x14ac:dyDescent="0.2">
      <c r="A423" s="5"/>
      <c r="B423" s="4"/>
    </row>
    <row r="424" spans="1:2" s="6" customFormat="1" ht="14.1" hidden="1" customHeight="1" x14ac:dyDescent="0.2">
      <c r="A424" s="5"/>
      <c r="B424" s="4"/>
    </row>
    <row r="425" spans="1:2" s="6" customFormat="1" ht="14.1" hidden="1" customHeight="1" x14ac:dyDescent="0.2">
      <c r="A425" s="5"/>
      <c r="B425" s="4"/>
    </row>
    <row r="426" spans="1:2" s="6" customFormat="1" ht="14.1" hidden="1" customHeight="1" x14ac:dyDescent="0.2">
      <c r="A426" s="5"/>
      <c r="B426" s="4"/>
    </row>
    <row r="427" spans="1:2" s="6" customFormat="1" ht="14.1" hidden="1" customHeight="1" x14ac:dyDescent="0.2">
      <c r="A427" s="5"/>
      <c r="B427" s="4"/>
    </row>
    <row r="428" spans="1:2" s="6" customFormat="1" ht="14.1" hidden="1" customHeight="1" x14ac:dyDescent="0.2">
      <c r="A428" s="5"/>
      <c r="B428" s="4"/>
    </row>
    <row r="429" spans="1:2" s="6" customFormat="1" ht="14.1" hidden="1" customHeight="1" x14ac:dyDescent="0.2">
      <c r="A429" s="5"/>
      <c r="B429" s="4"/>
    </row>
    <row r="430" spans="1:2" s="6" customFormat="1" ht="14.1" hidden="1" customHeight="1" x14ac:dyDescent="0.2">
      <c r="A430" s="5"/>
      <c r="B430" s="4"/>
    </row>
    <row r="431" spans="1:2" s="6" customFormat="1" ht="14.1" hidden="1" customHeight="1" x14ac:dyDescent="0.2">
      <c r="A431" s="5"/>
      <c r="B431" s="4"/>
    </row>
    <row r="432" spans="1:2" s="6" customFormat="1" ht="14.1" hidden="1" customHeight="1" x14ac:dyDescent="0.2">
      <c r="A432" s="5"/>
      <c r="B432" s="4"/>
    </row>
    <row r="433" spans="1:2" s="6" customFormat="1" ht="14.1" hidden="1" customHeight="1" x14ac:dyDescent="0.2">
      <c r="A433" s="5"/>
      <c r="B433" s="4"/>
    </row>
    <row r="434" spans="1:2" ht="14.1" hidden="1" customHeight="1" x14ac:dyDescent="0.2"/>
    <row r="435" spans="1:2" ht="14.1" hidden="1" customHeight="1" x14ac:dyDescent="0.2"/>
    <row r="436" spans="1:2" ht="14.1" hidden="1" customHeight="1" x14ac:dyDescent="0.2"/>
    <row r="437" spans="1:2" ht="14.1" hidden="1" customHeight="1" x14ac:dyDescent="0.2"/>
    <row r="438" spans="1:2" ht="14.1" hidden="1" customHeight="1" x14ac:dyDescent="0.2"/>
    <row r="439" spans="1:2" ht="14.1" hidden="1" customHeight="1" x14ac:dyDescent="0.2"/>
    <row r="440" spans="1:2" ht="14.1" hidden="1" customHeight="1" x14ac:dyDescent="0.2"/>
    <row r="441" spans="1:2" ht="14.1" hidden="1" customHeight="1" x14ac:dyDescent="0.2"/>
    <row r="442" spans="1:2" ht="14.1" hidden="1" customHeight="1" x14ac:dyDescent="0.2"/>
    <row r="443" spans="1:2" ht="14.1" hidden="1" customHeight="1" x14ac:dyDescent="0.2"/>
    <row r="444" spans="1:2" ht="14.1" hidden="1" customHeight="1" x14ac:dyDescent="0.2"/>
    <row r="445" spans="1:2" ht="14.1" hidden="1" customHeight="1" x14ac:dyDescent="0.2"/>
    <row r="446" spans="1:2" ht="14.1" hidden="1" customHeight="1" x14ac:dyDescent="0.2"/>
    <row r="447" spans="1:2" ht="14.1" hidden="1" customHeight="1" x14ac:dyDescent="0.2"/>
    <row r="448" spans="1:2" ht="14.1" hidden="1" customHeight="1" x14ac:dyDescent="0.2"/>
    <row r="449" ht="14.1" hidden="1" customHeight="1" x14ac:dyDescent="0.2"/>
    <row r="450" ht="14.1" hidden="1" customHeight="1" x14ac:dyDescent="0.2"/>
    <row r="451" ht="14.1" hidden="1" customHeight="1" x14ac:dyDescent="0.2"/>
    <row r="452" ht="14.1" hidden="1" customHeight="1" x14ac:dyDescent="0.2"/>
    <row r="453" ht="14.1" hidden="1" customHeight="1" x14ac:dyDescent="0.2"/>
    <row r="454" ht="14.1" hidden="1" customHeight="1" x14ac:dyDescent="0.2"/>
    <row r="455" ht="14.1" hidden="1" customHeight="1" x14ac:dyDescent="0.2"/>
    <row r="456" ht="14.1" hidden="1" customHeight="1" x14ac:dyDescent="0.2"/>
    <row r="457" ht="14.1" hidden="1" customHeight="1" x14ac:dyDescent="0.2"/>
    <row r="458" ht="14.1" hidden="1" customHeight="1" x14ac:dyDescent="0.2"/>
    <row r="459" ht="14.1" hidden="1" customHeight="1" x14ac:dyDescent="0.2"/>
    <row r="460" ht="14.1" hidden="1" customHeight="1" x14ac:dyDescent="0.2"/>
    <row r="461" ht="14.1" hidden="1" customHeight="1" x14ac:dyDescent="0.2"/>
    <row r="462" ht="14.1" hidden="1" customHeight="1" x14ac:dyDescent="0.2"/>
    <row r="463" ht="14.1" hidden="1" customHeight="1" x14ac:dyDescent="0.2"/>
    <row r="464" ht="14.1" hidden="1" customHeight="1" x14ac:dyDescent="0.2"/>
    <row r="465" ht="14.1" hidden="1" customHeight="1" x14ac:dyDescent="0.2"/>
    <row r="466" ht="14.1" hidden="1" customHeight="1" x14ac:dyDescent="0.2"/>
    <row r="467" ht="14.1" hidden="1" customHeight="1" x14ac:dyDescent="0.2"/>
    <row r="468" ht="14.1" hidden="1" customHeight="1" x14ac:dyDescent="0.2"/>
    <row r="469" ht="14.1" hidden="1" customHeight="1" x14ac:dyDescent="0.2"/>
    <row r="470" ht="14.1" hidden="1" customHeight="1" x14ac:dyDescent="0.2"/>
    <row r="471" ht="14.1" hidden="1" customHeight="1" x14ac:dyDescent="0.2"/>
    <row r="472" ht="14.1" hidden="1" customHeight="1" x14ac:dyDescent="0.2"/>
    <row r="473" ht="14.1" hidden="1" customHeight="1" x14ac:dyDescent="0.2"/>
    <row r="474" ht="14.1" hidden="1" customHeight="1" x14ac:dyDescent="0.2"/>
    <row r="475" ht="14.1" hidden="1" customHeight="1" x14ac:dyDescent="0.2"/>
    <row r="476" ht="14.1" hidden="1" customHeight="1" x14ac:dyDescent="0.2"/>
    <row r="477" ht="14.1" hidden="1" customHeight="1" x14ac:dyDescent="0.2"/>
    <row r="478" ht="14.1" hidden="1" customHeight="1" x14ac:dyDescent="0.2"/>
    <row r="479" ht="14.1" hidden="1" customHeight="1" x14ac:dyDescent="0.2"/>
    <row r="480" ht="14.1" hidden="1" customHeight="1" x14ac:dyDescent="0.2"/>
    <row r="481" ht="14.1" hidden="1" customHeight="1" x14ac:dyDescent="0.2"/>
    <row r="482" ht="14.1" hidden="1" customHeight="1" x14ac:dyDescent="0.2"/>
    <row r="483" ht="14.1" hidden="1" customHeight="1" x14ac:dyDescent="0.2"/>
    <row r="484" ht="14.1" hidden="1" customHeight="1" x14ac:dyDescent="0.2"/>
    <row r="485" ht="14.1" hidden="1" customHeight="1" x14ac:dyDescent="0.2"/>
    <row r="486" ht="14.1" hidden="1" customHeight="1" x14ac:dyDescent="0.2"/>
    <row r="487" ht="14.1" hidden="1" customHeight="1" x14ac:dyDescent="0.2"/>
    <row r="488" ht="14.1" hidden="1" customHeight="1" x14ac:dyDescent="0.2"/>
    <row r="489" ht="14.1" hidden="1" customHeight="1" x14ac:dyDescent="0.2"/>
    <row r="490" ht="14.1" hidden="1" customHeight="1" x14ac:dyDescent="0.2"/>
    <row r="491" ht="14.1" hidden="1" customHeight="1" x14ac:dyDescent="0.2"/>
    <row r="492" ht="14.1" hidden="1" customHeight="1" x14ac:dyDescent="0.2"/>
    <row r="493" ht="14.1" hidden="1" customHeight="1" x14ac:dyDescent="0.2"/>
    <row r="494" ht="14.1" hidden="1" customHeight="1" x14ac:dyDescent="0.2"/>
    <row r="495" ht="14.1" hidden="1" customHeight="1" x14ac:dyDescent="0.2"/>
    <row r="496" ht="14.1" hidden="1" customHeight="1" x14ac:dyDescent="0.2"/>
    <row r="497" ht="14.1" hidden="1" customHeight="1" x14ac:dyDescent="0.2"/>
    <row r="498" ht="14.1" hidden="1" customHeight="1" x14ac:dyDescent="0.2"/>
    <row r="499" ht="14.1" hidden="1" customHeight="1" x14ac:dyDescent="0.2"/>
    <row r="500" ht="14.1" hidden="1" customHeight="1" x14ac:dyDescent="0.2"/>
    <row r="501" ht="14.1" hidden="1" customHeight="1" x14ac:dyDescent="0.2"/>
    <row r="502" ht="14.1" hidden="1" customHeight="1" x14ac:dyDescent="0.2"/>
    <row r="503" ht="14.1" hidden="1" customHeight="1" x14ac:dyDescent="0.2"/>
    <row r="504" ht="14.1" hidden="1" customHeight="1" x14ac:dyDescent="0.2"/>
    <row r="505" ht="14.1" hidden="1" customHeight="1" x14ac:dyDescent="0.2"/>
    <row r="506" ht="14.1" hidden="1" customHeight="1" x14ac:dyDescent="0.2"/>
    <row r="507" ht="14.1" hidden="1" customHeight="1" x14ac:dyDescent="0.2"/>
    <row r="508" ht="14.1" hidden="1" customHeight="1" x14ac:dyDescent="0.2"/>
    <row r="509" ht="14.1" hidden="1" customHeight="1" x14ac:dyDescent="0.2"/>
    <row r="510" ht="14.1" hidden="1" customHeight="1" x14ac:dyDescent="0.2"/>
    <row r="511" ht="14.1" hidden="1" customHeight="1" x14ac:dyDescent="0.2"/>
    <row r="512" ht="14.1" hidden="1" customHeight="1" x14ac:dyDescent="0.2"/>
    <row r="513" spans="1:7" ht="14.1" hidden="1" customHeight="1" x14ac:dyDescent="0.2"/>
    <row r="514" spans="1:7" ht="14.1" hidden="1" customHeight="1" x14ac:dyDescent="0.2"/>
    <row r="515" spans="1:7" ht="14.1" hidden="1" customHeight="1" x14ac:dyDescent="0.2"/>
    <row r="516" spans="1:7" ht="14.1" hidden="1" customHeight="1" x14ac:dyDescent="0.2"/>
    <row r="517" spans="1:7" ht="14.1" hidden="1" customHeight="1" x14ac:dyDescent="0.2"/>
    <row r="518" spans="1:7" ht="14.1" hidden="1" customHeight="1" x14ac:dyDescent="0.2"/>
    <row r="519" spans="1:7" s="57" customFormat="1" ht="14.1" hidden="1" customHeight="1" x14ac:dyDescent="0.2">
      <c r="A519" s="5"/>
      <c r="B519" s="4"/>
      <c r="C519" s="6"/>
      <c r="D519" s="6"/>
      <c r="E519" s="6"/>
      <c r="F519" s="6"/>
      <c r="G519" s="6"/>
    </row>
    <row r="520" spans="1:7" s="57" customFormat="1" ht="14.1" hidden="1" customHeight="1" x14ac:dyDescent="0.2">
      <c r="A520" s="5"/>
      <c r="B520" s="4"/>
      <c r="C520" s="6"/>
      <c r="D520" s="6"/>
      <c r="E520" s="6"/>
      <c r="F520" s="6"/>
      <c r="G520" s="6"/>
    </row>
    <row r="521" spans="1:7" s="57" customFormat="1" ht="14.1" hidden="1" customHeight="1" x14ac:dyDescent="0.2">
      <c r="A521" s="5"/>
      <c r="B521" s="4"/>
      <c r="C521" s="6"/>
      <c r="D521" s="6"/>
      <c r="E521" s="6"/>
      <c r="F521" s="6"/>
      <c r="G521" s="6"/>
    </row>
    <row r="522" spans="1:7" s="57" customFormat="1" ht="14.1" hidden="1" customHeight="1" x14ac:dyDescent="0.2">
      <c r="A522" s="5"/>
      <c r="B522" s="4"/>
      <c r="C522" s="6"/>
      <c r="D522" s="6"/>
      <c r="E522" s="6"/>
      <c r="F522" s="6"/>
      <c r="G522" s="6"/>
    </row>
    <row r="523" spans="1:7" s="57" customFormat="1" ht="14.1" hidden="1" customHeight="1" x14ac:dyDescent="0.2">
      <c r="A523" s="5"/>
      <c r="B523" s="4"/>
      <c r="C523" s="6"/>
      <c r="D523" s="6"/>
      <c r="E523" s="6"/>
      <c r="F523" s="6"/>
      <c r="G523" s="6"/>
    </row>
    <row r="524" spans="1:7" s="57" customFormat="1" ht="14.1" hidden="1" customHeight="1" x14ac:dyDescent="0.2">
      <c r="A524" s="5"/>
      <c r="B524" s="4"/>
      <c r="C524" s="6"/>
      <c r="D524" s="6"/>
      <c r="E524" s="6"/>
      <c r="F524" s="6"/>
      <c r="G524" s="6"/>
    </row>
    <row r="525" spans="1:7" s="57" customFormat="1" ht="14.1" hidden="1" customHeight="1" x14ac:dyDescent="0.2">
      <c r="A525" s="5"/>
      <c r="B525" s="4"/>
      <c r="C525" s="6"/>
      <c r="D525" s="6"/>
      <c r="E525" s="6"/>
      <c r="F525" s="6"/>
      <c r="G525" s="6"/>
    </row>
    <row r="526" spans="1:7" s="57" customFormat="1" ht="14.1" hidden="1" customHeight="1" x14ac:dyDescent="0.2">
      <c r="A526" s="5"/>
      <c r="B526" s="4"/>
      <c r="C526" s="6"/>
      <c r="D526" s="6"/>
      <c r="E526" s="6"/>
      <c r="F526" s="6"/>
      <c r="G526" s="6"/>
    </row>
    <row r="527" spans="1:7" s="57" customFormat="1" ht="14.1" hidden="1" customHeight="1" x14ac:dyDescent="0.2">
      <c r="A527" s="5"/>
      <c r="B527" s="4"/>
      <c r="C527" s="6"/>
      <c r="D527" s="6"/>
      <c r="E527" s="6"/>
      <c r="F527" s="6"/>
      <c r="G527" s="6"/>
    </row>
    <row r="528" spans="1:7" s="57" customFormat="1" ht="14.1" hidden="1" customHeight="1" x14ac:dyDescent="0.2">
      <c r="A528" s="5"/>
      <c r="B528" s="4"/>
      <c r="C528" s="6"/>
      <c r="D528" s="6"/>
      <c r="E528" s="6"/>
      <c r="F528" s="6"/>
      <c r="G528" s="6"/>
    </row>
    <row r="529" spans="1:7" s="57" customFormat="1" ht="14.1" hidden="1" customHeight="1" x14ac:dyDescent="0.2">
      <c r="A529" s="5"/>
      <c r="B529" s="4"/>
      <c r="C529" s="6"/>
      <c r="D529" s="6"/>
      <c r="E529" s="6"/>
      <c r="F529" s="6"/>
      <c r="G529" s="6"/>
    </row>
    <row r="530" spans="1:7" s="57" customFormat="1" ht="14.1" hidden="1" customHeight="1" x14ac:dyDescent="0.2">
      <c r="A530" s="5"/>
      <c r="B530" s="4"/>
      <c r="C530" s="6"/>
      <c r="D530" s="6"/>
      <c r="E530" s="6"/>
      <c r="F530" s="6"/>
      <c r="G530" s="6"/>
    </row>
    <row r="531" spans="1:7" s="57" customFormat="1" ht="14.1" hidden="1" customHeight="1" x14ac:dyDescent="0.2">
      <c r="A531" s="5"/>
      <c r="B531" s="4"/>
      <c r="C531" s="6"/>
      <c r="D531" s="6"/>
      <c r="E531" s="6"/>
      <c r="F531" s="6"/>
      <c r="G531" s="6"/>
    </row>
    <row r="532" spans="1:7" s="57" customFormat="1" ht="14.1" hidden="1" customHeight="1" x14ac:dyDescent="0.2">
      <c r="A532" s="5"/>
      <c r="B532" s="4"/>
      <c r="C532" s="6"/>
      <c r="D532" s="6"/>
      <c r="E532" s="6"/>
      <c r="F532" s="6"/>
      <c r="G532" s="6"/>
    </row>
    <row r="533" spans="1:7" s="57" customFormat="1" ht="14.1" hidden="1" customHeight="1" x14ac:dyDescent="0.2">
      <c r="A533" s="5"/>
      <c r="B533" s="4"/>
      <c r="C533" s="6"/>
      <c r="D533" s="6"/>
      <c r="E533" s="6"/>
      <c r="F533" s="6"/>
      <c r="G533" s="6"/>
    </row>
    <row r="534" spans="1:7" s="57" customFormat="1" ht="0" hidden="1" customHeight="1" x14ac:dyDescent="0.2">
      <c r="A534" s="5"/>
      <c r="B534" s="4"/>
      <c r="C534" s="6"/>
      <c r="D534" s="6"/>
      <c r="E534" s="6"/>
      <c r="F534" s="6"/>
      <c r="G534" s="6"/>
    </row>
  </sheetData>
  <sheetProtection algorithmName="SHA-512" hashValue="QV6XEhCv/RDuakingEhPYuY8lHrD5tyw6gsp+s8l8k9wWg+FrNCzAmp7yxSMQaqqsN2zJYR/DFLIzDGAIe+PYg==" saltValue="2kXEhaB3PZFCMMztrNolE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"/>
  <dimension ref="A1:XFB264"/>
  <sheetViews>
    <sheetView showGridLines="0" zoomScaleNormal="100" workbookViewId="0"/>
  </sheetViews>
  <sheetFormatPr defaultColWidth="0" defaultRowHeight="0" customHeight="1" zeroHeight="1" x14ac:dyDescent="0.25"/>
  <cols>
    <col min="1" max="1" width="3.7109375" style="104" customWidth="1"/>
    <col min="2" max="2" width="7.28515625" style="104" customWidth="1"/>
    <col min="3" max="3" width="56.140625" style="61" customWidth="1"/>
    <col min="4" max="4" width="42.28515625" style="61" customWidth="1"/>
    <col min="5" max="5" width="18.7109375" style="100" customWidth="1"/>
    <col min="6" max="6" width="18.7109375" style="97" customWidth="1"/>
    <col min="7" max="7" width="23.42578125" style="292" customWidth="1"/>
    <col min="8" max="8" width="1.7109375" style="225" customWidth="1"/>
    <col min="9" max="9" width="18.7109375" style="77" customWidth="1"/>
    <col min="10" max="10" width="1.7109375" style="77" customWidth="1"/>
    <col min="11" max="12" width="18.7109375" style="77" customWidth="1"/>
    <col min="13" max="13" width="18.7109375" style="61" customWidth="1"/>
    <col min="14" max="14" width="3.7109375" style="61" customWidth="1"/>
    <col min="15" max="19" width="14.7109375" style="61" hidden="1"/>
    <col min="20" max="22" width="13.7109375" style="61" hidden="1"/>
    <col min="23" max="97" width="17.5703125" style="61" hidden="1"/>
    <col min="98" max="16382" width="0" style="61" hidden="1"/>
    <col min="16383" max="16384" width="8.85546875" style="61" hidden="1"/>
  </cols>
  <sheetData>
    <row r="1" spans="1:13" s="5" customFormat="1" ht="16.899999999999999" customHeight="1" x14ac:dyDescent="0.3">
      <c r="A1" s="101"/>
      <c r="B1" s="101"/>
      <c r="C1" s="3"/>
      <c r="D1" s="4"/>
      <c r="E1" s="90"/>
      <c r="F1" s="6"/>
      <c r="G1" s="281"/>
      <c r="H1" s="7"/>
      <c r="I1" s="7"/>
      <c r="J1" s="7"/>
      <c r="K1" s="214"/>
      <c r="L1" s="214"/>
    </row>
    <row r="2" spans="1:13" s="3" customFormat="1" ht="22.5" x14ac:dyDescent="0.3">
      <c r="A2" s="101"/>
      <c r="C2" s="25" t="str">
        <f>+Samenvatting!B2</f>
        <v>Europese openbare aanbesteding</v>
      </c>
      <c r="D2" s="8"/>
      <c r="E2" s="91"/>
      <c r="F2" s="8"/>
      <c r="G2" s="91"/>
      <c r="H2" s="10"/>
      <c r="I2" s="10"/>
      <c r="J2" s="10"/>
      <c r="K2" s="10"/>
      <c r="L2" s="10"/>
      <c r="M2" s="10"/>
    </row>
    <row r="3" spans="1:13" s="11" customFormat="1" ht="22.5" x14ac:dyDescent="0.3">
      <c r="A3" s="102"/>
      <c r="C3" s="25" t="str">
        <f>+Samenvatting!B3</f>
        <v>Vervanging LAN omgeving</v>
      </c>
      <c r="D3" s="13"/>
      <c r="E3" s="16"/>
      <c r="F3" s="13"/>
      <c r="G3" s="16"/>
      <c r="H3" s="10"/>
      <c r="I3" s="10"/>
      <c r="J3" s="10"/>
      <c r="K3" s="10"/>
      <c r="L3" s="10"/>
      <c r="M3" s="10"/>
    </row>
    <row r="4" spans="1:13" s="11" customFormat="1" ht="19.5" x14ac:dyDescent="0.25">
      <c r="A4" s="102"/>
      <c r="C4" s="117" t="s">
        <v>25</v>
      </c>
      <c r="D4" s="13"/>
      <c r="E4" s="16"/>
      <c r="F4" s="13"/>
      <c r="G4" s="16"/>
      <c r="H4" s="10"/>
      <c r="I4" s="10"/>
      <c r="J4" s="10"/>
      <c r="K4" s="10"/>
      <c r="L4" s="10"/>
      <c r="M4" s="10"/>
    </row>
    <row r="5" spans="1:13" s="11" customFormat="1" ht="15" x14ac:dyDescent="0.2">
      <c r="A5" s="102"/>
      <c r="C5" s="15" t="s">
        <v>178</v>
      </c>
      <c r="D5" s="13"/>
      <c r="E5" s="16"/>
      <c r="F5" s="13"/>
      <c r="G5" s="16"/>
      <c r="H5" s="10"/>
      <c r="I5" s="10"/>
      <c r="J5" s="10"/>
      <c r="K5" s="10"/>
      <c r="L5" s="10"/>
      <c r="M5" s="10"/>
    </row>
    <row r="6" spans="1:13" s="11" customFormat="1" ht="15" x14ac:dyDescent="0.2">
      <c r="A6" s="102"/>
      <c r="C6" s="118" t="s">
        <v>6</v>
      </c>
      <c r="D6" s="13"/>
      <c r="E6" s="16"/>
      <c r="F6" s="13"/>
      <c r="G6" s="16"/>
      <c r="H6" s="10"/>
      <c r="I6" s="10"/>
      <c r="J6" s="10"/>
      <c r="K6" s="10"/>
      <c r="L6" s="10"/>
      <c r="M6" s="10"/>
    </row>
    <row r="7" spans="1:13" s="21" customFormat="1" ht="15" customHeight="1" thickBot="1" x14ac:dyDescent="0.25">
      <c r="A7" s="114"/>
      <c r="B7" s="34"/>
      <c r="C7" s="24"/>
      <c r="D7" s="24"/>
      <c r="E7" s="92"/>
      <c r="F7" s="20"/>
      <c r="G7" s="282"/>
      <c r="H7" s="215"/>
      <c r="I7" s="215"/>
      <c r="J7" s="215"/>
      <c r="K7" s="215"/>
      <c r="L7" s="215"/>
      <c r="M7" s="20"/>
    </row>
    <row r="8" spans="1:13" s="21" customFormat="1" ht="15" customHeight="1" x14ac:dyDescent="0.2">
      <c r="A8" s="114"/>
      <c r="B8" s="115"/>
      <c r="C8" s="112"/>
      <c r="D8" s="112"/>
      <c r="E8" s="113"/>
      <c r="F8" s="112"/>
      <c r="G8" s="283"/>
      <c r="H8" s="216"/>
      <c r="I8" s="216"/>
      <c r="J8" s="216"/>
      <c r="K8" s="216"/>
      <c r="L8" s="216"/>
      <c r="M8" s="112"/>
    </row>
    <row r="9" spans="1:13" s="11" customFormat="1" ht="19.899999999999999" customHeight="1" x14ac:dyDescent="0.2">
      <c r="A9" s="102"/>
      <c r="B9" s="74" t="str">
        <f>'A. Bouwblok 1'!C4</f>
        <v>A. Bouwblok 1: Centrale datacenter WAN koppelingen</v>
      </c>
      <c r="C9" s="19"/>
      <c r="D9" s="94"/>
      <c r="E9" s="94"/>
      <c r="F9" s="19"/>
      <c r="G9" s="284"/>
      <c r="H9" s="217"/>
      <c r="I9" s="217"/>
      <c r="J9" s="217"/>
      <c r="K9" s="217"/>
      <c r="L9" s="217"/>
      <c r="M9" s="467"/>
    </row>
    <row r="10" spans="1:13" s="11" customFormat="1" ht="19.899999999999999" customHeight="1" x14ac:dyDescent="0.2">
      <c r="A10" s="102"/>
      <c r="B10" s="102"/>
      <c r="D10" s="17"/>
      <c r="E10" s="93"/>
      <c r="F10" s="18"/>
      <c r="G10" s="285"/>
      <c r="H10" s="218"/>
      <c r="I10" s="218"/>
      <c r="J10" s="218"/>
      <c r="K10" s="218"/>
      <c r="L10" s="218"/>
      <c r="M10" s="18"/>
    </row>
    <row r="11" spans="1:13" s="136" customFormat="1" ht="42.75" x14ac:dyDescent="0.2">
      <c r="C11" s="146" t="s">
        <v>465</v>
      </c>
      <c r="D11" s="139" t="s">
        <v>20</v>
      </c>
      <c r="E11" s="140" t="s">
        <v>316</v>
      </c>
      <c r="F11" s="140" t="s">
        <v>315</v>
      </c>
      <c r="G11" s="138" t="s">
        <v>7</v>
      </c>
      <c r="H11" s="219"/>
      <c r="I11" s="219"/>
      <c r="K11" s="219"/>
      <c r="M11" s="137"/>
    </row>
    <row r="12" spans="1:13" s="76" customFormat="1" ht="15" customHeight="1" x14ac:dyDescent="0.2">
      <c r="A12" s="103"/>
      <c r="B12" s="103"/>
      <c r="C12" s="470" t="s">
        <v>463</v>
      </c>
      <c r="D12" s="175">
        <f>+'A. Bouwblok 1'!E12</f>
        <v>0</v>
      </c>
      <c r="E12" s="175">
        <f>+'A. Bouwblok 1'!F12</f>
        <v>0</v>
      </c>
      <c r="F12" s="175">
        <f>+'A. Bouwblok 1'!G12</f>
        <v>0</v>
      </c>
      <c r="G12" s="608">
        <f>SUM(D12:F12)</f>
        <v>0</v>
      </c>
      <c r="H12" s="168" t="s">
        <v>56</v>
      </c>
      <c r="I12" s="473"/>
      <c r="J12" s="474"/>
      <c r="K12" s="475"/>
    </row>
    <row r="13" spans="1:13" s="76" customFormat="1" ht="15" customHeight="1" x14ac:dyDescent="0.2">
      <c r="A13" s="103"/>
      <c r="B13" s="103"/>
      <c r="C13" s="470" t="s">
        <v>464</v>
      </c>
      <c r="D13" s="616"/>
      <c r="E13" s="617"/>
      <c r="F13" s="618"/>
      <c r="G13" s="609">
        <f>'TCO IaaS-Platform'!E22</f>
        <v>0</v>
      </c>
      <c r="H13" s="168" t="s">
        <v>462</v>
      </c>
      <c r="I13" s="473"/>
      <c r="J13" s="619"/>
      <c r="K13" s="619"/>
    </row>
    <row r="14" spans="1:13" s="76" customFormat="1" ht="15" customHeight="1" thickBot="1" x14ac:dyDescent="0.25">
      <c r="A14" s="103"/>
      <c r="B14" s="103"/>
      <c r="C14" s="471" t="s">
        <v>7</v>
      </c>
      <c r="D14" s="176">
        <f>SUM(D12:D12)</f>
        <v>0</v>
      </c>
      <c r="E14" s="176">
        <f>SUM(E12:E12)</f>
        <v>0</v>
      </c>
      <c r="F14" s="176">
        <f>SUM(F12:F12)</f>
        <v>0</v>
      </c>
      <c r="G14" s="177">
        <f>SUM(G12:G13)</f>
        <v>0</v>
      </c>
      <c r="H14" s="621" t="s">
        <v>28</v>
      </c>
      <c r="I14" s="620"/>
      <c r="J14" s="619"/>
      <c r="K14" s="619"/>
    </row>
    <row r="15" spans="1:13" s="76" customFormat="1" ht="15" customHeight="1" thickTop="1" x14ac:dyDescent="0.2">
      <c r="A15" s="103"/>
      <c r="B15" s="103"/>
      <c r="C15" s="222"/>
      <c r="D15" s="178"/>
      <c r="E15" s="178"/>
      <c r="F15" s="178"/>
      <c r="G15" s="178"/>
      <c r="H15" s="178"/>
      <c r="I15" s="220"/>
    </row>
    <row r="16" spans="1:13" s="76" customFormat="1" ht="13.15" customHeight="1" thickBot="1" x14ac:dyDescent="0.25">
      <c r="A16" s="103"/>
      <c r="B16" s="24"/>
      <c r="C16" s="24"/>
      <c r="D16" s="24"/>
      <c r="E16" s="92"/>
      <c r="F16" s="20"/>
      <c r="G16" s="282"/>
      <c r="H16" s="215"/>
      <c r="I16" s="215"/>
      <c r="J16" s="215"/>
      <c r="K16" s="215"/>
      <c r="L16" s="215"/>
      <c r="M16" s="20"/>
    </row>
    <row r="17" spans="1:13 16382:16382" s="76" customFormat="1" ht="12.75" customHeight="1" x14ac:dyDescent="0.2">
      <c r="A17" s="103"/>
      <c r="B17" s="17"/>
      <c r="C17" s="17"/>
      <c r="D17" s="17"/>
      <c r="E17" s="93"/>
      <c r="F17" s="18"/>
      <c r="G17" s="285"/>
      <c r="H17" s="218"/>
      <c r="I17" s="218"/>
      <c r="J17" s="218"/>
      <c r="K17" s="218"/>
      <c r="L17" s="218"/>
      <c r="M17" s="18"/>
    </row>
    <row r="18" spans="1:13 16382:16382" s="21" customFormat="1" ht="20.100000000000001" customHeight="1" thickBot="1" x14ac:dyDescent="0.3">
      <c r="A18" s="114"/>
      <c r="B18" s="83" t="str">
        <f>'B0. Optics'!C4</f>
        <v>B0: Bouwblok Diverse optics</v>
      </c>
      <c r="C18" s="164"/>
      <c r="D18" s="164"/>
      <c r="E18" s="128"/>
      <c r="F18" s="128"/>
      <c r="G18" s="286"/>
      <c r="H18" s="128"/>
      <c r="I18" s="293" t="s">
        <v>21</v>
      </c>
      <c r="J18" s="128"/>
      <c r="K18" s="315">
        <f ca="1">+K22+K24+K26+K28+K30+K32+K34+K36+K38+K40</f>
        <v>0</v>
      </c>
      <c r="L18" s="315">
        <f ca="1">+L22+L24+L26+L28+L30+L32+L34+L36+L38+L40</f>
        <v>0</v>
      </c>
      <c r="M18" s="315">
        <f>+M22+M24+M26+M28+M30+M32+M34+M36+M38+M40</f>
        <v>0</v>
      </c>
      <c r="XFB18" s="76"/>
    </row>
    <row r="19" spans="1:13 16382:16382" s="21" customFormat="1" ht="20.100000000000001" customHeight="1" x14ac:dyDescent="0.2">
      <c r="A19" s="114"/>
      <c r="B19" s="277"/>
      <c r="C19" s="18"/>
      <c r="D19" s="18"/>
      <c r="E19" s="18"/>
      <c r="F19" s="18"/>
      <c r="G19" s="285"/>
      <c r="H19" s="218"/>
      <c r="I19" s="218"/>
      <c r="J19" s="218"/>
      <c r="K19" s="218"/>
      <c r="L19" s="218"/>
      <c r="M19" s="18"/>
    </row>
    <row r="20" spans="1:13 16382:16382" s="21" customFormat="1" ht="30" x14ac:dyDescent="0.25">
      <c r="A20" s="114"/>
      <c r="B20" s="79"/>
      <c r="C20" s="160"/>
      <c r="D20" s="159"/>
      <c r="E20" s="193" t="s">
        <v>20</v>
      </c>
      <c r="F20" s="193" t="s">
        <v>42</v>
      </c>
      <c r="G20" s="193" t="s">
        <v>17</v>
      </c>
      <c r="H20" s="218"/>
      <c r="I20" s="193" t="s">
        <v>222</v>
      </c>
      <c r="J20" s="218"/>
      <c r="K20" s="193" t="s">
        <v>20</v>
      </c>
      <c r="L20" s="193" t="s">
        <v>42</v>
      </c>
      <c r="M20" s="193" t="s">
        <v>17</v>
      </c>
    </row>
    <row r="21" spans="1:13 16382:16382" s="21" customFormat="1" ht="20.100000000000001" customHeight="1" x14ac:dyDescent="0.25">
      <c r="A21" s="114"/>
      <c r="B21" s="80" t="s">
        <v>30</v>
      </c>
      <c r="C21" s="310" t="str">
        <f>+'B0. Optics'!C10</f>
        <v>Optic 1</v>
      </c>
      <c r="D21" s="170"/>
      <c r="E21" s="89">
        <f>+'B0. Optics'!E10</f>
        <v>0</v>
      </c>
      <c r="F21" s="89">
        <f>+'B0. Optics'!F10</f>
        <v>315</v>
      </c>
      <c r="G21" s="226">
        <f>+'B0. Optics'!G10</f>
        <v>0</v>
      </c>
      <c r="H21" s="218"/>
      <c r="I21" s="218"/>
      <c r="J21" s="218"/>
      <c r="K21" s="89">
        <f ca="1">+I22*E21</f>
        <v>0</v>
      </c>
      <c r="L21" s="89">
        <f ca="1">I22*F21</f>
        <v>0</v>
      </c>
      <c r="M21" s="226">
        <f>+G21</f>
        <v>0</v>
      </c>
    </row>
    <row r="22" spans="1:13 16382:16382" s="21" customFormat="1" ht="20.100000000000001" customHeight="1" thickBot="1" x14ac:dyDescent="0.3">
      <c r="A22" s="114"/>
      <c r="B22" s="141"/>
      <c r="C22" s="162" t="s">
        <v>7</v>
      </c>
      <c r="D22" s="251" t="str">
        <f>+'B0. Optics'!D11</f>
        <v xml:space="preserve">Optic 1 : </v>
      </c>
      <c r="E22" s="142">
        <f>SUM(E21:E21)</f>
        <v>0</v>
      </c>
      <c r="F22" s="142">
        <f>SUM(F21:F21)</f>
        <v>315</v>
      </c>
      <c r="G22" s="287">
        <f>SUM(G21:G21)</f>
        <v>0</v>
      </c>
      <c r="I22" s="272">
        <f ca="1">SUMIF('0 Benodigde HW en SW '!G:H,D22,'0 Benodigde HW en SW '!H:H)+SUMIF('0 Benodigde HW en SW '!J:K,D22,'0 Benodigde HW en SW '!K:K)+SUMIF('0 Benodigde HW en SW '!M:N,D22,'0 Benodigde HW en SW '!N:N)+SUMIF('0 Benodigde HW en SW '!P:Q,D22,'0 Benodigde HW en SW '!Q:Q)+SUMIF('0 Benodigde HW en SW '!S:T,D22,'0 Benodigde HW en SW '!Q:Q)</f>
        <v>0</v>
      </c>
      <c r="J22" s="218"/>
      <c r="K22" s="142">
        <f ca="1">SUM(K20:K21)</f>
        <v>0</v>
      </c>
      <c r="L22" s="142">
        <f ca="1">SUM(L20:L21)</f>
        <v>0</v>
      </c>
      <c r="M22" s="142">
        <f>SUM(M20:M21)</f>
        <v>0</v>
      </c>
    </row>
    <row r="23" spans="1:13 16382:16382" s="21" customFormat="1" ht="20.100000000000001" customHeight="1" x14ac:dyDescent="0.25">
      <c r="A23" s="114"/>
      <c r="B23" s="80" t="s">
        <v>9</v>
      </c>
      <c r="C23" s="171" t="s">
        <v>201</v>
      </c>
      <c r="D23" s="172"/>
      <c r="E23" s="89">
        <f>+'B0. Optics'!E12</f>
        <v>0</v>
      </c>
      <c r="F23" s="89">
        <f>+'B0. Optics'!F12</f>
        <v>0</v>
      </c>
      <c r="G23" s="226">
        <f>+'B0. Optics'!G12</f>
        <v>0</v>
      </c>
      <c r="I23" s="218"/>
      <c r="J23" s="218"/>
      <c r="K23" s="89">
        <f ca="1">+I24*E23</f>
        <v>0</v>
      </c>
      <c r="L23" s="89">
        <f ca="1">I24*F23</f>
        <v>0</v>
      </c>
      <c r="M23" s="226">
        <f>+G23</f>
        <v>0</v>
      </c>
    </row>
    <row r="24" spans="1:13 16382:16382" s="21" customFormat="1" ht="20.100000000000001" customHeight="1" thickBot="1" x14ac:dyDescent="0.3">
      <c r="A24" s="114"/>
      <c r="B24" s="141"/>
      <c r="C24" s="162" t="s">
        <v>7</v>
      </c>
      <c r="D24" s="251" t="str">
        <f>+'B0. Optics'!D13</f>
        <v xml:space="preserve">Optic 2 : </v>
      </c>
      <c r="E24" s="142">
        <f>SUM(E23:E23)</f>
        <v>0</v>
      </c>
      <c r="F24" s="142">
        <f>SUM(F23:F23)</f>
        <v>0</v>
      </c>
      <c r="G24" s="287">
        <f>SUM(G23:G23)</f>
        <v>0</v>
      </c>
      <c r="I24" s="272">
        <f ca="1">SUMIF('0 Benodigde HW en SW '!G:H,D24,'0 Benodigde HW en SW '!H:H)+SUMIF('0 Benodigde HW en SW '!J:K,D24,'0 Benodigde HW en SW '!K:K)+SUMIF('0 Benodigde HW en SW '!M:N,D24,'0 Benodigde HW en SW '!N:N)+SUMIF('0 Benodigde HW en SW '!P:Q,D24,'0 Benodigde HW en SW '!Q:Q)+SUMIF('0 Benodigde HW en SW '!S:T,D24,'0 Benodigde HW en SW '!Q:Q)</f>
        <v>0</v>
      </c>
      <c r="J24" s="218"/>
      <c r="K24" s="142">
        <f ca="1">SUM(K22:K23)</f>
        <v>0</v>
      </c>
      <c r="L24" s="142">
        <f ca="1">SUM(L22:L23)</f>
        <v>0</v>
      </c>
      <c r="M24" s="142">
        <f>SUM(M22:M23)</f>
        <v>0</v>
      </c>
    </row>
    <row r="25" spans="1:13 16382:16382" s="21" customFormat="1" ht="20.100000000000001" customHeight="1" x14ac:dyDescent="0.25">
      <c r="A25" s="114"/>
      <c r="B25" s="80" t="s">
        <v>43</v>
      </c>
      <c r="C25" s="171" t="s">
        <v>202</v>
      </c>
      <c r="D25" s="170"/>
      <c r="E25" s="89">
        <f>+'B0. Optics'!E14</f>
        <v>0</v>
      </c>
      <c r="F25" s="89">
        <f>+'B0. Optics'!F14</f>
        <v>0</v>
      </c>
      <c r="G25" s="226">
        <f>+'B0. Optics'!G14</f>
        <v>0</v>
      </c>
      <c r="I25" s="218"/>
      <c r="J25" s="218"/>
      <c r="K25" s="89">
        <f ca="1">+I26*E25</f>
        <v>0</v>
      </c>
      <c r="L25" s="89">
        <f ca="1">I26*F25</f>
        <v>0</v>
      </c>
      <c r="M25" s="226">
        <f>+G25</f>
        <v>0</v>
      </c>
    </row>
    <row r="26" spans="1:13 16382:16382" s="21" customFormat="1" ht="20.100000000000001" customHeight="1" thickBot="1" x14ac:dyDescent="0.3">
      <c r="A26" s="114"/>
      <c r="B26" s="141"/>
      <c r="C26" s="162" t="s">
        <v>7</v>
      </c>
      <c r="D26" s="251" t="str">
        <f>+'B0. Optics'!D15</f>
        <v xml:space="preserve">Optic 3 : </v>
      </c>
      <c r="E26" s="142">
        <f>SUM(E25:E25)</f>
        <v>0</v>
      </c>
      <c r="F26" s="142">
        <f>SUM(F25:F25)</f>
        <v>0</v>
      </c>
      <c r="G26" s="287">
        <f>SUM(G25:G25)</f>
        <v>0</v>
      </c>
      <c r="I26" s="272">
        <f ca="1">SUMIF('0 Benodigde HW en SW '!G:H,D26,'0 Benodigde HW en SW '!H:H)+SUMIF('0 Benodigde HW en SW '!J:K,D26,'0 Benodigde HW en SW '!K:K)+SUMIF('0 Benodigde HW en SW '!M:N,D26,'0 Benodigde HW en SW '!N:N)+SUMIF('0 Benodigde HW en SW '!P:Q,D26,'0 Benodigde HW en SW '!Q:Q)+SUMIF('0 Benodigde HW en SW '!S:T,D26,'0 Benodigde HW en SW '!Q:Q)</f>
        <v>0</v>
      </c>
      <c r="J26" s="218"/>
      <c r="K26" s="142">
        <f ca="1">SUM(K24:K25)</f>
        <v>0</v>
      </c>
      <c r="L26" s="142">
        <f ca="1">SUM(L24:L25)</f>
        <v>0</v>
      </c>
      <c r="M26" s="142">
        <f>SUM(M24:M25)</f>
        <v>0</v>
      </c>
    </row>
    <row r="27" spans="1:13 16382:16382" s="21" customFormat="1" ht="20.100000000000001" customHeight="1" x14ac:dyDescent="0.25">
      <c r="A27" s="114"/>
      <c r="B27" s="80" t="s">
        <v>49</v>
      </c>
      <c r="C27" s="171" t="s">
        <v>203</v>
      </c>
      <c r="D27" s="170"/>
      <c r="E27" s="89">
        <f>+'B0. Optics'!E16</f>
        <v>0</v>
      </c>
      <c r="F27" s="89">
        <f>+'B0. Optics'!F16</f>
        <v>0</v>
      </c>
      <c r="G27" s="226">
        <f>+'B0. Optics'!G16</f>
        <v>0</v>
      </c>
      <c r="I27" s="218"/>
      <c r="J27" s="218"/>
      <c r="K27" s="89">
        <f ca="1">+I28*E27</f>
        <v>0</v>
      </c>
      <c r="L27" s="89">
        <f ca="1">I28*F27</f>
        <v>0</v>
      </c>
      <c r="M27" s="226">
        <f>+G27</f>
        <v>0</v>
      </c>
    </row>
    <row r="28" spans="1:13 16382:16382" s="21" customFormat="1" ht="20.100000000000001" customHeight="1" thickBot="1" x14ac:dyDescent="0.3">
      <c r="A28" s="114"/>
      <c r="B28" s="141"/>
      <c r="C28" s="162" t="s">
        <v>7</v>
      </c>
      <c r="D28" s="251" t="str">
        <f>+'B0. Optics'!D17</f>
        <v xml:space="preserve">Optic 4 : </v>
      </c>
      <c r="E28" s="142">
        <f>SUM(E27:E27)</f>
        <v>0</v>
      </c>
      <c r="F28" s="142">
        <f>SUM(F27:F27)</f>
        <v>0</v>
      </c>
      <c r="G28" s="287">
        <f>SUM(G27:G27)</f>
        <v>0</v>
      </c>
      <c r="I28" s="272">
        <f ca="1">SUMIF('0 Benodigde HW en SW '!G:H,D28,'0 Benodigde HW en SW '!H:H)+SUMIF('0 Benodigde HW en SW '!J:K,D28,'0 Benodigde HW en SW '!K:K)+SUMIF('0 Benodigde HW en SW '!M:N,D28,'0 Benodigde HW en SW '!N:N)+SUMIF('0 Benodigde HW en SW '!P:Q,D28,'0 Benodigde HW en SW '!Q:Q)+SUMIF('0 Benodigde HW en SW '!S:T,D28,'0 Benodigde HW en SW '!Q:Q)</f>
        <v>0</v>
      </c>
      <c r="J28" s="218"/>
      <c r="K28" s="142">
        <f ca="1">SUM(K26:K27)</f>
        <v>0</v>
      </c>
      <c r="L28" s="142">
        <f ca="1">SUM(L26:L27)</f>
        <v>0</v>
      </c>
      <c r="M28" s="142">
        <f>SUM(M26:M27)</f>
        <v>0</v>
      </c>
    </row>
    <row r="29" spans="1:13 16382:16382" s="21" customFormat="1" ht="20.100000000000001" customHeight="1" x14ac:dyDescent="0.25">
      <c r="A29" s="114"/>
      <c r="B29" s="80" t="s">
        <v>50</v>
      </c>
      <c r="C29" s="171" t="s">
        <v>204</v>
      </c>
      <c r="D29" s="170"/>
      <c r="E29" s="89">
        <f>+'B0. Optics'!E18</f>
        <v>0</v>
      </c>
      <c r="F29" s="89">
        <f>+'B0. Optics'!F18</f>
        <v>0</v>
      </c>
      <c r="G29" s="226">
        <f>+'B0. Optics'!G18</f>
        <v>0</v>
      </c>
      <c r="I29" s="218"/>
      <c r="J29" s="218"/>
      <c r="K29" s="89">
        <f ca="1">+I30*E29</f>
        <v>0</v>
      </c>
      <c r="L29" s="89">
        <f ca="1">I30*F29</f>
        <v>0</v>
      </c>
      <c r="M29" s="226">
        <f>+G29</f>
        <v>0</v>
      </c>
    </row>
    <row r="30" spans="1:13 16382:16382" s="21" customFormat="1" ht="20.100000000000001" customHeight="1" thickBot="1" x14ac:dyDescent="0.3">
      <c r="A30" s="114"/>
      <c r="B30" s="278"/>
      <c r="C30" s="162" t="s">
        <v>7</v>
      </c>
      <c r="D30" s="251" t="str">
        <f>+'B0. Optics'!D19</f>
        <v xml:space="preserve">Optic 5 : </v>
      </c>
      <c r="E30" s="142">
        <f>SUM(E29:E29)</f>
        <v>0</v>
      </c>
      <c r="F30" s="142">
        <f>SUM(F29:F29)</f>
        <v>0</v>
      </c>
      <c r="G30" s="287">
        <f>SUM(G29:G29)</f>
        <v>0</v>
      </c>
      <c r="I30" s="272">
        <f ca="1">SUMIF('0 Benodigde HW en SW '!G:H,D30,'0 Benodigde HW en SW '!H:H)+SUMIF('0 Benodigde HW en SW '!J:K,D30,'0 Benodigde HW en SW '!K:K)+SUMIF('0 Benodigde HW en SW '!M:N,D30,'0 Benodigde HW en SW '!N:N)+SUMIF('0 Benodigde HW en SW '!P:Q,D30,'0 Benodigde HW en SW '!Q:Q)+SUMIF('0 Benodigde HW en SW '!S:T,D30,'0 Benodigde HW en SW '!Q:Q)</f>
        <v>0</v>
      </c>
      <c r="J30" s="218"/>
      <c r="K30" s="142">
        <f ca="1">SUM(K28:K29)</f>
        <v>0</v>
      </c>
      <c r="L30" s="142">
        <f ca="1">SUM(L28:L29)</f>
        <v>0</v>
      </c>
      <c r="M30" s="142">
        <f>SUM(M28:M29)</f>
        <v>0</v>
      </c>
    </row>
    <row r="31" spans="1:13 16382:16382" s="21" customFormat="1" ht="20.100000000000001" customHeight="1" x14ac:dyDescent="0.25">
      <c r="A31" s="114"/>
      <c r="B31" s="80" t="s">
        <v>51</v>
      </c>
      <c r="C31" s="310" t="str">
        <f>+'B0. Optics'!C20</f>
        <v>Optic 6</v>
      </c>
      <c r="D31" s="170"/>
      <c r="E31" s="89">
        <f>+'B0. Optics'!E20</f>
        <v>0</v>
      </c>
      <c r="F31" s="89">
        <f>+'B0. Optics'!F20</f>
        <v>0</v>
      </c>
      <c r="G31" s="226">
        <f>+'B0. Optics'!G20</f>
        <v>0</v>
      </c>
      <c r="I31" s="218"/>
      <c r="J31" s="218"/>
      <c r="K31" s="89">
        <f ca="1">+I32*E31</f>
        <v>0</v>
      </c>
      <c r="L31" s="89">
        <f ca="1">I32*F31</f>
        <v>0</v>
      </c>
      <c r="M31" s="226">
        <f>+G31</f>
        <v>0</v>
      </c>
    </row>
    <row r="32" spans="1:13 16382:16382" s="21" customFormat="1" ht="20.100000000000001" customHeight="1" thickBot="1" x14ac:dyDescent="0.3">
      <c r="A32" s="114"/>
      <c r="B32" s="303"/>
      <c r="C32" s="162" t="s">
        <v>7</v>
      </c>
      <c r="D32" s="251" t="str">
        <f>+'B0. Optics'!D21</f>
        <v xml:space="preserve">Optic 6 : </v>
      </c>
      <c r="E32" s="142">
        <f>SUM(E31:E31)</f>
        <v>0</v>
      </c>
      <c r="F32" s="142">
        <f>SUM(F31:F31)</f>
        <v>0</v>
      </c>
      <c r="G32" s="287">
        <f>SUM(G31:G31)</f>
        <v>0</v>
      </c>
      <c r="I32" s="272">
        <f ca="1">SUMIF('0 Benodigde HW en SW '!G:H,D32,'0 Benodigde HW en SW '!H:H)+SUMIF('0 Benodigde HW en SW '!J:K,D32,'0 Benodigde HW en SW '!K:K)+SUMIF('0 Benodigde HW en SW '!M:N,D32,'0 Benodigde HW en SW '!N:N)+SUMIF('0 Benodigde HW en SW '!P:Q,D32,'0 Benodigde HW en SW '!Q:Q)+SUMIF('0 Benodigde HW en SW '!S:T,D32,'0 Benodigde HW en SW '!Q:Q)</f>
        <v>0</v>
      </c>
      <c r="J32" s="218"/>
      <c r="K32" s="142">
        <f ca="1">SUM(K30:K31)</f>
        <v>0</v>
      </c>
      <c r="L32" s="142">
        <f ca="1">SUM(L30:L31)</f>
        <v>0</v>
      </c>
      <c r="M32" s="142">
        <f>SUM(M30:M31)</f>
        <v>0</v>
      </c>
    </row>
    <row r="33" spans="1:13" s="21" customFormat="1" ht="20.100000000000001" customHeight="1" x14ac:dyDescent="0.25">
      <c r="A33" s="114"/>
      <c r="B33" s="80" t="s">
        <v>237</v>
      </c>
      <c r="C33" s="171" t="s">
        <v>201</v>
      </c>
      <c r="D33" s="172"/>
      <c r="E33" s="89">
        <f>+'B0. Optics'!E22</f>
        <v>0</v>
      </c>
      <c r="F33" s="89">
        <f>+'B0. Optics'!F22</f>
        <v>0</v>
      </c>
      <c r="G33" s="226">
        <f>+'B0. Optics'!G22</f>
        <v>0</v>
      </c>
      <c r="I33" s="218"/>
      <c r="J33" s="218"/>
      <c r="K33" s="89">
        <f ca="1">+I34*E33</f>
        <v>0</v>
      </c>
      <c r="L33" s="89">
        <f ca="1">I34*F33</f>
        <v>0</v>
      </c>
      <c r="M33" s="226">
        <f>+G33</f>
        <v>0</v>
      </c>
    </row>
    <row r="34" spans="1:13" s="21" customFormat="1" ht="20.100000000000001" customHeight="1" thickBot="1" x14ac:dyDescent="0.3">
      <c r="A34" s="114"/>
      <c r="B34" s="303"/>
      <c r="C34" s="162" t="s">
        <v>7</v>
      </c>
      <c r="D34" s="251" t="str">
        <f>+'B0. Optics'!D23</f>
        <v xml:space="preserve">Optic 7 : </v>
      </c>
      <c r="E34" s="142">
        <f>SUM(E33:E33)</f>
        <v>0</v>
      </c>
      <c r="F34" s="142">
        <f>SUM(F33:F33)</f>
        <v>0</v>
      </c>
      <c r="G34" s="287">
        <f>SUM(G33:G33)</f>
        <v>0</v>
      </c>
      <c r="I34" s="272">
        <f ca="1">SUMIF('0 Benodigde HW en SW '!G:H,D34,'0 Benodigde HW en SW '!H:H)+SUMIF('0 Benodigde HW en SW '!J:K,D34,'0 Benodigde HW en SW '!K:K)+SUMIF('0 Benodigde HW en SW '!M:N,D34,'0 Benodigde HW en SW '!N:N)+SUMIF('0 Benodigde HW en SW '!P:Q,D34,'0 Benodigde HW en SW '!Q:Q)+SUMIF('0 Benodigde HW en SW '!S:T,D34,'0 Benodigde HW en SW '!Q:Q)</f>
        <v>0</v>
      </c>
      <c r="J34" s="218"/>
      <c r="K34" s="142">
        <f ca="1">SUM(K32:K33)</f>
        <v>0</v>
      </c>
      <c r="L34" s="142">
        <f ca="1">SUM(L32:L33)</f>
        <v>0</v>
      </c>
      <c r="M34" s="142">
        <f>SUM(M32:M33)</f>
        <v>0</v>
      </c>
    </row>
    <row r="35" spans="1:13" s="21" customFormat="1" ht="20.100000000000001" customHeight="1" x14ac:dyDescent="0.25">
      <c r="A35" s="114"/>
      <c r="B35" s="80" t="s">
        <v>238</v>
      </c>
      <c r="C35" s="171" t="s">
        <v>202</v>
      </c>
      <c r="D35" s="170"/>
      <c r="E35" s="89">
        <f>+'B0. Optics'!E24</f>
        <v>0</v>
      </c>
      <c r="F35" s="89">
        <f>+'B0. Optics'!F24</f>
        <v>0</v>
      </c>
      <c r="G35" s="226">
        <f>+'B0. Optics'!G24</f>
        <v>0</v>
      </c>
      <c r="I35" s="218"/>
      <c r="J35" s="218"/>
      <c r="K35" s="89">
        <f ca="1">+I36*E35</f>
        <v>0</v>
      </c>
      <c r="L35" s="89">
        <f ca="1">I36*F35</f>
        <v>0</v>
      </c>
      <c r="M35" s="226">
        <f>+G35</f>
        <v>0</v>
      </c>
    </row>
    <row r="36" spans="1:13" s="21" customFormat="1" ht="20.100000000000001" customHeight="1" thickBot="1" x14ac:dyDescent="0.3">
      <c r="A36" s="114"/>
      <c r="B36" s="303"/>
      <c r="C36" s="162" t="s">
        <v>7</v>
      </c>
      <c r="D36" s="251" t="str">
        <f>+'B0. Optics'!D25</f>
        <v xml:space="preserve">Optic 8 : </v>
      </c>
      <c r="E36" s="142">
        <f>SUM(E35:E35)</f>
        <v>0</v>
      </c>
      <c r="F36" s="142">
        <f>SUM(F35:F35)</f>
        <v>0</v>
      </c>
      <c r="G36" s="287">
        <f>SUM(G35:G35)</f>
        <v>0</v>
      </c>
      <c r="I36" s="272">
        <f ca="1">SUMIF('0 Benodigde HW en SW '!G:H,D36,'0 Benodigde HW en SW '!H:H)+SUMIF('0 Benodigde HW en SW '!J:K,D36,'0 Benodigde HW en SW '!K:K)+SUMIF('0 Benodigde HW en SW '!M:N,D36,'0 Benodigde HW en SW '!N:N)+SUMIF('0 Benodigde HW en SW '!P:Q,D36,'0 Benodigde HW en SW '!Q:Q)+SUMIF('0 Benodigde HW en SW '!S:T,D36,'0 Benodigde HW en SW '!Q:Q)</f>
        <v>0</v>
      </c>
      <c r="J36" s="218"/>
      <c r="K36" s="142">
        <f ca="1">SUM(K34:K35)</f>
        <v>0</v>
      </c>
      <c r="L36" s="142">
        <f ca="1">SUM(L34:L35)</f>
        <v>0</v>
      </c>
      <c r="M36" s="142">
        <f>SUM(M34:M35)</f>
        <v>0</v>
      </c>
    </row>
    <row r="37" spans="1:13" s="21" customFormat="1" ht="20.100000000000001" customHeight="1" x14ac:dyDescent="0.25">
      <c r="A37" s="114"/>
      <c r="B37" s="80" t="s">
        <v>239</v>
      </c>
      <c r="C37" s="171" t="s">
        <v>203</v>
      </c>
      <c r="D37" s="170"/>
      <c r="E37" s="89">
        <f>+'B0. Optics'!E26</f>
        <v>0</v>
      </c>
      <c r="F37" s="89">
        <f>+'B0. Optics'!F26</f>
        <v>0</v>
      </c>
      <c r="G37" s="226">
        <f>+'B0. Optics'!G26</f>
        <v>0</v>
      </c>
      <c r="I37" s="218"/>
      <c r="J37" s="218"/>
      <c r="K37" s="89">
        <f ca="1">+I38*E37</f>
        <v>0</v>
      </c>
      <c r="L37" s="89">
        <f ca="1">I38*F37</f>
        <v>0</v>
      </c>
      <c r="M37" s="226">
        <f>+G37</f>
        <v>0</v>
      </c>
    </row>
    <row r="38" spans="1:13" s="21" customFormat="1" ht="20.100000000000001" customHeight="1" thickBot="1" x14ac:dyDescent="0.3">
      <c r="A38" s="114"/>
      <c r="B38" s="303"/>
      <c r="C38" s="162" t="s">
        <v>7</v>
      </c>
      <c r="D38" s="251" t="str">
        <f>+'B0. Optics'!D27</f>
        <v xml:space="preserve">Optic 9 : </v>
      </c>
      <c r="E38" s="142">
        <f>SUM(E37:E37)</f>
        <v>0</v>
      </c>
      <c r="F38" s="142">
        <f>SUM(F37:F37)</f>
        <v>0</v>
      </c>
      <c r="G38" s="287">
        <f>SUM(G37:G37)</f>
        <v>0</v>
      </c>
      <c r="I38" s="272">
        <f ca="1">SUMIF('0 Benodigde HW en SW '!G:H,D38,'0 Benodigde HW en SW '!H:H)+SUMIF('0 Benodigde HW en SW '!J:K,D38,'0 Benodigde HW en SW '!K:K)+SUMIF('0 Benodigde HW en SW '!M:N,D38,'0 Benodigde HW en SW '!N:N)+SUMIF('0 Benodigde HW en SW '!P:Q,D38,'0 Benodigde HW en SW '!Q:Q)+SUMIF('0 Benodigde HW en SW '!S:T,D38,'0 Benodigde HW en SW '!Q:Q)</f>
        <v>0</v>
      </c>
      <c r="J38" s="218"/>
      <c r="K38" s="142">
        <f ca="1">SUM(K36:K37)</f>
        <v>0</v>
      </c>
      <c r="L38" s="142">
        <f ca="1">SUM(L36:L37)</f>
        <v>0</v>
      </c>
      <c r="M38" s="142">
        <f>SUM(M36:M37)</f>
        <v>0</v>
      </c>
    </row>
    <row r="39" spans="1:13" s="21" customFormat="1" ht="20.100000000000001" customHeight="1" x14ac:dyDescent="0.25">
      <c r="A39" s="114"/>
      <c r="B39" s="80" t="s">
        <v>240</v>
      </c>
      <c r="C39" s="171" t="s">
        <v>204</v>
      </c>
      <c r="D39" s="170"/>
      <c r="E39" s="89">
        <f>+'B0. Optics'!E28</f>
        <v>0</v>
      </c>
      <c r="F39" s="89">
        <f>+'B0. Optics'!F28</f>
        <v>0</v>
      </c>
      <c r="G39" s="226">
        <f>+'B0. Optics'!G28</f>
        <v>0</v>
      </c>
      <c r="I39" s="218"/>
      <c r="J39" s="218"/>
      <c r="K39" s="89">
        <f ca="1">+I40*E39</f>
        <v>0</v>
      </c>
      <c r="L39" s="89">
        <f ca="1">I40*F39</f>
        <v>0</v>
      </c>
      <c r="M39" s="226">
        <f>+G39</f>
        <v>0</v>
      </c>
    </row>
    <row r="40" spans="1:13" s="21" customFormat="1" ht="20.100000000000001" customHeight="1" thickBot="1" x14ac:dyDescent="0.3">
      <c r="A40" s="114"/>
      <c r="B40" s="303"/>
      <c r="C40" s="162" t="s">
        <v>7</v>
      </c>
      <c r="D40" s="251" t="str">
        <f>+'B0. Optics'!D29</f>
        <v xml:space="preserve">Optic 10 : </v>
      </c>
      <c r="E40" s="142">
        <f>SUM(E39:E39)</f>
        <v>0</v>
      </c>
      <c r="F40" s="142">
        <f>SUM(F39:F39)</f>
        <v>0</v>
      </c>
      <c r="G40" s="287">
        <f>SUM(G39:G39)</f>
        <v>0</v>
      </c>
      <c r="I40" s="272">
        <f ca="1">SUMIF('0 Benodigde HW en SW '!G:H,D40,'0 Benodigde HW en SW '!H:H)+SUMIF('0 Benodigde HW en SW '!J:K,D40,'0 Benodigde HW en SW '!K:K)+SUMIF('0 Benodigde HW en SW '!M:N,D40,'0 Benodigde HW en SW '!N:N)+SUMIF('0 Benodigde HW en SW '!P:Q,D40,'0 Benodigde HW en SW '!Q:Q)+SUMIF('0 Benodigde HW en SW '!S:T,D40,'0 Benodigde HW en SW '!Q:Q)</f>
        <v>0</v>
      </c>
      <c r="J40" s="218"/>
      <c r="K40" s="142">
        <f ca="1">SUM(K38:K39)</f>
        <v>0</v>
      </c>
      <c r="L40" s="142">
        <f ca="1">SUM(L38:L39)</f>
        <v>0</v>
      </c>
      <c r="M40" s="142">
        <f>SUM(M38:M39)</f>
        <v>0</v>
      </c>
    </row>
    <row r="41" spans="1:13" s="21" customFormat="1" ht="20.100000000000001" customHeight="1" x14ac:dyDescent="0.2">
      <c r="A41" s="114"/>
      <c r="B41" s="17"/>
      <c r="C41" s="17"/>
      <c r="D41" s="17"/>
      <c r="E41" s="93"/>
      <c r="F41" s="18"/>
      <c r="G41" s="285"/>
      <c r="H41" s="218"/>
      <c r="I41" s="218"/>
      <c r="J41" s="218"/>
      <c r="K41" s="218"/>
      <c r="L41" s="218"/>
      <c r="M41" s="18"/>
    </row>
    <row r="42" spans="1:13" s="21" customFormat="1" ht="20.100000000000001" customHeight="1" thickBot="1" x14ac:dyDescent="0.3">
      <c r="A42" s="114"/>
      <c r="B42" s="83" t="str">
        <f>'B. Bouwblok 2'!C4</f>
        <v>B. Bouwblok 2 Decentrale WAN koppeling</v>
      </c>
      <c r="C42" s="164"/>
      <c r="D42" s="164"/>
      <c r="E42" s="128"/>
      <c r="F42" s="128"/>
      <c r="G42" s="286"/>
      <c r="H42" s="128"/>
      <c r="I42" s="293" t="s">
        <v>21</v>
      </c>
      <c r="J42" s="128"/>
      <c r="K42" s="315">
        <f>K47+K50+K53+K56</f>
        <v>0</v>
      </c>
      <c r="L42" s="315">
        <f>L47+L50+L53+L56</f>
        <v>0</v>
      </c>
      <c r="M42" s="315">
        <f>M47+M50+M53+M56</f>
        <v>0</v>
      </c>
    </row>
    <row r="43" spans="1:13" s="21" customFormat="1" ht="20.100000000000001" customHeight="1" x14ac:dyDescent="0.2">
      <c r="A43" s="114"/>
      <c r="B43" s="35"/>
      <c r="C43" s="17"/>
      <c r="D43" s="17"/>
      <c r="E43" s="93"/>
      <c r="F43" s="18"/>
      <c r="G43" s="285"/>
      <c r="H43" s="218"/>
      <c r="I43" s="218"/>
      <c r="J43" s="218"/>
      <c r="K43" s="218"/>
      <c r="L43" s="218"/>
      <c r="M43" s="18"/>
    </row>
    <row r="44" spans="1:13" s="21" customFormat="1" ht="30" x14ac:dyDescent="0.25">
      <c r="A44" s="114"/>
      <c r="B44" s="309"/>
      <c r="C44" s="160"/>
      <c r="D44" s="159"/>
      <c r="E44" s="193" t="s">
        <v>20</v>
      </c>
      <c r="F44" s="193" t="s">
        <v>42</v>
      </c>
      <c r="G44" s="193" t="s">
        <v>17</v>
      </c>
      <c r="H44" s="218"/>
      <c r="I44" s="193" t="s">
        <v>222</v>
      </c>
      <c r="J44" s="218"/>
      <c r="K44" s="193" t="s">
        <v>20</v>
      </c>
      <c r="L44" s="193" t="s">
        <v>42</v>
      </c>
      <c r="M44" s="193" t="s">
        <v>17</v>
      </c>
    </row>
    <row r="45" spans="1:13" s="21" customFormat="1" ht="20.100000000000001" customHeight="1" x14ac:dyDescent="0.25">
      <c r="A45" s="114"/>
      <c r="B45" s="80" t="s">
        <v>30</v>
      </c>
      <c r="C45" s="168" t="s">
        <v>32</v>
      </c>
      <c r="D45" s="170"/>
      <c r="E45" s="89">
        <f>'B. Bouwblok 2'!E10</f>
        <v>0</v>
      </c>
      <c r="F45" s="89">
        <f>'B. Bouwblok 2'!F10</f>
        <v>0</v>
      </c>
      <c r="G45" s="226">
        <f>'B. Bouwblok 2'!G10</f>
        <v>0</v>
      </c>
      <c r="H45" s="218"/>
      <c r="I45" s="218"/>
      <c r="J45" s="218"/>
      <c r="K45" s="89">
        <f>+I47*E45</f>
        <v>0</v>
      </c>
      <c r="L45" s="89">
        <f>+I47*F45</f>
        <v>0</v>
      </c>
      <c r="M45" s="226">
        <f>I47*G45</f>
        <v>0</v>
      </c>
    </row>
    <row r="46" spans="1:13" s="21" customFormat="1" ht="20.100000000000001" customHeight="1" x14ac:dyDescent="0.25">
      <c r="A46" s="114"/>
      <c r="B46" s="80" t="s">
        <v>31</v>
      </c>
      <c r="C46" s="168" t="s">
        <v>45</v>
      </c>
      <c r="D46" s="170"/>
      <c r="E46" s="89">
        <f>'B. Bouwblok 2'!E11</f>
        <v>0</v>
      </c>
      <c r="F46" s="89">
        <f>'B. Bouwblok 2'!F11</f>
        <v>0</v>
      </c>
      <c r="G46" s="226" t="str">
        <f>'B. Bouwblok 2'!G11</f>
        <v>n.v.t.</v>
      </c>
      <c r="H46" s="218"/>
      <c r="I46" s="218"/>
      <c r="J46" s="218"/>
      <c r="K46" s="89">
        <f>+I47*E46</f>
        <v>0</v>
      </c>
      <c r="L46" s="89">
        <f>I47*F46</f>
        <v>0</v>
      </c>
      <c r="M46" s="226" t="str">
        <f>+G46</f>
        <v>n.v.t.</v>
      </c>
    </row>
    <row r="47" spans="1:13" s="21" customFormat="1" ht="20.100000000000001" customHeight="1" thickBot="1" x14ac:dyDescent="0.3">
      <c r="A47" s="114"/>
      <c r="B47" s="303"/>
      <c r="C47" s="162" t="s">
        <v>7</v>
      </c>
      <c r="D47" s="251" t="str">
        <f>+'B. Bouwblok 2'!D12</f>
        <v xml:space="preserve">WAN 1 : </v>
      </c>
      <c r="E47" s="142">
        <f>SUM(E45:E46)</f>
        <v>0</v>
      </c>
      <c r="F47" s="142">
        <f>SUM(F45:F46)</f>
        <v>0</v>
      </c>
      <c r="G47" s="287">
        <f>SUM(G45:G46)</f>
        <v>0</v>
      </c>
      <c r="H47" s="218"/>
      <c r="I47" s="272">
        <f>COUNTIF('0 Benodigde HW en SW '!$F$10:$BE$92,D47)</f>
        <v>0</v>
      </c>
      <c r="J47" s="218"/>
      <c r="K47" s="142">
        <f>SUM(K45:K46)</f>
        <v>0</v>
      </c>
      <c r="L47" s="142">
        <f>SUM(L45:L46)</f>
        <v>0</v>
      </c>
      <c r="M47" s="142">
        <f>SUM(M45:M46)</f>
        <v>0</v>
      </c>
    </row>
    <row r="48" spans="1:13" s="21" customFormat="1" ht="20.100000000000001" customHeight="1" x14ac:dyDescent="0.25">
      <c r="A48" s="114"/>
      <c r="B48" s="80" t="s">
        <v>9</v>
      </c>
      <c r="C48" s="171" t="s">
        <v>33</v>
      </c>
      <c r="D48" s="172"/>
      <c r="E48" s="89">
        <f>'B. Bouwblok 2'!E13</f>
        <v>0</v>
      </c>
      <c r="F48" s="89">
        <f>'B. Bouwblok 2'!F13</f>
        <v>0</v>
      </c>
      <c r="G48" s="226">
        <f>'B. Bouwblok 2'!G13</f>
        <v>0</v>
      </c>
      <c r="H48" s="218"/>
      <c r="I48" s="75"/>
      <c r="J48" s="218"/>
      <c r="K48" s="89">
        <f>+I50*E48</f>
        <v>0</v>
      </c>
      <c r="L48" s="89">
        <f>+I50*F48</f>
        <v>0</v>
      </c>
      <c r="M48" s="226">
        <f>I50*G48</f>
        <v>0</v>
      </c>
    </row>
    <row r="49" spans="1:13" s="21" customFormat="1" ht="20.100000000000001" customHeight="1" x14ac:dyDescent="0.25">
      <c r="A49" s="114"/>
      <c r="B49" s="80" t="s">
        <v>10</v>
      </c>
      <c r="C49" s="168" t="s">
        <v>46</v>
      </c>
      <c r="D49" s="170"/>
      <c r="E49" s="89">
        <f>'B. Bouwblok 2'!E14</f>
        <v>0</v>
      </c>
      <c r="F49" s="89">
        <f>'B. Bouwblok 2'!F14</f>
        <v>0</v>
      </c>
      <c r="G49" s="226" t="str">
        <f>'B. Bouwblok 2'!G14</f>
        <v>n.v.t.</v>
      </c>
      <c r="H49" s="218"/>
      <c r="I49" s="75"/>
      <c r="J49" s="218"/>
      <c r="K49" s="89">
        <f>+I50*E49</f>
        <v>0</v>
      </c>
      <c r="L49" s="89">
        <f>I50*F49</f>
        <v>0</v>
      </c>
      <c r="M49" s="226" t="str">
        <f>+G49</f>
        <v>n.v.t.</v>
      </c>
    </row>
    <row r="50" spans="1:13" s="21" customFormat="1" ht="20.100000000000001" customHeight="1" thickBot="1" x14ac:dyDescent="0.3">
      <c r="A50" s="114"/>
      <c r="B50" s="303"/>
      <c r="C50" s="162" t="s">
        <v>7</v>
      </c>
      <c r="D50" s="251" t="str">
        <f>+'B. Bouwblok 2'!D15</f>
        <v xml:space="preserve">WAN 2 : </v>
      </c>
      <c r="E50" s="142">
        <f>SUM(E48:E49)</f>
        <v>0</v>
      </c>
      <c r="F50" s="142">
        <f>SUM(F48:F49)</f>
        <v>0</v>
      </c>
      <c r="G50" s="287">
        <f>SUM(G48:G49)</f>
        <v>0</v>
      </c>
      <c r="H50" s="218"/>
      <c r="I50" s="272">
        <f>COUNTIF('0 Benodigde HW en SW '!$F$10:$BE$92,D50)</f>
        <v>0</v>
      </c>
      <c r="J50" s="218"/>
      <c r="K50" s="142">
        <f>SUM(K48:K49)</f>
        <v>0</v>
      </c>
      <c r="L50" s="142">
        <f>SUM(L48:L49)</f>
        <v>0</v>
      </c>
      <c r="M50" s="142">
        <f>SUM(M48:M49)</f>
        <v>0</v>
      </c>
    </row>
    <row r="51" spans="1:13" s="21" customFormat="1" ht="20.100000000000001" customHeight="1" x14ac:dyDescent="0.25">
      <c r="A51" s="114"/>
      <c r="B51" s="80" t="s">
        <v>43</v>
      </c>
      <c r="C51" s="171" t="s">
        <v>34</v>
      </c>
      <c r="D51" s="170"/>
      <c r="E51" s="89">
        <f>'B. Bouwblok 2'!E16</f>
        <v>0</v>
      </c>
      <c r="F51" s="89">
        <f>'B. Bouwblok 2'!F16</f>
        <v>0</v>
      </c>
      <c r="G51" s="226">
        <f>'B. Bouwblok 2'!G16</f>
        <v>0</v>
      </c>
      <c r="H51" s="218"/>
      <c r="I51" s="75"/>
      <c r="J51" s="218"/>
      <c r="K51" s="89">
        <f>+I53*E51</f>
        <v>0</v>
      </c>
      <c r="L51" s="89">
        <f>+I53*F51</f>
        <v>0</v>
      </c>
      <c r="M51" s="226">
        <f>I53*G51</f>
        <v>0</v>
      </c>
    </row>
    <row r="52" spans="1:13" s="21" customFormat="1" ht="20.100000000000001" customHeight="1" x14ac:dyDescent="0.25">
      <c r="A52" s="114"/>
      <c r="B52" s="80" t="s">
        <v>44</v>
      </c>
      <c r="C52" s="168" t="s">
        <v>47</v>
      </c>
      <c r="D52" s="170"/>
      <c r="E52" s="89">
        <f>'B. Bouwblok 2'!E17</f>
        <v>0</v>
      </c>
      <c r="F52" s="89">
        <f>'B. Bouwblok 2'!F17</f>
        <v>0</v>
      </c>
      <c r="G52" s="226" t="str">
        <f>'B. Bouwblok 2'!G17</f>
        <v>n.v.t.</v>
      </c>
      <c r="H52" s="218"/>
      <c r="I52" s="75"/>
      <c r="J52" s="218"/>
      <c r="K52" s="89">
        <f>+I53*E52</f>
        <v>0</v>
      </c>
      <c r="L52" s="89">
        <f>I53*F52</f>
        <v>0</v>
      </c>
      <c r="M52" s="226" t="str">
        <f>+G52</f>
        <v>n.v.t.</v>
      </c>
    </row>
    <row r="53" spans="1:13" s="21" customFormat="1" ht="20.100000000000001" customHeight="1" thickBot="1" x14ac:dyDescent="0.3">
      <c r="A53" s="114"/>
      <c r="B53" s="141"/>
      <c r="C53" s="162" t="s">
        <v>7</v>
      </c>
      <c r="D53" s="251" t="str">
        <f>+'B. Bouwblok 2'!D18</f>
        <v xml:space="preserve">WAN 3 : </v>
      </c>
      <c r="E53" s="142">
        <f>SUM(E51:E52)</f>
        <v>0</v>
      </c>
      <c r="F53" s="142">
        <f>SUM(F51:F52)</f>
        <v>0</v>
      </c>
      <c r="G53" s="287">
        <f>SUM(G51:G52)</f>
        <v>0</v>
      </c>
      <c r="H53" s="218"/>
      <c r="I53" s="272">
        <f>COUNTIF('0 Benodigde HW en SW '!$F$10:$BE$92,D53)</f>
        <v>0</v>
      </c>
      <c r="J53" s="218"/>
      <c r="K53" s="142">
        <f>SUM(K51:K52)</f>
        <v>0</v>
      </c>
      <c r="L53" s="142">
        <f>SUM(L51:L52)</f>
        <v>0</v>
      </c>
      <c r="M53" s="142">
        <f>SUM(M51:M52)</f>
        <v>0</v>
      </c>
    </row>
    <row r="54" spans="1:13" s="21" customFormat="1" ht="20.100000000000001" customHeight="1" x14ac:dyDescent="0.25">
      <c r="A54" s="114"/>
      <c r="B54" s="80" t="s">
        <v>49</v>
      </c>
      <c r="C54" s="171" t="s">
        <v>91</v>
      </c>
      <c r="D54" s="170"/>
      <c r="E54" s="89">
        <f>'B. Bouwblok 2'!E19</f>
        <v>0</v>
      </c>
      <c r="F54" s="89">
        <f>'B. Bouwblok 2'!F19</f>
        <v>0</v>
      </c>
      <c r="G54" s="226">
        <f>'B. Bouwblok 2'!G19</f>
        <v>0</v>
      </c>
      <c r="H54" s="218"/>
      <c r="I54" s="75"/>
      <c r="J54" s="218"/>
      <c r="K54" s="89">
        <f>+I56*E54</f>
        <v>0</v>
      </c>
      <c r="L54" s="89">
        <f>+I56*F54</f>
        <v>0</v>
      </c>
      <c r="M54" s="226">
        <f>I56*G54</f>
        <v>0</v>
      </c>
    </row>
    <row r="55" spans="1:13" s="21" customFormat="1" ht="20.100000000000001" customHeight="1" x14ac:dyDescent="0.25">
      <c r="A55" s="114"/>
      <c r="B55" s="80" t="s">
        <v>52</v>
      </c>
      <c r="C55" s="168" t="s">
        <v>92</v>
      </c>
      <c r="D55" s="170"/>
      <c r="E55" s="89">
        <f>'B. Bouwblok 2'!E20</f>
        <v>0</v>
      </c>
      <c r="F55" s="89">
        <f>'B. Bouwblok 2'!F20</f>
        <v>0</v>
      </c>
      <c r="G55" s="226" t="str">
        <f>'B. Bouwblok 2'!G20</f>
        <v>n.v.t.</v>
      </c>
      <c r="H55" s="218"/>
      <c r="I55" s="75"/>
      <c r="J55" s="218"/>
      <c r="K55" s="89">
        <f>+I56*E55</f>
        <v>0</v>
      </c>
      <c r="L55" s="89">
        <f>I56*F55</f>
        <v>0</v>
      </c>
      <c r="M55" s="226" t="str">
        <f>+G55</f>
        <v>n.v.t.</v>
      </c>
    </row>
    <row r="56" spans="1:13" s="21" customFormat="1" ht="20.100000000000001" customHeight="1" thickBot="1" x14ac:dyDescent="0.3">
      <c r="A56" s="114"/>
      <c r="B56" s="280"/>
      <c r="C56" s="279" t="s">
        <v>7</v>
      </c>
      <c r="D56" s="251" t="str">
        <f>+'B. Bouwblok 2'!D21</f>
        <v xml:space="preserve">WAN 4 : </v>
      </c>
      <c r="E56" s="142">
        <f>SUM(E54:E55)</f>
        <v>0</v>
      </c>
      <c r="F56" s="142">
        <f>SUM(F54:F55)</f>
        <v>0</v>
      </c>
      <c r="G56" s="287">
        <f>SUM(G54:G55)</f>
        <v>0</v>
      </c>
      <c r="H56" s="218"/>
      <c r="I56" s="272">
        <f>COUNTIF('0 Benodigde HW en SW '!$F$10:$BE$92,D56)</f>
        <v>0</v>
      </c>
      <c r="J56" s="218"/>
      <c r="K56" s="142">
        <f>SUM(K54:K55)</f>
        <v>0</v>
      </c>
      <c r="L56" s="142">
        <f>SUM(L54:L55)</f>
        <v>0</v>
      </c>
      <c r="M56" s="142">
        <f>SUM(M54:M55)</f>
        <v>0</v>
      </c>
    </row>
    <row r="57" spans="1:13" s="21" customFormat="1" ht="20.100000000000001" customHeight="1" thickBot="1" x14ac:dyDescent="0.25">
      <c r="A57" s="114"/>
      <c r="B57" s="24"/>
      <c r="C57" s="24"/>
      <c r="D57" s="24"/>
      <c r="E57" s="92"/>
      <c r="F57" s="20"/>
      <c r="G57" s="282"/>
      <c r="H57" s="215"/>
      <c r="I57" s="215"/>
      <c r="J57" s="215"/>
      <c r="K57" s="215"/>
      <c r="L57" s="215"/>
      <c r="M57" s="20"/>
    </row>
    <row r="58" spans="1:13" s="21" customFormat="1" ht="20.100000000000001" customHeight="1" x14ac:dyDescent="0.2">
      <c r="A58" s="114"/>
      <c r="B58" s="17"/>
      <c r="C58" s="17"/>
      <c r="D58" s="17"/>
      <c r="E58" s="93"/>
      <c r="F58" s="18"/>
      <c r="G58" s="285"/>
      <c r="H58" s="218"/>
      <c r="I58" s="218"/>
      <c r="J58" s="218"/>
      <c r="K58" s="218"/>
      <c r="L58" s="218"/>
      <c r="M58" s="18"/>
    </row>
    <row r="59" spans="1:13" s="21" customFormat="1" ht="20.100000000000001" customHeight="1" thickBot="1" x14ac:dyDescent="0.3">
      <c r="A59" s="114"/>
      <c r="B59" s="83" t="str">
        <f>'C. Bouwblok 3'!C4</f>
        <v>C. Bouwblok 3 Decentrale distributie</v>
      </c>
      <c r="C59" s="164"/>
      <c r="D59" s="164"/>
      <c r="E59" s="128"/>
      <c r="F59" s="128"/>
      <c r="G59" s="286"/>
      <c r="H59" s="128"/>
      <c r="I59" s="293" t="s">
        <v>21</v>
      </c>
      <c r="J59" s="128"/>
      <c r="K59" s="315">
        <f>K64+K67+K70+K73+K76+K79+K82+K85</f>
        <v>0</v>
      </c>
      <c r="L59" s="315">
        <f>L64+L67+L70+L73+L76+L79+L82+L85</f>
        <v>0</v>
      </c>
      <c r="M59" s="315">
        <f>M64+M67+M70+M73+M76+M79+M82+M85</f>
        <v>0</v>
      </c>
    </row>
    <row r="60" spans="1:13" s="21" customFormat="1" ht="20.100000000000001" customHeight="1" x14ac:dyDescent="0.2">
      <c r="A60" s="114"/>
      <c r="B60" s="35"/>
      <c r="C60" s="17"/>
      <c r="D60" s="17"/>
      <c r="E60" s="93"/>
      <c r="F60" s="18"/>
      <c r="G60" s="285"/>
      <c r="H60" s="218"/>
      <c r="I60" s="218"/>
      <c r="J60" s="218"/>
      <c r="K60" s="218"/>
      <c r="L60" s="218"/>
      <c r="M60" s="18"/>
    </row>
    <row r="61" spans="1:13" s="21" customFormat="1" ht="30" x14ac:dyDescent="0.25">
      <c r="A61" s="114"/>
      <c r="B61" s="79"/>
      <c r="C61" s="160"/>
      <c r="D61" s="159"/>
      <c r="E61" s="193" t="s">
        <v>20</v>
      </c>
      <c r="F61" s="193" t="s">
        <v>42</v>
      </c>
      <c r="G61" s="193" t="s">
        <v>17</v>
      </c>
      <c r="H61" s="218"/>
      <c r="I61" s="193" t="s">
        <v>222</v>
      </c>
      <c r="J61" s="218"/>
      <c r="K61" s="193" t="s">
        <v>20</v>
      </c>
      <c r="L61" s="193" t="s">
        <v>42</v>
      </c>
      <c r="M61" s="193" t="s">
        <v>17</v>
      </c>
    </row>
    <row r="62" spans="1:13" s="21" customFormat="1" ht="19.5" x14ac:dyDescent="0.25">
      <c r="A62" s="114"/>
      <c r="B62" s="80" t="s">
        <v>30</v>
      </c>
      <c r="C62" s="311" t="str">
        <f>'C. Bouwblok 3'!C10</f>
        <v>Variant 1: Decentrale Distributie</v>
      </c>
      <c r="D62" s="170"/>
      <c r="E62" s="89">
        <f>'C. Bouwblok 3'!E10</f>
        <v>0</v>
      </c>
      <c r="F62" s="89">
        <f>'C. Bouwblok 3'!F10</f>
        <v>0</v>
      </c>
      <c r="G62" s="226">
        <f>'C. Bouwblok 3'!G10</f>
        <v>0</v>
      </c>
      <c r="H62" s="218"/>
      <c r="I62" s="218"/>
      <c r="J62" s="218"/>
      <c r="K62" s="89">
        <f>+I64*E62</f>
        <v>0</v>
      </c>
      <c r="L62" s="89">
        <f>+I64*F62</f>
        <v>0</v>
      </c>
      <c r="M62" s="226">
        <f>I64*G62</f>
        <v>0</v>
      </c>
    </row>
    <row r="63" spans="1:13" s="21" customFormat="1" ht="20.100000000000001" customHeight="1" x14ac:dyDescent="0.25">
      <c r="A63" s="114"/>
      <c r="B63" s="80" t="s">
        <v>31</v>
      </c>
      <c r="C63" s="311" t="str">
        <f>'C. Bouwblok 3'!C11</f>
        <v>Variant 1: Licentie(s) Decentrale Distributie</v>
      </c>
      <c r="D63" s="170"/>
      <c r="E63" s="89">
        <f>'C. Bouwblok 3'!E11</f>
        <v>0</v>
      </c>
      <c r="F63" s="89">
        <f>'C. Bouwblok 3'!F11</f>
        <v>0</v>
      </c>
      <c r="G63" s="226" t="str">
        <f>'C. Bouwblok 3'!G11</f>
        <v>n.v.t.</v>
      </c>
      <c r="H63" s="218"/>
      <c r="I63" s="218"/>
      <c r="J63" s="218"/>
      <c r="K63" s="89">
        <f>+I64*E63</f>
        <v>0</v>
      </c>
      <c r="L63" s="89">
        <f>I64*F63</f>
        <v>0</v>
      </c>
      <c r="M63" s="226" t="str">
        <f>+G63</f>
        <v>n.v.t.</v>
      </c>
    </row>
    <row r="64" spans="1:13" s="21" customFormat="1" ht="20.100000000000001" customHeight="1" thickBot="1" x14ac:dyDescent="0.3">
      <c r="A64" s="114"/>
      <c r="B64" s="141"/>
      <c r="C64" s="312" t="str">
        <f>'C. Bouwblok 3'!C12</f>
        <v>Totaal</v>
      </c>
      <c r="D64" s="251" t="str">
        <f>'C. Bouwblok 3'!D12</f>
        <v xml:space="preserve">Distributie 1 : </v>
      </c>
      <c r="E64" s="142">
        <f>SUM(E62:E63)</f>
        <v>0</v>
      </c>
      <c r="F64" s="142">
        <f>SUM(F62:F63)</f>
        <v>0</v>
      </c>
      <c r="G64" s="287">
        <f>SUM(G62:G63)</f>
        <v>0</v>
      </c>
      <c r="H64" s="218"/>
      <c r="I64" s="272">
        <f>COUNTIF('0 Benodigde HW en SW '!$F$10:$BE$92,D64)</f>
        <v>0</v>
      </c>
      <c r="J64" s="218"/>
      <c r="K64" s="142">
        <f>SUM(K62:K63)</f>
        <v>0</v>
      </c>
      <c r="L64" s="142">
        <f>SUM(L62:L63)</f>
        <v>0</v>
      </c>
      <c r="M64" s="142">
        <f>SUM(M62:M63)</f>
        <v>0</v>
      </c>
    </row>
    <row r="65" spans="1:13" s="21" customFormat="1" ht="20.100000000000001" customHeight="1" x14ac:dyDescent="0.25">
      <c r="A65" s="114"/>
      <c r="B65" s="80" t="s">
        <v>9</v>
      </c>
      <c r="C65" s="313" t="str">
        <f>'C. Bouwblok 3'!C13</f>
        <v>Variant 2: Decentrale Distributie</v>
      </c>
      <c r="D65" s="172"/>
      <c r="E65" s="89">
        <f>'C. Bouwblok 3'!E13</f>
        <v>0</v>
      </c>
      <c r="F65" s="89">
        <f>'C. Bouwblok 3'!F13</f>
        <v>0</v>
      </c>
      <c r="G65" s="226">
        <f>'C. Bouwblok 3'!G13</f>
        <v>0</v>
      </c>
      <c r="H65" s="218"/>
      <c r="I65" s="75"/>
      <c r="J65" s="218"/>
      <c r="K65" s="89">
        <f>+I67*E65</f>
        <v>0</v>
      </c>
      <c r="L65" s="89">
        <f>+I67*F65</f>
        <v>0</v>
      </c>
      <c r="M65" s="226">
        <f>I67*G65</f>
        <v>0</v>
      </c>
    </row>
    <row r="66" spans="1:13" s="21" customFormat="1" ht="20.100000000000001" customHeight="1" x14ac:dyDescent="0.25">
      <c r="A66" s="114"/>
      <c r="B66" s="80" t="s">
        <v>10</v>
      </c>
      <c r="C66" s="311" t="str">
        <f>'C. Bouwblok 3'!C14</f>
        <v>Variant 2: Licentie(s) Decentrale Distributie</v>
      </c>
      <c r="D66" s="170"/>
      <c r="E66" s="89">
        <f>'C. Bouwblok 3'!E14</f>
        <v>0</v>
      </c>
      <c r="F66" s="89">
        <f>'C. Bouwblok 3'!F14</f>
        <v>0</v>
      </c>
      <c r="G66" s="226" t="str">
        <f>'C. Bouwblok 3'!G14</f>
        <v>n.v.t.</v>
      </c>
      <c r="H66" s="218"/>
      <c r="I66" s="75"/>
      <c r="J66" s="218"/>
      <c r="K66" s="89">
        <f>+I67*E66</f>
        <v>0</v>
      </c>
      <c r="L66" s="89">
        <f>I67*F66</f>
        <v>0</v>
      </c>
      <c r="M66" s="226" t="str">
        <f>+G66</f>
        <v>n.v.t.</v>
      </c>
    </row>
    <row r="67" spans="1:13" s="21" customFormat="1" ht="20.100000000000001" customHeight="1" thickBot="1" x14ac:dyDescent="0.3">
      <c r="A67" s="114"/>
      <c r="B67" s="141"/>
      <c r="C67" s="312" t="str">
        <f>'C. Bouwblok 3'!C15</f>
        <v>Totaal</v>
      </c>
      <c r="D67" s="251" t="str">
        <f>'C. Bouwblok 3'!D15</f>
        <v xml:space="preserve">Distributie 2 : </v>
      </c>
      <c r="E67" s="142">
        <f>SUM(E65:E66)</f>
        <v>0</v>
      </c>
      <c r="F67" s="142">
        <f>SUM(F65:F66)</f>
        <v>0</v>
      </c>
      <c r="G67" s="287">
        <f>SUM(G65:G66)</f>
        <v>0</v>
      </c>
      <c r="H67" s="218"/>
      <c r="I67" s="272">
        <f>COUNTIF('0 Benodigde HW en SW '!$F$10:$BE$92,D67)</f>
        <v>0</v>
      </c>
      <c r="J67" s="218"/>
      <c r="K67" s="142">
        <f>SUM(K65:K66)</f>
        <v>0</v>
      </c>
      <c r="L67" s="142">
        <f>SUM(L65:L66)</f>
        <v>0</v>
      </c>
      <c r="M67" s="142">
        <f>SUM(M65:M66)</f>
        <v>0</v>
      </c>
    </row>
    <row r="68" spans="1:13" s="21" customFormat="1" ht="20.100000000000001" customHeight="1" x14ac:dyDescent="0.25">
      <c r="A68" s="114"/>
      <c r="B68" s="80" t="s">
        <v>43</v>
      </c>
      <c r="C68" s="311" t="str">
        <f>'C. Bouwblok 3'!C16</f>
        <v>Variant 3: Decentrale Distributie</v>
      </c>
      <c r="D68" s="170"/>
      <c r="E68" s="89">
        <f>'C. Bouwblok 3'!E16</f>
        <v>0</v>
      </c>
      <c r="F68" s="89">
        <f>'C. Bouwblok 3'!F16</f>
        <v>0</v>
      </c>
      <c r="G68" s="226">
        <f>'C. Bouwblok 3'!G16</f>
        <v>0</v>
      </c>
      <c r="H68" s="218"/>
      <c r="I68" s="75"/>
      <c r="J68" s="218"/>
      <c r="K68" s="89">
        <f>+I70*E68</f>
        <v>0</v>
      </c>
      <c r="L68" s="89">
        <f>+I70*F68</f>
        <v>0</v>
      </c>
      <c r="M68" s="226">
        <f>I70*G68</f>
        <v>0</v>
      </c>
    </row>
    <row r="69" spans="1:13" s="21" customFormat="1" ht="20.100000000000001" customHeight="1" x14ac:dyDescent="0.25">
      <c r="A69" s="114"/>
      <c r="B69" s="80" t="s">
        <v>44</v>
      </c>
      <c r="C69" s="311" t="str">
        <f>'C. Bouwblok 3'!C17</f>
        <v>Variant 3: Licentie(s) Decentrale Distributie</v>
      </c>
      <c r="D69" s="170"/>
      <c r="E69" s="89">
        <f>'C. Bouwblok 3'!E17</f>
        <v>0</v>
      </c>
      <c r="F69" s="89">
        <f>'C. Bouwblok 3'!F17</f>
        <v>0</v>
      </c>
      <c r="G69" s="226" t="str">
        <f>'C. Bouwblok 3'!G17</f>
        <v>n.v.t.</v>
      </c>
      <c r="H69" s="218"/>
      <c r="I69" s="75"/>
      <c r="J69" s="218"/>
      <c r="K69" s="89">
        <f>+I70*E69</f>
        <v>0</v>
      </c>
      <c r="L69" s="89">
        <f>I70*F69</f>
        <v>0</v>
      </c>
      <c r="M69" s="226" t="str">
        <f>+G69</f>
        <v>n.v.t.</v>
      </c>
    </row>
    <row r="70" spans="1:13" s="21" customFormat="1" ht="20.100000000000001" customHeight="1" thickBot="1" x14ac:dyDescent="0.3">
      <c r="A70" s="114"/>
      <c r="B70" s="141"/>
      <c r="C70" s="312" t="str">
        <f>'C. Bouwblok 3'!C18</f>
        <v>Totaal</v>
      </c>
      <c r="D70" s="251" t="str">
        <f>'C. Bouwblok 3'!D18</f>
        <v xml:space="preserve">Distributie 3 : </v>
      </c>
      <c r="E70" s="142">
        <f>SUM(E68:E69)</f>
        <v>0</v>
      </c>
      <c r="F70" s="142">
        <f>SUM(F68:F69)</f>
        <v>0</v>
      </c>
      <c r="G70" s="287">
        <f>SUM(G68:G69)</f>
        <v>0</v>
      </c>
      <c r="H70" s="218"/>
      <c r="I70" s="272">
        <f>COUNTIF('0 Benodigde HW en SW '!$F$10:$BE$92,D70)</f>
        <v>0</v>
      </c>
      <c r="J70" s="218"/>
      <c r="K70" s="142">
        <f>SUM(K68:K69)</f>
        <v>0</v>
      </c>
      <c r="L70" s="142">
        <f>SUM(L68:L69)</f>
        <v>0</v>
      </c>
      <c r="M70" s="142">
        <f>SUM(M68:M69)</f>
        <v>0</v>
      </c>
    </row>
    <row r="71" spans="1:13" s="21" customFormat="1" ht="20.100000000000001" customHeight="1" x14ac:dyDescent="0.25">
      <c r="A71" s="114"/>
      <c r="B71" s="80" t="s">
        <v>49</v>
      </c>
      <c r="C71" s="311" t="str">
        <f>'C. Bouwblok 3'!C19</f>
        <v>Variant 4: Decentrale Distributie</v>
      </c>
      <c r="D71" s="170"/>
      <c r="E71" s="89">
        <f>'C. Bouwblok 3'!E19</f>
        <v>0</v>
      </c>
      <c r="F71" s="89">
        <f>'C. Bouwblok 3'!F19</f>
        <v>0</v>
      </c>
      <c r="G71" s="226">
        <f>'C. Bouwblok 3'!G19</f>
        <v>0</v>
      </c>
      <c r="H71" s="218"/>
      <c r="I71" s="75"/>
      <c r="J71" s="218"/>
      <c r="K71" s="89">
        <f>+I73*E71</f>
        <v>0</v>
      </c>
      <c r="L71" s="89">
        <f>+I73*F71</f>
        <v>0</v>
      </c>
      <c r="M71" s="226">
        <f>I73*G71</f>
        <v>0</v>
      </c>
    </row>
    <row r="72" spans="1:13" s="21" customFormat="1" ht="20.100000000000001" customHeight="1" x14ac:dyDescent="0.25">
      <c r="A72" s="114"/>
      <c r="B72" s="80" t="s">
        <v>52</v>
      </c>
      <c r="C72" s="311" t="str">
        <f>'C. Bouwblok 3'!C20</f>
        <v>Variant 4: Licentie(s) Decentrale Distributie</v>
      </c>
      <c r="D72" s="170"/>
      <c r="E72" s="89">
        <f>'C. Bouwblok 3'!E20</f>
        <v>0</v>
      </c>
      <c r="F72" s="89">
        <f>'C. Bouwblok 3'!F20</f>
        <v>0</v>
      </c>
      <c r="G72" s="226" t="str">
        <f>'C. Bouwblok 3'!G20</f>
        <v>n.v.t.</v>
      </c>
      <c r="H72" s="218"/>
      <c r="I72" s="75"/>
      <c r="J72" s="218"/>
      <c r="K72" s="89">
        <f>+I73*E72</f>
        <v>0</v>
      </c>
      <c r="L72" s="89">
        <f>I73*F72</f>
        <v>0</v>
      </c>
      <c r="M72" s="226" t="str">
        <f>+G72</f>
        <v>n.v.t.</v>
      </c>
    </row>
    <row r="73" spans="1:13" s="21" customFormat="1" ht="20.100000000000001" customHeight="1" thickBot="1" x14ac:dyDescent="0.3">
      <c r="A73" s="114"/>
      <c r="B73" s="280"/>
      <c r="C73" s="312" t="str">
        <f>'C. Bouwblok 3'!C21</f>
        <v>Totaal</v>
      </c>
      <c r="D73" s="251" t="str">
        <f>'C. Bouwblok 3'!D21</f>
        <v xml:space="preserve">Distributie 4 : </v>
      </c>
      <c r="E73" s="142">
        <f>SUM(E71:E72)</f>
        <v>0</v>
      </c>
      <c r="F73" s="142">
        <f>SUM(F71:F72)</f>
        <v>0</v>
      </c>
      <c r="G73" s="287">
        <f>SUM(G71:G72)</f>
        <v>0</v>
      </c>
      <c r="H73" s="218"/>
      <c r="I73" s="272">
        <f>COUNTIF('0 Benodigde HW en SW '!$F$10:$BE$92,D73)</f>
        <v>0</v>
      </c>
      <c r="J73" s="218"/>
      <c r="K73" s="142">
        <f>SUM(K71:K72)</f>
        <v>0</v>
      </c>
      <c r="L73" s="142">
        <f>SUM(L71:L72)</f>
        <v>0</v>
      </c>
      <c r="M73" s="142">
        <f>SUM(M71:M72)</f>
        <v>0</v>
      </c>
    </row>
    <row r="74" spans="1:13" s="21" customFormat="1" ht="20.100000000000001" customHeight="1" x14ac:dyDescent="0.25">
      <c r="A74" s="114"/>
      <c r="B74" s="80" t="s">
        <v>50</v>
      </c>
      <c r="C74" s="311" t="str">
        <f>'C. Bouwblok 3'!C22</f>
        <v>Variant 5: Decentrale Distributie</v>
      </c>
      <c r="D74" s="170"/>
      <c r="E74" s="89">
        <f>'C. Bouwblok 3'!E22</f>
        <v>0</v>
      </c>
      <c r="F74" s="89">
        <f>'C. Bouwblok 3'!F22</f>
        <v>0</v>
      </c>
      <c r="G74" s="226">
        <f>'C. Bouwblok 3'!G22</f>
        <v>0</v>
      </c>
      <c r="H74" s="218"/>
      <c r="I74" s="218"/>
      <c r="J74" s="218"/>
      <c r="K74" s="89">
        <f>+I76*E74</f>
        <v>0</v>
      </c>
      <c r="L74" s="89">
        <f>+I76*F74</f>
        <v>0</v>
      </c>
      <c r="M74" s="226">
        <f>I76*G74</f>
        <v>0</v>
      </c>
    </row>
    <row r="75" spans="1:13" s="21" customFormat="1" ht="20.100000000000001" customHeight="1" x14ac:dyDescent="0.25">
      <c r="A75" s="114"/>
      <c r="B75" s="80" t="s">
        <v>53</v>
      </c>
      <c r="C75" s="311" t="str">
        <f>'C. Bouwblok 3'!C23</f>
        <v>Variant 5: Licentie(s) Decentrale Distributie</v>
      </c>
      <c r="D75" s="170"/>
      <c r="E75" s="89">
        <f>'C. Bouwblok 3'!E23</f>
        <v>0</v>
      </c>
      <c r="F75" s="89">
        <f>'C. Bouwblok 3'!F23</f>
        <v>0</v>
      </c>
      <c r="G75" s="226" t="str">
        <f>'C. Bouwblok 3'!G23</f>
        <v>n.v.t.</v>
      </c>
      <c r="H75" s="218"/>
      <c r="I75" s="218"/>
      <c r="J75" s="218"/>
      <c r="K75" s="89">
        <f>+I76*E75</f>
        <v>0</v>
      </c>
      <c r="L75" s="89">
        <f>I76*F75</f>
        <v>0</v>
      </c>
      <c r="M75" s="226" t="str">
        <f>+G75</f>
        <v>n.v.t.</v>
      </c>
    </row>
    <row r="76" spans="1:13" s="21" customFormat="1" ht="20.100000000000001" customHeight="1" thickBot="1" x14ac:dyDescent="0.3">
      <c r="A76" s="114"/>
      <c r="B76" s="141"/>
      <c r="C76" s="312" t="str">
        <f>'C. Bouwblok 3'!C24</f>
        <v>Totaal</v>
      </c>
      <c r="D76" s="251" t="str">
        <f>'C. Bouwblok 3'!D24</f>
        <v xml:space="preserve">Distributie 5 : </v>
      </c>
      <c r="E76" s="142">
        <f>SUM(E74:E75)</f>
        <v>0</v>
      </c>
      <c r="F76" s="142">
        <f>SUM(F74:F75)</f>
        <v>0</v>
      </c>
      <c r="G76" s="287">
        <f>SUM(G74:G75)</f>
        <v>0</v>
      </c>
      <c r="H76" s="218"/>
      <c r="I76" s="272">
        <f>COUNTIF('0 Benodigde HW en SW '!$F$10:$BE$92,D76)</f>
        <v>0</v>
      </c>
      <c r="J76" s="218"/>
      <c r="K76" s="142">
        <f>SUM(K74:K75)</f>
        <v>0</v>
      </c>
      <c r="L76" s="142">
        <f>SUM(L74:L75)</f>
        <v>0</v>
      </c>
      <c r="M76" s="142">
        <f>SUM(M74:M75)</f>
        <v>0</v>
      </c>
    </row>
    <row r="77" spans="1:13" s="21" customFormat="1" ht="20.100000000000001" customHeight="1" x14ac:dyDescent="0.25">
      <c r="A77" s="114"/>
      <c r="B77" s="80" t="s">
        <v>51</v>
      </c>
      <c r="C77" s="313" t="str">
        <f>'C. Bouwblok 3'!C25</f>
        <v>Variant 6: Decentrale Distributie</v>
      </c>
      <c r="D77" s="172"/>
      <c r="E77" s="89">
        <f>'C. Bouwblok 3'!E25</f>
        <v>0</v>
      </c>
      <c r="F77" s="89">
        <f>'C. Bouwblok 3'!F25</f>
        <v>0</v>
      </c>
      <c r="G77" s="226">
        <f>'C. Bouwblok 3'!G25</f>
        <v>0</v>
      </c>
      <c r="H77" s="218"/>
      <c r="I77" s="75"/>
      <c r="J77" s="218"/>
      <c r="K77" s="89">
        <f>+I79*E77</f>
        <v>0</v>
      </c>
      <c r="L77" s="89">
        <f>+I79*F77</f>
        <v>0</v>
      </c>
      <c r="M77" s="226">
        <f>I79*G77</f>
        <v>0</v>
      </c>
    </row>
    <row r="78" spans="1:13" s="21" customFormat="1" ht="20.100000000000001" customHeight="1" x14ac:dyDescent="0.25">
      <c r="A78" s="114"/>
      <c r="B78" s="80" t="s">
        <v>54</v>
      </c>
      <c r="C78" s="311" t="str">
        <f>'C. Bouwblok 3'!C26</f>
        <v>Variant 6: Licentie(s) Decentrale Distributie</v>
      </c>
      <c r="D78" s="170"/>
      <c r="E78" s="89">
        <f>'C. Bouwblok 3'!E26</f>
        <v>0</v>
      </c>
      <c r="F78" s="89">
        <f>'C. Bouwblok 3'!F26</f>
        <v>0</v>
      </c>
      <c r="G78" s="226" t="str">
        <f>'C. Bouwblok 3'!G26</f>
        <v>n.v.t.</v>
      </c>
      <c r="H78" s="218"/>
      <c r="I78" s="75"/>
      <c r="J78" s="218"/>
      <c r="K78" s="89">
        <f>+I79*E78</f>
        <v>0</v>
      </c>
      <c r="L78" s="89">
        <f>I79*F78</f>
        <v>0</v>
      </c>
      <c r="M78" s="226" t="str">
        <f>+G78</f>
        <v>n.v.t.</v>
      </c>
    </row>
    <row r="79" spans="1:13" s="21" customFormat="1" ht="20.100000000000001" customHeight="1" thickBot="1" x14ac:dyDescent="0.3">
      <c r="A79" s="114"/>
      <c r="B79" s="141"/>
      <c r="C79" s="312" t="str">
        <f>'C. Bouwblok 3'!C27</f>
        <v>Totaal</v>
      </c>
      <c r="D79" s="251" t="str">
        <f>'C. Bouwblok 3'!D27</f>
        <v xml:space="preserve">Distributie 6 : </v>
      </c>
      <c r="E79" s="142">
        <f>SUM(E77:E78)</f>
        <v>0</v>
      </c>
      <c r="F79" s="142">
        <f>SUM(F77:F78)</f>
        <v>0</v>
      </c>
      <c r="G79" s="287">
        <f>SUM(G77:G78)</f>
        <v>0</v>
      </c>
      <c r="H79" s="218"/>
      <c r="I79" s="272">
        <f>COUNTIF('0 Benodigde HW en SW '!$F$10:$BE$92,D79)</f>
        <v>0</v>
      </c>
      <c r="J79" s="218"/>
      <c r="K79" s="142">
        <f>SUM(K77:K78)</f>
        <v>0</v>
      </c>
      <c r="L79" s="142">
        <f>SUM(L77:L78)</f>
        <v>0</v>
      </c>
      <c r="M79" s="142">
        <f>SUM(M77:M78)</f>
        <v>0</v>
      </c>
    </row>
    <row r="80" spans="1:13" s="21" customFormat="1" ht="20.100000000000001" customHeight="1" x14ac:dyDescent="0.25">
      <c r="A80" s="114"/>
      <c r="B80" s="80" t="s">
        <v>237</v>
      </c>
      <c r="C80" s="311" t="str">
        <f>'C. Bouwblok 3'!C28</f>
        <v>Variant 7: Decentrale Distributie</v>
      </c>
      <c r="D80" s="170"/>
      <c r="E80" s="89">
        <f>'C. Bouwblok 3'!E28</f>
        <v>0</v>
      </c>
      <c r="F80" s="89">
        <f>'C. Bouwblok 3'!F28</f>
        <v>0</v>
      </c>
      <c r="G80" s="226">
        <f>'C. Bouwblok 3'!G28</f>
        <v>0</v>
      </c>
      <c r="H80" s="218"/>
      <c r="I80" s="75"/>
      <c r="J80" s="218"/>
      <c r="K80" s="89">
        <f>+I82*E80</f>
        <v>0</v>
      </c>
      <c r="L80" s="89">
        <f>+I82*F80</f>
        <v>0</v>
      </c>
      <c r="M80" s="226">
        <f>I82*G80</f>
        <v>0</v>
      </c>
    </row>
    <row r="81" spans="1:13" s="21" customFormat="1" ht="20.100000000000001" customHeight="1" x14ac:dyDescent="0.25">
      <c r="A81" s="114"/>
      <c r="B81" s="80" t="s">
        <v>249</v>
      </c>
      <c r="C81" s="311" t="str">
        <f>'C. Bouwblok 3'!C29</f>
        <v>Variant 7: Licentie(s) Decentrale Distributie</v>
      </c>
      <c r="D81" s="170"/>
      <c r="E81" s="89">
        <f>'C. Bouwblok 3'!E29</f>
        <v>0</v>
      </c>
      <c r="F81" s="89">
        <f>'C. Bouwblok 3'!F29</f>
        <v>0</v>
      </c>
      <c r="G81" s="226" t="str">
        <f>'C. Bouwblok 3'!G29</f>
        <v>n.v.t.</v>
      </c>
      <c r="H81" s="218"/>
      <c r="I81" s="75"/>
      <c r="J81" s="218"/>
      <c r="K81" s="89">
        <f>+I82*E81</f>
        <v>0</v>
      </c>
      <c r="L81" s="89">
        <f>I82*F81</f>
        <v>0</v>
      </c>
      <c r="M81" s="226" t="str">
        <f>+G81</f>
        <v>n.v.t.</v>
      </c>
    </row>
    <row r="82" spans="1:13" s="21" customFormat="1" ht="20.100000000000001" customHeight="1" thickBot="1" x14ac:dyDescent="0.3">
      <c r="A82" s="114"/>
      <c r="B82" s="141"/>
      <c r="C82" s="312" t="str">
        <f>'C. Bouwblok 3'!C30</f>
        <v>Totaal</v>
      </c>
      <c r="D82" s="251" t="str">
        <f>'C. Bouwblok 3'!D30</f>
        <v xml:space="preserve">Distributie 7 : </v>
      </c>
      <c r="E82" s="142">
        <f>SUM(E80:E81)</f>
        <v>0</v>
      </c>
      <c r="F82" s="142">
        <f>SUM(F80:F81)</f>
        <v>0</v>
      </c>
      <c r="G82" s="287">
        <f>SUM(G80:G81)</f>
        <v>0</v>
      </c>
      <c r="H82" s="218"/>
      <c r="I82" s="272">
        <f>COUNTIF('0 Benodigde HW en SW '!$F$10:$BE$92,D82)</f>
        <v>0</v>
      </c>
      <c r="J82" s="218"/>
      <c r="K82" s="142">
        <f>SUM(K80:K81)</f>
        <v>0</v>
      </c>
      <c r="L82" s="142">
        <f>SUM(L80:L81)</f>
        <v>0</v>
      </c>
      <c r="M82" s="142">
        <f>SUM(M80:M81)</f>
        <v>0</v>
      </c>
    </row>
    <row r="83" spans="1:13" s="21" customFormat="1" ht="20.100000000000001" customHeight="1" x14ac:dyDescent="0.25">
      <c r="A83" s="114"/>
      <c r="B83" s="80" t="s">
        <v>238</v>
      </c>
      <c r="C83" s="311" t="str">
        <f>'C. Bouwblok 3'!C31</f>
        <v>Variant 8: Decentrale Distributie</v>
      </c>
      <c r="D83" s="170"/>
      <c r="E83" s="89">
        <f>'C. Bouwblok 3'!E31</f>
        <v>0</v>
      </c>
      <c r="F83" s="89">
        <f>'C. Bouwblok 3'!F31</f>
        <v>0</v>
      </c>
      <c r="G83" s="226">
        <f>'C. Bouwblok 3'!G31</f>
        <v>0</v>
      </c>
      <c r="H83" s="218"/>
      <c r="I83" s="75"/>
      <c r="J83" s="218"/>
      <c r="K83" s="89">
        <f>+I85*E83</f>
        <v>0</v>
      </c>
      <c r="L83" s="89">
        <f>+I85*F83</f>
        <v>0</v>
      </c>
      <c r="M83" s="226">
        <f>I85*G83</f>
        <v>0</v>
      </c>
    </row>
    <row r="84" spans="1:13" s="21" customFormat="1" ht="20.100000000000001" customHeight="1" x14ac:dyDescent="0.25">
      <c r="A84" s="114"/>
      <c r="B84" s="80" t="s">
        <v>250</v>
      </c>
      <c r="C84" s="311" t="str">
        <f>'C. Bouwblok 3'!C32</f>
        <v>Variant 8: Licentie(s) Decentrale Distributie</v>
      </c>
      <c r="D84" s="170"/>
      <c r="E84" s="89">
        <f>'C. Bouwblok 3'!E32</f>
        <v>0</v>
      </c>
      <c r="F84" s="89">
        <f>'C. Bouwblok 3'!F32</f>
        <v>0</v>
      </c>
      <c r="G84" s="226" t="str">
        <f>'C. Bouwblok 3'!G32</f>
        <v>n.v.t.</v>
      </c>
      <c r="H84" s="218"/>
      <c r="I84" s="75"/>
      <c r="J84" s="218"/>
      <c r="K84" s="89">
        <f>+I85*E84</f>
        <v>0</v>
      </c>
      <c r="L84" s="89">
        <f>I85*F84</f>
        <v>0</v>
      </c>
      <c r="M84" s="226" t="str">
        <f>+G84</f>
        <v>n.v.t.</v>
      </c>
    </row>
    <row r="85" spans="1:13" s="21" customFormat="1" ht="20.100000000000001" customHeight="1" thickBot="1" x14ac:dyDescent="0.3">
      <c r="A85" s="114"/>
      <c r="B85" s="280"/>
      <c r="C85" s="314" t="str">
        <f>'C. Bouwblok 3'!C33</f>
        <v>Totaal</v>
      </c>
      <c r="D85" s="251" t="str">
        <f>'C. Bouwblok 3'!D33</f>
        <v xml:space="preserve">Distributie 8 : </v>
      </c>
      <c r="E85" s="142">
        <f>SUM(E83:E84)</f>
        <v>0</v>
      </c>
      <c r="F85" s="142">
        <f>SUM(F83:F84)</f>
        <v>0</v>
      </c>
      <c r="G85" s="287">
        <f>SUM(G83:G84)</f>
        <v>0</v>
      </c>
      <c r="H85" s="218"/>
      <c r="I85" s="272">
        <f>COUNTIF('0 Benodigde HW en SW '!$F$10:$BE$92,D85)</f>
        <v>0</v>
      </c>
      <c r="J85" s="218"/>
      <c r="K85" s="142">
        <f>SUM(K83:K84)</f>
        <v>0</v>
      </c>
      <c r="L85" s="142">
        <f>SUM(L83:L84)</f>
        <v>0</v>
      </c>
      <c r="M85" s="142">
        <f>SUM(M83:M84)</f>
        <v>0</v>
      </c>
    </row>
    <row r="86" spans="1:13" s="21" customFormat="1" ht="20.100000000000001" customHeight="1" thickBot="1" x14ac:dyDescent="0.25">
      <c r="A86" s="114"/>
      <c r="B86" s="24"/>
      <c r="C86" s="24"/>
      <c r="D86" s="24"/>
      <c r="E86" s="92"/>
      <c r="F86" s="20"/>
      <c r="G86" s="282"/>
      <c r="H86" s="215"/>
      <c r="I86" s="215"/>
      <c r="J86" s="215"/>
      <c r="K86" s="215"/>
      <c r="L86" s="215"/>
      <c r="M86" s="20"/>
    </row>
    <row r="87" spans="1:13" s="21" customFormat="1" ht="20.100000000000001" customHeight="1" x14ac:dyDescent="0.2">
      <c r="A87" s="114"/>
      <c r="B87" s="17"/>
      <c r="C87" s="17"/>
      <c r="D87" s="17"/>
      <c r="E87" s="93"/>
      <c r="F87" s="18"/>
      <c r="G87" s="285"/>
      <c r="H87" s="218"/>
      <c r="I87" s="218"/>
      <c r="J87" s="218"/>
      <c r="K87" s="218"/>
      <c r="L87" s="218"/>
      <c r="M87" s="18"/>
    </row>
    <row r="88" spans="1:13" s="21" customFormat="1" ht="20.25" thickBot="1" x14ac:dyDescent="0.3">
      <c r="A88" s="114"/>
      <c r="B88" s="83" t="str">
        <f>'D. Bouwblok 4'!C4</f>
        <v>D. Bouwblok 4 Decentrale LAN access</v>
      </c>
      <c r="C88" s="164"/>
      <c r="D88" s="164"/>
      <c r="E88" s="128"/>
      <c r="F88" s="128"/>
      <c r="G88" s="286"/>
      <c r="H88" s="128"/>
      <c r="I88" s="293" t="s">
        <v>21</v>
      </c>
      <c r="J88" s="128"/>
      <c r="K88" s="315">
        <f ca="1">K93+K96+K99+K102+K105+K108+K111</f>
        <v>0</v>
      </c>
      <c r="L88" s="315">
        <f ca="1">L93+L96+L99+L102+L105+L108+L111</f>
        <v>0</v>
      </c>
      <c r="M88" s="315">
        <f ca="1">M93+M96+M99+M102+M105+M108+M111</f>
        <v>0</v>
      </c>
    </row>
    <row r="89" spans="1:13" s="21" customFormat="1" ht="20.100000000000001" customHeight="1" x14ac:dyDescent="0.2">
      <c r="A89" s="114"/>
      <c r="B89" s="35"/>
      <c r="C89" s="17"/>
      <c r="D89" s="17"/>
      <c r="E89" s="93"/>
      <c r="F89" s="18"/>
      <c r="G89" s="285"/>
      <c r="H89" s="218"/>
      <c r="I89" s="218"/>
      <c r="J89" s="218"/>
      <c r="K89" s="218"/>
      <c r="L89" s="218"/>
      <c r="M89" s="18"/>
    </row>
    <row r="90" spans="1:13" s="21" customFormat="1" ht="30" x14ac:dyDescent="0.25">
      <c r="A90" s="114"/>
      <c r="B90" s="79"/>
      <c r="C90" s="160"/>
      <c r="D90" s="159"/>
      <c r="E90" s="193" t="s">
        <v>20</v>
      </c>
      <c r="F90" s="193" t="s">
        <v>42</v>
      </c>
      <c r="G90" s="193" t="s">
        <v>17</v>
      </c>
      <c r="H90" s="218"/>
      <c r="I90" s="193" t="s">
        <v>222</v>
      </c>
      <c r="J90" s="218"/>
      <c r="K90" s="193" t="s">
        <v>20</v>
      </c>
      <c r="L90" s="193" t="s">
        <v>42</v>
      </c>
      <c r="M90" s="193" t="s">
        <v>17</v>
      </c>
    </row>
    <row r="91" spans="1:13" s="21" customFormat="1" ht="19.5" x14ac:dyDescent="0.25">
      <c r="A91" s="114"/>
      <c r="B91" s="80" t="s">
        <v>30</v>
      </c>
      <c r="C91" s="168" t="s">
        <v>184</v>
      </c>
      <c r="D91" s="170"/>
      <c r="E91" s="89">
        <f>'D. Bouwblok 4'!E10</f>
        <v>0</v>
      </c>
      <c r="F91" s="89">
        <f>'D. Bouwblok 4'!F10</f>
        <v>0</v>
      </c>
      <c r="G91" s="226">
        <f>'D. Bouwblok 4'!G10</f>
        <v>0</v>
      </c>
      <c r="H91" s="218"/>
      <c r="I91" s="218"/>
      <c r="J91" s="218"/>
      <c r="K91" s="89">
        <f ca="1">+I93*E91</f>
        <v>0</v>
      </c>
      <c r="L91" s="89">
        <f ca="1">+I93*F91</f>
        <v>0</v>
      </c>
      <c r="M91" s="226">
        <f ca="1">I93*G91</f>
        <v>0</v>
      </c>
    </row>
    <row r="92" spans="1:13" s="21" customFormat="1" ht="20.100000000000001" customHeight="1" x14ac:dyDescent="0.25">
      <c r="A92" s="114"/>
      <c r="B92" s="80" t="s">
        <v>31</v>
      </c>
      <c r="C92" s="168" t="s">
        <v>185</v>
      </c>
      <c r="D92" s="170"/>
      <c r="E92" s="89">
        <f>'D. Bouwblok 4'!E11</f>
        <v>0</v>
      </c>
      <c r="F92" s="89">
        <f>'D. Bouwblok 4'!F11</f>
        <v>0</v>
      </c>
      <c r="G92" s="226" t="str">
        <f>'D. Bouwblok 4'!G11</f>
        <v>n.v.t.</v>
      </c>
      <c r="H92" s="218"/>
      <c r="I92" s="218"/>
      <c r="J92" s="218"/>
      <c r="K92" s="89">
        <f ca="1">+I93*E92</f>
        <v>0</v>
      </c>
      <c r="L92" s="89">
        <f ca="1">I93*F92</f>
        <v>0</v>
      </c>
      <c r="M92" s="226" t="str">
        <f>+G92</f>
        <v>n.v.t.</v>
      </c>
    </row>
    <row r="93" spans="1:13" s="21" customFormat="1" ht="20.100000000000001" customHeight="1" thickBot="1" x14ac:dyDescent="0.3">
      <c r="A93" s="114"/>
      <c r="B93" s="141"/>
      <c r="C93" s="162" t="s">
        <v>7</v>
      </c>
      <c r="D93" s="251" t="str">
        <f>'D. Bouwblok 4'!D12</f>
        <v xml:space="preserve">LAN 1 : </v>
      </c>
      <c r="E93" s="142">
        <f>SUM(E91:E92)</f>
        <v>0</v>
      </c>
      <c r="F93" s="142">
        <f>SUM(F91:F92)</f>
        <v>0</v>
      </c>
      <c r="G93" s="287">
        <f>SUM(G91:G92)</f>
        <v>0</v>
      </c>
      <c r="H93" s="218"/>
      <c r="I93" s="272">
        <f ca="1">SUMIF('0 Benodigde HW en SW '!$AM:$AN,D93,'0 Benodigde HW en SW '!$AN:$AN)+SUMIF('0 Benodigde HW en SW '!$AO:$AP,D93,'0 Benodigde HW en SW '!$AP:$AP)+SUMIF('0 Benodigde HW en SW '!$AQ:$AR,D93,'0 Benodigde HW en SW '!$AR:$AR)+SUMIF('0 Benodigde HW en SW '!$AS:$AT,D93,'0 Benodigde HW en SW '!$AT:$AT)+SUMIF('0 Benodigde HW en SW '!$AU:$AV,D93,'0 Benodigde HW en SW '!$AV:$AV)+SUMIF('0 Benodigde HW en SW '!$AW:$AX,D93,'0 Benodigde HW en SW '!$AX:$AX)+SUMIF('0 Benodigde HW en SW '!$AY:$AZ,D93,'0 Benodigde HW en SW '!$AZ:$AZ)</f>
        <v>0</v>
      </c>
      <c r="J93" s="218"/>
      <c r="K93" s="142">
        <f ca="1">SUM(K91:K92)</f>
        <v>0</v>
      </c>
      <c r="L93" s="142">
        <f ca="1">SUM(L91:L92)</f>
        <v>0</v>
      </c>
      <c r="M93" s="142">
        <f ca="1">SUM(M91:M92)</f>
        <v>0</v>
      </c>
    </row>
    <row r="94" spans="1:13" s="21" customFormat="1" ht="20.100000000000001" customHeight="1" x14ac:dyDescent="0.25">
      <c r="A94" s="114"/>
      <c r="B94" s="80" t="s">
        <v>9</v>
      </c>
      <c r="C94" s="171" t="s">
        <v>193</v>
      </c>
      <c r="D94" s="172"/>
      <c r="E94" s="89">
        <f>'D. Bouwblok 4'!E13</f>
        <v>0</v>
      </c>
      <c r="F94" s="89">
        <f>'D. Bouwblok 4'!F13</f>
        <v>0</v>
      </c>
      <c r="G94" s="226">
        <f>'D. Bouwblok 4'!G13</f>
        <v>0</v>
      </c>
      <c r="H94" s="218"/>
      <c r="I94" s="75"/>
      <c r="J94" s="218"/>
      <c r="K94" s="89">
        <f ca="1">+I96*E94</f>
        <v>0</v>
      </c>
      <c r="L94" s="89">
        <f ca="1">+I96*F94</f>
        <v>0</v>
      </c>
      <c r="M94" s="226">
        <f ca="1">I96*G94</f>
        <v>0</v>
      </c>
    </row>
    <row r="95" spans="1:13" s="21" customFormat="1" ht="20.100000000000001" customHeight="1" x14ac:dyDescent="0.25">
      <c r="A95" s="114"/>
      <c r="B95" s="80" t="s">
        <v>10</v>
      </c>
      <c r="C95" s="168" t="s">
        <v>186</v>
      </c>
      <c r="D95" s="170"/>
      <c r="E95" s="89">
        <f>'D. Bouwblok 4'!E14</f>
        <v>0</v>
      </c>
      <c r="F95" s="89">
        <f>'D. Bouwblok 4'!F14</f>
        <v>0</v>
      </c>
      <c r="G95" s="226" t="str">
        <f>'D. Bouwblok 4'!G14</f>
        <v>n.v.t.</v>
      </c>
      <c r="H95" s="218"/>
      <c r="I95" s="75"/>
      <c r="J95" s="218"/>
      <c r="K95" s="89">
        <f ca="1">+I96*E95</f>
        <v>0</v>
      </c>
      <c r="L95" s="89">
        <f ca="1">I96*F95</f>
        <v>0</v>
      </c>
      <c r="M95" s="226" t="str">
        <f>+G95</f>
        <v>n.v.t.</v>
      </c>
    </row>
    <row r="96" spans="1:13" s="21" customFormat="1" ht="20.100000000000001" customHeight="1" thickBot="1" x14ac:dyDescent="0.3">
      <c r="A96" s="114"/>
      <c r="B96" s="141"/>
      <c r="C96" s="162" t="s">
        <v>7</v>
      </c>
      <c r="D96" s="251" t="str">
        <f>'D. Bouwblok 4'!D15</f>
        <v xml:space="preserve">LAN 2 : </v>
      </c>
      <c r="E96" s="142">
        <f>SUM(E94:E95)</f>
        <v>0</v>
      </c>
      <c r="F96" s="142">
        <f>SUM(F94:F95)</f>
        <v>0</v>
      </c>
      <c r="G96" s="287">
        <f>SUM(G94:G95)</f>
        <v>0</v>
      </c>
      <c r="H96" s="218"/>
      <c r="I96" s="272">
        <f ca="1">SUMIF('0 Benodigde HW en SW '!$AM:$AN,D96,'0 Benodigde HW en SW '!$AN:$AN)+SUMIF('0 Benodigde HW en SW '!$AO:$AP,D96,'0 Benodigde HW en SW '!$AP:$AP)+SUMIF('0 Benodigde HW en SW '!$AQ:$AR,D96,'0 Benodigde HW en SW '!$AR:$AR)+SUMIF('0 Benodigde HW en SW '!$AS:$AT,D96,'0 Benodigde HW en SW '!$AT:$AT)+SUMIF('0 Benodigde HW en SW '!$AU:$AV,D96,'0 Benodigde HW en SW '!$AV:$AV)+SUMIF('0 Benodigde HW en SW '!$AW:$AX,D96,'0 Benodigde HW en SW '!$AX:$AX)+SUMIF('0 Benodigde HW en SW '!$AY:$AZ,D96,'0 Benodigde HW en SW '!$AZ:$AZ)</f>
        <v>0</v>
      </c>
      <c r="J96" s="218"/>
      <c r="K96" s="142">
        <f ca="1">SUM(K94:K95)</f>
        <v>0</v>
      </c>
      <c r="L96" s="142">
        <f ca="1">SUM(L94:L95)</f>
        <v>0</v>
      </c>
      <c r="M96" s="142">
        <f ca="1">SUM(M94:M95)</f>
        <v>0</v>
      </c>
    </row>
    <row r="97" spans="1:25" s="21" customFormat="1" ht="20.100000000000001" customHeight="1" x14ac:dyDescent="0.25">
      <c r="A97" s="114"/>
      <c r="B97" s="80" t="s">
        <v>43</v>
      </c>
      <c r="C97" s="168" t="s">
        <v>192</v>
      </c>
      <c r="D97" s="170"/>
      <c r="E97" s="89">
        <f>'D. Bouwblok 4'!E16</f>
        <v>0</v>
      </c>
      <c r="F97" s="89">
        <f>'D. Bouwblok 4'!F16</f>
        <v>0</v>
      </c>
      <c r="G97" s="226">
        <f>'D. Bouwblok 4'!G16</f>
        <v>0</v>
      </c>
      <c r="H97" s="218"/>
      <c r="I97" s="75"/>
      <c r="J97" s="218"/>
      <c r="K97" s="89">
        <f ca="1">+I99*E97</f>
        <v>0</v>
      </c>
      <c r="L97" s="89">
        <f ca="1">+I99*F97</f>
        <v>0</v>
      </c>
      <c r="M97" s="226">
        <f ca="1">I99*G97</f>
        <v>0</v>
      </c>
    </row>
    <row r="98" spans="1:25" s="21" customFormat="1" ht="20.100000000000001" customHeight="1" x14ac:dyDescent="0.25">
      <c r="A98" s="114"/>
      <c r="B98" s="80" t="s">
        <v>44</v>
      </c>
      <c r="C98" s="168" t="s">
        <v>187</v>
      </c>
      <c r="D98" s="170"/>
      <c r="E98" s="89">
        <f>'D. Bouwblok 4'!E17</f>
        <v>0</v>
      </c>
      <c r="F98" s="89">
        <f>'D. Bouwblok 4'!F17</f>
        <v>0</v>
      </c>
      <c r="G98" s="226" t="str">
        <f>'D. Bouwblok 4'!G17</f>
        <v>n.v.t.</v>
      </c>
      <c r="H98" s="218"/>
      <c r="I98" s="75"/>
      <c r="J98" s="218"/>
      <c r="K98" s="89">
        <f ca="1">+I99*E98</f>
        <v>0</v>
      </c>
      <c r="L98" s="89">
        <f ca="1">I99*F98</f>
        <v>0</v>
      </c>
      <c r="M98" s="226" t="str">
        <f>+G98</f>
        <v>n.v.t.</v>
      </c>
    </row>
    <row r="99" spans="1:25" s="21" customFormat="1" ht="20.100000000000001" customHeight="1" thickBot="1" x14ac:dyDescent="0.3">
      <c r="A99" s="114"/>
      <c r="B99" s="141"/>
      <c r="C99" s="162" t="s">
        <v>7</v>
      </c>
      <c r="D99" s="251" t="str">
        <f>'D. Bouwblok 4'!D18</f>
        <v xml:space="preserve">LAN 3 : </v>
      </c>
      <c r="E99" s="142">
        <f>SUM(E97:E98)</f>
        <v>0</v>
      </c>
      <c r="F99" s="142">
        <f>SUM(F97:F98)</f>
        <v>0</v>
      </c>
      <c r="G99" s="287">
        <f>SUM(G97:G98)</f>
        <v>0</v>
      </c>
      <c r="H99" s="218"/>
      <c r="I99" s="272">
        <f ca="1">SUMIF('0 Benodigde HW en SW '!$AM:$AN,D99,'0 Benodigde HW en SW '!$AN:$AN)+SUMIF('0 Benodigde HW en SW '!$AO:$AP,D99,'0 Benodigde HW en SW '!$AP:$AP)+SUMIF('0 Benodigde HW en SW '!$AQ:$AR,D99,'0 Benodigde HW en SW '!$AR:$AR)+SUMIF('0 Benodigde HW en SW '!$AS:$AT,D99,'0 Benodigde HW en SW '!$AT:$AT)+SUMIF('0 Benodigde HW en SW '!$AU:$AV,D99,'0 Benodigde HW en SW '!$AV:$AV)+SUMIF('0 Benodigde HW en SW '!$AW:$AX,D99,'0 Benodigde HW en SW '!$AX:$AX)+SUMIF('0 Benodigde HW en SW '!$AY:$AZ,D99,'0 Benodigde HW en SW '!$AZ:$AZ)</f>
        <v>0</v>
      </c>
      <c r="J99" s="218"/>
      <c r="K99" s="142">
        <f ca="1">SUM(K97:K98)</f>
        <v>0</v>
      </c>
      <c r="L99" s="142">
        <f ca="1">SUM(L97:L98)</f>
        <v>0</v>
      </c>
      <c r="M99" s="142">
        <f ca="1">SUM(M97:M98)</f>
        <v>0</v>
      </c>
    </row>
    <row r="100" spans="1:25" s="21" customFormat="1" ht="20.100000000000001" customHeight="1" x14ac:dyDescent="0.25">
      <c r="A100" s="110"/>
      <c r="B100" s="80" t="s">
        <v>49</v>
      </c>
      <c r="C100" s="168" t="s">
        <v>191</v>
      </c>
      <c r="D100" s="170"/>
      <c r="E100" s="89">
        <f>'D. Bouwblok 4'!E19</f>
        <v>0</v>
      </c>
      <c r="F100" s="89">
        <f>'D. Bouwblok 4'!F19</f>
        <v>0</v>
      </c>
      <c r="G100" s="226">
        <f>'D. Bouwblok 4'!G19</f>
        <v>0</v>
      </c>
      <c r="H100" s="216"/>
      <c r="I100" s="75"/>
      <c r="J100" s="218"/>
      <c r="K100" s="89">
        <f ca="1">+I102*E100</f>
        <v>0</v>
      </c>
      <c r="L100" s="89">
        <f ca="1">+I102*F100</f>
        <v>0</v>
      </c>
      <c r="M100" s="226">
        <f ca="1">I102*G100</f>
        <v>0</v>
      </c>
    </row>
    <row r="101" spans="1:25" s="77" customFormat="1" ht="19.899999999999999" customHeight="1" x14ac:dyDescent="0.25">
      <c r="A101" s="110"/>
      <c r="B101" s="80" t="s">
        <v>52</v>
      </c>
      <c r="C101" s="168" t="s">
        <v>188</v>
      </c>
      <c r="D101" s="170"/>
      <c r="E101" s="89">
        <f>'D. Bouwblok 4'!E20</f>
        <v>0</v>
      </c>
      <c r="F101" s="89">
        <f>'D. Bouwblok 4'!F20</f>
        <v>0</v>
      </c>
      <c r="G101" s="226" t="str">
        <f>'D. Bouwblok 4'!G20</f>
        <v>n.v.t.</v>
      </c>
      <c r="I101" s="75"/>
      <c r="J101" s="218"/>
      <c r="K101" s="89">
        <f ca="1">+I102*E101</f>
        <v>0</v>
      </c>
      <c r="L101" s="89">
        <f ca="1">I102*F101</f>
        <v>0</v>
      </c>
      <c r="M101" s="226" t="str">
        <f>+G101</f>
        <v>n.v.t.</v>
      </c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</row>
    <row r="102" spans="1:25" s="77" customFormat="1" ht="19.899999999999999" customHeight="1" thickBot="1" x14ac:dyDescent="0.3">
      <c r="A102" s="110"/>
      <c r="B102" s="141"/>
      <c r="C102" s="162" t="s">
        <v>7</v>
      </c>
      <c r="D102" s="251" t="str">
        <f>'D. Bouwblok 4'!D21</f>
        <v xml:space="preserve">LAN 4 : </v>
      </c>
      <c r="E102" s="142">
        <f>SUM(E100:E101)</f>
        <v>0</v>
      </c>
      <c r="F102" s="142">
        <f>SUM(F100:F101)</f>
        <v>0</v>
      </c>
      <c r="G102" s="287">
        <f>SUM(G100:G101)</f>
        <v>0</v>
      </c>
      <c r="I102" s="272">
        <f ca="1">SUMIF('0 Benodigde HW en SW '!$AM:$AN,D102,'0 Benodigde HW en SW '!$AN:$AN)+SUMIF('0 Benodigde HW en SW '!$AO:$AP,D102,'0 Benodigde HW en SW '!$AP:$AP)+SUMIF('0 Benodigde HW en SW '!$AQ:$AR,D102,'0 Benodigde HW en SW '!$AR:$AR)+SUMIF('0 Benodigde HW en SW '!$AS:$AT,D102,'0 Benodigde HW en SW '!$AT:$AT)+SUMIF('0 Benodigde HW en SW '!$AU:$AV,D102,'0 Benodigde HW en SW '!$AV:$AV)+SUMIF('0 Benodigde HW en SW '!$AW:$AX,D102,'0 Benodigde HW en SW '!$AX:$AX)+SUMIF('0 Benodigde HW en SW '!$AY:$AZ,D102,'0 Benodigde HW en SW '!$AZ:$AZ)</f>
        <v>0</v>
      </c>
      <c r="J102" s="218"/>
      <c r="K102" s="142">
        <f ca="1">SUM(K100:K101)</f>
        <v>0</v>
      </c>
      <c r="L102" s="142">
        <f ca="1">SUM(L100:L101)</f>
        <v>0</v>
      </c>
      <c r="M102" s="142">
        <f ca="1">SUM(M100:M101)</f>
        <v>0</v>
      </c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s="77" customFormat="1" ht="19.899999999999999" customHeight="1" x14ac:dyDescent="0.25">
      <c r="A103" s="110"/>
      <c r="B103" s="80" t="s">
        <v>50</v>
      </c>
      <c r="C103" s="173" t="s">
        <v>22</v>
      </c>
      <c r="D103" s="170"/>
      <c r="E103" s="89">
        <f>'D. Bouwblok 4'!E22</f>
        <v>0</v>
      </c>
      <c r="F103" s="89">
        <f>'D. Bouwblok 4'!F22</f>
        <v>0</v>
      </c>
      <c r="G103" s="226">
        <f>'D. Bouwblok 4'!G22</f>
        <v>0</v>
      </c>
      <c r="I103" s="75"/>
      <c r="J103" s="218"/>
      <c r="K103" s="89">
        <f ca="1">+I105*E103</f>
        <v>0</v>
      </c>
      <c r="L103" s="89">
        <f ca="1">+I105*F103</f>
        <v>0</v>
      </c>
      <c r="M103" s="226">
        <f ca="1">I105*G103</f>
        <v>0</v>
      </c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s="77" customFormat="1" ht="19.899999999999999" customHeight="1" x14ac:dyDescent="0.25">
      <c r="A104" s="110"/>
      <c r="B104" s="80" t="s">
        <v>53</v>
      </c>
      <c r="C104" s="168" t="s">
        <v>55</v>
      </c>
      <c r="D104" s="170"/>
      <c r="E104" s="89">
        <f>'D. Bouwblok 4'!E23</f>
        <v>0</v>
      </c>
      <c r="F104" s="89">
        <f>'D. Bouwblok 4'!F23</f>
        <v>0</v>
      </c>
      <c r="G104" s="226" t="str">
        <f>'D. Bouwblok 4'!G23</f>
        <v>n.v.t.</v>
      </c>
      <c r="I104" s="75"/>
      <c r="J104" s="218"/>
      <c r="K104" s="89">
        <f ca="1">+I105*E104</f>
        <v>0</v>
      </c>
      <c r="L104" s="89">
        <f ca="1">I105*F104</f>
        <v>0</v>
      </c>
      <c r="M104" s="226" t="str">
        <f>+G104</f>
        <v>n.v.t.</v>
      </c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</row>
    <row r="105" spans="1:25" s="77" customFormat="1" ht="19.899999999999999" customHeight="1" thickBot="1" x14ac:dyDescent="0.3">
      <c r="A105" s="110"/>
      <c r="B105" s="141"/>
      <c r="C105" s="162" t="s">
        <v>7</v>
      </c>
      <c r="D105" s="251" t="str">
        <f>'D. Bouwblok 4'!D24</f>
        <v xml:space="preserve">LAN 5 : </v>
      </c>
      <c r="E105" s="142">
        <f>SUM(E103:E104)</f>
        <v>0</v>
      </c>
      <c r="F105" s="142">
        <f>SUM(F103:F104)</f>
        <v>0</v>
      </c>
      <c r="G105" s="287">
        <f>SUM(G103:G104)</f>
        <v>0</v>
      </c>
      <c r="I105" s="272">
        <f ca="1">SUMIF('0 Benodigde HW en SW '!$AM:$AN,D105,'0 Benodigde HW en SW '!$AN:$AN)+SUMIF('0 Benodigde HW en SW '!$AO:$AP,D105,'0 Benodigde HW en SW '!$AP:$AP)+SUMIF('0 Benodigde HW en SW '!$AQ:$AR,D105,'0 Benodigde HW en SW '!$AR:$AR)+SUMIF('0 Benodigde HW en SW '!$AS:$AT,D105,'0 Benodigde HW en SW '!$AT:$AT)+SUMIF('0 Benodigde HW en SW '!$AU:$AV,D105,'0 Benodigde HW en SW '!$AV:$AV)+SUMIF('0 Benodigde HW en SW '!$AW:$AX,D105,'0 Benodigde HW en SW '!$AX:$AX)+SUMIF('0 Benodigde HW en SW '!$AY:$AZ,D105,'0 Benodigde HW en SW '!$AZ:$AZ)</f>
        <v>0</v>
      </c>
      <c r="J105" s="218"/>
      <c r="K105" s="142">
        <f ca="1">SUM(K103:K104)</f>
        <v>0</v>
      </c>
      <c r="L105" s="142">
        <f ca="1">SUM(L103:L104)</f>
        <v>0</v>
      </c>
      <c r="M105" s="142">
        <f ca="1">SUM(M103:M104)</f>
        <v>0</v>
      </c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</row>
    <row r="106" spans="1:25" s="77" customFormat="1" ht="19.899999999999999" customHeight="1" x14ac:dyDescent="0.25">
      <c r="A106" s="110"/>
      <c r="B106" s="80" t="s">
        <v>51</v>
      </c>
      <c r="C106" s="168" t="s">
        <v>189</v>
      </c>
      <c r="D106" s="170"/>
      <c r="E106" s="89">
        <f>'D. Bouwblok 4'!E25</f>
        <v>0</v>
      </c>
      <c r="F106" s="89">
        <f>'D. Bouwblok 4'!F25</f>
        <v>0</v>
      </c>
      <c r="G106" s="226">
        <f>'D. Bouwblok 4'!G25</f>
        <v>0</v>
      </c>
      <c r="I106" s="75"/>
      <c r="J106" s="218"/>
      <c r="K106" s="89">
        <f ca="1">+I108*E106</f>
        <v>0</v>
      </c>
      <c r="L106" s="89">
        <f ca="1">+I108*F106</f>
        <v>0</v>
      </c>
      <c r="M106" s="226">
        <f ca="1">I108*G106</f>
        <v>0</v>
      </c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</row>
    <row r="107" spans="1:25" s="77" customFormat="1" ht="19.899999999999999" customHeight="1" x14ac:dyDescent="0.25">
      <c r="A107" s="110"/>
      <c r="B107" s="80" t="s">
        <v>54</v>
      </c>
      <c r="C107" s="168" t="s">
        <v>190</v>
      </c>
      <c r="D107" s="170"/>
      <c r="E107" s="89">
        <f>'D. Bouwblok 4'!E26</f>
        <v>0</v>
      </c>
      <c r="F107" s="89">
        <f>'D. Bouwblok 4'!F26</f>
        <v>0</v>
      </c>
      <c r="G107" s="226" t="str">
        <f>'D. Bouwblok 4'!G26</f>
        <v>n.v.t.</v>
      </c>
      <c r="I107" s="75"/>
      <c r="J107" s="218"/>
      <c r="K107" s="89">
        <f ca="1">+I108*E107</f>
        <v>0</v>
      </c>
      <c r="L107" s="89">
        <f ca="1">I108*F107</f>
        <v>0</v>
      </c>
      <c r="M107" s="226" t="str">
        <f>+G107</f>
        <v>n.v.t.</v>
      </c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</row>
    <row r="108" spans="1:25" s="77" customFormat="1" ht="19.899999999999999" customHeight="1" thickBot="1" x14ac:dyDescent="0.3">
      <c r="A108" s="110"/>
      <c r="B108" s="278"/>
      <c r="C108" s="162" t="s">
        <v>7</v>
      </c>
      <c r="D108" s="251" t="str">
        <f>'D. Bouwblok 4'!D27</f>
        <v xml:space="preserve">LAN 6 : </v>
      </c>
      <c r="E108" s="142">
        <f>SUM(E106:E107)</f>
        <v>0</v>
      </c>
      <c r="F108" s="142">
        <f>SUM(F106:F107)</f>
        <v>0</v>
      </c>
      <c r="G108" s="287">
        <f>SUM(G106:G107)</f>
        <v>0</v>
      </c>
      <c r="I108" s="272">
        <f ca="1">SUMIF('0 Benodigde HW en SW '!$AM:$AN,D108,'0 Benodigde HW en SW '!$AN:$AN)+SUMIF('0 Benodigde HW en SW '!$AO:$AP,D108,'0 Benodigde HW en SW '!$AP:$AP)+SUMIF('0 Benodigde HW en SW '!$AQ:$AR,D108,'0 Benodigde HW en SW '!$AR:$AR)+SUMIF('0 Benodigde HW en SW '!$AS:$AT,D108,'0 Benodigde HW en SW '!$AT:$AT)+SUMIF('0 Benodigde HW en SW '!$AU:$AV,D108,'0 Benodigde HW en SW '!$AV:$AV)+SUMIF('0 Benodigde HW en SW '!$AW:$AX,D108,'0 Benodigde HW en SW '!$AX:$AX)+SUMIF('0 Benodigde HW en SW '!$AY:$AZ,D108,'0 Benodigde HW en SW '!$AZ:$AZ)</f>
        <v>0</v>
      </c>
      <c r="J108" s="218"/>
      <c r="K108" s="142">
        <f ca="1">SUM(K106:K107)</f>
        <v>0</v>
      </c>
      <c r="L108" s="142">
        <f ca="1">SUM(L106:L107)</f>
        <v>0</v>
      </c>
      <c r="M108" s="142">
        <f ca="1">SUM(M106:M107)</f>
        <v>0</v>
      </c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</row>
    <row r="109" spans="1:25" s="77" customFormat="1" ht="19.899999999999999" customHeight="1" x14ac:dyDescent="0.25">
      <c r="A109" s="110"/>
      <c r="B109" s="80" t="s">
        <v>237</v>
      </c>
      <c r="C109" s="168" t="s">
        <v>411</v>
      </c>
      <c r="D109" s="170"/>
      <c r="E109" s="89">
        <f>'D. Bouwblok 4'!E28</f>
        <v>0</v>
      </c>
      <c r="F109" s="89">
        <f>'D. Bouwblok 4'!F28</f>
        <v>0</v>
      </c>
      <c r="G109" s="226">
        <f>'D. Bouwblok 4'!G28</f>
        <v>0</v>
      </c>
      <c r="I109" s="75"/>
      <c r="J109" s="218"/>
      <c r="K109" s="89">
        <f ca="1">+I111*E109</f>
        <v>0</v>
      </c>
      <c r="L109" s="89">
        <f ca="1">+I111*F109</f>
        <v>0</v>
      </c>
      <c r="M109" s="226">
        <f ca="1">I111*G109</f>
        <v>0</v>
      </c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</row>
    <row r="110" spans="1:25" s="77" customFormat="1" ht="19.899999999999999" customHeight="1" x14ac:dyDescent="0.25">
      <c r="A110" s="110"/>
      <c r="B110" s="80" t="s">
        <v>249</v>
      </c>
      <c r="C110" s="168" t="s">
        <v>412</v>
      </c>
      <c r="D110" s="170"/>
      <c r="E110" s="89">
        <f>'D. Bouwblok 4'!E29</f>
        <v>0</v>
      </c>
      <c r="F110" s="89">
        <f>'D. Bouwblok 4'!F29</f>
        <v>0</v>
      </c>
      <c r="G110" s="226" t="str">
        <f>'D. Bouwblok 4'!G29</f>
        <v>n.v.t.</v>
      </c>
      <c r="I110" s="75"/>
      <c r="J110" s="218"/>
      <c r="K110" s="89">
        <f ca="1">+I111*E110</f>
        <v>0</v>
      </c>
      <c r="L110" s="89">
        <f ca="1">I111*F110</f>
        <v>0</v>
      </c>
      <c r="M110" s="226" t="str">
        <f>+G110</f>
        <v>n.v.t.</v>
      </c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</row>
    <row r="111" spans="1:25" s="77" customFormat="1" ht="19.899999999999999" customHeight="1" thickBot="1" x14ac:dyDescent="0.3">
      <c r="A111" s="110"/>
      <c r="B111" s="278"/>
      <c r="C111" s="162" t="s">
        <v>7</v>
      </c>
      <c r="D111" s="251" t="str">
        <f>'D. Bouwblok 4'!D30</f>
        <v xml:space="preserve">LAN 7 : </v>
      </c>
      <c r="E111" s="142">
        <f>SUM(E109:E110)</f>
        <v>0</v>
      </c>
      <c r="F111" s="142">
        <f>SUM(F109:F110)</f>
        <v>0</v>
      </c>
      <c r="G111" s="287">
        <f>SUM(G109:G110)</f>
        <v>0</v>
      </c>
      <c r="I111" s="272">
        <f ca="1">SUMIF('0 Benodigde HW en SW '!$AM:$AN,D111,'0 Benodigde HW en SW '!$AN:$AN)+SUMIF('0 Benodigde HW en SW '!$AO:$AP,D111,'0 Benodigde HW en SW '!$AP:$AP)+SUMIF('0 Benodigde HW en SW '!$AQ:$AR,D111,'0 Benodigde HW en SW '!$AR:$AR)+SUMIF('0 Benodigde HW en SW '!$AS:$AT,D111,'0 Benodigde HW en SW '!$AT:$AT)+SUMIF('0 Benodigde HW en SW '!$AU:$AV,D111,'0 Benodigde HW en SW '!$AV:$AV)+SUMIF('0 Benodigde HW en SW '!$AW:$AX,D111,'0 Benodigde HW en SW '!$AX:$AX)+SUMIF('0 Benodigde HW en SW '!$AY:$AZ,D111,'0 Benodigde HW en SW '!$AZ:$AZ)</f>
        <v>0</v>
      </c>
      <c r="J111" s="218"/>
      <c r="K111" s="142">
        <f ca="1">SUM(K109:K110)</f>
        <v>0</v>
      </c>
      <c r="L111" s="142">
        <f ca="1">SUM(L109:L110)</f>
        <v>0</v>
      </c>
      <c r="M111" s="142">
        <f ca="1">SUM(M109:M110)</f>
        <v>0</v>
      </c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</row>
    <row r="112" spans="1:25" s="77" customFormat="1" ht="19.899999999999999" customHeight="1" thickBot="1" x14ac:dyDescent="0.25">
      <c r="A112" s="110"/>
      <c r="B112" s="24"/>
      <c r="C112" s="24"/>
      <c r="D112" s="24"/>
      <c r="E112" s="92"/>
      <c r="F112" s="20"/>
      <c r="G112" s="282"/>
      <c r="H112" s="215"/>
      <c r="I112" s="215"/>
      <c r="J112" s="215"/>
      <c r="K112" s="215"/>
      <c r="L112" s="215"/>
      <c r="M112" s="20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</row>
    <row r="113" spans="1:25" s="77" customFormat="1" ht="19.899999999999999" customHeight="1" x14ac:dyDescent="0.2">
      <c r="A113" s="110"/>
      <c r="B113" s="17"/>
      <c r="C113" s="17"/>
      <c r="D113" s="17"/>
      <c r="E113" s="93"/>
      <c r="F113" s="18"/>
      <c r="G113" s="285"/>
      <c r="H113" s="218"/>
      <c r="I113" s="218"/>
      <c r="J113" s="218"/>
      <c r="K113" s="218"/>
      <c r="L113" s="218"/>
      <c r="M113" s="18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</row>
    <row r="114" spans="1:25" s="77" customFormat="1" ht="19.899999999999999" customHeight="1" thickBot="1" x14ac:dyDescent="0.3">
      <c r="A114" s="110"/>
      <c r="B114" s="83" t="str">
        <f>'E. Bouwblok 5 Integratie A'!C4</f>
        <v>E. Bouwblok 5 Integratie A: WAN-koppeling &amp; Decentrale distributie</v>
      </c>
      <c r="C114" s="164"/>
      <c r="D114" s="164"/>
      <c r="E114" s="128"/>
      <c r="F114" s="128"/>
      <c r="G114" s="286"/>
      <c r="H114" s="128"/>
      <c r="I114" s="293" t="s">
        <v>21</v>
      </c>
      <c r="J114" s="128"/>
      <c r="K114" s="142">
        <f>K119+K122+K125+K128</f>
        <v>0</v>
      </c>
      <c r="L114" s="142">
        <f>L119+L122+L125+L128</f>
        <v>0</v>
      </c>
      <c r="M114" s="142">
        <f>M119+M122+M125+M128</f>
        <v>0</v>
      </c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</row>
    <row r="115" spans="1:25" s="77" customFormat="1" ht="19.899999999999999" customHeight="1" x14ac:dyDescent="0.15">
      <c r="A115" s="110"/>
      <c r="B115" s="110"/>
      <c r="C115" s="179"/>
      <c r="D115" s="123"/>
      <c r="E115" s="61"/>
      <c r="F115" s="61"/>
      <c r="G115" s="288"/>
      <c r="I115" s="218"/>
      <c r="J115" s="218"/>
      <c r="K115" s="218"/>
      <c r="L115" s="218"/>
      <c r="M115" s="18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</row>
    <row r="116" spans="1:25" s="77" customFormat="1" ht="30" x14ac:dyDescent="0.25">
      <c r="A116" s="110"/>
      <c r="B116" s="79"/>
      <c r="C116" s="160"/>
      <c r="D116" s="159"/>
      <c r="E116" s="193" t="s">
        <v>20</v>
      </c>
      <c r="F116" s="193" t="s">
        <v>42</v>
      </c>
      <c r="G116" s="193" t="s">
        <v>17</v>
      </c>
      <c r="I116" s="193" t="s">
        <v>222</v>
      </c>
      <c r="J116" s="218"/>
      <c r="K116" s="193" t="s">
        <v>20</v>
      </c>
      <c r="L116" s="193" t="s">
        <v>42</v>
      </c>
      <c r="M116" s="193" t="s">
        <v>17</v>
      </c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</row>
    <row r="117" spans="1:25" s="77" customFormat="1" ht="19.899999999999999" customHeight="1" x14ac:dyDescent="0.25">
      <c r="A117" s="110"/>
      <c r="B117" s="80" t="s">
        <v>30</v>
      </c>
      <c r="C117" s="168" t="str">
        <f>+'E. Bouwblok 5 Integratie A'!C10</f>
        <v>Variant 1, Integratie Decentrale WAN-koppeling &amp; Distributie</v>
      </c>
      <c r="D117" s="170"/>
      <c r="E117" s="89">
        <f>'E. Bouwblok 5 Integratie A'!E10</f>
        <v>0</v>
      </c>
      <c r="F117" s="89">
        <f>'E. Bouwblok 5 Integratie A'!F10</f>
        <v>0</v>
      </c>
      <c r="G117" s="226">
        <f>'E. Bouwblok 5 Integratie A'!G10</f>
        <v>0</v>
      </c>
      <c r="I117" s="218"/>
      <c r="J117" s="218"/>
      <c r="K117" s="89">
        <f>+I119*E117</f>
        <v>0</v>
      </c>
      <c r="L117" s="89">
        <f>+I119*F117</f>
        <v>0</v>
      </c>
      <c r="M117" s="226">
        <f>I119*G117</f>
        <v>0</v>
      </c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</row>
    <row r="118" spans="1:25" s="77" customFormat="1" ht="19.899999999999999" customHeight="1" x14ac:dyDescent="0.25">
      <c r="A118" s="110"/>
      <c r="B118" s="80" t="s">
        <v>31</v>
      </c>
      <c r="C118" s="168" t="str">
        <f>+'E. Bouwblok 5 Integratie A'!C11</f>
        <v>Variant 1: Licentie(s) Integratie WAN-koppeling &amp; Distributie</v>
      </c>
      <c r="D118" s="170"/>
      <c r="E118" s="89">
        <f>'E. Bouwblok 5 Integratie A'!E11</f>
        <v>0</v>
      </c>
      <c r="F118" s="89">
        <f>'E. Bouwblok 5 Integratie A'!F11</f>
        <v>0</v>
      </c>
      <c r="G118" s="226" t="str">
        <f>'E. Bouwblok 5 Integratie A'!G11</f>
        <v>n.v.t.</v>
      </c>
      <c r="I118" s="218"/>
      <c r="J118" s="218"/>
      <c r="K118" s="89">
        <f>+I119*E118</f>
        <v>0</v>
      </c>
      <c r="L118" s="89">
        <f>I119*F118</f>
        <v>0</v>
      </c>
      <c r="M118" s="226" t="str">
        <f>+G118</f>
        <v>n.v.t.</v>
      </c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</row>
    <row r="119" spans="1:25" s="77" customFormat="1" ht="19.899999999999999" customHeight="1" thickBot="1" x14ac:dyDescent="0.3">
      <c r="A119" s="110"/>
      <c r="B119" s="141"/>
      <c r="C119" s="162" t="str">
        <f>+'E. Bouwblok 5 Integratie A'!C12</f>
        <v>Totaal</v>
      </c>
      <c r="D119" s="251" t="str">
        <f>'E. Bouwblok 5 Integratie A'!D12</f>
        <v xml:space="preserve">Integratie A1 : </v>
      </c>
      <c r="E119" s="142">
        <f>SUM(E117:E118)</f>
        <v>0</v>
      </c>
      <c r="F119" s="142">
        <f>SUM(F117:F118)</f>
        <v>0</v>
      </c>
      <c r="G119" s="287">
        <f>SUM(G117:G118)</f>
        <v>0</v>
      </c>
      <c r="I119" s="272">
        <f>COUNTIF('0 Benodigde HW en SW '!$F$10:$BE$92,D119)</f>
        <v>0</v>
      </c>
      <c r="J119" s="218"/>
      <c r="K119" s="142">
        <f>SUM(K117:K118)</f>
        <v>0</v>
      </c>
      <c r="L119" s="142">
        <f>SUM(L117:L118)</f>
        <v>0</v>
      </c>
      <c r="M119" s="142">
        <f>SUM(M117:M118)</f>
        <v>0</v>
      </c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</row>
    <row r="120" spans="1:25" s="77" customFormat="1" ht="19.899999999999999" customHeight="1" x14ac:dyDescent="0.25">
      <c r="A120" s="110"/>
      <c r="B120" s="80" t="s">
        <v>9</v>
      </c>
      <c r="C120" s="171" t="str">
        <f>+'E. Bouwblok 5 Integratie A'!C13</f>
        <v>Variant 2, Integratie Decentrale WAN-koppeling &amp; Distributie</v>
      </c>
      <c r="D120" s="172"/>
      <c r="E120" s="89">
        <f>'E. Bouwblok 5 Integratie A'!E13</f>
        <v>0</v>
      </c>
      <c r="F120" s="89">
        <f>'E. Bouwblok 5 Integratie A'!F13</f>
        <v>0</v>
      </c>
      <c r="G120" s="226">
        <f>'E. Bouwblok 5 Integratie A'!G13</f>
        <v>0</v>
      </c>
      <c r="I120" s="75"/>
      <c r="J120" s="218"/>
      <c r="K120" s="89">
        <f>+I122*E120</f>
        <v>0</v>
      </c>
      <c r="L120" s="89">
        <f>+I122*F120</f>
        <v>0</v>
      </c>
      <c r="M120" s="226">
        <f>I122*G120</f>
        <v>0</v>
      </c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</row>
    <row r="121" spans="1:25" s="77" customFormat="1" ht="19.899999999999999" customHeight="1" x14ac:dyDescent="0.25">
      <c r="A121" s="110"/>
      <c r="B121" s="80" t="s">
        <v>10</v>
      </c>
      <c r="C121" s="168" t="str">
        <f>+'E. Bouwblok 5 Integratie A'!C14</f>
        <v>Variant 2: Licentie(s) integratie WAN-koppeling &amp; Distributie</v>
      </c>
      <c r="D121" s="170"/>
      <c r="E121" s="89">
        <f>'E. Bouwblok 5 Integratie A'!E14</f>
        <v>0</v>
      </c>
      <c r="F121" s="89">
        <f>'E. Bouwblok 5 Integratie A'!F14</f>
        <v>0</v>
      </c>
      <c r="G121" s="226" t="str">
        <f>'E. Bouwblok 5 Integratie A'!G14</f>
        <v>n.v.t.</v>
      </c>
      <c r="I121" s="75"/>
      <c r="J121" s="218"/>
      <c r="K121" s="89">
        <f>+I122*E121</f>
        <v>0</v>
      </c>
      <c r="L121" s="89">
        <f>I122*F121</f>
        <v>0</v>
      </c>
      <c r="M121" s="226" t="str">
        <f>+G121</f>
        <v>n.v.t.</v>
      </c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</row>
    <row r="122" spans="1:25" s="77" customFormat="1" ht="19.899999999999999" customHeight="1" thickBot="1" x14ac:dyDescent="0.3">
      <c r="A122" s="110"/>
      <c r="B122" s="141"/>
      <c r="C122" s="162" t="str">
        <f>+'E. Bouwblok 5 Integratie A'!C15</f>
        <v>Totaal</v>
      </c>
      <c r="D122" s="251" t="str">
        <f>'E. Bouwblok 5 Integratie A'!D15</f>
        <v xml:space="preserve">Integratie A2 : </v>
      </c>
      <c r="E122" s="142">
        <f>SUM(E120:E121)</f>
        <v>0</v>
      </c>
      <c r="F122" s="142">
        <f>SUM(F120:F121)</f>
        <v>0</v>
      </c>
      <c r="G122" s="287">
        <f>SUM(G120:G121)</f>
        <v>0</v>
      </c>
      <c r="I122" s="272">
        <f>COUNTIF('0 Benodigde HW en SW '!$F$10:$BE$92,D122)</f>
        <v>0</v>
      </c>
      <c r="J122" s="218"/>
      <c r="K122" s="142">
        <f>SUM(K120:K121)</f>
        <v>0</v>
      </c>
      <c r="L122" s="142">
        <f>SUM(L120:L121)</f>
        <v>0</v>
      </c>
      <c r="M122" s="142">
        <f>SUM(M120:M121)</f>
        <v>0</v>
      </c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</row>
    <row r="123" spans="1:25" s="77" customFormat="1" ht="19.899999999999999" customHeight="1" x14ac:dyDescent="0.25">
      <c r="A123" s="110"/>
      <c r="B123" s="80" t="s">
        <v>43</v>
      </c>
      <c r="C123" s="168" t="str">
        <f>+'E. Bouwblok 5 Integratie A'!C16</f>
        <v>Variant 3, Integratie Decentrale WAN-koppeling &amp; Distributie</v>
      </c>
      <c r="D123" s="170"/>
      <c r="E123" s="89">
        <f>'E. Bouwblok 5 Integratie A'!E16</f>
        <v>0</v>
      </c>
      <c r="F123" s="89">
        <f>'E. Bouwblok 5 Integratie A'!F16</f>
        <v>0</v>
      </c>
      <c r="G123" s="226">
        <f>'E. Bouwblok 5 Integratie A'!G16</f>
        <v>0</v>
      </c>
      <c r="I123" s="75"/>
      <c r="J123" s="218"/>
      <c r="K123" s="89">
        <f>+I125*E123</f>
        <v>0</v>
      </c>
      <c r="L123" s="89">
        <f>+I125*F123</f>
        <v>0</v>
      </c>
      <c r="M123" s="226">
        <f>I125*G123</f>
        <v>0</v>
      </c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</row>
    <row r="124" spans="1:25" s="77" customFormat="1" ht="19.899999999999999" customHeight="1" x14ac:dyDescent="0.25">
      <c r="A124" s="110"/>
      <c r="B124" s="80" t="s">
        <v>44</v>
      </c>
      <c r="C124" s="168" t="str">
        <f>+'E. Bouwblok 5 Integratie A'!C17</f>
        <v>Variant 3: Licentie(s) integratie WAN-koppeling &amp; Distributie</v>
      </c>
      <c r="D124" s="170"/>
      <c r="E124" s="89">
        <f>'E. Bouwblok 5 Integratie A'!E17</f>
        <v>0</v>
      </c>
      <c r="F124" s="89">
        <f>'E. Bouwblok 5 Integratie A'!F17</f>
        <v>0</v>
      </c>
      <c r="G124" s="226" t="str">
        <f>'E. Bouwblok 5 Integratie A'!G17</f>
        <v>n.v.t.</v>
      </c>
      <c r="I124" s="75"/>
      <c r="J124" s="218"/>
      <c r="K124" s="89">
        <f>+I125*E124</f>
        <v>0</v>
      </c>
      <c r="L124" s="89">
        <f>I125*F124</f>
        <v>0</v>
      </c>
      <c r="M124" s="226" t="str">
        <f>+G124</f>
        <v>n.v.t.</v>
      </c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</row>
    <row r="125" spans="1:25" s="77" customFormat="1" ht="19.899999999999999" customHeight="1" thickBot="1" x14ac:dyDescent="0.3">
      <c r="A125" s="110"/>
      <c r="B125" s="141"/>
      <c r="C125" s="162" t="str">
        <f>+'E. Bouwblok 5 Integratie A'!C18</f>
        <v>Totaal</v>
      </c>
      <c r="D125" s="251" t="str">
        <f>'E. Bouwblok 5 Integratie A'!D18</f>
        <v xml:space="preserve">Integratie A3 : </v>
      </c>
      <c r="E125" s="142">
        <f>SUM(E123:E124)</f>
        <v>0</v>
      </c>
      <c r="F125" s="142">
        <f>SUM(F123:F124)</f>
        <v>0</v>
      </c>
      <c r="G125" s="287">
        <f>SUM(G123:G124)</f>
        <v>0</v>
      </c>
      <c r="I125" s="272">
        <f>COUNTIF('0 Benodigde HW en SW '!$F$10:$BE$92,D125)</f>
        <v>0</v>
      </c>
      <c r="J125" s="218"/>
      <c r="K125" s="142">
        <f>SUM(K123:K124)</f>
        <v>0</v>
      </c>
      <c r="L125" s="142">
        <f>SUM(L123:L124)</f>
        <v>0</v>
      </c>
      <c r="M125" s="142">
        <f>SUM(M123:M124)</f>
        <v>0</v>
      </c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</row>
    <row r="126" spans="1:25" s="77" customFormat="1" ht="19.899999999999999" customHeight="1" x14ac:dyDescent="0.25">
      <c r="A126" s="110"/>
      <c r="B126" s="80" t="s">
        <v>49</v>
      </c>
      <c r="C126" s="168" t="str">
        <f>+'E. Bouwblok 5 Integratie A'!C19</f>
        <v>Variant 4, Integratie Decentrale WAN-koppeling &amp; Distributie</v>
      </c>
      <c r="D126" s="170"/>
      <c r="E126" s="89">
        <f>'E. Bouwblok 5 Integratie A'!E19</f>
        <v>0</v>
      </c>
      <c r="F126" s="89">
        <f>'E. Bouwblok 5 Integratie A'!F19</f>
        <v>0</v>
      </c>
      <c r="G126" s="226">
        <f>'E. Bouwblok 5 Integratie A'!G19</f>
        <v>0</v>
      </c>
      <c r="I126" s="75"/>
      <c r="J126" s="218"/>
      <c r="K126" s="89">
        <f>+I128*E126</f>
        <v>0</v>
      </c>
      <c r="L126" s="89">
        <f>+I128*F126</f>
        <v>0</v>
      </c>
      <c r="M126" s="226">
        <f>I128*G126</f>
        <v>0</v>
      </c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</row>
    <row r="127" spans="1:25" s="77" customFormat="1" ht="19.899999999999999" customHeight="1" x14ac:dyDescent="0.25">
      <c r="A127" s="110"/>
      <c r="B127" s="80" t="s">
        <v>52</v>
      </c>
      <c r="C127" s="168" t="str">
        <f>+'E. Bouwblok 5 Integratie A'!C20</f>
        <v>Variant 4: Licentie(s) integratie WAN-koppeling &amp; Distributie</v>
      </c>
      <c r="D127" s="170"/>
      <c r="E127" s="89">
        <f>'E. Bouwblok 5 Integratie A'!E20</f>
        <v>0</v>
      </c>
      <c r="F127" s="89">
        <f>'E. Bouwblok 5 Integratie A'!F20</f>
        <v>0</v>
      </c>
      <c r="G127" s="226" t="str">
        <f>'E. Bouwblok 5 Integratie A'!G20</f>
        <v>n.v.t.</v>
      </c>
      <c r="I127" s="75"/>
      <c r="J127" s="218"/>
      <c r="K127" s="89">
        <f>+I128*E127</f>
        <v>0</v>
      </c>
      <c r="L127" s="89">
        <f>I128*F127</f>
        <v>0</v>
      </c>
      <c r="M127" s="226" t="str">
        <f>+G127</f>
        <v>n.v.t.</v>
      </c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</row>
    <row r="128" spans="1:25" s="77" customFormat="1" ht="19.899999999999999" customHeight="1" thickBot="1" x14ac:dyDescent="0.3">
      <c r="A128" s="110"/>
      <c r="B128" s="278"/>
      <c r="C128" s="162" t="str">
        <f>+'E. Bouwblok 5 Integratie A'!C21</f>
        <v>Totaal</v>
      </c>
      <c r="D128" s="251" t="str">
        <f>'E. Bouwblok 5 Integratie A'!D21</f>
        <v xml:space="preserve">Integratie A4 : </v>
      </c>
      <c r="E128" s="142">
        <f>SUM(E126:E127)</f>
        <v>0</v>
      </c>
      <c r="F128" s="142">
        <f>SUM(F126:F127)</f>
        <v>0</v>
      </c>
      <c r="G128" s="287">
        <f>SUM(G126:G127)</f>
        <v>0</v>
      </c>
      <c r="I128" s="272">
        <f>COUNTIF('0 Benodigde HW en SW '!$F$10:$BE$92,D128)</f>
        <v>0</v>
      </c>
      <c r="J128" s="218"/>
      <c r="K128" s="142">
        <f>SUM(K126:K127)</f>
        <v>0</v>
      </c>
      <c r="L128" s="142">
        <f>SUM(L126:L127)</f>
        <v>0</v>
      </c>
      <c r="M128" s="142">
        <f>SUM(M126:M127)</f>
        <v>0</v>
      </c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</row>
    <row r="129" spans="1:25" s="77" customFormat="1" ht="19.899999999999999" customHeight="1" x14ac:dyDescent="0.25">
      <c r="A129" s="110"/>
      <c r="B129" s="80" t="s">
        <v>50</v>
      </c>
      <c r="C129" s="168" t="str">
        <f>+'E. Bouwblok 5 Integratie A'!C22</f>
        <v>Variant 5, Integratie Decentrale WAN-koppeling &amp; Distributie</v>
      </c>
      <c r="D129" s="170"/>
      <c r="E129" s="89">
        <f>'E. Bouwblok 5 Integratie A'!E22</f>
        <v>900</v>
      </c>
      <c r="F129" s="89">
        <f>'E. Bouwblok 5 Integratie A'!F22</f>
        <v>0</v>
      </c>
      <c r="G129" s="226">
        <f>'E. Bouwblok 5 Integratie A'!G22</f>
        <v>0</v>
      </c>
      <c r="I129" s="218"/>
      <c r="J129" s="218"/>
      <c r="K129" s="89">
        <f>+I131*E129</f>
        <v>0</v>
      </c>
      <c r="L129" s="89">
        <f>+I131*F129</f>
        <v>0</v>
      </c>
      <c r="M129" s="226">
        <f>I131*G129</f>
        <v>0</v>
      </c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</row>
    <row r="130" spans="1:25" s="77" customFormat="1" ht="19.899999999999999" customHeight="1" x14ac:dyDescent="0.25">
      <c r="A130" s="110"/>
      <c r="B130" s="80" t="s">
        <v>53</v>
      </c>
      <c r="C130" s="168" t="str">
        <f>+'E. Bouwblok 5 Integratie A'!C23</f>
        <v>Variant 5: Licentie(s) Integratie WAN-koppeling &amp; Distributie</v>
      </c>
      <c r="D130" s="170"/>
      <c r="E130" s="89">
        <f>'E. Bouwblok 5 Integratie A'!E23</f>
        <v>0</v>
      </c>
      <c r="F130" s="89">
        <f>'E. Bouwblok 5 Integratie A'!F23</f>
        <v>0</v>
      </c>
      <c r="G130" s="226" t="str">
        <f>'E. Bouwblok 5 Integratie A'!G23</f>
        <v>n.v.t.</v>
      </c>
      <c r="I130" s="218"/>
      <c r="J130" s="218"/>
      <c r="K130" s="89">
        <f>+I131*E130</f>
        <v>0</v>
      </c>
      <c r="L130" s="89">
        <f>I131*F130</f>
        <v>0</v>
      </c>
      <c r="M130" s="226" t="str">
        <f>+G130</f>
        <v>n.v.t.</v>
      </c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</row>
    <row r="131" spans="1:25" s="77" customFormat="1" ht="19.899999999999999" customHeight="1" thickBot="1" x14ac:dyDescent="0.3">
      <c r="A131" s="110"/>
      <c r="B131" s="141"/>
      <c r="C131" s="162" t="str">
        <f>+'E. Bouwblok 5 Integratie A'!C24</f>
        <v>Totaal</v>
      </c>
      <c r="D131" s="251" t="str">
        <f>'E. Bouwblok 5 Integratie A'!D24</f>
        <v xml:space="preserve">Integratie A5 : </v>
      </c>
      <c r="E131" s="142">
        <f>SUM(E129:E130)</f>
        <v>900</v>
      </c>
      <c r="F131" s="142">
        <f>SUM(F129:F130)</f>
        <v>0</v>
      </c>
      <c r="G131" s="287">
        <f>SUM(G129:G130)</f>
        <v>0</v>
      </c>
      <c r="I131" s="272">
        <f>COUNTIF('0 Benodigde HW en SW '!$F$10:$BE$92,D131)</f>
        <v>0</v>
      </c>
      <c r="J131" s="218"/>
      <c r="K131" s="142">
        <f>SUM(K129:K130)</f>
        <v>0</v>
      </c>
      <c r="L131" s="142">
        <f>SUM(L129:L130)</f>
        <v>0</v>
      </c>
      <c r="M131" s="142">
        <f>SUM(M129:M130)</f>
        <v>0</v>
      </c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</row>
    <row r="132" spans="1:25" s="77" customFormat="1" ht="19.899999999999999" customHeight="1" x14ac:dyDescent="0.25">
      <c r="A132" s="110"/>
      <c r="B132" s="80" t="s">
        <v>51</v>
      </c>
      <c r="C132" s="171" t="str">
        <f>+'E. Bouwblok 5 Integratie A'!C25</f>
        <v>Variant 6, Integratie Decentrale WAN-koppeling &amp; Distributie</v>
      </c>
      <c r="D132" s="172"/>
      <c r="E132" s="89">
        <f>'E. Bouwblok 5 Integratie A'!E25</f>
        <v>0</v>
      </c>
      <c r="F132" s="89">
        <f>'E. Bouwblok 5 Integratie A'!F25</f>
        <v>0</v>
      </c>
      <c r="G132" s="226">
        <f>'E. Bouwblok 5 Integratie A'!G25</f>
        <v>0</v>
      </c>
      <c r="I132" s="75"/>
      <c r="J132" s="218"/>
      <c r="K132" s="89">
        <f>+I134*E132</f>
        <v>0</v>
      </c>
      <c r="L132" s="89">
        <f>+I134*F132</f>
        <v>0</v>
      </c>
      <c r="M132" s="226">
        <f>I134*G132</f>
        <v>0</v>
      </c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</row>
    <row r="133" spans="1:25" s="77" customFormat="1" ht="19.899999999999999" customHeight="1" x14ac:dyDescent="0.25">
      <c r="A133" s="110"/>
      <c r="B133" s="80" t="s">
        <v>54</v>
      </c>
      <c r="C133" s="168" t="str">
        <f>+'E. Bouwblok 5 Integratie A'!C26</f>
        <v>Variant 6: Licentie(s) integratie WAN-koppeling &amp; Distributie</v>
      </c>
      <c r="D133" s="170"/>
      <c r="E133" s="89">
        <f>'E. Bouwblok 5 Integratie A'!E26</f>
        <v>0</v>
      </c>
      <c r="F133" s="89">
        <f>'E. Bouwblok 5 Integratie A'!F26</f>
        <v>0</v>
      </c>
      <c r="G133" s="226" t="str">
        <f>'E. Bouwblok 5 Integratie A'!G26</f>
        <v>n.v.t.</v>
      </c>
      <c r="I133" s="75"/>
      <c r="J133" s="218"/>
      <c r="K133" s="89">
        <f>+I134*E133</f>
        <v>0</v>
      </c>
      <c r="L133" s="89">
        <f>I134*F133</f>
        <v>0</v>
      </c>
      <c r="M133" s="226" t="str">
        <f>+G133</f>
        <v>n.v.t.</v>
      </c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</row>
    <row r="134" spans="1:25" s="77" customFormat="1" ht="19.899999999999999" customHeight="1" thickBot="1" x14ac:dyDescent="0.3">
      <c r="A134" s="110"/>
      <c r="B134" s="141"/>
      <c r="C134" s="162" t="str">
        <f>+'E. Bouwblok 5 Integratie A'!C27</f>
        <v>Totaal</v>
      </c>
      <c r="D134" s="251" t="str">
        <f>'E. Bouwblok 5 Integratie A'!D27</f>
        <v xml:space="preserve">Integratie A6 : </v>
      </c>
      <c r="E134" s="142">
        <f>SUM(E132:E133)</f>
        <v>0</v>
      </c>
      <c r="F134" s="142">
        <f>SUM(F132:F133)</f>
        <v>0</v>
      </c>
      <c r="G134" s="287">
        <f>SUM(G132:G133)</f>
        <v>0</v>
      </c>
      <c r="I134" s="272">
        <f>COUNTIF('0 Benodigde HW en SW '!$F$10:$BE$92,D134)</f>
        <v>0</v>
      </c>
      <c r="J134" s="218"/>
      <c r="K134" s="142">
        <f>SUM(K132:K133)</f>
        <v>0</v>
      </c>
      <c r="L134" s="142">
        <f>SUM(L132:L133)</f>
        <v>0</v>
      </c>
      <c r="M134" s="142">
        <f>SUM(M132:M133)</f>
        <v>0</v>
      </c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</row>
    <row r="135" spans="1:25" s="77" customFormat="1" ht="19.899999999999999" customHeight="1" x14ac:dyDescent="0.25">
      <c r="A135" s="110"/>
      <c r="B135" s="80" t="s">
        <v>237</v>
      </c>
      <c r="C135" s="168" t="str">
        <f>+'E. Bouwblok 5 Integratie A'!C28</f>
        <v>Variant 7, Integratie Decentrale WAN-koppeling &amp; Distributie</v>
      </c>
      <c r="D135" s="170"/>
      <c r="E135" s="89">
        <f>'E. Bouwblok 5 Integratie A'!E28</f>
        <v>0</v>
      </c>
      <c r="F135" s="89">
        <f>'E. Bouwblok 5 Integratie A'!F28</f>
        <v>0</v>
      </c>
      <c r="G135" s="226">
        <f>'E. Bouwblok 5 Integratie A'!G28</f>
        <v>0</v>
      </c>
      <c r="I135" s="75"/>
      <c r="J135" s="218"/>
      <c r="K135" s="89">
        <f>+I137*E135</f>
        <v>0</v>
      </c>
      <c r="L135" s="89">
        <f>+I137*F135</f>
        <v>0</v>
      </c>
      <c r="M135" s="226">
        <f>I137*G135</f>
        <v>0</v>
      </c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</row>
    <row r="136" spans="1:25" s="77" customFormat="1" ht="19.899999999999999" customHeight="1" x14ac:dyDescent="0.25">
      <c r="A136" s="110"/>
      <c r="B136" s="80" t="s">
        <v>249</v>
      </c>
      <c r="C136" s="168" t="str">
        <f>+'E. Bouwblok 5 Integratie A'!C29</f>
        <v>Variant 7: Licentie(s) integratie WAN-koppeling &amp; Distributie</v>
      </c>
      <c r="D136" s="170"/>
      <c r="E136" s="89">
        <f>'E. Bouwblok 5 Integratie A'!E29</f>
        <v>0</v>
      </c>
      <c r="F136" s="89">
        <f>'E. Bouwblok 5 Integratie A'!F29</f>
        <v>0</v>
      </c>
      <c r="G136" s="226" t="str">
        <f>'E. Bouwblok 5 Integratie A'!G29</f>
        <v>n.v.t.</v>
      </c>
      <c r="I136" s="75"/>
      <c r="J136" s="218"/>
      <c r="K136" s="89">
        <f>+I137*E136</f>
        <v>0</v>
      </c>
      <c r="L136" s="89">
        <f>I137*F136</f>
        <v>0</v>
      </c>
      <c r="M136" s="226" t="str">
        <f>+G136</f>
        <v>n.v.t.</v>
      </c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</row>
    <row r="137" spans="1:25" s="77" customFormat="1" ht="19.899999999999999" customHeight="1" thickBot="1" x14ac:dyDescent="0.3">
      <c r="A137" s="110"/>
      <c r="B137" s="141"/>
      <c r="C137" s="162" t="str">
        <f>+'E. Bouwblok 5 Integratie A'!C30</f>
        <v>Totaal</v>
      </c>
      <c r="D137" s="251" t="str">
        <f>'E. Bouwblok 5 Integratie A'!D30</f>
        <v xml:space="preserve">Integratie A7 : </v>
      </c>
      <c r="E137" s="142">
        <f>SUM(E135:E136)</f>
        <v>0</v>
      </c>
      <c r="F137" s="142">
        <f>SUM(F135:F136)</f>
        <v>0</v>
      </c>
      <c r="G137" s="287">
        <f>SUM(G135:G136)</f>
        <v>0</v>
      </c>
      <c r="I137" s="272">
        <f>COUNTIF('0 Benodigde HW en SW '!$F$10:$BE$92,D137)</f>
        <v>0</v>
      </c>
      <c r="J137" s="218"/>
      <c r="K137" s="142">
        <f>SUM(K135:K136)</f>
        <v>0</v>
      </c>
      <c r="L137" s="142">
        <f>SUM(L135:L136)</f>
        <v>0</v>
      </c>
      <c r="M137" s="142">
        <f>SUM(M135:M136)</f>
        <v>0</v>
      </c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</row>
    <row r="138" spans="1:25" s="77" customFormat="1" ht="19.899999999999999" customHeight="1" x14ac:dyDescent="0.25">
      <c r="A138" s="110"/>
      <c r="B138" s="80" t="s">
        <v>238</v>
      </c>
      <c r="C138" s="168" t="str">
        <f>+'E. Bouwblok 5 Integratie A'!C31</f>
        <v>Variant 8, Integratie Decentrale WAN-koppeling &amp; Distributie</v>
      </c>
      <c r="D138" s="170"/>
      <c r="E138" s="89">
        <f>'E. Bouwblok 5 Integratie A'!E31</f>
        <v>0</v>
      </c>
      <c r="F138" s="89">
        <f>'E. Bouwblok 5 Integratie A'!F31</f>
        <v>0</v>
      </c>
      <c r="G138" s="226">
        <f>'E. Bouwblok 5 Integratie A'!G31</f>
        <v>0</v>
      </c>
      <c r="I138" s="75"/>
      <c r="J138" s="218"/>
      <c r="K138" s="89">
        <f>+I140*E138</f>
        <v>0</v>
      </c>
      <c r="L138" s="89">
        <f>+I140*F138</f>
        <v>0</v>
      </c>
      <c r="M138" s="226">
        <f>I140*G138</f>
        <v>0</v>
      </c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</row>
    <row r="139" spans="1:25" s="77" customFormat="1" ht="19.899999999999999" customHeight="1" x14ac:dyDescent="0.25">
      <c r="A139" s="110"/>
      <c r="B139" s="80" t="s">
        <v>250</v>
      </c>
      <c r="C139" s="168" t="str">
        <f>+'E. Bouwblok 5 Integratie A'!C32</f>
        <v>Variant 8: Licentie(s) integratie WAN-koppeling &amp; Distributie</v>
      </c>
      <c r="D139" s="170"/>
      <c r="E139" s="89">
        <f>'E. Bouwblok 5 Integratie A'!E32</f>
        <v>0</v>
      </c>
      <c r="F139" s="89">
        <f>'E. Bouwblok 5 Integratie A'!F32</f>
        <v>0</v>
      </c>
      <c r="G139" s="226" t="str">
        <f>'E. Bouwblok 5 Integratie A'!G32</f>
        <v>n.v.t.</v>
      </c>
      <c r="I139" s="75"/>
      <c r="J139" s="218"/>
      <c r="K139" s="89">
        <f>+I140*E139</f>
        <v>0</v>
      </c>
      <c r="L139" s="89">
        <f>I140*F139</f>
        <v>0</v>
      </c>
      <c r="M139" s="226" t="str">
        <f>+G139</f>
        <v>n.v.t.</v>
      </c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</row>
    <row r="140" spans="1:25" s="77" customFormat="1" ht="19.899999999999999" customHeight="1" thickBot="1" x14ac:dyDescent="0.3">
      <c r="A140" s="110"/>
      <c r="B140" s="278"/>
      <c r="C140" s="162" t="str">
        <f>+'E. Bouwblok 5 Integratie A'!C33</f>
        <v>Totaal</v>
      </c>
      <c r="D140" s="251" t="str">
        <f>'E. Bouwblok 5 Integratie A'!D33</f>
        <v xml:space="preserve">Integratie A8 : </v>
      </c>
      <c r="E140" s="142">
        <f>SUM(E138:E139)</f>
        <v>0</v>
      </c>
      <c r="F140" s="142">
        <f>SUM(F138:F139)</f>
        <v>0</v>
      </c>
      <c r="G140" s="287">
        <f>SUM(G138:G139)</f>
        <v>0</v>
      </c>
      <c r="I140" s="272">
        <f>COUNTIF('0 Benodigde HW en SW '!$F$10:$BE$92,D140)</f>
        <v>0</v>
      </c>
      <c r="J140" s="218"/>
      <c r="K140" s="142">
        <f>SUM(K138:K139)</f>
        <v>0</v>
      </c>
      <c r="L140" s="142">
        <f>SUM(L138:L139)</f>
        <v>0</v>
      </c>
      <c r="M140" s="142">
        <f>SUM(M138:M139)</f>
        <v>0</v>
      </c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</row>
    <row r="141" spans="1:25" s="77" customFormat="1" ht="19.899999999999999" customHeight="1" thickBot="1" x14ac:dyDescent="0.25">
      <c r="A141" s="110"/>
      <c r="B141" s="24"/>
      <c r="C141" s="24"/>
      <c r="D141" s="24"/>
      <c r="E141" s="92"/>
      <c r="F141" s="20"/>
      <c r="G141" s="282"/>
      <c r="H141" s="215"/>
      <c r="I141" s="215"/>
      <c r="J141" s="215"/>
      <c r="K141" s="215"/>
      <c r="L141" s="215"/>
      <c r="M141" s="20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</row>
    <row r="142" spans="1:25" s="77" customFormat="1" ht="19.899999999999999" customHeight="1" x14ac:dyDescent="0.2">
      <c r="A142" s="110"/>
      <c r="B142" s="17"/>
      <c r="C142" s="17"/>
      <c r="D142" s="17"/>
      <c r="E142" s="93"/>
      <c r="F142" s="18"/>
      <c r="G142" s="285"/>
      <c r="H142" s="218"/>
      <c r="I142" s="218"/>
      <c r="J142" s="218"/>
      <c r="K142" s="218"/>
      <c r="L142" s="218"/>
      <c r="M142" s="18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</row>
    <row r="143" spans="1:25" s="77" customFormat="1" ht="20.25" thickBot="1" x14ac:dyDescent="0.3">
      <c r="A143" s="110"/>
      <c r="B143" s="83" t="str">
        <f>'F. Bouwblok 6  Integratie B'!C4</f>
        <v>F. Bouwblok 6 Integratie B: WAN-koppeling &amp; Decentrale distributie / Decentrale LAN Access</v>
      </c>
      <c r="C143" s="164"/>
      <c r="D143" s="164"/>
      <c r="E143" s="128"/>
      <c r="F143" s="128"/>
      <c r="G143" s="286"/>
      <c r="H143" s="128"/>
      <c r="I143" s="293" t="s">
        <v>21</v>
      </c>
      <c r="J143" s="128"/>
      <c r="K143" s="142">
        <f>K148+K157+K160+K163+K151+K154</f>
        <v>0</v>
      </c>
      <c r="L143" s="142">
        <f>L148+L157+L160+L163+L151+L154</f>
        <v>0</v>
      </c>
      <c r="M143" s="142">
        <f>M148+M157+M160+M163+M151+M154</f>
        <v>0</v>
      </c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</row>
    <row r="144" spans="1:25" s="77" customFormat="1" ht="19.899999999999999" customHeight="1" x14ac:dyDescent="0.15">
      <c r="A144" s="110"/>
      <c r="B144" s="110"/>
      <c r="C144" s="179"/>
      <c r="D144" s="123"/>
      <c r="E144" s="61"/>
      <c r="F144" s="61"/>
      <c r="G144" s="288"/>
      <c r="I144" s="218"/>
      <c r="J144" s="218"/>
      <c r="K144" s="218"/>
      <c r="L144" s="218"/>
      <c r="M144" s="18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</row>
    <row r="145" spans="1:25" s="77" customFormat="1" ht="30" x14ac:dyDescent="0.25">
      <c r="A145" s="110"/>
      <c r="B145" s="79"/>
      <c r="C145" s="160"/>
      <c r="D145" s="159"/>
      <c r="E145" s="193" t="s">
        <v>20</v>
      </c>
      <c r="F145" s="193" t="s">
        <v>42</v>
      </c>
      <c r="G145" s="193" t="s">
        <v>17</v>
      </c>
      <c r="I145" s="193" t="s">
        <v>222</v>
      </c>
      <c r="J145" s="218"/>
      <c r="K145" s="193" t="s">
        <v>20</v>
      </c>
      <c r="L145" s="193" t="s">
        <v>42</v>
      </c>
      <c r="M145" s="193" t="s">
        <v>17</v>
      </c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</row>
    <row r="146" spans="1:25" s="77" customFormat="1" ht="19.899999999999999" customHeight="1" x14ac:dyDescent="0.25">
      <c r="A146" s="110"/>
      <c r="B146" s="80" t="s">
        <v>30</v>
      </c>
      <c r="C146" s="98" t="str">
        <f>'F. Bouwblok 6  Integratie B'!C10</f>
        <v>Variant 1: Distributie &amp; LAN-Access</v>
      </c>
      <c r="D146" s="170"/>
      <c r="E146" s="89">
        <f>'F. Bouwblok 6  Integratie B'!E10</f>
        <v>0</v>
      </c>
      <c r="F146" s="89">
        <f>'F. Bouwblok 6  Integratie B'!F10</f>
        <v>0</v>
      </c>
      <c r="G146" s="226">
        <f>'F. Bouwblok 6  Integratie B'!G10</f>
        <v>0</v>
      </c>
      <c r="I146" s="218"/>
      <c r="J146" s="218"/>
      <c r="K146" s="89">
        <f>+I148*E146</f>
        <v>0</v>
      </c>
      <c r="L146" s="89">
        <f>+I148*F146</f>
        <v>0</v>
      </c>
      <c r="M146" s="226">
        <f>I148*G146</f>
        <v>0</v>
      </c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</row>
    <row r="147" spans="1:25" s="77" customFormat="1" ht="19.899999999999999" customHeight="1" x14ac:dyDescent="0.25">
      <c r="A147" s="110"/>
      <c r="B147" s="80" t="s">
        <v>31</v>
      </c>
      <c r="C147" s="98" t="str">
        <f>'F. Bouwblok 6  Integratie B'!C11</f>
        <v>Variant 1: Licentie(s) Variant Distributie &amp; LAN-Access</v>
      </c>
      <c r="D147" s="170"/>
      <c r="E147" s="89">
        <f>'F. Bouwblok 6  Integratie B'!E11</f>
        <v>0</v>
      </c>
      <c r="F147" s="89">
        <f>'F. Bouwblok 6  Integratie B'!F11</f>
        <v>0</v>
      </c>
      <c r="G147" s="226" t="str">
        <f>'F. Bouwblok 6  Integratie B'!G11</f>
        <v>n.v.t.</v>
      </c>
      <c r="I147" s="218"/>
      <c r="J147" s="218"/>
      <c r="K147" s="89">
        <f>+I148*E147</f>
        <v>0</v>
      </c>
      <c r="L147" s="89">
        <f>I148*F147</f>
        <v>0</v>
      </c>
      <c r="M147" s="226" t="str">
        <f>+G147</f>
        <v>n.v.t.</v>
      </c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</row>
    <row r="148" spans="1:25" s="77" customFormat="1" ht="19.899999999999999" customHeight="1" thickBot="1" x14ac:dyDescent="0.3">
      <c r="A148" s="110"/>
      <c r="B148" s="141"/>
      <c r="C148" s="162" t="str">
        <f>'F. Bouwblok 6  Integratie B'!C12</f>
        <v>Totaal</v>
      </c>
      <c r="D148" s="251" t="str">
        <f>'F. Bouwblok 6  Integratie B'!D12</f>
        <v xml:space="preserve">Integratie B1 : </v>
      </c>
      <c r="E148" s="142">
        <f>SUM(E146:E147)</f>
        <v>0</v>
      </c>
      <c r="F148" s="142">
        <f>SUM(F146:F147)</f>
        <v>0</v>
      </c>
      <c r="G148" s="287">
        <f>SUM(G146:G147)</f>
        <v>0</v>
      </c>
      <c r="I148" s="272">
        <f>COUNTIF('0 Benodigde HW en SW '!$F$10:$BE$92,D148)</f>
        <v>0</v>
      </c>
      <c r="J148" s="218"/>
      <c r="K148" s="142">
        <f>SUM(K146:K147)</f>
        <v>0</v>
      </c>
      <c r="L148" s="142">
        <f>SUM(L146:L147)</f>
        <v>0</v>
      </c>
      <c r="M148" s="142">
        <f>SUM(M146:M147)</f>
        <v>0</v>
      </c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</row>
    <row r="149" spans="1:25" s="77" customFormat="1" ht="19.899999999999999" customHeight="1" x14ac:dyDescent="0.25">
      <c r="A149" s="110"/>
      <c r="B149" s="80" t="s">
        <v>9</v>
      </c>
      <c r="C149" s="98" t="str">
        <f>'F. Bouwblok 6  Integratie B'!C13</f>
        <v>Variant 2: Distributie &amp; LAN-Access</v>
      </c>
      <c r="D149" s="170"/>
      <c r="E149" s="89">
        <f>'F. Bouwblok 6  Integratie B'!E13</f>
        <v>0</v>
      </c>
      <c r="F149" s="89">
        <f>'F. Bouwblok 6  Integratie B'!F13</f>
        <v>0</v>
      </c>
      <c r="G149" s="226">
        <f>'F. Bouwblok 6  Integratie B'!G13</f>
        <v>0</v>
      </c>
      <c r="I149" s="218"/>
      <c r="J149" s="218"/>
      <c r="K149" s="89">
        <f>+I151*E149</f>
        <v>0</v>
      </c>
      <c r="L149" s="89">
        <f>+I151*F149</f>
        <v>0</v>
      </c>
      <c r="M149" s="226">
        <f>I151*G149</f>
        <v>0</v>
      </c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</row>
    <row r="150" spans="1:25" s="77" customFormat="1" ht="19.899999999999999" customHeight="1" x14ac:dyDescent="0.25">
      <c r="A150" s="110"/>
      <c r="B150" s="80" t="s">
        <v>10</v>
      </c>
      <c r="C150" s="98" t="str">
        <f>'F. Bouwblok 6  Integratie B'!C14</f>
        <v>Variant 2: Licentie(s) Variant Distributie &amp; LAN-Access</v>
      </c>
      <c r="D150" s="170"/>
      <c r="E150" s="89">
        <f>'F. Bouwblok 6  Integratie B'!E14</f>
        <v>0</v>
      </c>
      <c r="F150" s="89">
        <f>'F. Bouwblok 6  Integratie B'!F14</f>
        <v>0</v>
      </c>
      <c r="G150" s="226" t="str">
        <f>'F. Bouwblok 6  Integratie B'!G14</f>
        <v>n.v.t.</v>
      </c>
      <c r="I150" s="218"/>
      <c r="J150" s="218"/>
      <c r="K150" s="89">
        <f>+I151*E150</f>
        <v>0</v>
      </c>
      <c r="L150" s="89">
        <f>I151*F150</f>
        <v>0</v>
      </c>
      <c r="M150" s="226" t="str">
        <f>+G150</f>
        <v>n.v.t.</v>
      </c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</row>
    <row r="151" spans="1:25" s="77" customFormat="1" ht="19.899999999999999" customHeight="1" thickBot="1" x14ac:dyDescent="0.3">
      <c r="A151" s="110"/>
      <c r="B151" s="141"/>
      <c r="C151" s="162" t="str">
        <f>'F. Bouwblok 6  Integratie B'!C15</f>
        <v>Totaal</v>
      </c>
      <c r="D151" s="251" t="str">
        <f>'F. Bouwblok 6  Integratie B'!D15</f>
        <v xml:space="preserve">Integratie B2 : </v>
      </c>
      <c r="E151" s="142">
        <f>SUM(E149:E150)</f>
        <v>0</v>
      </c>
      <c r="F151" s="142">
        <f>SUM(F149:F150)</f>
        <v>0</v>
      </c>
      <c r="G151" s="287">
        <f>SUM(G149:G150)</f>
        <v>0</v>
      </c>
      <c r="I151" s="272">
        <f>COUNTIF('0 Benodigde HW en SW '!$F$10:$BE$92,D151)</f>
        <v>0</v>
      </c>
      <c r="J151" s="218"/>
      <c r="K151" s="142">
        <f>SUM(K149:K150)</f>
        <v>0</v>
      </c>
      <c r="L151" s="142">
        <f>SUM(L149:L150)</f>
        <v>0</v>
      </c>
      <c r="M151" s="142">
        <f>SUM(M149:M150)</f>
        <v>0</v>
      </c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</row>
    <row r="152" spans="1:25" s="77" customFormat="1" ht="19.899999999999999" customHeight="1" x14ac:dyDescent="0.25">
      <c r="A152" s="110"/>
      <c r="B152" s="80" t="s">
        <v>43</v>
      </c>
      <c r="C152" s="98" t="str">
        <f>'F. Bouwblok 6  Integratie B'!C16</f>
        <v>Variant 3: Distributie &amp; LAN-Access</v>
      </c>
      <c r="D152" s="170"/>
      <c r="E152" s="89">
        <f>'F. Bouwblok 6  Integratie B'!E16</f>
        <v>0</v>
      </c>
      <c r="F152" s="89">
        <f>'F. Bouwblok 6  Integratie B'!F16</f>
        <v>0</v>
      </c>
      <c r="G152" s="226">
        <f>'F. Bouwblok 6  Integratie B'!G16</f>
        <v>0</v>
      </c>
      <c r="I152" s="218"/>
      <c r="J152" s="218"/>
      <c r="K152" s="89">
        <f>+I154*E152</f>
        <v>0</v>
      </c>
      <c r="L152" s="89">
        <f>+I154*F152</f>
        <v>0</v>
      </c>
      <c r="M152" s="226">
        <f>I154*G152</f>
        <v>0</v>
      </c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</row>
    <row r="153" spans="1:25" s="77" customFormat="1" ht="19.899999999999999" customHeight="1" x14ac:dyDescent="0.25">
      <c r="A153" s="110"/>
      <c r="B153" s="80" t="s">
        <v>44</v>
      </c>
      <c r="C153" s="98" t="str">
        <f>'F. Bouwblok 6  Integratie B'!C17</f>
        <v>Variant 3: Licentie(s) Variant Distributie &amp; LAN-Access</v>
      </c>
      <c r="D153" s="170"/>
      <c r="E153" s="89">
        <f>'F. Bouwblok 6  Integratie B'!E17</f>
        <v>0</v>
      </c>
      <c r="F153" s="89">
        <f>'F. Bouwblok 6  Integratie B'!F17</f>
        <v>0</v>
      </c>
      <c r="G153" s="226" t="str">
        <f>'F. Bouwblok 6  Integratie B'!G17</f>
        <v>n.v.t.</v>
      </c>
      <c r="I153" s="218"/>
      <c r="J153" s="218"/>
      <c r="K153" s="89">
        <f>+I154*E153</f>
        <v>0</v>
      </c>
      <c r="L153" s="89">
        <f>I154*F153</f>
        <v>0</v>
      </c>
      <c r="M153" s="226" t="str">
        <f>+G153</f>
        <v>n.v.t.</v>
      </c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</row>
    <row r="154" spans="1:25" s="77" customFormat="1" ht="19.899999999999999" customHeight="1" thickBot="1" x14ac:dyDescent="0.3">
      <c r="A154" s="110"/>
      <c r="B154" s="141"/>
      <c r="C154" s="162" t="str">
        <f>'F. Bouwblok 6  Integratie B'!C18</f>
        <v>Totaal</v>
      </c>
      <c r="D154" s="251" t="str">
        <f>'F. Bouwblok 6  Integratie B'!D18</f>
        <v xml:space="preserve">Integratie B3 : </v>
      </c>
      <c r="E154" s="142">
        <f>SUM(E152:E153)</f>
        <v>0</v>
      </c>
      <c r="F154" s="142">
        <f>SUM(F152:F153)</f>
        <v>0</v>
      </c>
      <c r="G154" s="287">
        <f>SUM(G152:G153)</f>
        <v>0</v>
      </c>
      <c r="I154" s="272">
        <f>COUNTIF('0 Benodigde HW en SW '!$F$10:$BE$92,D154)</f>
        <v>0</v>
      </c>
      <c r="J154" s="218"/>
      <c r="K154" s="142">
        <f>SUM(K152:K153)</f>
        <v>0</v>
      </c>
      <c r="L154" s="142">
        <f>SUM(L152:L153)</f>
        <v>0</v>
      </c>
      <c r="M154" s="142">
        <f>SUM(M152:M153)</f>
        <v>0</v>
      </c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</row>
    <row r="155" spans="1:25" s="77" customFormat="1" ht="19.899999999999999" customHeight="1" x14ac:dyDescent="0.25">
      <c r="A155" s="110"/>
      <c r="B155" s="80" t="s">
        <v>49</v>
      </c>
      <c r="C155" s="98" t="str">
        <f>'F. Bouwblok 6  Integratie B'!C21</f>
        <v>Variant 4: WAN-koppeling, Distributie &amp; LAN-Access</v>
      </c>
      <c r="D155" s="172"/>
      <c r="E155" s="89">
        <f>'F. Bouwblok 6  Integratie B'!E21</f>
        <v>0</v>
      </c>
      <c r="F155" s="89">
        <f>'F. Bouwblok 6  Integratie B'!F21</f>
        <v>0</v>
      </c>
      <c r="G155" s="226">
        <f>'F. Bouwblok 6  Integratie B'!G21</f>
        <v>0</v>
      </c>
      <c r="I155" s="75"/>
      <c r="J155" s="218"/>
      <c r="K155" s="89">
        <f>+I157*E155</f>
        <v>0</v>
      </c>
      <c r="L155" s="89">
        <f>+I157*F155</f>
        <v>0</v>
      </c>
      <c r="M155" s="226">
        <f>I157*G155</f>
        <v>0</v>
      </c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</row>
    <row r="156" spans="1:25" s="77" customFormat="1" ht="19.899999999999999" customHeight="1" x14ac:dyDescent="0.25">
      <c r="A156" s="110"/>
      <c r="B156" s="80" t="s">
        <v>52</v>
      </c>
      <c r="C156" s="98" t="str">
        <f>'F. Bouwblok 6  Integratie B'!C22</f>
        <v>Variant 4: Licentie(s) WAN-koppeling, Distributie &amp; LAN-Access</v>
      </c>
      <c r="D156" s="170"/>
      <c r="E156" s="89">
        <f>'F. Bouwblok 6  Integratie B'!E22</f>
        <v>0</v>
      </c>
      <c r="F156" s="89">
        <f>'F. Bouwblok 6  Integratie B'!F22</f>
        <v>0</v>
      </c>
      <c r="G156" s="226" t="str">
        <f>'F. Bouwblok 6  Integratie B'!G22</f>
        <v>n.v.t.</v>
      </c>
      <c r="I156" s="75"/>
      <c r="J156" s="218"/>
      <c r="K156" s="89">
        <f>+I157*E156</f>
        <v>0</v>
      </c>
      <c r="L156" s="89">
        <f>I157*F156</f>
        <v>0</v>
      </c>
      <c r="M156" s="226" t="str">
        <f>+G156</f>
        <v>n.v.t.</v>
      </c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</row>
    <row r="157" spans="1:25" s="77" customFormat="1" ht="19.899999999999999" customHeight="1" thickBot="1" x14ac:dyDescent="0.3">
      <c r="A157" s="110"/>
      <c r="B157" s="141"/>
      <c r="C157" s="162" t="str">
        <f>'F. Bouwblok 6  Integratie B'!C23</f>
        <v>Totaal</v>
      </c>
      <c r="D157" s="251" t="str">
        <f>'F. Bouwblok 6  Integratie B'!D23</f>
        <v xml:space="preserve">Integratie B4 : </v>
      </c>
      <c r="E157" s="142">
        <f>SUM(E155:E156)</f>
        <v>0</v>
      </c>
      <c r="F157" s="142">
        <f>SUM(F155:F156)</f>
        <v>0</v>
      </c>
      <c r="G157" s="287">
        <f>SUM(G155:G156)</f>
        <v>0</v>
      </c>
      <c r="I157" s="272">
        <f>COUNTIF('0 Benodigde HW en SW '!$F$10:$BE$92,D157)</f>
        <v>0</v>
      </c>
      <c r="J157" s="218"/>
      <c r="K157" s="142">
        <f>SUM(K155:K156)</f>
        <v>0</v>
      </c>
      <c r="L157" s="142">
        <f>SUM(L155:L156)</f>
        <v>0</v>
      </c>
      <c r="M157" s="142">
        <f>SUM(M155:M156)</f>
        <v>0</v>
      </c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</row>
    <row r="158" spans="1:25" s="77" customFormat="1" ht="19.899999999999999" customHeight="1" x14ac:dyDescent="0.25">
      <c r="A158" s="110"/>
      <c r="B158" s="80" t="s">
        <v>50</v>
      </c>
      <c r="C158" s="98" t="str">
        <f>'F. Bouwblok 6  Integratie B'!C24</f>
        <v>Variant 5: WAN-koppeling, Distributie &amp; LAN-Access</v>
      </c>
      <c r="D158" s="170"/>
      <c r="E158" s="89">
        <f>'F. Bouwblok 6  Integratie B'!E24</f>
        <v>0</v>
      </c>
      <c r="F158" s="89">
        <f>'F. Bouwblok 6  Integratie B'!F24</f>
        <v>0</v>
      </c>
      <c r="G158" s="226">
        <f>'F. Bouwblok 6  Integratie B'!G24</f>
        <v>0</v>
      </c>
      <c r="I158" s="75"/>
      <c r="J158" s="218"/>
      <c r="K158" s="89">
        <f>+I160*E158</f>
        <v>0</v>
      </c>
      <c r="L158" s="89">
        <f>+I160*F158</f>
        <v>0</v>
      </c>
      <c r="M158" s="226">
        <f>I160*G158</f>
        <v>0</v>
      </c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</row>
    <row r="159" spans="1:25" s="77" customFormat="1" ht="19.899999999999999" customHeight="1" x14ac:dyDescent="0.25">
      <c r="A159" s="110"/>
      <c r="B159" s="80" t="s">
        <v>53</v>
      </c>
      <c r="C159" s="98" t="str">
        <f>'F. Bouwblok 6  Integratie B'!C25</f>
        <v>Variant 5: Licentie(s) WAN-koppeling, Distributie &amp; LAN-Access</v>
      </c>
      <c r="D159" s="170"/>
      <c r="E159" s="89">
        <f>'F. Bouwblok 6  Integratie B'!E25</f>
        <v>0</v>
      </c>
      <c r="F159" s="89">
        <f>'F. Bouwblok 6  Integratie B'!F25</f>
        <v>0</v>
      </c>
      <c r="G159" s="226" t="str">
        <f>'F. Bouwblok 6  Integratie B'!G25</f>
        <v>n.v.t.</v>
      </c>
      <c r="I159" s="75"/>
      <c r="J159" s="218"/>
      <c r="K159" s="89">
        <f>+I160*E159</f>
        <v>0</v>
      </c>
      <c r="L159" s="89">
        <f>I160*F159</f>
        <v>0</v>
      </c>
      <c r="M159" s="226" t="str">
        <f>+G159</f>
        <v>n.v.t.</v>
      </c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</row>
    <row r="160" spans="1:25" s="77" customFormat="1" ht="19.899999999999999" customHeight="1" thickBot="1" x14ac:dyDescent="0.3">
      <c r="A160" s="110"/>
      <c r="B160" s="141"/>
      <c r="C160" s="162" t="str">
        <f>'F. Bouwblok 6  Integratie B'!C26</f>
        <v>Totaal</v>
      </c>
      <c r="D160" s="251" t="str">
        <f>'F. Bouwblok 6  Integratie B'!D26</f>
        <v xml:space="preserve">Integratie B5 : </v>
      </c>
      <c r="E160" s="142">
        <f>SUM(E158:E159)</f>
        <v>0</v>
      </c>
      <c r="F160" s="142">
        <f>SUM(F158:F159)</f>
        <v>0</v>
      </c>
      <c r="G160" s="287">
        <f>SUM(G158:G159)</f>
        <v>0</v>
      </c>
      <c r="I160" s="272">
        <f>COUNTIF('0 Benodigde HW en SW '!$F$10:$BE$92,D160)</f>
        <v>0</v>
      </c>
      <c r="J160" s="218"/>
      <c r="K160" s="142">
        <f>SUM(K158:K159)</f>
        <v>0</v>
      </c>
      <c r="L160" s="142">
        <f>SUM(L158:L159)</f>
        <v>0</v>
      </c>
      <c r="M160" s="142">
        <f>SUM(M158:M159)</f>
        <v>0</v>
      </c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</row>
    <row r="161" spans="1:25" s="77" customFormat="1" ht="19.899999999999999" customHeight="1" x14ac:dyDescent="0.25">
      <c r="A161" s="110"/>
      <c r="B161" s="80" t="s">
        <v>51</v>
      </c>
      <c r="C161" s="98" t="str">
        <f>'F. Bouwblok 6  Integratie B'!C27</f>
        <v>Variant 6: WAN-koppeling, Distributie &amp; LAN-Access</v>
      </c>
      <c r="D161" s="170"/>
      <c r="E161" s="89">
        <f>'F. Bouwblok 6  Integratie B'!E27</f>
        <v>0</v>
      </c>
      <c r="F161" s="89">
        <f>'F. Bouwblok 6  Integratie B'!F27</f>
        <v>0</v>
      </c>
      <c r="G161" s="226">
        <f>'F. Bouwblok 6  Integratie B'!G27</f>
        <v>0</v>
      </c>
      <c r="I161" s="75"/>
      <c r="J161" s="218"/>
      <c r="K161" s="89">
        <f>+I163*E161</f>
        <v>0</v>
      </c>
      <c r="L161" s="89">
        <f>+I163*F161</f>
        <v>0</v>
      </c>
      <c r="M161" s="226">
        <f>I163*G161</f>
        <v>0</v>
      </c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</row>
    <row r="162" spans="1:25" s="77" customFormat="1" ht="19.899999999999999" customHeight="1" x14ac:dyDescent="0.25">
      <c r="A162" s="110"/>
      <c r="B162" s="80" t="s">
        <v>54</v>
      </c>
      <c r="C162" s="98" t="str">
        <f>'F. Bouwblok 6  Integratie B'!C28</f>
        <v>Variant 6: Licentie(s) WAN-koppeling, Distributie &amp; LAN-Access</v>
      </c>
      <c r="D162" s="170"/>
      <c r="E162" s="89">
        <f>'F. Bouwblok 6  Integratie B'!E28</f>
        <v>0</v>
      </c>
      <c r="F162" s="89">
        <f>'F. Bouwblok 6  Integratie B'!F28</f>
        <v>0</v>
      </c>
      <c r="G162" s="226" t="str">
        <f>'F. Bouwblok 6  Integratie B'!G28</f>
        <v>n.v.t.</v>
      </c>
      <c r="I162" s="75"/>
      <c r="J162" s="218"/>
      <c r="K162" s="89">
        <f>+I163*E162</f>
        <v>0</v>
      </c>
      <c r="L162" s="89">
        <f>I163*F162</f>
        <v>0</v>
      </c>
      <c r="M162" s="226" t="str">
        <f>+G162</f>
        <v>n.v.t.</v>
      </c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</row>
    <row r="163" spans="1:25" s="77" customFormat="1" ht="19.899999999999999" customHeight="1" thickBot="1" x14ac:dyDescent="0.3">
      <c r="A163" s="110"/>
      <c r="B163" s="278"/>
      <c r="C163" s="162" t="str">
        <f>'F. Bouwblok 6  Integratie B'!C29</f>
        <v>Totaal</v>
      </c>
      <c r="D163" s="251" t="str">
        <f>'F. Bouwblok 6  Integratie B'!D29</f>
        <v xml:space="preserve">Integratie B6 : </v>
      </c>
      <c r="E163" s="142">
        <f>SUM(E161:E162)</f>
        <v>0</v>
      </c>
      <c r="F163" s="142">
        <f>SUM(F161:F162)</f>
        <v>0</v>
      </c>
      <c r="G163" s="287">
        <f>SUM(G161:G162)</f>
        <v>0</v>
      </c>
      <c r="I163" s="272">
        <f>COUNTIF('0 Benodigde HW en SW '!$F$10:$BE$92,D163)</f>
        <v>0</v>
      </c>
      <c r="J163" s="218"/>
      <c r="K163" s="142">
        <f>SUM(K161:K162)</f>
        <v>0</v>
      </c>
      <c r="L163" s="142">
        <f>SUM(L161:L162)</f>
        <v>0</v>
      </c>
      <c r="M163" s="142">
        <f>SUM(M161:M162)</f>
        <v>0</v>
      </c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</row>
    <row r="164" spans="1:25" s="77" customFormat="1" ht="19.899999999999999" customHeight="1" thickBot="1" x14ac:dyDescent="0.25">
      <c r="A164" s="110"/>
      <c r="B164" s="24"/>
      <c r="C164" s="24"/>
      <c r="D164" s="24"/>
      <c r="E164" s="92"/>
      <c r="F164" s="20"/>
      <c r="G164" s="282"/>
      <c r="H164" s="215"/>
      <c r="I164" s="215"/>
      <c r="J164" s="215"/>
      <c r="K164" s="215"/>
      <c r="L164" s="215"/>
      <c r="M164" s="20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</row>
    <row r="165" spans="1:25" s="77" customFormat="1" ht="19.899999999999999" customHeight="1" x14ac:dyDescent="0.2">
      <c r="A165" s="110"/>
      <c r="B165" s="17"/>
      <c r="C165" s="17"/>
      <c r="D165" s="17"/>
      <c r="E165" s="93"/>
      <c r="F165" s="18"/>
      <c r="G165" s="285"/>
      <c r="H165" s="218"/>
      <c r="I165" s="218"/>
      <c r="J165" s="218"/>
      <c r="K165" s="218"/>
      <c r="L165" s="218"/>
      <c r="M165" s="18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</row>
    <row r="166" spans="1:25" s="77" customFormat="1" ht="19.899999999999999" hidden="1" customHeight="1" x14ac:dyDescent="0.25">
      <c r="A166" s="110"/>
      <c r="B166" s="110"/>
      <c r="C166" s="179"/>
      <c r="D166" s="123"/>
      <c r="E166" s="61"/>
      <c r="F166" s="61"/>
      <c r="G166" s="288"/>
      <c r="J166" s="183"/>
      <c r="L166" s="183"/>
      <c r="M166" s="180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</row>
    <row r="167" spans="1:25" s="77" customFormat="1" ht="19.899999999999999" hidden="1" customHeight="1" x14ac:dyDescent="0.25">
      <c r="A167" s="110"/>
      <c r="B167" s="110"/>
      <c r="C167" s="179"/>
      <c r="D167" s="123"/>
      <c r="E167" s="61"/>
      <c r="F167" s="61"/>
      <c r="G167" s="288"/>
      <c r="H167" s="222"/>
      <c r="J167" s="183"/>
      <c r="L167" s="183"/>
      <c r="M167" s="180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</row>
    <row r="168" spans="1:25" s="77" customFormat="1" ht="19.899999999999999" hidden="1" customHeight="1" x14ac:dyDescent="0.25">
      <c r="A168" s="110"/>
      <c r="B168" s="110"/>
      <c r="C168" s="179"/>
      <c r="D168" s="123"/>
      <c r="E168" s="61"/>
      <c r="F168" s="61"/>
      <c r="G168" s="288"/>
      <c r="H168" s="222"/>
      <c r="J168" s="183"/>
      <c r="L168" s="183"/>
      <c r="M168" s="180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</row>
    <row r="169" spans="1:25" s="77" customFormat="1" ht="19.899999999999999" hidden="1" customHeight="1" x14ac:dyDescent="0.25">
      <c r="A169" s="110"/>
      <c r="B169" s="110"/>
      <c r="C169" s="179"/>
      <c r="D169" s="123"/>
      <c r="E169" s="61"/>
      <c r="F169" s="61"/>
      <c r="G169" s="288"/>
      <c r="H169" s="222"/>
      <c r="J169" s="183"/>
      <c r="L169" s="183"/>
      <c r="M169" s="180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</row>
    <row r="170" spans="1:25" s="77" customFormat="1" ht="19.899999999999999" hidden="1" customHeight="1" x14ac:dyDescent="0.25">
      <c r="A170" s="110"/>
      <c r="B170" s="110"/>
      <c r="C170" s="179"/>
      <c r="D170" s="123"/>
      <c r="E170" s="61"/>
      <c r="F170" s="61"/>
      <c r="G170" s="288"/>
      <c r="H170" s="222"/>
      <c r="J170" s="183"/>
      <c r="L170" s="183"/>
      <c r="M170" s="180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</row>
    <row r="171" spans="1:25" s="77" customFormat="1" ht="19.899999999999999" hidden="1" customHeight="1" x14ac:dyDescent="0.25">
      <c r="A171" s="110"/>
      <c r="B171" s="110"/>
      <c r="C171" s="179"/>
      <c r="D171" s="123"/>
      <c r="E171" s="61"/>
      <c r="F171" s="61"/>
      <c r="G171" s="288"/>
      <c r="H171" s="222"/>
      <c r="J171" s="183"/>
      <c r="L171" s="183"/>
      <c r="M171" s="180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</row>
    <row r="172" spans="1:25" s="77" customFormat="1" ht="19.899999999999999" hidden="1" customHeight="1" x14ac:dyDescent="0.25">
      <c r="A172" s="110"/>
      <c r="B172" s="110"/>
      <c r="C172" s="179"/>
      <c r="D172" s="123"/>
      <c r="E172" s="61"/>
      <c r="F172" s="61"/>
      <c r="G172" s="288"/>
      <c r="H172" s="222"/>
      <c r="J172" s="183"/>
      <c r="L172" s="183"/>
      <c r="M172" s="180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</row>
    <row r="173" spans="1:25" s="77" customFormat="1" ht="19.899999999999999" hidden="1" customHeight="1" x14ac:dyDescent="0.25">
      <c r="A173" s="110"/>
      <c r="B173" s="110"/>
      <c r="C173" s="179"/>
      <c r="D173" s="123"/>
      <c r="E173" s="61"/>
      <c r="F173" s="61"/>
      <c r="G173" s="288"/>
      <c r="H173" s="222"/>
      <c r="J173" s="183"/>
      <c r="L173" s="183"/>
      <c r="M173" s="180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</row>
    <row r="174" spans="1:25" s="77" customFormat="1" ht="19.899999999999999" hidden="1" customHeight="1" x14ac:dyDescent="0.25">
      <c r="A174" s="110"/>
      <c r="B174" s="110"/>
      <c r="C174" s="179"/>
      <c r="D174" s="123"/>
      <c r="E174" s="61"/>
      <c r="F174" s="61"/>
      <c r="G174" s="288"/>
      <c r="H174" s="222"/>
      <c r="J174" s="183"/>
      <c r="L174" s="183"/>
      <c r="M174" s="180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</row>
    <row r="175" spans="1:25" s="77" customFormat="1" ht="19.899999999999999" hidden="1" customHeight="1" x14ac:dyDescent="0.25">
      <c r="A175" s="110"/>
      <c r="B175" s="110"/>
      <c r="C175" s="179"/>
      <c r="D175" s="123"/>
      <c r="E175" s="61"/>
      <c r="F175" s="61"/>
      <c r="G175" s="288"/>
      <c r="H175" s="222"/>
      <c r="J175" s="183"/>
      <c r="L175" s="183"/>
      <c r="M175" s="180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</row>
    <row r="176" spans="1:25" s="77" customFormat="1" ht="19.899999999999999" hidden="1" customHeight="1" x14ac:dyDescent="0.25">
      <c r="A176" s="110"/>
      <c r="B176" s="110"/>
      <c r="C176" s="179"/>
      <c r="D176" s="123"/>
      <c r="E176" s="61"/>
      <c r="F176" s="61"/>
      <c r="G176" s="288"/>
      <c r="H176" s="222"/>
      <c r="J176" s="183"/>
      <c r="L176" s="183"/>
      <c r="M176" s="180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</row>
    <row r="177" spans="1:25" s="77" customFormat="1" ht="19.899999999999999" hidden="1" customHeight="1" x14ac:dyDescent="0.25">
      <c r="A177" s="110"/>
      <c r="B177" s="110"/>
      <c r="C177" s="179"/>
      <c r="D177" s="123"/>
      <c r="E177" s="61"/>
      <c r="F177" s="61"/>
      <c r="G177" s="288"/>
      <c r="H177" s="222"/>
      <c r="J177" s="183"/>
      <c r="L177" s="183"/>
      <c r="M177" s="180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</row>
    <row r="178" spans="1:25" s="77" customFormat="1" ht="19.899999999999999" hidden="1" customHeight="1" x14ac:dyDescent="0.25">
      <c r="A178" s="110"/>
      <c r="B178" s="110"/>
      <c r="C178" s="179"/>
      <c r="D178" s="123"/>
      <c r="E178" s="61"/>
      <c r="F178" s="61"/>
      <c r="G178" s="288"/>
      <c r="H178" s="222"/>
      <c r="J178" s="183"/>
      <c r="L178" s="183"/>
      <c r="M178" s="180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</row>
    <row r="179" spans="1:25" s="77" customFormat="1" ht="19.899999999999999" hidden="1" customHeight="1" x14ac:dyDescent="0.25">
      <c r="A179" s="110"/>
      <c r="B179" s="110"/>
      <c r="C179" s="179"/>
      <c r="D179" s="123"/>
      <c r="E179" s="61"/>
      <c r="F179" s="61"/>
      <c r="G179" s="288"/>
      <c r="H179" s="222"/>
      <c r="J179" s="183"/>
      <c r="L179" s="183"/>
      <c r="M179" s="180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</row>
    <row r="180" spans="1:25" s="77" customFormat="1" ht="19.899999999999999" hidden="1" customHeight="1" x14ac:dyDescent="0.25">
      <c r="A180" s="110"/>
      <c r="B180" s="110"/>
      <c r="C180" s="179"/>
      <c r="D180" s="123"/>
      <c r="E180" s="61"/>
      <c r="F180" s="61"/>
      <c r="G180" s="288"/>
      <c r="H180" s="222"/>
      <c r="J180" s="183"/>
      <c r="L180" s="183"/>
      <c r="M180" s="180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</row>
    <row r="181" spans="1:25" s="77" customFormat="1" ht="19.899999999999999" hidden="1" customHeight="1" x14ac:dyDescent="0.25">
      <c r="A181" s="110"/>
      <c r="B181" s="110"/>
      <c r="C181" s="179"/>
      <c r="D181" s="123"/>
      <c r="E181" s="61"/>
      <c r="F181" s="61"/>
      <c r="G181" s="288"/>
      <c r="H181" s="222"/>
      <c r="J181" s="183"/>
      <c r="L181" s="183"/>
      <c r="M181" s="180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</row>
    <row r="182" spans="1:25" s="77" customFormat="1" ht="19.899999999999999" hidden="1" customHeight="1" x14ac:dyDescent="0.25">
      <c r="A182" s="110"/>
      <c r="B182" s="110"/>
      <c r="C182" s="179"/>
      <c r="D182" s="123"/>
      <c r="E182" s="61"/>
      <c r="F182" s="61"/>
      <c r="G182" s="288"/>
      <c r="H182" s="222"/>
      <c r="J182" s="183"/>
      <c r="L182" s="183"/>
      <c r="M182" s="180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</row>
    <row r="183" spans="1:25" s="77" customFormat="1" ht="19.899999999999999" hidden="1" customHeight="1" x14ac:dyDescent="0.25">
      <c r="A183" s="110"/>
      <c r="B183" s="110"/>
      <c r="C183" s="179"/>
      <c r="D183" s="123"/>
      <c r="E183" s="61"/>
      <c r="F183" s="61"/>
      <c r="G183" s="288"/>
      <c r="H183" s="222"/>
      <c r="J183" s="183"/>
      <c r="L183" s="183"/>
      <c r="M183" s="180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</row>
    <row r="184" spans="1:25" s="77" customFormat="1" ht="19.899999999999999" hidden="1" customHeight="1" x14ac:dyDescent="0.25">
      <c r="A184" s="110"/>
      <c r="B184" s="110"/>
      <c r="C184" s="179"/>
      <c r="D184" s="123"/>
      <c r="E184" s="61"/>
      <c r="F184" s="61"/>
      <c r="G184" s="288"/>
      <c r="H184" s="222"/>
      <c r="J184" s="183"/>
      <c r="L184" s="183"/>
      <c r="M184" s="180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</row>
    <row r="185" spans="1:25" s="77" customFormat="1" ht="19.899999999999999" hidden="1" customHeight="1" x14ac:dyDescent="0.25">
      <c r="A185" s="110"/>
      <c r="B185" s="110"/>
      <c r="C185" s="179"/>
      <c r="D185" s="123"/>
      <c r="E185" s="61"/>
      <c r="F185" s="61"/>
      <c r="G185" s="288"/>
      <c r="H185" s="222"/>
      <c r="J185" s="183"/>
      <c r="L185" s="183"/>
      <c r="M185" s="180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</row>
    <row r="186" spans="1:25" s="77" customFormat="1" ht="19.899999999999999" hidden="1" customHeight="1" x14ac:dyDescent="0.25">
      <c r="A186" s="110"/>
      <c r="B186" s="110"/>
      <c r="C186" s="179"/>
      <c r="D186" s="123"/>
      <c r="E186" s="61"/>
      <c r="F186" s="61"/>
      <c r="G186" s="288"/>
      <c r="H186" s="222"/>
      <c r="J186" s="183"/>
      <c r="L186" s="183"/>
      <c r="M186" s="180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</row>
    <row r="187" spans="1:25" s="77" customFormat="1" ht="19.899999999999999" hidden="1" customHeight="1" x14ac:dyDescent="0.25">
      <c r="A187" s="110"/>
      <c r="B187" s="110"/>
      <c r="C187" s="179"/>
      <c r="D187" s="123"/>
      <c r="E187" s="61"/>
      <c r="F187" s="61"/>
      <c r="G187" s="288"/>
      <c r="H187" s="222"/>
      <c r="J187" s="183"/>
      <c r="L187" s="183"/>
      <c r="M187" s="180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</row>
    <row r="188" spans="1:25" s="77" customFormat="1" ht="19.899999999999999" hidden="1" customHeight="1" x14ac:dyDescent="0.25">
      <c r="A188" s="110"/>
      <c r="B188" s="110"/>
      <c r="C188" s="179"/>
      <c r="D188" s="123"/>
      <c r="E188" s="61"/>
      <c r="F188" s="61"/>
      <c r="G188" s="288"/>
      <c r="H188" s="222"/>
      <c r="J188" s="183"/>
      <c r="L188" s="183"/>
      <c r="M188" s="180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</row>
    <row r="189" spans="1:25" s="77" customFormat="1" ht="19.899999999999999" hidden="1" customHeight="1" x14ac:dyDescent="0.25">
      <c r="A189" s="110"/>
      <c r="B189" s="110"/>
      <c r="C189" s="179"/>
      <c r="D189" s="123"/>
      <c r="E189" s="61"/>
      <c r="F189" s="61"/>
      <c r="G189" s="288"/>
      <c r="H189" s="222"/>
      <c r="J189" s="183"/>
      <c r="L189" s="183"/>
      <c r="M189" s="180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</row>
    <row r="190" spans="1:25" s="77" customFormat="1" ht="19.899999999999999" hidden="1" customHeight="1" x14ac:dyDescent="0.25">
      <c r="A190" s="110"/>
      <c r="B190" s="110"/>
      <c r="C190" s="179"/>
      <c r="D190" s="123"/>
      <c r="E190" s="61"/>
      <c r="F190" s="61"/>
      <c r="G190" s="288"/>
      <c r="H190" s="222"/>
      <c r="J190" s="183"/>
      <c r="L190" s="183"/>
      <c r="M190" s="180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</row>
    <row r="191" spans="1:25" s="77" customFormat="1" ht="19.899999999999999" hidden="1" customHeight="1" x14ac:dyDescent="0.25">
      <c r="A191" s="110"/>
      <c r="B191" s="110"/>
      <c r="C191" s="179"/>
      <c r="D191" s="123"/>
      <c r="E191" s="61"/>
      <c r="F191" s="61"/>
      <c r="G191" s="288"/>
      <c r="H191" s="222"/>
      <c r="J191" s="183"/>
      <c r="L191" s="183"/>
      <c r="M191" s="180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</row>
    <row r="192" spans="1:25" s="77" customFormat="1" ht="19.899999999999999" hidden="1" customHeight="1" x14ac:dyDescent="0.25">
      <c r="A192" s="110"/>
      <c r="B192" s="110"/>
      <c r="C192" s="179"/>
      <c r="D192" s="123"/>
      <c r="E192" s="61"/>
      <c r="F192" s="61"/>
      <c r="G192" s="288"/>
      <c r="H192" s="222"/>
      <c r="J192" s="183"/>
      <c r="L192" s="183"/>
      <c r="M192" s="180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</row>
    <row r="193" spans="1:25" s="77" customFormat="1" ht="19.899999999999999" hidden="1" customHeight="1" x14ac:dyDescent="0.25">
      <c r="A193" s="110"/>
      <c r="B193" s="110"/>
      <c r="C193" s="179"/>
      <c r="D193" s="123"/>
      <c r="E193" s="61"/>
      <c r="F193" s="61"/>
      <c r="G193" s="288"/>
      <c r="H193" s="222"/>
      <c r="J193" s="183"/>
      <c r="L193" s="183"/>
      <c r="M193" s="180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</row>
    <row r="194" spans="1:25" s="77" customFormat="1" ht="19.899999999999999" hidden="1" customHeight="1" x14ac:dyDescent="0.25">
      <c r="A194" s="110"/>
      <c r="B194" s="110"/>
      <c r="C194" s="179"/>
      <c r="D194" s="123"/>
      <c r="E194" s="61"/>
      <c r="F194" s="61"/>
      <c r="G194" s="288"/>
      <c r="H194" s="222"/>
      <c r="J194" s="183"/>
      <c r="L194" s="183"/>
      <c r="M194" s="180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</row>
    <row r="195" spans="1:25" s="77" customFormat="1" ht="19.899999999999999" hidden="1" customHeight="1" x14ac:dyDescent="0.25">
      <c r="A195" s="110"/>
      <c r="B195" s="110"/>
      <c r="C195" s="179"/>
      <c r="D195" s="123"/>
      <c r="E195" s="61"/>
      <c r="F195" s="61"/>
      <c r="G195" s="288"/>
      <c r="H195" s="222"/>
      <c r="J195" s="183"/>
      <c r="L195" s="183"/>
      <c r="M195" s="180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</row>
    <row r="196" spans="1:25" s="77" customFormat="1" ht="19.899999999999999" hidden="1" customHeight="1" x14ac:dyDescent="0.25">
      <c r="A196" s="110"/>
      <c r="B196" s="110"/>
      <c r="C196" s="179"/>
      <c r="D196" s="123"/>
      <c r="E196" s="61"/>
      <c r="F196" s="61"/>
      <c r="G196" s="288"/>
      <c r="H196" s="222"/>
      <c r="J196" s="183"/>
      <c r="L196" s="183"/>
      <c r="M196" s="180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</row>
    <row r="197" spans="1:25" s="77" customFormat="1" ht="19.899999999999999" hidden="1" customHeight="1" x14ac:dyDescent="0.25">
      <c r="A197" s="110"/>
      <c r="B197" s="110"/>
      <c r="C197" s="179"/>
      <c r="D197" s="123"/>
      <c r="E197" s="61"/>
      <c r="F197" s="61"/>
      <c r="G197" s="288"/>
      <c r="H197" s="222"/>
      <c r="J197" s="183"/>
      <c r="L197" s="183"/>
      <c r="M197" s="180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</row>
    <row r="198" spans="1:25" s="77" customFormat="1" ht="19.899999999999999" hidden="1" customHeight="1" x14ac:dyDescent="0.25">
      <c r="A198" s="110"/>
      <c r="B198" s="110"/>
      <c r="C198" s="179"/>
      <c r="D198" s="123"/>
      <c r="E198" s="61"/>
      <c r="F198" s="61"/>
      <c r="G198" s="288"/>
      <c r="H198" s="222"/>
      <c r="J198" s="183"/>
      <c r="L198" s="183"/>
      <c r="M198" s="180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</row>
    <row r="199" spans="1:25" s="77" customFormat="1" ht="19.899999999999999" hidden="1" customHeight="1" x14ac:dyDescent="0.25">
      <c r="A199" s="110"/>
      <c r="B199" s="110"/>
      <c r="C199" s="179"/>
      <c r="D199" s="123"/>
      <c r="E199" s="61"/>
      <c r="F199" s="61"/>
      <c r="G199" s="288"/>
      <c r="H199" s="222"/>
      <c r="J199" s="183"/>
      <c r="L199" s="183"/>
      <c r="M199" s="180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</row>
    <row r="200" spans="1:25" s="77" customFormat="1" ht="19.899999999999999" hidden="1" customHeight="1" x14ac:dyDescent="0.25">
      <c r="A200" s="110"/>
      <c r="B200" s="110"/>
      <c r="C200" s="179"/>
      <c r="D200" s="123"/>
      <c r="E200" s="61"/>
      <c r="F200" s="61"/>
      <c r="G200" s="288"/>
      <c r="H200" s="222"/>
      <c r="J200" s="183"/>
      <c r="L200" s="183"/>
      <c r="M200" s="180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</row>
    <row r="201" spans="1:25" s="77" customFormat="1" ht="19.899999999999999" hidden="1" customHeight="1" x14ac:dyDescent="0.25">
      <c r="A201" s="110"/>
      <c r="B201" s="110"/>
      <c r="C201" s="179"/>
      <c r="D201" s="123"/>
      <c r="E201" s="61"/>
      <c r="F201" s="61"/>
      <c r="G201" s="288"/>
      <c r="H201" s="222"/>
      <c r="J201" s="183"/>
      <c r="L201" s="183"/>
      <c r="M201" s="180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</row>
    <row r="202" spans="1:25" s="77" customFormat="1" ht="19.899999999999999" hidden="1" customHeight="1" x14ac:dyDescent="0.25">
      <c r="A202" s="110"/>
      <c r="B202" s="110"/>
      <c r="C202" s="179"/>
      <c r="D202" s="123"/>
      <c r="E202" s="61"/>
      <c r="F202" s="61"/>
      <c r="G202" s="288"/>
      <c r="H202" s="222"/>
      <c r="J202" s="183"/>
      <c r="L202" s="183"/>
      <c r="M202" s="180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</row>
    <row r="203" spans="1:25" s="77" customFormat="1" ht="19.899999999999999" hidden="1" customHeight="1" x14ac:dyDescent="0.25">
      <c r="A203" s="110"/>
      <c r="B203" s="110"/>
      <c r="C203" s="179"/>
      <c r="D203" s="123"/>
      <c r="E203" s="61"/>
      <c r="F203" s="61"/>
      <c r="G203" s="288"/>
      <c r="H203" s="222"/>
      <c r="J203" s="183"/>
      <c r="L203" s="183"/>
      <c r="M203" s="180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</row>
    <row r="204" spans="1:25" s="77" customFormat="1" ht="19.899999999999999" hidden="1" customHeight="1" x14ac:dyDescent="0.25">
      <c r="A204" s="110"/>
      <c r="B204" s="110"/>
      <c r="C204" s="179"/>
      <c r="D204" s="123"/>
      <c r="E204" s="61"/>
      <c r="F204" s="61"/>
      <c r="G204" s="288"/>
      <c r="H204" s="222"/>
      <c r="J204" s="183"/>
      <c r="L204" s="183"/>
      <c r="M204" s="180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</row>
    <row r="205" spans="1:25" s="77" customFormat="1" ht="19.899999999999999" hidden="1" customHeight="1" x14ac:dyDescent="0.25">
      <c r="A205" s="110"/>
      <c r="B205" s="110"/>
      <c r="C205" s="179"/>
      <c r="D205" s="123"/>
      <c r="E205" s="61"/>
      <c r="F205" s="61"/>
      <c r="G205" s="288"/>
      <c r="H205" s="222"/>
      <c r="J205" s="183"/>
      <c r="L205" s="183"/>
      <c r="M205" s="180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</row>
    <row r="206" spans="1:25" s="77" customFormat="1" ht="19.899999999999999" hidden="1" customHeight="1" x14ac:dyDescent="0.25">
      <c r="A206" s="110"/>
      <c r="B206" s="110"/>
      <c r="C206" s="179"/>
      <c r="D206" s="123"/>
      <c r="E206" s="61"/>
      <c r="F206" s="61"/>
      <c r="G206" s="288"/>
      <c r="H206" s="222"/>
      <c r="J206" s="183"/>
      <c r="L206" s="183"/>
      <c r="M206" s="180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</row>
    <row r="207" spans="1:25" s="77" customFormat="1" ht="19.899999999999999" hidden="1" customHeight="1" x14ac:dyDescent="0.25">
      <c r="A207" s="110"/>
      <c r="B207" s="110"/>
      <c r="C207" s="179"/>
      <c r="D207" s="123"/>
      <c r="E207" s="61"/>
      <c r="F207" s="61"/>
      <c r="G207" s="288"/>
      <c r="H207" s="222"/>
      <c r="J207" s="183"/>
      <c r="L207" s="183"/>
      <c r="M207" s="180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</row>
    <row r="208" spans="1:25" s="77" customFormat="1" ht="19.899999999999999" hidden="1" customHeight="1" x14ac:dyDescent="0.25">
      <c r="A208" s="110"/>
      <c r="B208" s="110"/>
      <c r="C208" s="179"/>
      <c r="D208" s="123"/>
      <c r="E208" s="61"/>
      <c r="F208" s="61"/>
      <c r="G208" s="288"/>
      <c r="H208" s="222"/>
      <c r="J208" s="183"/>
      <c r="L208" s="183"/>
      <c r="M208" s="180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</row>
    <row r="209" spans="1:25" s="77" customFormat="1" ht="19.899999999999999" hidden="1" customHeight="1" x14ac:dyDescent="0.25">
      <c r="A209" s="110"/>
      <c r="B209" s="110"/>
      <c r="C209" s="179"/>
      <c r="D209" s="123"/>
      <c r="E209" s="61"/>
      <c r="F209" s="61"/>
      <c r="G209" s="288"/>
      <c r="H209" s="222"/>
      <c r="J209" s="183"/>
      <c r="L209" s="183"/>
      <c r="M209" s="180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</row>
    <row r="210" spans="1:25" s="77" customFormat="1" ht="19.899999999999999" hidden="1" customHeight="1" x14ac:dyDescent="0.25">
      <c r="A210" s="110"/>
      <c r="B210" s="110"/>
      <c r="C210" s="179"/>
      <c r="D210" s="123"/>
      <c r="E210" s="61"/>
      <c r="F210" s="61"/>
      <c r="G210" s="288"/>
      <c r="H210" s="222"/>
      <c r="J210" s="183"/>
      <c r="L210" s="183"/>
      <c r="M210" s="180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</row>
    <row r="211" spans="1:25" s="77" customFormat="1" ht="19.899999999999999" hidden="1" customHeight="1" x14ac:dyDescent="0.25">
      <c r="A211" s="110"/>
      <c r="B211" s="110"/>
      <c r="C211" s="179"/>
      <c r="D211" s="123"/>
      <c r="E211" s="61"/>
      <c r="F211" s="61"/>
      <c r="G211" s="288"/>
      <c r="H211" s="222"/>
      <c r="J211" s="183"/>
      <c r="L211" s="183"/>
      <c r="M211" s="180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</row>
    <row r="212" spans="1:25" s="77" customFormat="1" ht="19.899999999999999" hidden="1" customHeight="1" x14ac:dyDescent="0.25">
      <c r="A212" s="110"/>
      <c r="B212" s="110"/>
      <c r="C212" s="179"/>
      <c r="D212" s="123"/>
      <c r="E212" s="61"/>
      <c r="F212" s="61"/>
      <c r="G212" s="288"/>
      <c r="H212" s="222"/>
      <c r="J212" s="183"/>
      <c r="L212" s="183"/>
      <c r="M212" s="180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</row>
    <row r="213" spans="1:25" s="77" customFormat="1" ht="19.899999999999999" hidden="1" customHeight="1" x14ac:dyDescent="0.25">
      <c r="A213" s="110"/>
      <c r="B213" s="110"/>
      <c r="C213" s="179"/>
      <c r="D213" s="123"/>
      <c r="E213" s="61"/>
      <c r="F213" s="61"/>
      <c r="G213" s="288"/>
      <c r="H213" s="222"/>
      <c r="J213" s="183"/>
      <c r="L213" s="183"/>
      <c r="M213" s="180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</row>
    <row r="214" spans="1:25" s="77" customFormat="1" ht="19.899999999999999" hidden="1" customHeight="1" x14ac:dyDescent="0.25">
      <c r="A214" s="110"/>
      <c r="B214" s="110"/>
      <c r="C214" s="179"/>
      <c r="D214" s="123"/>
      <c r="E214" s="61"/>
      <c r="F214" s="61"/>
      <c r="G214" s="288"/>
      <c r="H214" s="222"/>
      <c r="J214" s="183"/>
      <c r="L214" s="183"/>
      <c r="M214" s="180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</row>
    <row r="215" spans="1:25" s="77" customFormat="1" ht="19.899999999999999" hidden="1" customHeight="1" x14ac:dyDescent="0.25">
      <c r="A215" s="110"/>
      <c r="B215" s="110"/>
      <c r="C215" s="179"/>
      <c r="D215" s="123"/>
      <c r="E215" s="61"/>
      <c r="F215" s="61"/>
      <c r="G215" s="288"/>
      <c r="H215" s="222"/>
      <c r="J215" s="183"/>
      <c r="L215" s="183"/>
      <c r="M215" s="180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</row>
    <row r="216" spans="1:25" s="77" customFormat="1" ht="19.899999999999999" hidden="1" customHeight="1" x14ac:dyDescent="0.25">
      <c r="A216" s="110"/>
      <c r="B216" s="110"/>
      <c r="C216" s="179"/>
      <c r="D216" s="123"/>
      <c r="E216" s="61"/>
      <c r="F216" s="61"/>
      <c r="G216" s="288"/>
      <c r="H216" s="222"/>
      <c r="J216" s="183"/>
      <c r="L216" s="183"/>
      <c r="M216" s="180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</row>
    <row r="217" spans="1:25" s="77" customFormat="1" ht="19.899999999999999" hidden="1" customHeight="1" x14ac:dyDescent="0.25">
      <c r="A217" s="110"/>
      <c r="B217" s="110"/>
      <c r="C217" s="179"/>
      <c r="D217" s="123"/>
      <c r="E217" s="61"/>
      <c r="F217" s="61"/>
      <c r="G217" s="288"/>
      <c r="H217" s="222"/>
      <c r="J217" s="183"/>
      <c r="L217" s="183"/>
      <c r="M217" s="180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</row>
    <row r="218" spans="1:25" s="77" customFormat="1" ht="19.899999999999999" hidden="1" customHeight="1" x14ac:dyDescent="0.25">
      <c r="A218" s="110"/>
      <c r="B218" s="110"/>
      <c r="C218" s="179"/>
      <c r="D218" s="123"/>
      <c r="E218" s="61"/>
      <c r="F218" s="61"/>
      <c r="G218" s="288"/>
      <c r="H218" s="222"/>
      <c r="J218" s="183"/>
      <c r="L218" s="183"/>
      <c r="M218" s="180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</row>
    <row r="219" spans="1:25" s="77" customFormat="1" ht="19.899999999999999" hidden="1" customHeight="1" x14ac:dyDescent="0.25">
      <c r="A219" s="110"/>
      <c r="B219" s="110"/>
      <c r="C219" s="179"/>
      <c r="D219" s="123"/>
      <c r="E219" s="61"/>
      <c r="F219" s="61"/>
      <c r="G219" s="288"/>
      <c r="H219" s="222"/>
      <c r="J219" s="183"/>
      <c r="L219" s="183"/>
      <c r="M219" s="180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</row>
    <row r="220" spans="1:25" s="77" customFormat="1" ht="19.899999999999999" hidden="1" customHeight="1" x14ac:dyDescent="0.25">
      <c r="A220" s="110"/>
      <c r="B220" s="110"/>
      <c r="C220" s="179"/>
      <c r="D220" s="123"/>
      <c r="E220" s="61"/>
      <c r="F220" s="61"/>
      <c r="G220" s="288"/>
      <c r="H220" s="222"/>
      <c r="J220" s="183"/>
      <c r="L220" s="183"/>
      <c r="M220" s="180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</row>
    <row r="221" spans="1:25" s="77" customFormat="1" ht="19.899999999999999" hidden="1" customHeight="1" x14ac:dyDescent="0.25">
      <c r="A221" s="110"/>
      <c r="B221" s="110"/>
      <c r="C221" s="179"/>
      <c r="D221" s="123"/>
      <c r="E221" s="61"/>
      <c r="F221" s="61"/>
      <c r="G221" s="288"/>
      <c r="H221" s="222"/>
      <c r="J221" s="183"/>
      <c r="L221" s="183"/>
      <c r="M221" s="180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</row>
    <row r="222" spans="1:25" s="77" customFormat="1" ht="19.899999999999999" hidden="1" customHeight="1" x14ac:dyDescent="0.25">
      <c r="A222" s="110"/>
      <c r="B222" s="110"/>
      <c r="C222" s="179"/>
      <c r="D222" s="123"/>
      <c r="E222" s="61"/>
      <c r="F222" s="61"/>
      <c r="G222" s="288"/>
      <c r="H222" s="222"/>
      <c r="J222" s="183"/>
      <c r="L222" s="183"/>
      <c r="M222" s="180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</row>
    <row r="223" spans="1:25" s="77" customFormat="1" ht="19.899999999999999" hidden="1" customHeight="1" x14ac:dyDescent="0.25">
      <c r="A223" s="110"/>
      <c r="B223" s="110"/>
      <c r="C223" s="179"/>
      <c r="D223" s="123"/>
      <c r="E223" s="61"/>
      <c r="F223" s="61"/>
      <c r="G223" s="288"/>
      <c r="H223" s="222"/>
      <c r="J223" s="183"/>
      <c r="L223" s="183"/>
      <c r="M223" s="180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</row>
    <row r="224" spans="1:25" s="77" customFormat="1" ht="19.899999999999999" hidden="1" customHeight="1" x14ac:dyDescent="0.25">
      <c r="A224" s="110"/>
      <c r="B224" s="110"/>
      <c r="C224" s="179"/>
      <c r="D224" s="123"/>
      <c r="E224" s="61"/>
      <c r="F224" s="61"/>
      <c r="G224" s="288"/>
      <c r="H224" s="222"/>
      <c r="J224" s="183"/>
      <c r="L224" s="183"/>
      <c r="M224" s="180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</row>
    <row r="225" spans="1:25" s="77" customFormat="1" ht="19.899999999999999" hidden="1" customHeight="1" x14ac:dyDescent="0.25">
      <c r="A225" s="110"/>
      <c r="B225" s="110"/>
      <c r="C225" s="179"/>
      <c r="D225" s="123"/>
      <c r="E225" s="61"/>
      <c r="F225" s="61"/>
      <c r="G225" s="288"/>
      <c r="H225" s="222"/>
      <c r="J225" s="183"/>
      <c r="L225" s="183"/>
      <c r="M225" s="180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</row>
    <row r="226" spans="1:25" s="77" customFormat="1" ht="19.899999999999999" hidden="1" customHeight="1" x14ac:dyDescent="0.25">
      <c r="A226" s="110"/>
      <c r="B226" s="110"/>
      <c r="C226" s="179"/>
      <c r="D226" s="123"/>
      <c r="E226" s="61"/>
      <c r="F226" s="61"/>
      <c r="G226" s="288"/>
      <c r="H226" s="222"/>
      <c r="J226" s="183"/>
      <c r="L226" s="183"/>
      <c r="M226" s="180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</row>
    <row r="227" spans="1:25" s="77" customFormat="1" ht="19.899999999999999" hidden="1" customHeight="1" x14ac:dyDescent="0.25">
      <c r="A227" s="110"/>
      <c r="B227" s="110"/>
      <c r="C227" s="179"/>
      <c r="D227" s="123"/>
      <c r="E227" s="61"/>
      <c r="F227" s="61"/>
      <c r="G227" s="288"/>
      <c r="H227" s="222"/>
      <c r="J227" s="183"/>
      <c r="L227" s="183"/>
      <c r="M227" s="180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</row>
    <row r="228" spans="1:25" s="77" customFormat="1" ht="19.899999999999999" hidden="1" customHeight="1" x14ac:dyDescent="0.25">
      <c r="A228" s="110"/>
      <c r="B228" s="110"/>
      <c r="C228" s="179"/>
      <c r="D228" s="123"/>
      <c r="E228" s="61"/>
      <c r="F228" s="61"/>
      <c r="G228" s="288"/>
      <c r="H228" s="222"/>
      <c r="J228" s="183"/>
      <c r="L228" s="183"/>
      <c r="M228" s="180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</row>
    <row r="229" spans="1:25" s="77" customFormat="1" ht="19.899999999999999" hidden="1" customHeight="1" x14ac:dyDescent="0.25">
      <c r="A229" s="110"/>
      <c r="B229" s="110"/>
      <c r="C229" s="179"/>
      <c r="D229" s="123"/>
      <c r="E229" s="61"/>
      <c r="F229" s="61"/>
      <c r="G229" s="288"/>
      <c r="H229" s="222"/>
      <c r="J229" s="183"/>
      <c r="L229" s="183"/>
      <c r="M229" s="180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</row>
    <row r="230" spans="1:25" s="77" customFormat="1" ht="19.899999999999999" hidden="1" customHeight="1" x14ac:dyDescent="0.25">
      <c r="A230" s="110"/>
      <c r="B230" s="110"/>
      <c r="C230" s="179"/>
      <c r="D230" s="123"/>
      <c r="E230" s="61"/>
      <c r="F230" s="61"/>
      <c r="G230" s="288"/>
      <c r="H230" s="222"/>
      <c r="J230" s="183"/>
      <c r="L230" s="183"/>
      <c r="M230" s="180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</row>
    <row r="231" spans="1:25" s="77" customFormat="1" ht="19.899999999999999" hidden="1" customHeight="1" x14ac:dyDescent="0.25">
      <c r="A231" s="110"/>
      <c r="B231" s="110"/>
      <c r="C231" s="179"/>
      <c r="D231" s="123"/>
      <c r="E231" s="61"/>
      <c r="F231" s="61"/>
      <c r="G231" s="288"/>
      <c r="H231" s="222"/>
      <c r="J231" s="183"/>
      <c r="L231" s="183"/>
      <c r="M231" s="180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</row>
    <row r="232" spans="1:25" s="77" customFormat="1" ht="19.899999999999999" hidden="1" customHeight="1" x14ac:dyDescent="0.25">
      <c r="A232" s="110"/>
      <c r="B232" s="110"/>
      <c r="C232" s="179"/>
      <c r="D232" s="123"/>
      <c r="E232" s="61"/>
      <c r="F232" s="61"/>
      <c r="G232" s="288"/>
      <c r="H232" s="222"/>
      <c r="J232" s="183"/>
      <c r="L232" s="183"/>
      <c r="M232" s="180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</row>
    <row r="233" spans="1:25" s="77" customFormat="1" ht="19.899999999999999" hidden="1" customHeight="1" x14ac:dyDescent="0.25">
      <c r="A233" s="110"/>
      <c r="B233" s="110"/>
      <c r="C233" s="179"/>
      <c r="D233" s="123"/>
      <c r="E233" s="61"/>
      <c r="F233" s="61"/>
      <c r="G233" s="288"/>
      <c r="H233" s="222"/>
      <c r="J233" s="183"/>
      <c r="L233" s="183"/>
      <c r="M233" s="180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</row>
    <row r="234" spans="1:25" s="77" customFormat="1" ht="19.899999999999999" hidden="1" customHeight="1" x14ac:dyDescent="0.25">
      <c r="A234" s="110"/>
      <c r="B234" s="110"/>
      <c r="C234" s="179"/>
      <c r="D234" s="123"/>
      <c r="E234" s="61"/>
      <c r="F234" s="61"/>
      <c r="G234" s="288"/>
      <c r="H234" s="222"/>
      <c r="J234" s="183"/>
      <c r="L234" s="183"/>
      <c r="M234" s="180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</row>
    <row r="235" spans="1:25" s="77" customFormat="1" ht="19.899999999999999" hidden="1" customHeight="1" x14ac:dyDescent="0.25">
      <c r="A235" s="110"/>
      <c r="B235" s="110"/>
      <c r="C235" s="179"/>
      <c r="D235" s="123"/>
      <c r="E235" s="61"/>
      <c r="F235" s="61"/>
      <c r="G235" s="288"/>
      <c r="H235" s="222"/>
      <c r="J235" s="183"/>
      <c r="L235" s="183"/>
      <c r="M235" s="180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</row>
    <row r="236" spans="1:25" s="77" customFormat="1" ht="19.899999999999999" hidden="1" customHeight="1" x14ac:dyDescent="0.25">
      <c r="A236" s="110"/>
      <c r="B236" s="110"/>
      <c r="C236" s="179"/>
      <c r="D236" s="123"/>
      <c r="E236" s="61"/>
      <c r="F236" s="61"/>
      <c r="G236" s="288"/>
      <c r="H236" s="222"/>
      <c r="J236" s="183"/>
      <c r="L236" s="183"/>
      <c r="M236" s="180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</row>
    <row r="237" spans="1:25" s="77" customFormat="1" ht="19.899999999999999" hidden="1" customHeight="1" x14ac:dyDescent="0.25">
      <c r="A237" s="110"/>
      <c r="B237" s="110"/>
      <c r="C237" s="179"/>
      <c r="D237" s="123"/>
      <c r="E237" s="61"/>
      <c r="F237" s="61"/>
      <c r="G237" s="288"/>
      <c r="H237" s="222"/>
      <c r="J237" s="183"/>
      <c r="L237" s="183"/>
      <c r="M237" s="180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</row>
    <row r="238" spans="1:25" s="77" customFormat="1" ht="19.899999999999999" hidden="1" customHeight="1" x14ac:dyDescent="0.25">
      <c r="A238" s="110"/>
      <c r="B238" s="110"/>
      <c r="C238" s="179"/>
      <c r="D238" s="123"/>
      <c r="E238" s="61"/>
      <c r="F238" s="61"/>
      <c r="G238" s="288"/>
      <c r="H238" s="222"/>
      <c r="J238" s="183"/>
      <c r="L238" s="183"/>
      <c r="M238" s="180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</row>
    <row r="239" spans="1:25" s="77" customFormat="1" ht="19.899999999999999" hidden="1" customHeight="1" x14ac:dyDescent="0.25">
      <c r="A239" s="110"/>
      <c r="B239" s="110"/>
      <c r="C239" s="179"/>
      <c r="D239" s="123"/>
      <c r="E239" s="61"/>
      <c r="F239" s="61"/>
      <c r="G239" s="288"/>
      <c r="H239" s="222"/>
      <c r="J239" s="183"/>
      <c r="L239" s="183"/>
      <c r="M239" s="180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</row>
    <row r="240" spans="1:25" s="77" customFormat="1" ht="19.899999999999999" hidden="1" customHeight="1" x14ac:dyDescent="0.25">
      <c r="A240" s="110"/>
      <c r="B240" s="110"/>
      <c r="C240" s="179"/>
      <c r="D240" s="123"/>
      <c r="E240" s="61"/>
      <c r="F240" s="61"/>
      <c r="G240" s="288"/>
      <c r="H240" s="222"/>
      <c r="J240" s="183"/>
      <c r="L240" s="183"/>
      <c r="M240" s="180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</row>
    <row r="241" spans="1:25" s="77" customFormat="1" ht="19.899999999999999" hidden="1" customHeight="1" x14ac:dyDescent="0.25">
      <c r="A241" s="110"/>
      <c r="B241" s="110"/>
      <c r="C241" s="179"/>
      <c r="D241" s="123"/>
      <c r="E241" s="61"/>
      <c r="F241" s="61"/>
      <c r="G241" s="288"/>
      <c r="H241" s="222"/>
      <c r="J241" s="183"/>
      <c r="L241" s="183"/>
      <c r="M241" s="180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</row>
    <row r="242" spans="1:25" s="77" customFormat="1" ht="19.899999999999999" hidden="1" customHeight="1" x14ac:dyDescent="0.25">
      <c r="A242" s="110"/>
      <c r="B242" s="110"/>
      <c r="C242" s="179"/>
      <c r="D242" s="123"/>
      <c r="E242" s="61"/>
      <c r="F242" s="61"/>
      <c r="G242" s="288"/>
      <c r="H242" s="222"/>
      <c r="J242" s="183"/>
      <c r="L242" s="183"/>
      <c r="M242" s="180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</row>
    <row r="243" spans="1:25" s="77" customFormat="1" ht="19.899999999999999" hidden="1" customHeight="1" x14ac:dyDescent="0.25">
      <c r="A243" s="110"/>
      <c r="B243" s="110"/>
      <c r="C243" s="179"/>
      <c r="D243" s="123"/>
      <c r="E243" s="61"/>
      <c r="F243" s="61"/>
      <c r="G243" s="288"/>
      <c r="H243" s="222"/>
      <c r="J243" s="183"/>
      <c r="L243" s="183"/>
      <c r="M243" s="180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</row>
    <row r="244" spans="1:25" s="77" customFormat="1" ht="19.899999999999999" hidden="1" customHeight="1" x14ac:dyDescent="0.25">
      <c r="A244" s="110"/>
      <c r="B244" s="110"/>
      <c r="C244" s="179"/>
      <c r="D244" s="123"/>
      <c r="E244" s="61"/>
      <c r="F244" s="61"/>
      <c r="G244" s="288"/>
      <c r="H244" s="222"/>
      <c r="J244" s="183"/>
      <c r="L244" s="183"/>
      <c r="M244" s="180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</row>
    <row r="245" spans="1:25" s="77" customFormat="1" ht="19.899999999999999" hidden="1" customHeight="1" x14ac:dyDescent="0.25">
      <c r="A245" s="110"/>
      <c r="B245" s="110"/>
      <c r="C245" s="179"/>
      <c r="D245" s="123"/>
      <c r="E245" s="61"/>
      <c r="F245" s="61"/>
      <c r="G245" s="288"/>
      <c r="H245" s="222"/>
      <c r="J245" s="183"/>
      <c r="L245" s="183"/>
      <c r="M245" s="180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</row>
    <row r="246" spans="1:25" s="77" customFormat="1" ht="19.899999999999999" hidden="1" customHeight="1" x14ac:dyDescent="0.25">
      <c r="A246" s="110"/>
      <c r="B246" s="110"/>
      <c r="C246" s="179"/>
      <c r="D246" s="123"/>
      <c r="E246" s="61"/>
      <c r="F246" s="61"/>
      <c r="G246" s="288"/>
      <c r="H246" s="222"/>
      <c r="J246" s="183"/>
      <c r="L246" s="183"/>
      <c r="M246" s="180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</row>
    <row r="247" spans="1:25" s="77" customFormat="1" ht="19.899999999999999" hidden="1" customHeight="1" x14ac:dyDescent="0.25">
      <c r="A247" s="110"/>
      <c r="B247" s="110"/>
      <c r="C247" s="179"/>
      <c r="D247" s="123"/>
      <c r="E247" s="61"/>
      <c r="F247" s="61"/>
      <c r="G247" s="288"/>
      <c r="H247" s="222"/>
      <c r="J247" s="183"/>
      <c r="L247" s="183"/>
      <c r="M247" s="180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</row>
    <row r="248" spans="1:25" s="77" customFormat="1" ht="19.899999999999999" hidden="1" customHeight="1" x14ac:dyDescent="0.25">
      <c r="A248" s="110"/>
      <c r="B248" s="110"/>
      <c r="C248" s="179"/>
      <c r="D248" s="123"/>
      <c r="E248" s="61"/>
      <c r="F248" s="61"/>
      <c r="G248" s="288"/>
      <c r="H248" s="222"/>
      <c r="J248" s="183"/>
      <c r="L248" s="183"/>
      <c r="M248" s="180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</row>
    <row r="249" spans="1:25" s="77" customFormat="1" ht="19.899999999999999" hidden="1" customHeight="1" x14ac:dyDescent="0.25">
      <c r="A249" s="110"/>
      <c r="B249" s="110"/>
      <c r="C249" s="179"/>
      <c r="D249" s="123"/>
      <c r="E249" s="61"/>
      <c r="F249" s="61"/>
      <c r="G249" s="288"/>
      <c r="H249" s="222"/>
      <c r="J249" s="183"/>
      <c r="L249" s="183"/>
      <c r="M249" s="180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</row>
    <row r="250" spans="1:25" s="77" customFormat="1" ht="19.899999999999999" hidden="1" customHeight="1" x14ac:dyDescent="0.25">
      <c r="A250" s="110"/>
      <c r="B250" s="110"/>
      <c r="C250" s="179"/>
      <c r="D250" s="123"/>
      <c r="E250" s="61"/>
      <c r="F250" s="61"/>
      <c r="G250" s="288"/>
      <c r="H250" s="222"/>
      <c r="J250" s="183"/>
      <c r="L250" s="183"/>
      <c r="M250" s="180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</row>
    <row r="251" spans="1:25" s="77" customFormat="1" ht="19.899999999999999" hidden="1" customHeight="1" x14ac:dyDescent="0.25">
      <c r="A251" s="110"/>
      <c r="B251" s="110"/>
      <c r="C251" s="179"/>
      <c r="D251" s="123"/>
      <c r="E251" s="61"/>
      <c r="F251" s="61"/>
      <c r="G251" s="288"/>
      <c r="H251" s="222"/>
      <c r="J251" s="183"/>
      <c r="L251" s="183"/>
      <c r="M251" s="180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</row>
    <row r="252" spans="1:25" s="77" customFormat="1" ht="19.899999999999999" hidden="1" customHeight="1" x14ac:dyDescent="0.25">
      <c r="A252" s="110"/>
      <c r="B252" s="110"/>
      <c r="C252" s="179"/>
      <c r="D252" s="123"/>
      <c r="E252" s="61"/>
      <c r="F252" s="61"/>
      <c r="G252" s="288"/>
      <c r="H252" s="222"/>
      <c r="J252" s="183"/>
      <c r="L252" s="183"/>
      <c r="M252" s="180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</row>
    <row r="253" spans="1:25" s="77" customFormat="1" ht="19.899999999999999" hidden="1" customHeight="1" x14ac:dyDescent="0.25">
      <c r="A253" s="110"/>
      <c r="B253" s="110"/>
      <c r="C253" s="179"/>
      <c r="D253" s="123"/>
      <c r="E253" s="61"/>
      <c r="F253" s="61"/>
      <c r="G253" s="288"/>
      <c r="H253" s="222"/>
      <c r="J253" s="183"/>
      <c r="L253" s="183"/>
      <c r="M253" s="180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</row>
    <row r="254" spans="1:25" s="77" customFormat="1" ht="19.899999999999999" hidden="1" customHeight="1" x14ac:dyDescent="0.25">
      <c r="A254" s="110"/>
      <c r="B254" s="110"/>
      <c r="C254" s="179"/>
      <c r="D254" s="123"/>
      <c r="E254" s="61"/>
      <c r="F254" s="61"/>
      <c r="G254" s="288"/>
      <c r="H254" s="222"/>
      <c r="J254" s="183"/>
      <c r="L254" s="183"/>
      <c r="M254" s="180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</row>
    <row r="255" spans="1:25" s="77" customFormat="1" ht="19.899999999999999" hidden="1" customHeight="1" x14ac:dyDescent="0.25">
      <c r="A255" s="110"/>
      <c r="B255" s="110"/>
      <c r="C255" s="179"/>
      <c r="D255" s="123"/>
      <c r="E255" s="61"/>
      <c r="F255" s="61"/>
      <c r="G255" s="288"/>
      <c r="H255" s="222"/>
      <c r="J255" s="183"/>
      <c r="L255" s="183"/>
      <c r="M255" s="180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</row>
    <row r="256" spans="1:25" s="77" customFormat="1" ht="19.899999999999999" hidden="1" customHeight="1" x14ac:dyDescent="0.25">
      <c r="A256" s="110"/>
      <c r="B256" s="110"/>
      <c r="C256" s="179"/>
      <c r="D256" s="123"/>
      <c r="E256" s="61"/>
      <c r="F256" s="61"/>
      <c r="G256" s="288"/>
      <c r="H256" s="222"/>
      <c r="J256" s="183"/>
      <c r="L256" s="183"/>
      <c r="M256" s="180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</row>
    <row r="257" spans="1:25" s="77" customFormat="1" ht="19.899999999999999" hidden="1" customHeight="1" x14ac:dyDescent="0.25">
      <c r="A257" s="110"/>
      <c r="B257" s="110"/>
      <c r="C257" s="179"/>
      <c r="D257" s="123"/>
      <c r="E257" s="61"/>
      <c r="F257" s="61"/>
      <c r="G257" s="288"/>
      <c r="H257" s="222"/>
      <c r="J257" s="183"/>
      <c r="L257" s="183"/>
      <c r="M257" s="180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</row>
    <row r="258" spans="1:25" s="77" customFormat="1" ht="19.899999999999999" hidden="1" customHeight="1" x14ac:dyDescent="0.25">
      <c r="A258" s="110"/>
      <c r="B258" s="110"/>
      <c r="C258" s="179"/>
      <c r="D258" s="123"/>
      <c r="E258" s="61"/>
      <c r="F258" s="61"/>
      <c r="G258" s="288"/>
      <c r="H258" s="222"/>
      <c r="J258" s="183"/>
      <c r="L258" s="183"/>
      <c r="M258" s="180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</row>
    <row r="259" spans="1:25" s="77" customFormat="1" ht="19.899999999999999" hidden="1" customHeight="1" x14ac:dyDescent="0.25">
      <c r="A259" s="110"/>
      <c r="B259" s="110"/>
      <c r="C259" s="188"/>
      <c r="D259" s="188"/>
      <c r="E259" s="188"/>
      <c r="F259" s="188"/>
      <c r="G259" s="289"/>
      <c r="H259" s="183"/>
      <c r="I259" s="223"/>
      <c r="J259" s="223"/>
      <c r="K259" s="223"/>
      <c r="L259" s="224"/>
      <c r="M259" s="96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</row>
    <row r="260" spans="1:25" ht="0" hidden="1" customHeight="1" x14ac:dyDescent="0.25">
      <c r="B260" s="110"/>
      <c r="D260" s="189"/>
      <c r="E260" s="190">
        <v>4</v>
      </c>
      <c r="F260" s="187"/>
      <c r="G260" s="290"/>
    </row>
    <row r="261" spans="1:25" ht="0" hidden="1" customHeight="1" x14ac:dyDescent="0.25">
      <c r="F261" s="186">
        <v>27</v>
      </c>
      <c r="G261" s="291">
        <v>72</v>
      </c>
    </row>
    <row r="262" spans="1:25" ht="0" hidden="1" customHeight="1" x14ac:dyDescent="0.25">
      <c r="F262" s="187"/>
      <c r="G262" s="290"/>
    </row>
    <row r="263" spans="1:25" ht="0" hidden="1" customHeight="1" x14ac:dyDescent="0.25">
      <c r="F263" s="186">
        <v>232</v>
      </c>
      <c r="G263" s="291">
        <v>96</v>
      </c>
    </row>
    <row r="264" spans="1:25" ht="0" hidden="1" customHeight="1" x14ac:dyDescent="0.25">
      <c r="F264" s="187"/>
      <c r="G264" s="290"/>
    </row>
  </sheetData>
  <sheetProtection algorithmName="SHA-512" hashValue="DMtVYpbPWRAepql9XvGGEaYN4GrM40lzxTj3rzBoQTXaBO8rRCYcF+Fx/WLXdSPzZ1zdVqgfENNyUFAOv6uwKQ==" saltValue="ez5As+6FaieeuSXQ1OPqsg==" spinCount="100000" sheet="1" objects="1" scenarios="1"/>
  <phoneticPr fontId="46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3A30-82E6-4202-92DD-95F30634CD8D}">
  <sheetPr codeName="Blad6"/>
  <dimension ref="A1:ET157"/>
  <sheetViews>
    <sheetView showGridLines="0" zoomScaleNormal="100" workbookViewId="0">
      <selection activeCell="G14" sqref="G14"/>
    </sheetView>
  </sheetViews>
  <sheetFormatPr defaultColWidth="0" defaultRowHeight="0" customHeight="1" zeroHeight="1" x14ac:dyDescent="0.25"/>
  <cols>
    <col min="1" max="1" width="3.7109375" style="61" customWidth="1"/>
    <col min="2" max="2" width="13.7109375" style="61" customWidth="1"/>
    <col min="3" max="3" width="10.85546875" style="61" bestFit="1" customWidth="1"/>
    <col min="4" max="4" width="1.7109375" style="61" customWidth="1"/>
    <col min="5" max="5" width="3.7109375" style="61" customWidth="1"/>
    <col min="6" max="6" width="15.7109375" style="61" customWidth="1"/>
    <col min="7" max="7" width="25.7109375" style="61" customWidth="1"/>
    <col min="8" max="8" width="13.42578125" style="61" bestFit="1" customWidth="1"/>
    <col min="9" max="9" width="1.7109375" style="61" customWidth="1"/>
    <col min="10" max="10" width="25.7109375" style="61" customWidth="1"/>
    <col min="11" max="11" width="13.42578125" style="61" bestFit="1" customWidth="1"/>
    <col min="12" max="12" width="1.7109375" style="61" customWidth="1"/>
    <col min="13" max="13" width="25.7109375" style="61" customWidth="1"/>
    <col min="14" max="14" width="13.42578125" style="61" bestFit="1" customWidth="1"/>
    <col min="15" max="15" width="1.7109375" style="61" customWidth="1"/>
    <col min="16" max="16" width="25.7109375" style="61" customWidth="1"/>
    <col min="17" max="17" width="13.42578125" style="61" bestFit="1" customWidth="1"/>
    <col min="18" max="18" width="1.7109375" style="61" customWidth="1"/>
    <col min="19" max="19" width="25.7109375" style="61" customWidth="1"/>
    <col min="20" max="20" width="13.42578125" style="61" bestFit="1" customWidth="1"/>
    <col min="21" max="21" width="3.7109375" style="104" customWidth="1"/>
    <col min="22" max="22" width="13.7109375" style="61" customWidth="1"/>
    <col min="23" max="23" width="18.7109375" style="61" customWidth="1"/>
    <col min="24" max="24" width="18.7109375" style="100" customWidth="1"/>
    <col min="25" max="25" width="25.7109375" style="100" customWidth="1"/>
    <col min="26" max="26" width="3.7109375" style="225" customWidth="1"/>
    <col min="27" max="27" width="13.7109375" style="77" customWidth="1"/>
    <col min="28" max="28" width="14.85546875" style="77" bestFit="1" customWidth="1"/>
    <col min="29" max="35" width="25.7109375" style="77" customWidth="1"/>
    <col min="36" max="36" width="3.7109375" style="61" customWidth="1"/>
    <col min="37" max="38" width="13.7109375" style="61" customWidth="1"/>
    <col min="39" max="39" width="30.7109375" style="61" customWidth="1"/>
    <col min="40" max="40" width="10.7109375" style="61" customWidth="1"/>
    <col min="41" max="41" width="30.7109375" style="61" customWidth="1"/>
    <col min="42" max="42" width="10.7109375" style="61" customWidth="1"/>
    <col min="43" max="43" width="30.7109375" style="61" customWidth="1"/>
    <col min="44" max="44" width="10.7109375" style="61" customWidth="1"/>
    <col min="45" max="45" width="30.7109375" style="61" customWidth="1"/>
    <col min="46" max="46" width="10.7109375" style="61" customWidth="1"/>
    <col min="47" max="47" width="30.7109375" style="61" customWidth="1"/>
    <col min="48" max="48" width="10.7109375" style="61" customWidth="1"/>
    <col min="49" max="49" width="30.7109375" style="61" customWidth="1"/>
    <col min="50" max="50" width="10.7109375" style="61" customWidth="1"/>
    <col min="51" max="51" width="30.7109375" style="61" customWidth="1"/>
    <col min="52" max="52" width="10.7109375" style="61" customWidth="1"/>
    <col min="53" max="53" width="3.7109375" style="61" customWidth="1"/>
    <col min="54" max="54" width="13.7109375" style="61" customWidth="1"/>
    <col min="55" max="55" width="33.7109375" style="61" customWidth="1"/>
    <col min="56" max="56" width="1.7109375" style="61" customWidth="1"/>
    <col min="57" max="57" width="33.7109375" style="61" customWidth="1"/>
    <col min="58" max="58" width="3.7109375" style="61" customWidth="1"/>
    <col min="59" max="150" width="17.5703125" style="61" hidden="1" customWidth="1"/>
    <col min="151" max="16384" width="8.85546875" style="61" hidden="1"/>
  </cols>
  <sheetData>
    <row r="1" spans="2:57" s="5" customFormat="1" ht="16.899999999999999" customHeight="1" x14ac:dyDescent="0.3">
      <c r="U1" s="101"/>
      <c r="V1" s="3"/>
      <c r="W1" s="4"/>
      <c r="X1" s="90"/>
      <c r="Y1" s="90"/>
      <c r="Z1" s="7"/>
      <c r="AA1" s="7"/>
      <c r="AB1" s="7"/>
      <c r="AC1" s="214"/>
      <c r="AD1" s="214"/>
      <c r="AE1" s="214"/>
      <c r="AF1" s="214"/>
      <c r="AG1" s="214"/>
      <c r="AH1" s="214"/>
      <c r="AI1" s="214"/>
    </row>
    <row r="2" spans="2:57" s="3" customFormat="1" ht="22.5" x14ac:dyDescent="0.3">
      <c r="B2" s="25" t="str">
        <f>+Samenvatting!B2</f>
        <v>Europese openbare aanbesteding</v>
      </c>
      <c r="C2" s="2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1"/>
      <c r="Y2" s="91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2:57" s="11" customFormat="1" ht="18" x14ac:dyDescent="0.25">
      <c r="B3" s="12" t="str">
        <f>+Samenvatting!B3</f>
        <v>Vervanging LAN omgeving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6"/>
      <c r="Y3" s="16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2:57" s="11" customFormat="1" ht="19.5" x14ac:dyDescent="0.25">
      <c r="B4" s="117" t="s">
        <v>198</v>
      </c>
      <c r="C4" s="117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6"/>
      <c r="Y4" s="16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2:57" s="11" customFormat="1" ht="15" x14ac:dyDescent="0.2">
      <c r="B5" s="15" t="str">
        <f>+Samenvatting!B5</f>
        <v>IUC24-009</v>
      </c>
      <c r="C5" s="1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</row>
    <row r="6" spans="2:57" s="11" customFormat="1" ht="15" x14ac:dyDescent="0.2">
      <c r="B6" s="118" t="s">
        <v>6</v>
      </c>
      <c r="C6" s="118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6"/>
      <c r="Y6" s="16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</row>
    <row r="7" spans="2:57" s="11" customFormat="1" ht="15" customHeight="1" thickBo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92"/>
      <c r="Y7" s="92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</row>
    <row r="8" spans="2:57" s="47" customFormat="1" ht="15" customHeight="1" x14ac:dyDescent="0.2"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3"/>
      <c r="Y8" s="113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</row>
    <row r="9" spans="2:57" s="307" customFormat="1" ht="15" customHeight="1" x14ac:dyDescent="0.2">
      <c r="F9" s="307" t="s">
        <v>243</v>
      </c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308"/>
      <c r="V9" s="307" t="s">
        <v>244</v>
      </c>
      <c r="W9" s="221"/>
      <c r="X9" s="221"/>
      <c r="Y9" s="221"/>
      <c r="Z9" s="221"/>
      <c r="AA9" s="307" t="s">
        <v>245</v>
      </c>
      <c r="AK9" s="307" t="s">
        <v>246</v>
      </c>
      <c r="AU9" s="306"/>
      <c r="AV9" s="306"/>
      <c r="AW9" s="306"/>
      <c r="AX9" s="306"/>
      <c r="BB9" s="307" t="s">
        <v>248</v>
      </c>
    </row>
    <row r="10" spans="2:57" s="76" customFormat="1" ht="19.5" x14ac:dyDescent="0.2">
      <c r="F10" s="234" t="s">
        <v>242</v>
      </c>
      <c r="G10" s="235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42"/>
      <c r="U10" s="103"/>
      <c r="V10" s="234" t="s">
        <v>26</v>
      </c>
      <c r="W10" s="235"/>
      <c r="X10" s="236"/>
      <c r="Y10" s="242"/>
      <c r="Z10" s="62"/>
      <c r="AA10" s="234" t="s">
        <v>27</v>
      </c>
      <c r="AB10" s="240"/>
      <c r="AC10" s="241"/>
      <c r="AD10" s="235"/>
      <c r="AE10" s="235"/>
      <c r="AF10" s="235"/>
      <c r="AG10" s="235"/>
      <c r="AH10" s="235"/>
      <c r="AI10" s="241"/>
      <c r="AK10" s="234" t="s">
        <v>176</v>
      </c>
      <c r="AL10" s="235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42"/>
      <c r="BB10" s="234" t="s">
        <v>284</v>
      </c>
      <c r="BC10" s="235"/>
      <c r="BD10" s="235"/>
      <c r="BE10" s="242"/>
    </row>
    <row r="11" spans="2:57" s="76" customFormat="1" ht="15" customHeight="1" x14ac:dyDescent="0.2">
      <c r="F11" s="237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9"/>
      <c r="U11" s="103"/>
      <c r="V11" s="237"/>
      <c r="W11" s="238"/>
      <c r="X11" s="238"/>
      <c r="Y11" s="239"/>
      <c r="AA11" s="237"/>
      <c r="AB11" s="238"/>
      <c r="AC11" s="239"/>
      <c r="AD11" s="238"/>
      <c r="AE11" s="238"/>
      <c r="AF11" s="238"/>
      <c r="AG11" s="238"/>
      <c r="AH11" s="238"/>
      <c r="AI11" s="239"/>
      <c r="AK11" s="237"/>
      <c r="AL11" s="238"/>
      <c r="AM11" s="631" t="s">
        <v>86</v>
      </c>
      <c r="AN11" s="632"/>
      <c r="AO11" s="622" t="s">
        <v>87</v>
      </c>
      <c r="AP11" s="481"/>
      <c r="AQ11" s="244"/>
      <c r="AR11" s="243"/>
      <c r="AS11" s="243"/>
      <c r="AT11" s="243"/>
      <c r="AU11" s="243"/>
      <c r="AV11" s="243"/>
      <c r="AW11" s="243"/>
      <c r="AX11" s="243"/>
      <c r="AY11" s="243"/>
      <c r="AZ11" s="245"/>
      <c r="BB11" s="237"/>
      <c r="BC11" s="238"/>
      <c r="BD11" s="238"/>
      <c r="BE11" s="245"/>
    </row>
    <row r="12" spans="2:57" s="262" customFormat="1" ht="38.25" x14ac:dyDescent="0.2">
      <c r="B12" s="295" t="s">
        <v>96</v>
      </c>
      <c r="C12" s="295" t="s">
        <v>231</v>
      </c>
      <c r="D12" s="76"/>
      <c r="F12" s="259" t="s">
        <v>96</v>
      </c>
      <c r="G12" s="305" t="s">
        <v>241</v>
      </c>
      <c r="H12" s="111" t="s">
        <v>303</v>
      </c>
      <c r="I12" s="111"/>
      <c r="J12" s="305" t="s">
        <v>241</v>
      </c>
      <c r="K12" s="111" t="s">
        <v>303</v>
      </c>
      <c r="L12" s="111"/>
      <c r="M12" s="305" t="s">
        <v>241</v>
      </c>
      <c r="N12" s="111" t="s">
        <v>303</v>
      </c>
      <c r="O12" s="111"/>
      <c r="P12" s="305" t="s">
        <v>241</v>
      </c>
      <c r="Q12" s="111" t="s">
        <v>303</v>
      </c>
      <c r="R12" s="111"/>
      <c r="S12" s="305" t="s">
        <v>241</v>
      </c>
      <c r="T12" s="111" t="s">
        <v>303</v>
      </c>
      <c r="U12" s="103"/>
      <c r="V12" s="260" t="s">
        <v>96</v>
      </c>
      <c r="W12" s="213" t="s">
        <v>247</v>
      </c>
      <c r="X12" s="213" t="s">
        <v>80</v>
      </c>
      <c r="Y12" s="254" t="s">
        <v>37</v>
      </c>
      <c r="Z12" s="261"/>
      <c r="AA12" s="260" t="s">
        <v>96</v>
      </c>
      <c r="AB12" s="213" t="s">
        <v>23</v>
      </c>
      <c r="AC12" s="254" t="s">
        <v>234</v>
      </c>
      <c r="AD12" s="254" t="s">
        <v>234</v>
      </c>
      <c r="AE12" s="254" t="s">
        <v>234</v>
      </c>
      <c r="AF12" s="254" t="s">
        <v>234</v>
      </c>
      <c r="AG12" s="254" t="s">
        <v>234</v>
      </c>
      <c r="AH12" s="254" t="s">
        <v>234</v>
      </c>
      <c r="AI12" s="254" t="s">
        <v>234</v>
      </c>
      <c r="AK12" s="260" t="s">
        <v>96</v>
      </c>
      <c r="AL12" s="213" t="s">
        <v>177</v>
      </c>
      <c r="AM12" s="263" t="s">
        <v>179</v>
      </c>
      <c r="AN12" s="264" t="s">
        <v>180</v>
      </c>
      <c r="AO12" s="263" t="s">
        <v>179</v>
      </c>
      <c r="AP12" s="264" t="s">
        <v>180</v>
      </c>
      <c r="AQ12" s="263" t="s">
        <v>179</v>
      </c>
      <c r="AR12" s="264" t="s">
        <v>180</v>
      </c>
      <c r="AS12" s="263" t="s">
        <v>179</v>
      </c>
      <c r="AT12" s="264" t="s">
        <v>180</v>
      </c>
      <c r="AU12" s="263" t="s">
        <v>179</v>
      </c>
      <c r="AV12" s="264" t="s">
        <v>180</v>
      </c>
      <c r="AW12" s="263" t="s">
        <v>179</v>
      </c>
      <c r="AX12" s="264" t="s">
        <v>180</v>
      </c>
      <c r="AY12" s="263" t="s">
        <v>179</v>
      </c>
      <c r="AZ12" s="264" t="s">
        <v>180</v>
      </c>
      <c r="BB12" s="260" t="s">
        <v>96</v>
      </c>
      <c r="BC12" s="213" t="s">
        <v>197</v>
      </c>
      <c r="BD12" s="213"/>
      <c r="BE12" s="254" t="s">
        <v>285</v>
      </c>
    </row>
    <row r="13" spans="2:57" s="262" customFormat="1" ht="12.75" x14ac:dyDescent="0.2"/>
    <row r="14" spans="2:57" s="95" customFormat="1" ht="15" customHeight="1" x14ac:dyDescent="0.25">
      <c r="B14" s="297" t="s">
        <v>97</v>
      </c>
      <c r="C14" s="296" t="s">
        <v>235</v>
      </c>
      <c r="F14" s="181" t="s">
        <v>97</v>
      </c>
      <c r="G14" s="229"/>
      <c r="H14" s="233"/>
      <c r="I14" s="465"/>
      <c r="J14" s="229"/>
      <c r="K14" s="233"/>
      <c r="L14" s="465"/>
      <c r="M14" s="229"/>
      <c r="N14" s="233"/>
      <c r="O14" s="465"/>
      <c r="P14" s="229"/>
      <c r="Q14" s="233"/>
      <c r="R14" s="465"/>
      <c r="S14" s="229"/>
      <c r="T14" s="233"/>
      <c r="U14" s="103"/>
      <c r="V14" s="181" t="s">
        <v>97</v>
      </c>
      <c r="W14" s="184">
        <v>1</v>
      </c>
      <c r="X14" s="298">
        <v>2</v>
      </c>
      <c r="Y14" s="230"/>
      <c r="Z14" s="62"/>
      <c r="AA14" s="181" t="s">
        <v>97</v>
      </c>
      <c r="AB14" s="466">
        <v>1</v>
      </c>
      <c r="AC14" s="230"/>
      <c r="AD14" s="230"/>
      <c r="AE14" s="230"/>
      <c r="AF14" s="230"/>
      <c r="AG14" s="230"/>
      <c r="AH14" s="230"/>
      <c r="AI14" s="230"/>
      <c r="AJ14" s="76"/>
      <c r="AK14" s="181" t="s">
        <v>97</v>
      </c>
      <c r="AL14" s="109">
        <v>15</v>
      </c>
      <c r="AM14" s="232"/>
      <c r="AN14" s="233"/>
      <c r="AO14" s="232"/>
      <c r="AP14" s="233"/>
      <c r="AQ14" s="232"/>
      <c r="AR14" s="233"/>
      <c r="AS14" s="232"/>
      <c r="AT14" s="233"/>
      <c r="AU14" s="232"/>
      <c r="AV14" s="233"/>
      <c r="AW14" s="232"/>
      <c r="AX14" s="233"/>
      <c r="AY14" s="232"/>
      <c r="AZ14" s="233"/>
      <c r="BA14" s="76"/>
      <c r="BB14" s="182" t="s">
        <v>97</v>
      </c>
      <c r="BC14" s="253"/>
      <c r="BE14" s="253"/>
    </row>
    <row r="15" spans="2:57" s="95" customFormat="1" ht="15" customHeight="1" x14ac:dyDescent="0.25">
      <c r="B15" s="297" t="s">
        <v>98</v>
      </c>
      <c r="C15" s="296" t="s">
        <v>235</v>
      </c>
      <c r="F15" s="181" t="s">
        <v>98</v>
      </c>
      <c r="G15" s="229"/>
      <c r="H15" s="233"/>
      <c r="I15" s="465"/>
      <c r="J15" s="229"/>
      <c r="K15" s="233"/>
      <c r="L15" s="465"/>
      <c r="M15" s="229"/>
      <c r="N15" s="233"/>
      <c r="O15" s="465"/>
      <c r="P15" s="229"/>
      <c r="Q15" s="233"/>
      <c r="R15" s="465"/>
      <c r="S15" s="229"/>
      <c r="T15" s="233"/>
      <c r="U15" s="103"/>
      <c r="V15" s="181" t="s">
        <v>98</v>
      </c>
      <c r="W15" s="184">
        <v>1</v>
      </c>
      <c r="X15" s="298">
        <v>2</v>
      </c>
      <c r="Y15" s="230"/>
      <c r="Z15" s="62"/>
      <c r="AA15" s="181" t="s">
        <v>98</v>
      </c>
      <c r="AB15" s="466">
        <v>1</v>
      </c>
      <c r="AC15" s="230"/>
      <c r="AD15" s="230"/>
      <c r="AE15" s="230"/>
      <c r="AF15" s="230"/>
      <c r="AG15" s="230"/>
      <c r="AH15" s="230"/>
      <c r="AI15" s="230"/>
      <c r="AJ15" s="76"/>
      <c r="AK15" s="181" t="s">
        <v>98</v>
      </c>
      <c r="AL15" s="109">
        <v>6</v>
      </c>
      <c r="AM15" s="232"/>
      <c r="AN15" s="233"/>
      <c r="AO15" s="232"/>
      <c r="AP15" s="233"/>
      <c r="AQ15" s="232"/>
      <c r="AR15" s="233"/>
      <c r="AS15" s="232"/>
      <c r="AT15" s="233"/>
      <c r="AU15" s="232"/>
      <c r="AV15" s="233"/>
      <c r="AW15" s="232"/>
      <c r="AX15" s="233"/>
      <c r="AY15" s="232"/>
      <c r="AZ15" s="233"/>
      <c r="BA15" s="76"/>
      <c r="BB15" s="181" t="s">
        <v>98</v>
      </c>
      <c r="BC15" s="253"/>
      <c r="BE15" s="253"/>
    </row>
    <row r="16" spans="2:57" s="95" customFormat="1" ht="15" customHeight="1" x14ac:dyDescent="0.25">
      <c r="B16" s="297" t="s">
        <v>99</v>
      </c>
      <c r="C16" s="296" t="s">
        <v>236</v>
      </c>
      <c r="F16" s="181" t="s">
        <v>99</v>
      </c>
      <c r="G16" s="229"/>
      <c r="H16" s="233"/>
      <c r="I16" s="465"/>
      <c r="J16" s="229"/>
      <c r="K16" s="233"/>
      <c r="L16" s="465"/>
      <c r="M16" s="229"/>
      <c r="N16" s="233"/>
      <c r="O16" s="465"/>
      <c r="P16" s="229"/>
      <c r="Q16" s="233"/>
      <c r="R16" s="465"/>
      <c r="S16" s="229"/>
      <c r="T16" s="233"/>
      <c r="U16" s="103"/>
      <c r="V16" s="181" t="s">
        <v>99</v>
      </c>
      <c r="W16" s="184">
        <v>2</v>
      </c>
      <c r="X16" s="298">
        <v>2</v>
      </c>
      <c r="Y16" s="230"/>
      <c r="Z16" s="62"/>
      <c r="AA16" s="181" t="s">
        <v>99</v>
      </c>
      <c r="AB16" s="466">
        <v>2</v>
      </c>
      <c r="AC16" s="230"/>
      <c r="AD16" s="230"/>
      <c r="AE16" s="230"/>
      <c r="AF16" s="230"/>
      <c r="AG16" s="230"/>
      <c r="AH16" s="230"/>
      <c r="AI16" s="230"/>
      <c r="AJ16" s="62"/>
      <c r="AK16" s="181" t="s">
        <v>99</v>
      </c>
      <c r="AL16" s="231">
        <v>58</v>
      </c>
      <c r="AM16" s="232"/>
      <c r="AN16" s="233"/>
      <c r="AO16" s="232"/>
      <c r="AP16" s="233"/>
      <c r="AQ16" s="232"/>
      <c r="AR16" s="233"/>
      <c r="AS16" s="232"/>
      <c r="AT16" s="233"/>
      <c r="AU16" s="232"/>
      <c r="AV16" s="233"/>
      <c r="AW16" s="232"/>
      <c r="AX16" s="233"/>
      <c r="AY16" s="232"/>
      <c r="AZ16" s="233"/>
      <c r="BA16" s="76"/>
      <c r="BB16" s="181" t="s">
        <v>99</v>
      </c>
      <c r="BC16" s="253"/>
      <c r="BE16" s="253"/>
    </row>
    <row r="17" spans="2:57" s="95" customFormat="1" ht="15" customHeight="1" x14ac:dyDescent="0.25">
      <c r="B17" s="297" t="s">
        <v>100</v>
      </c>
      <c r="C17" s="296" t="s">
        <v>235</v>
      </c>
      <c r="F17" s="181" t="s">
        <v>100</v>
      </c>
      <c r="G17" s="229"/>
      <c r="H17" s="233"/>
      <c r="I17" s="465"/>
      <c r="J17" s="229"/>
      <c r="K17" s="233"/>
      <c r="L17" s="465"/>
      <c r="M17" s="229"/>
      <c r="N17" s="233"/>
      <c r="O17" s="465"/>
      <c r="P17" s="229"/>
      <c r="Q17" s="233"/>
      <c r="R17" s="465"/>
      <c r="S17" s="229"/>
      <c r="T17" s="233"/>
      <c r="U17" s="103"/>
      <c r="V17" s="181" t="s">
        <v>100</v>
      </c>
      <c r="W17" s="184">
        <v>1</v>
      </c>
      <c r="X17" s="298">
        <v>2</v>
      </c>
      <c r="Y17" s="230"/>
      <c r="Z17" s="62"/>
      <c r="AA17" s="181" t="s">
        <v>100</v>
      </c>
      <c r="AB17" s="466">
        <v>1</v>
      </c>
      <c r="AC17" s="230"/>
      <c r="AD17" s="230"/>
      <c r="AE17" s="230"/>
      <c r="AF17" s="230"/>
      <c r="AG17" s="230"/>
      <c r="AH17" s="230"/>
      <c r="AI17" s="230"/>
      <c r="AJ17" s="62"/>
      <c r="AK17" s="181" t="s">
        <v>100</v>
      </c>
      <c r="AL17" s="231">
        <v>10</v>
      </c>
      <c r="AM17" s="232"/>
      <c r="AN17" s="233"/>
      <c r="AO17" s="232"/>
      <c r="AP17" s="233"/>
      <c r="AQ17" s="232"/>
      <c r="AR17" s="233"/>
      <c r="AS17" s="232"/>
      <c r="AT17" s="233"/>
      <c r="AU17" s="232"/>
      <c r="AV17" s="233"/>
      <c r="AW17" s="232"/>
      <c r="AX17" s="233"/>
      <c r="AY17" s="232"/>
      <c r="AZ17" s="233"/>
      <c r="BA17" s="76"/>
      <c r="BB17" s="181" t="s">
        <v>100</v>
      </c>
      <c r="BC17" s="253"/>
      <c r="BE17" s="253"/>
    </row>
    <row r="18" spans="2:57" s="95" customFormat="1" ht="15" customHeight="1" x14ac:dyDescent="0.25">
      <c r="B18" s="297" t="s">
        <v>101</v>
      </c>
      <c r="C18" s="296" t="s">
        <v>232</v>
      </c>
      <c r="F18" s="181" t="s">
        <v>101</v>
      </c>
      <c r="G18" s="229"/>
      <c r="H18" s="233"/>
      <c r="I18" s="465"/>
      <c r="J18" s="229"/>
      <c r="K18" s="233"/>
      <c r="L18" s="465"/>
      <c r="M18" s="229"/>
      <c r="N18" s="233"/>
      <c r="O18" s="465"/>
      <c r="P18" s="229"/>
      <c r="Q18" s="233"/>
      <c r="R18" s="465"/>
      <c r="S18" s="229"/>
      <c r="T18" s="233"/>
      <c r="U18" s="103"/>
      <c r="V18" s="181" t="s">
        <v>101</v>
      </c>
      <c r="W18" s="184">
        <v>1</v>
      </c>
      <c r="X18" s="298">
        <v>1</v>
      </c>
      <c r="Y18" s="230"/>
      <c r="Z18" s="62"/>
      <c r="AA18" s="181" t="s">
        <v>101</v>
      </c>
      <c r="AB18" s="466">
        <v>1</v>
      </c>
      <c r="AC18" s="230"/>
      <c r="AD18" s="230"/>
      <c r="AE18" s="230"/>
      <c r="AF18" s="230"/>
      <c r="AG18" s="230"/>
      <c r="AH18" s="230"/>
      <c r="AI18" s="230"/>
      <c r="AJ18" s="62"/>
      <c r="AK18" s="181" t="s">
        <v>101</v>
      </c>
      <c r="AL18" s="231">
        <v>2</v>
      </c>
      <c r="AM18" s="232"/>
      <c r="AN18" s="233"/>
      <c r="AO18" s="232"/>
      <c r="AP18" s="233"/>
      <c r="AQ18" s="232"/>
      <c r="AR18" s="233"/>
      <c r="AS18" s="232"/>
      <c r="AT18" s="233"/>
      <c r="AU18" s="232"/>
      <c r="AV18" s="233"/>
      <c r="AW18" s="232"/>
      <c r="AX18" s="233"/>
      <c r="AY18" s="232"/>
      <c r="AZ18" s="233"/>
      <c r="BA18" s="76"/>
      <c r="BB18" s="181" t="s">
        <v>101</v>
      </c>
      <c r="BC18" s="253"/>
      <c r="BE18" s="253"/>
    </row>
    <row r="19" spans="2:57" s="95" customFormat="1" ht="15" customHeight="1" x14ac:dyDescent="0.25">
      <c r="B19" s="297" t="s">
        <v>102</v>
      </c>
      <c r="C19" s="296" t="s">
        <v>232</v>
      </c>
      <c r="F19" s="181" t="s">
        <v>102</v>
      </c>
      <c r="G19" s="229"/>
      <c r="H19" s="233"/>
      <c r="I19" s="465"/>
      <c r="J19" s="229"/>
      <c r="K19" s="233"/>
      <c r="L19" s="465"/>
      <c r="M19" s="229"/>
      <c r="N19" s="233"/>
      <c r="O19" s="465"/>
      <c r="P19" s="229"/>
      <c r="Q19" s="233"/>
      <c r="R19" s="465"/>
      <c r="S19" s="229"/>
      <c r="T19" s="233"/>
      <c r="U19" s="103"/>
      <c r="V19" s="181" t="s">
        <v>102</v>
      </c>
      <c r="W19" s="184">
        <v>1</v>
      </c>
      <c r="X19" s="298">
        <v>1</v>
      </c>
      <c r="Y19" s="230"/>
      <c r="Z19" s="62"/>
      <c r="AA19" s="181" t="s">
        <v>102</v>
      </c>
      <c r="AB19" s="466">
        <v>1</v>
      </c>
      <c r="AC19" s="230"/>
      <c r="AD19" s="230"/>
      <c r="AE19" s="230"/>
      <c r="AF19" s="230"/>
      <c r="AG19" s="230"/>
      <c r="AH19" s="230"/>
      <c r="AI19" s="230"/>
      <c r="AJ19" s="62"/>
      <c r="AK19" s="181" t="s">
        <v>102</v>
      </c>
      <c r="AL19" s="231">
        <v>2</v>
      </c>
      <c r="AM19" s="232"/>
      <c r="AN19" s="233"/>
      <c r="AO19" s="232"/>
      <c r="AP19" s="233"/>
      <c r="AQ19" s="232"/>
      <c r="AR19" s="233"/>
      <c r="AS19" s="232"/>
      <c r="AT19" s="233"/>
      <c r="AU19" s="232"/>
      <c r="AV19" s="233"/>
      <c r="AW19" s="232"/>
      <c r="AX19" s="233"/>
      <c r="AY19" s="232"/>
      <c r="AZ19" s="233"/>
      <c r="BA19" s="76"/>
      <c r="BB19" s="181" t="s">
        <v>102</v>
      </c>
      <c r="BC19" s="253"/>
      <c r="BE19" s="253"/>
    </row>
    <row r="20" spans="2:57" s="95" customFormat="1" ht="15" customHeight="1" x14ac:dyDescent="0.25">
      <c r="B20" s="297" t="s">
        <v>175</v>
      </c>
      <c r="C20" s="296" t="s">
        <v>236</v>
      </c>
      <c r="F20" s="181" t="s">
        <v>175</v>
      </c>
      <c r="G20" s="229"/>
      <c r="H20" s="233"/>
      <c r="I20" s="465"/>
      <c r="J20" s="229"/>
      <c r="K20" s="233"/>
      <c r="L20" s="465"/>
      <c r="M20" s="229"/>
      <c r="N20" s="233"/>
      <c r="O20" s="465"/>
      <c r="P20" s="229"/>
      <c r="Q20" s="233"/>
      <c r="R20" s="465"/>
      <c r="S20" s="229"/>
      <c r="T20" s="233"/>
      <c r="U20" s="103"/>
      <c r="V20" s="181" t="s">
        <v>175</v>
      </c>
      <c r="W20" s="184" t="s">
        <v>211</v>
      </c>
      <c r="X20" s="298">
        <v>0</v>
      </c>
      <c r="Y20" s="230"/>
      <c r="Z20" s="62"/>
      <c r="AA20" s="181" t="s">
        <v>175</v>
      </c>
      <c r="AB20" s="466">
        <v>3</v>
      </c>
      <c r="AC20" s="230"/>
      <c r="AD20" s="230"/>
      <c r="AE20" s="230"/>
      <c r="AF20" s="230"/>
      <c r="AG20" s="230"/>
      <c r="AH20" s="230"/>
      <c r="AI20" s="230"/>
      <c r="AJ20" s="62"/>
      <c r="AK20" s="181" t="s">
        <v>175</v>
      </c>
      <c r="AL20" s="231">
        <v>49</v>
      </c>
      <c r="AM20" s="232"/>
      <c r="AN20" s="233"/>
      <c r="AO20" s="232"/>
      <c r="AP20" s="233"/>
      <c r="AQ20" s="232"/>
      <c r="AR20" s="233"/>
      <c r="AS20" s="232"/>
      <c r="AT20" s="233"/>
      <c r="AU20" s="232"/>
      <c r="AV20" s="233"/>
      <c r="AW20" s="232"/>
      <c r="AX20" s="233"/>
      <c r="AY20" s="232"/>
      <c r="AZ20" s="233"/>
      <c r="BA20" s="76"/>
      <c r="BB20" s="181" t="s">
        <v>175</v>
      </c>
      <c r="BC20" s="253"/>
      <c r="BE20" s="253"/>
    </row>
    <row r="21" spans="2:57" s="95" customFormat="1" ht="15" customHeight="1" x14ac:dyDescent="0.25">
      <c r="B21" s="297" t="s">
        <v>103</v>
      </c>
      <c r="C21" s="296" t="s">
        <v>235</v>
      </c>
      <c r="F21" s="181" t="s">
        <v>103</v>
      </c>
      <c r="G21" s="229"/>
      <c r="H21" s="233"/>
      <c r="I21" s="465"/>
      <c r="J21" s="229"/>
      <c r="K21" s="233"/>
      <c r="L21" s="465"/>
      <c r="M21" s="229"/>
      <c r="N21" s="233"/>
      <c r="O21" s="465"/>
      <c r="P21" s="229"/>
      <c r="Q21" s="233"/>
      <c r="R21" s="465"/>
      <c r="S21" s="229"/>
      <c r="T21" s="233"/>
      <c r="U21" s="103"/>
      <c r="V21" s="181" t="s">
        <v>103</v>
      </c>
      <c r="W21" s="184" t="s">
        <v>211</v>
      </c>
      <c r="X21" s="298">
        <v>2</v>
      </c>
      <c r="Y21" s="230"/>
      <c r="Z21" s="62"/>
      <c r="AA21" s="181" t="s">
        <v>103</v>
      </c>
      <c r="AB21" s="466">
        <v>1</v>
      </c>
      <c r="AC21" s="230"/>
      <c r="AD21" s="230"/>
      <c r="AE21" s="230"/>
      <c r="AF21" s="230"/>
      <c r="AG21" s="230"/>
      <c r="AH21" s="230"/>
      <c r="AI21" s="230"/>
      <c r="AJ21" s="62"/>
      <c r="AK21" s="181" t="s">
        <v>103</v>
      </c>
      <c r="AL21" s="231">
        <v>6</v>
      </c>
      <c r="AM21" s="232"/>
      <c r="AN21" s="233"/>
      <c r="AO21" s="232"/>
      <c r="AP21" s="233"/>
      <c r="AQ21" s="232"/>
      <c r="AR21" s="233"/>
      <c r="AS21" s="232"/>
      <c r="AT21" s="233"/>
      <c r="AU21" s="232"/>
      <c r="AV21" s="233"/>
      <c r="AW21" s="232"/>
      <c r="AX21" s="233"/>
      <c r="AY21" s="232"/>
      <c r="AZ21" s="233"/>
      <c r="BA21" s="76"/>
      <c r="BB21" s="181" t="s">
        <v>103</v>
      </c>
      <c r="BC21" s="253"/>
      <c r="BE21" s="253"/>
    </row>
    <row r="22" spans="2:57" s="95" customFormat="1" ht="15" customHeight="1" x14ac:dyDescent="0.25">
      <c r="B22" s="297" t="s">
        <v>104</v>
      </c>
      <c r="C22" s="296" t="s">
        <v>232</v>
      </c>
      <c r="F22" s="181" t="s">
        <v>104</v>
      </c>
      <c r="G22" s="229"/>
      <c r="H22" s="233"/>
      <c r="I22" s="465"/>
      <c r="J22" s="229"/>
      <c r="K22" s="233"/>
      <c r="L22" s="465"/>
      <c r="M22" s="229"/>
      <c r="N22" s="233"/>
      <c r="O22" s="465"/>
      <c r="P22" s="229"/>
      <c r="Q22" s="233"/>
      <c r="R22" s="465"/>
      <c r="S22" s="229"/>
      <c r="T22" s="233"/>
      <c r="U22" s="103"/>
      <c r="V22" s="181" t="s">
        <v>104</v>
      </c>
      <c r="W22" s="184">
        <v>1</v>
      </c>
      <c r="X22" s="298">
        <v>1</v>
      </c>
      <c r="Y22" s="230"/>
      <c r="Z22" s="62"/>
      <c r="AA22" s="181" t="s">
        <v>104</v>
      </c>
      <c r="AB22" s="466">
        <v>1</v>
      </c>
      <c r="AC22" s="230"/>
      <c r="AD22" s="230"/>
      <c r="AE22" s="230"/>
      <c r="AF22" s="230"/>
      <c r="AG22" s="230"/>
      <c r="AH22" s="230"/>
      <c r="AI22" s="230"/>
      <c r="AJ22" s="62"/>
      <c r="AK22" s="181" t="s">
        <v>104</v>
      </c>
      <c r="AL22" s="231">
        <v>1</v>
      </c>
      <c r="AM22" s="232"/>
      <c r="AN22" s="233"/>
      <c r="AO22" s="232"/>
      <c r="AP22" s="233"/>
      <c r="AQ22" s="232"/>
      <c r="AR22" s="233"/>
      <c r="AS22" s="232"/>
      <c r="AT22" s="233"/>
      <c r="AU22" s="232"/>
      <c r="AV22" s="233"/>
      <c r="AW22" s="232"/>
      <c r="AX22" s="233"/>
      <c r="AY22" s="232"/>
      <c r="AZ22" s="233"/>
      <c r="BA22" s="76"/>
      <c r="BB22" s="181" t="s">
        <v>104</v>
      </c>
      <c r="BC22" s="253"/>
      <c r="BE22" s="253"/>
    </row>
    <row r="23" spans="2:57" s="95" customFormat="1" ht="15" customHeight="1" x14ac:dyDescent="0.25">
      <c r="B23" s="297" t="s">
        <v>105</v>
      </c>
      <c r="C23" s="296" t="s">
        <v>232</v>
      </c>
      <c r="F23" s="181" t="s">
        <v>105</v>
      </c>
      <c r="G23" s="229"/>
      <c r="H23" s="233"/>
      <c r="I23" s="465"/>
      <c r="J23" s="229"/>
      <c r="K23" s="233"/>
      <c r="L23" s="465"/>
      <c r="M23" s="229"/>
      <c r="N23" s="233"/>
      <c r="O23" s="465"/>
      <c r="P23" s="229"/>
      <c r="Q23" s="233"/>
      <c r="R23" s="465"/>
      <c r="S23" s="229"/>
      <c r="T23" s="233"/>
      <c r="U23" s="103"/>
      <c r="V23" s="181" t="s">
        <v>105</v>
      </c>
      <c r="W23" s="184">
        <v>1</v>
      </c>
      <c r="X23" s="298">
        <v>1</v>
      </c>
      <c r="Y23" s="230"/>
      <c r="Z23" s="62"/>
      <c r="AA23" s="181" t="s">
        <v>105</v>
      </c>
      <c r="AB23" s="466">
        <v>1</v>
      </c>
      <c r="AC23" s="230"/>
      <c r="AD23" s="230"/>
      <c r="AE23" s="230"/>
      <c r="AF23" s="230"/>
      <c r="AG23" s="230"/>
      <c r="AH23" s="230"/>
      <c r="AI23" s="230"/>
      <c r="AJ23" s="62"/>
      <c r="AK23" s="181" t="s">
        <v>105</v>
      </c>
      <c r="AL23" s="231">
        <v>1</v>
      </c>
      <c r="AM23" s="232"/>
      <c r="AN23" s="233"/>
      <c r="AO23" s="232"/>
      <c r="AP23" s="233"/>
      <c r="AQ23" s="232"/>
      <c r="AR23" s="233"/>
      <c r="AS23" s="232"/>
      <c r="AT23" s="233"/>
      <c r="AU23" s="232"/>
      <c r="AV23" s="233"/>
      <c r="AW23" s="232"/>
      <c r="AX23" s="233"/>
      <c r="AY23" s="232"/>
      <c r="AZ23" s="233"/>
      <c r="BA23" s="76"/>
      <c r="BB23" s="181" t="s">
        <v>105</v>
      </c>
      <c r="BC23" s="253"/>
      <c r="BE23" s="253"/>
    </row>
    <row r="24" spans="2:57" s="95" customFormat="1" ht="15" customHeight="1" x14ac:dyDescent="0.25">
      <c r="B24" s="297" t="s">
        <v>106</v>
      </c>
      <c r="C24" s="296" t="s">
        <v>236</v>
      </c>
      <c r="F24" s="181" t="s">
        <v>106</v>
      </c>
      <c r="G24" s="229"/>
      <c r="H24" s="233"/>
      <c r="I24" s="465"/>
      <c r="J24" s="229"/>
      <c r="K24" s="233"/>
      <c r="L24" s="465"/>
      <c r="M24" s="229"/>
      <c r="N24" s="233"/>
      <c r="O24" s="465"/>
      <c r="P24" s="229"/>
      <c r="Q24" s="233"/>
      <c r="R24" s="465"/>
      <c r="S24" s="229"/>
      <c r="T24" s="233"/>
      <c r="U24" s="103"/>
      <c r="V24" s="181" t="s">
        <v>106</v>
      </c>
      <c r="W24" s="184"/>
      <c r="X24" s="298">
        <v>0</v>
      </c>
      <c r="Y24" s="230"/>
      <c r="Z24" s="62"/>
      <c r="AA24" s="181" t="s">
        <v>106</v>
      </c>
      <c r="AB24" s="466">
        <v>7</v>
      </c>
      <c r="AC24" s="230"/>
      <c r="AD24" s="230"/>
      <c r="AE24" s="230"/>
      <c r="AF24" s="230"/>
      <c r="AG24" s="230"/>
      <c r="AH24" s="230"/>
      <c r="AI24" s="230"/>
      <c r="AJ24" s="62"/>
      <c r="AK24" s="181" t="s">
        <v>106</v>
      </c>
      <c r="AL24" s="231">
        <v>89</v>
      </c>
      <c r="AM24" s="232"/>
      <c r="AN24" s="233"/>
      <c r="AO24" s="232"/>
      <c r="AP24" s="233"/>
      <c r="AQ24" s="232"/>
      <c r="AR24" s="233"/>
      <c r="AS24" s="232"/>
      <c r="AT24" s="233"/>
      <c r="AU24" s="232"/>
      <c r="AV24" s="233"/>
      <c r="AW24" s="232"/>
      <c r="AX24" s="233"/>
      <c r="AY24" s="232"/>
      <c r="AZ24" s="233"/>
      <c r="BA24" s="76"/>
      <c r="BB24" s="181" t="s">
        <v>106</v>
      </c>
      <c r="BC24" s="253"/>
      <c r="BE24" s="253"/>
    </row>
    <row r="25" spans="2:57" s="95" customFormat="1" ht="15" customHeight="1" x14ac:dyDescent="0.25">
      <c r="B25" s="297" t="s">
        <v>107</v>
      </c>
      <c r="C25" s="296" t="s">
        <v>235</v>
      </c>
      <c r="F25" s="181" t="s">
        <v>107</v>
      </c>
      <c r="G25" s="229"/>
      <c r="H25" s="233"/>
      <c r="I25" s="465"/>
      <c r="J25" s="229"/>
      <c r="K25" s="233"/>
      <c r="L25" s="465"/>
      <c r="M25" s="229"/>
      <c r="N25" s="233"/>
      <c r="O25" s="465"/>
      <c r="P25" s="229"/>
      <c r="Q25" s="233"/>
      <c r="R25" s="465"/>
      <c r="S25" s="229"/>
      <c r="T25" s="233"/>
      <c r="U25" s="103"/>
      <c r="V25" s="181" t="s">
        <v>107</v>
      </c>
      <c r="W25" s="184">
        <v>1</v>
      </c>
      <c r="X25" s="298">
        <v>2</v>
      </c>
      <c r="Y25" s="230"/>
      <c r="Z25" s="62"/>
      <c r="AA25" s="181" t="s">
        <v>107</v>
      </c>
      <c r="AB25" s="466">
        <v>1</v>
      </c>
      <c r="AC25" s="230"/>
      <c r="AD25" s="230"/>
      <c r="AE25" s="230"/>
      <c r="AF25" s="230"/>
      <c r="AG25" s="230"/>
      <c r="AH25" s="230"/>
      <c r="AI25" s="230"/>
      <c r="AJ25" s="62"/>
      <c r="AK25" s="181" t="s">
        <v>107</v>
      </c>
      <c r="AL25" s="231">
        <v>17</v>
      </c>
      <c r="AM25" s="232"/>
      <c r="AN25" s="233"/>
      <c r="AO25" s="232"/>
      <c r="AP25" s="233"/>
      <c r="AQ25" s="232"/>
      <c r="AR25" s="233"/>
      <c r="AS25" s="232"/>
      <c r="AT25" s="233"/>
      <c r="AU25" s="232"/>
      <c r="AV25" s="233"/>
      <c r="AW25" s="232"/>
      <c r="AX25" s="233"/>
      <c r="AY25" s="232"/>
      <c r="AZ25" s="233"/>
      <c r="BA25" s="76"/>
      <c r="BB25" s="181" t="s">
        <v>107</v>
      </c>
      <c r="BC25" s="253"/>
      <c r="BE25" s="253"/>
    </row>
    <row r="26" spans="2:57" s="95" customFormat="1" ht="15" customHeight="1" x14ac:dyDescent="0.25">
      <c r="B26" s="297" t="s">
        <v>108</v>
      </c>
      <c r="C26" s="296" t="s">
        <v>235</v>
      </c>
      <c r="F26" s="181" t="s">
        <v>108</v>
      </c>
      <c r="G26" s="229"/>
      <c r="H26" s="233"/>
      <c r="I26" s="465"/>
      <c r="J26" s="229"/>
      <c r="K26" s="233"/>
      <c r="L26" s="465"/>
      <c r="M26" s="229"/>
      <c r="N26" s="233"/>
      <c r="O26" s="465"/>
      <c r="P26" s="229"/>
      <c r="Q26" s="233"/>
      <c r="R26" s="465"/>
      <c r="S26" s="229"/>
      <c r="T26" s="233"/>
      <c r="U26" s="103"/>
      <c r="V26" s="181" t="s">
        <v>108</v>
      </c>
      <c r="W26" s="184">
        <v>1</v>
      </c>
      <c r="X26" s="298">
        <v>2</v>
      </c>
      <c r="Y26" s="230"/>
      <c r="Z26" s="62"/>
      <c r="AA26" s="181" t="s">
        <v>108</v>
      </c>
      <c r="AB26" s="466">
        <v>1</v>
      </c>
      <c r="AC26" s="230"/>
      <c r="AD26" s="230"/>
      <c r="AE26" s="230"/>
      <c r="AF26" s="230"/>
      <c r="AG26" s="230"/>
      <c r="AH26" s="230"/>
      <c r="AI26" s="230"/>
      <c r="AJ26" s="62"/>
      <c r="AK26" s="181" t="s">
        <v>108</v>
      </c>
      <c r="AL26" s="231">
        <v>4</v>
      </c>
      <c r="AM26" s="232"/>
      <c r="AN26" s="233"/>
      <c r="AO26" s="232"/>
      <c r="AP26" s="233"/>
      <c r="AQ26" s="232"/>
      <c r="AR26" s="233"/>
      <c r="AS26" s="232"/>
      <c r="AT26" s="233"/>
      <c r="AU26" s="232"/>
      <c r="AV26" s="233"/>
      <c r="AW26" s="232"/>
      <c r="AX26" s="233"/>
      <c r="AY26" s="232"/>
      <c r="AZ26" s="233"/>
      <c r="BA26" s="76"/>
      <c r="BB26" s="181" t="s">
        <v>108</v>
      </c>
      <c r="BC26" s="253"/>
      <c r="BE26" s="253"/>
    </row>
    <row r="27" spans="2:57" s="95" customFormat="1" ht="15" customHeight="1" x14ac:dyDescent="0.25">
      <c r="B27" s="297" t="s">
        <v>109</v>
      </c>
      <c r="C27" s="296" t="s">
        <v>232</v>
      </c>
      <c r="F27" s="181" t="s">
        <v>109</v>
      </c>
      <c r="G27" s="229"/>
      <c r="H27" s="233"/>
      <c r="I27" s="465"/>
      <c r="J27" s="229"/>
      <c r="K27" s="233"/>
      <c r="L27" s="465"/>
      <c r="M27" s="229"/>
      <c r="N27" s="233"/>
      <c r="O27" s="465"/>
      <c r="P27" s="229"/>
      <c r="Q27" s="233"/>
      <c r="R27" s="465"/>
      <c r="S27" s="229"/>
      <c r="T27" s="233"/>
      <c r="U27" s="103"/>
      <c r="V27" s="181" t="s">
        <v>109</v>
      </c>
      <c r="W27" s="184">
        <v>1</v>
      </c>
      <c r="X27" s="298">
        <v>2</v>
      </c>
      <c r="Y27" s="230"/>
      <c r="Z27" s="62"/>
      <c r="AA27" s="181" t="s">
        <v>109</v>
      </c>
      <c r="AB27" s="466">
        <v>1</v>
      </c>
      <c r="AC27" s="230"/>
      <c r="AD27" s="230"/>
      <c r="AE27" s="230"/>
      <c r="AF27" s="230"/>
      <c r="AG27" s="230"/>
      <c r="AH27" s="230"/>
      <c r="AI27" s="230"/>
      <c r="AJ27" s="62"/>
      <c r="AK27" s="181" t="s">
        <v>109</v>
      </c>
      <c r="AL27" s="231">
        <v>2</v>
      </c>
      <c r="AM27" s="232"/>
      <c r="AN27" s="233"/>
      <c r="AO27" s="232"/>
      <c r="AP27" s="233"/>
      <c r="AQ27" s="232"/>
      <c r="AR27" s="233"/>
      <c r="AS27" s="232"/>
      <c r="AT27" s="233"/>
      <c r="AU27" s="232"/>
      <c r="AV27" s="233"/>
      <c r="AW27" s="232"/>
      <c r="AX27" s="233"/>
      <c r="AY27" s="232"/>
      <c r="AZ27" s="233"/>
      <c r="BA27" s="76"/>
      <c r="BB27" s="181" t="s">
        <v>109</v>
      </c>
      <c r="BC27" s="253"/>
      <c r="BE27" s="253"/>
    </row>
    <row r="28" spans="2:57" s="95" customFormat="1" ht="15" customHeight="1" x14ac:dyDescent="0.25">
      <c r="B28" s="297" t="s">
        <v>110</v>
      </c>
      <c r="C28" s="296" t="s">
        <v>235</v>
      </c>
      <c r="F28" s="181" t="s">
        <v>110</v>
      </c>
      <c r="G28" s="229"/>
      <c r="H28" s="233"/>
      <c r="I28" s="465"/>
      <c r="J28" s="229"/>
      <c r="K28" s="233"/>
      <c r="L28" s="465"/>
      <c r="M28" s="229"/>
      <c r="N28" s="233"/>
      <c r="O28" s="465"/>
      <c r="P28" s="229"/>
      <c r="Q28" s="233"/>
      <c r="R28" s="465"/>
      <c r="S28" s="229"/>
      <c r="T28" s="233"/>
      <c r="U28" s="103"/>
      <c r="V28" s="181" t="s">
        <v>110</v>
      </c>
      <c r="W28" s="184">
        <v>2</v>
      </c>
      <c r="X28" s="298">
        <v>2</v>
      </c>
      <c r="Y28" s="230"/>
      <c r="Z28" s="62"/>
      <c r="AA28" s="181" t="s">
        <v>110</v>
      </c>
      <c r="AB28" s="466">
        <v>1</v>
      </c>
      <c r="AC28" s="230"/>
      <c r="AD28" s="230"/>
      <c r="AE28" s="230"/>
      <c r="AF28" s="230"/>
      <c r="AG28" s="230"/>
      <c r="AH28" s="230"/>
      <c r="AI28" s="230"/>
      <c r="AJ28" s="62"/>
      <c r="AK28" s="181" t="s">
        <v>110</v>
      </c>
      <c r="AL28" s="231">
        <v>6</v>
      </c>
      <c r="AM28" s="232"/>
      <c r="AN28" s="233"/>
      <c r="AO28" s="232"/>
      <c r="AP28" s="233"/>
      <c r="AQ28" s="232"/>
      <c r="AR28" s="233"/>
      <c r="AS28" s="232"/>
      <c r="AT28" s="233"/>
      <c r="AU28" s="232"/>
      <c r="AV28" s="233"/>
      <c r="AW28" s="232"/>
      <c r="AX28" s="233"/>
      <c r="AY28" s="232"/>
      <c r="AZ28" s="233"/>
      <c r="BA28" s="76"/>
      <c r="BB28" s="181" t="s">
        <v>110</v>
      </c>
      <c r="BC28" s="253"/>
      <c r="BE28" s="253"/>
    </row>
    <row r="29" spans="2:57" s="95" customFormat="1" ht="15" customHeight="1" x14ac:dyDescent="0.25">
      <c r="B29" s="297" t="s">
        <v>111</v>
      </c>
      <c r="C29" s="296" t="s">
        <v>232</v>
      </c>
      <c r="F29" s="181" t="s">
        <v>111</v>
      </c>
      <c r="G29" s="229"/>
      <c r="H29" s="233"/>
      <c r="I29" s="465"/>
      <c r="J29" s="229"/>
      <c r="K29" s="233"/>
      <c r="L29" s="465"/>
      <c r="M29" s="229"/>
      <c r="N29" s="233"/>
      <c r="O29" s="465"/>
      <c r="P29" s="229"/>
      <c r="Q29" s="233"/>
      <c r="R29" s="465"/>
      <c r="S29" s="229"/>
      <c r="T29" s="233"/>
      <c r="U29" s="103"/>
      <c r="V29" s="181" t="s">
        <v>111</v>
      </c>
      <c r="W29" s="184">
        <v>1</v>
      </c>
      <c r="X29" s="298">
        <v>2</v>
      </c>
      <c r="Y29" s="230"/>
      <c r="Z29" s="62"/>
      <c r="AA29" s="181" t="s">
        <v>111</v>
      </c>
      <c r="AB29" s="466">
        <v>1</v>
      </c>
      <c r="AC29" s="230"/>
      <c r="AD29" s="230"/>
      <c r="AE29" s="230"/>
      <c r="AF29" s="230"/>
      <c r="AG29" s="230"/>
      <c r="AH29" s="230"/>
      <c r="AI29" s="230"/>
      <c r="AJ29" s="62"/>
      <c r="AK29" s="181" t="s">
        <v>111</v>
      </c>
      <c r="AL29" s="231">
        <v>2</v>
      </c>
      <c r="AM29" s="232"/>
      <c r="AN29" s="233"/>
      <c r="AO29" s="232"/>
      <c r="AP29" s="233"/>
      <c r="AQ29" s="232"/>
      <c r="AR29" s="233"/>
      <c r="AS29" s="232"/>
      <c r="AT29" s="233"/>
      <c r="AU29" s="232"/>
      <c r="AV29" s="233"/>
      <c r="AW29" s="232"/>
      <c r="AX29" s="233"/>
      <c r="AY29" s="232"/>
      <c r="AZ29" s="233"/>
      <c r="BA29" s="76"/>
      <c r="BB29" s="181" t="s">
        <v>111</v>
      </c>
      <c r="BC29" s="253"/>
      <c r="BE29" s="253"/>
    </row>
    <row r="30" spans="2:57" s="95" customFormat="1" ht="15" customHeight="1" x14ac:dyDescent="0.25">
      <c r="B30" s="297" t="s">
        <v>112</v>
      </c>
      <c r="C30" s="296" t="s">
        <v>232</v>
      </c>
      <c r="F30" s="181" t="s">
        <v>112</v>
      </c>
      <c r="G30" s="229"/>
      <c r="H30" s="233"/>
      <c r="I30" s="465"/>
      <c r="J30" s="229"/>
      <c r="K30" s="233"/>
      <c r="L30" s="465"/>
      <c r="M30" s="229"/>
      <c r="N30" s="233"/>
      <c r="O30" s="465"/>
      <c r="P30" s="229"/>
      <c r="Q30" s="233"/>
      <c r="R30" s="465"/>
      <c r="S30" s="229"/>
      <c r="T30" s="233"/>
      <c r="U30" s="103"/>
      <c r="V30" s="181" t="s">
        <v>112</v>
      </c>
      <c r="W30" s="184">
        <v>1</v>
      </c>
      <c r="X30" s="298">
        <v>1</v>
      </c>
      <c r="Y30" s="230"/>
      <c r="Z30" s="62"/>
      <c r="AA30" s="181" t="s">
        <v>112</v>
      </c>
      <c r="AB30" s="466">
        <v>1</v>
      </c>
      <c r="AC30" s="230"/>
      <c r="AD30" s="230"/>
      <c r="AE30" s="230"/>
      <c r="AF30" s="230"/>
      <c r="AG30" s="230"/>
      <c r="AH30" s="230"/>
      <c r="AI30" s="230"/>
      <c r="AJ30" s="62"/>
      <c r="AK30" s="181" t="s">
        <v>112</v>
      </c>
      <c r="AL30" s="231">
        <v>2</v>
      </c>
      <c r="AM30" s="232"/>
      <c r="AN30" s="233"/>
      <c r="AO30" s="232"/>
      <c r="AP30" s="233"/>
      <c r="AQ30" s="232"/>
      <c r="AR30" s="233"/>
      <c r="AS30" s="232"/>
      <c r="AT30" s="233"/>
      <c r="AU30" s="232"/>
      <c r="AV30" s="233"/>
      <c r="AW30" s="232"/>
      <c r="AX30" s="233"/>
      <c r="AY30" s="232"/>
      <c r="AZ30" s="233"/>
      <c r="BA30" s="76"/>
      <c r="BB30" s="181" t="s">
        <v>112</v>
      </c>
      <c r="BC30" s="253"/>
      <c r="BE30" s="253"/>
    </row>
    <row r="31" spans="2:57" s="95" customFormat="1" ht="15" customHeight="1" x14ac:dyDescent="0.25">
      <c r="B31" s="297" t="s">
        <v>113</v>
      </c>
      <c r="C31" s="296" t="s">
        <v>232</v>
      </c>
      <c r="F31" s="181" t="s">
        <v>113</v>
      </c>
      <c r="G31" s="229"/>
      <c r="H31" s="233"/>
      <c r="I31" s="465"/>
      <c r="J31" s="229"/>
      <c r="K31" s="233"/>
      <c r="L31" s="465"/>
      <c r="M31" s="229"/>
      <c r="N31" s="233"/>
      <c r="O31" s="465"/>
      <c r="P31" s="229"/>
      <c r="Q31" s="233"/>
      <c r="R31" s="465"/>
      <c r="S31" s="229"/>
      <c r="T31" s="233"/>
      <c r="U31" s="103"/>
      <c r="V31" s="181" t="s">
        <v>113</v>
      </c>
      <c r="W31" s="184">
        <v>1</v>
      </c>
      <c r="X31" s="298">
        <v>1</v>
      </c>
      <c r="Y31" s="230"/>
      <c r="Z31" s="62"/>
      <c r="AA31" s="181" t="s">
        <v>113</v>
      </c>
      <c r="AB31" s="466">
        <v>1</v>
      </c>
      <c r="AC31" s="230"/>
      <c r="AD31" s="230"/>
      <c r="AE31" s="230"/>
      <c r="AF31" s="230"/>
      <c r="AG31" s="230"/>
      <c r="AH31" s="230"/>
      <c r="AI31" s="230"/>
      <c r="AJ31" s="62"/>
      <c r="AK31" s="181" t="s">
        <v>113</v>
      </c>
      <c r="AL31" s="231">
        <v>1</v>
      </c>
      <c r="AM31" s="232"/>
      <c r="AN31" s="233"/>
      <c r="AO31" s="232"/>
      <c r="AP31" s="233"/>
      <c r="AQ31" s="232"/>
      <c r="AR31" s="233"/>
      <c r="AS31" s="232"/>
      <c r="AT31" s="233"/>
      <c r="AU31" s="232"/>
      <c r="AV31" s="233"/>
      <c r="AW31" s="232"/>
      <c r="AX31" s="233"/>
      <c r="AY31" s="232"/>
      <c r="AZ31" s="233"/>
      <c r="BA31" s="76"/>
      <c r="BB31" s="181" t="s">
        <v>113</v>
      </c>
      <c r="BC31" s="253"/>
      <c r="BE31" s="253"/>
    </row>
    <row r="32" spans="2:57" s="95" customFormat="1" ht="15" customHeight="1" x14ac:dyDescent="0.25">
      <c r="B32" s="297" t="s">
        <v>114</v>
      </c>
      <c r="C32" s="296" t="s">
        <v>232</v>
      </c>
      <c r="F32" s="181" t="s">
        <v>114</v>
      </c>
      <c r="G32" s="229"/>
      <c r="H32" s="233"/>
      <c r="I32" s="465"/>
      <c r="J32" s="229"/>
      <c r="K32" s="233"/>
      <c r="L32" s="465"/>
      <c r="M32" s="229"/>
      <c r="N32" s="233"/>
      <c r="O32" s="465"/>
      <c r="P32" s="229"/>
      <c r="Q32" s="233"/>
      <c r="R32" s="465"/>
      <c r="S32" s="229"/>
      <c r="T32" s="233"/>
      <c r="U32" s="103"/>
      <c r="V32" s="181" t="s">
        <v>114</v>
      </c>
      <c r="W32" s="184">
        <v>1</v>
      </c>
      <c r="X32" s="298">
        <v>1</v>
      </c>
      <c r="Y32" s="230"/>
      <c r="Z32" s="62"/>
      <c r="AA32" s="181" t="s">
        <v>114</v>
      </c>
      <c r="AB32" s="466">
        <v>1</v>
      </c>
      <c r="AC32" s="230"/>
      <c r="AD32" s="230"/>
      <c r="AE32" s="230"/>
      <c r="AF32" s="230"/>
      <c r="AG32" s="230"/>
      <c r="AH32" s="230"/>
      <c r="AI32" s="230"/>
      <c r="AJ32" s="62"/>
      <c r="AK32" s="181" t="s">
        <v>114</v>
      </c>
      <c r="AL32" s="231">
        <v>1</v>
      </c>
      <c r="AM32" s="232"/>
      <c r="AN32" s="233"/>
      <c r="AO32" s="232"/>
      <c r="AP32" s="233"/>
      <c r="AQ32" s="232"/>
      <c r="AR32" s="233"/>
      <c r="AS32" s="232"/>
      <c r="AT32" s="233"/>
      <c r="AU32" s="232"/>
      <c r="AV32" s="233"/>
      <c r="AW32" s="232"/>
      <c r="AX32" s="233"/>
      <c r="AY32" s="232"/>
      <c r="AZ32" s="233"/>
      <c r="BA32" s="76"/>
      <c r="BB32" s="181" t="s">
        <v>114</v>
      </c>
      <c r="BC32" s="253"/>
      <c r="BE32" s="253"/>
    </row>
    <row r="33" spans="2:57" s="95" customFormat="1" ht="15" customHeight="1" x14ac:dyDescent="0.25">
      <c r="B33" s="297" t="s">
        <v>115</v>
      </c>
      <c r="C33" s="296" t="s">
        <v>232</v>
      </c>
      <c r="F33" s="181" t="s">
        <v>115</v>
      </c>
      <c r="G33" s="229"/>
      <c r="H33" s="233"/>
      <c r="I33" s="465"/>
      <c r="J33" s="229"/>
      <c r="K33" s="233"/>
      <c r="L33" s="465"/>
      <c r="M33" s="229"/>
      <c r="N33" s="233"/>
      <c r="O33" s="465"/>
      <c r="P33" s="229"/>
      <c r="Q33" s="233"/>
      <c r="R33" s="465"/>
      <c r="S33" s="229"/>
      <c r="T33" s="233"/>
      <c r="U33" s="103"/>
      <c r="V33" s="181" t="s">
        <v>115</v>
      </c>
      <c r="W33" s="184">
        <v>1</v>
      </c>
      <c r="X33" s="298">
        <v>2</v>
      </c>
      <c r="Y33" s="230"/>
      <c r="Z33" s="62"/>
      <c r="AA33" s="181" t="s">
        <v>115</v>
      </c>
      <c r="AB33" s="466">
        <v>1</v>
      </c>
      <c r="AC33" s="230"/>
      <c r="AD33" s="230"/>
      <c r="AE33" s="230"/>
      <c r="AF33" s="230"/>
      <c r="AG33" s="230"/>
      <c r="AH33" s="230"/>
      <c r="AI33" s="230"/>
      <c r="AJ33" s="62"/>
      <c r="AK33" s="181" t="s">
        <v>115</v>
      </c>
      <c r="AL33" s="231">
        <v>2</v>
      </c>
      <c r="AM33" s="232"/>
      <c r="AN33" s="233"/>
      <c r="AO33" s="232"/>
      <c r="AP33" s="233"/>
      <c r="AQ33" s="232"/>
      <c r="AR33" s="233"/>
      <c r="AS33" s="232"/>
      <c r="AT33" s="233"/>
      <c r="AU33" s="232"/>
      <c r="AV33" s="233"/>
      <c r="AW33" s="232"/>
      <c r="AX33" s="233"/>
      <c r="AY33" s="232"/>
      <c r="AZ33" s="233"/>
      <c r="BA33" s="76"/>
      <c r="BB33" s="181" t="s">
        <v>115</v>
      </c>
      <c r="BC33" s="253"/>
      <c r="BE33" s="253"/>
    </row>
    <row r="34" spans="2:57" s="95" customFormat="1" ht="15" customHeight="1" x14ac:dyDescent="0.25">
      <c r="B34" s="297" t="s">
        <v>116</v>
      </c>
      <c r="C34" s="296" t="s">
        <v>235</v>
      </c>
      <c r="F34" s="181" t="s">
        <v>116</v>
      </c>
      <c r="G34" s="229"/>
      <c r="H34" s="233"/>
      <c r="I34" s="465"/>
      <c r="J34" s="229"/>
      <c r="K34" s="233"/>
      <c r="L34" s="465"/>
      <c r="M34" s="229"/>
      <c r="N34" s="233"/>
      <c r="O34" s="465"/>
      <c r="P34" s="229"/>
      <c r="Q34" s="233"/>
      <c r="R34" s="465"/>
      <c r="S34" s="229"/>
      <c r="T34" s="233"/>
      <c r="U34" s="103"/>
      <c r="V34" s="181" t="s">
        <v>116</v>
      </c>
      <c r="W34" s="184">
        <v>1</v>
      </c>
      <c r="X34" s="298">
        <v>2</v>
      </c>
      <c r="Y34" s="230"/>
      <c r="Z34" s="62"/>
      <c r="AA34" s="181" t="s">
        <v>116</v>
      </c>
      <c r="AB34" s="466">
        <v>1</v>
      </c>
      <c r="AC34" s="230"/>
      <c r="AD34" s="230"/>
      <c r="AE34" s="230"/>
      <c r="AF34" s="230"/>
      <c r="AG34" s="230"/>
      <c r="AH34" s="230"/>
      <c r="AI34" s="230"/>
      <c r="AJ34" s="62"/>
      <c r="AK34" s="181" t="s">
        <v>116</v>
      </c>
      <c r="AL34" s="231">
        <v>10</v>
      </c>
      <c r="AM34" s="232"/>
      <c r="AN34" s="233"/>
      <c r="AO34" s="232"/>
      <c r="AP34" s="233"/>
      <c r="AQ34" s="232"/>
      <c r="AR34" s="233"/>
      <c r="AS34" s="232"/>
      <c r="AT34" s="233"/>
      <c r="AU34" s="232"/>
      <c r="AV34" s="233"/>
      <c r="AW34" s="232"/>
      <c r="AX34" s="233"/>
      <c r="AY34" s="232"/>
      <c r="AZ34" s="233"/>
      <c r="BA34" s="76"/>
      <c r="BB34" s="181" t="s">
        <v>116</v>
      </c>
      <c r="BC34" s="253"/>
      <c r="BE34" s="253"/>
    </row>
    <row r="35" spans="2:57" s="95" customFormat="1" ht="15" customHeight="1" x14ac:dyDescent="0.25">
      <c r="B35" s="297" t="s">
        <v>117</v>
      </c>
      <c r="C35" s="296" t="s">
        <v>232</v>
      </c>
      <c r="F35" s="181" t="s">
        <v>117</v>
      </c>
      <c r="G35" s="229"/>
      <c r="H35" s="233"/>
      <c r="I35" s="465"/>
      <c r="J35" s="229"/>
      <c r="K35" s="233"/>
      <c r="L35" s="465"/>
      <c r="M35" s="229"/>
      <c r="N35" s="233"/>
      <c r="O35" s="465"/>
      <c r="P35" s="229"/>
      <c r="Q35" s="233"/>
      <c r="R35" s="465"/>
      <c r="S35" s="229"/>
      <c r="T35" s="233"/>
      <c r="U35" s="103"/>
      <c r="V35" s="181" t="s">
        <v>117</v>
      </c>
      <c r="W35" s="184">
        <v>1</v>
      </c>
      <c r="X35" s="298">
        <v>1</v>
      </c>
      <c r="Y35" s="230"/>
      <c r="Z35" s="62"/>
      <c r="AA35" s="181" t="s">
        <v>117</v>
      </c>
      <c r="AB35" s="466">
        <v>1</v>
      </c>
      <c r="AC35" s="230"/>
      <c r="AD35" s="230"/>
      <c r="AE35" s="230"/>
      <c r="AF35" s="230"/>
      <c r="AG35" s="230"/>
      <c r="AH35" s="230"/>
      <c r="AI35" s="230"/>
      <c r="AJ35" s="62"/>
      <c r="AK35" s="181" t="s">
        <v>117</v>
      </c>
      <c r="AL35" s="231">
        <v>1</v>
      </c>
      <c r="AM35" s="232"/>
      <c r="AN35" s="233"/>
      <c r="AO35" s="232"/>
      <c r="AP35" s="233"/>
      <c r="AQ35" s="232"/>
      <c r="AR35" s="233"/>
      <c r="AS35" s="232"/>
      <c r="AT35" s="233"/>
      <c r="AU35" s="232"/>
      <c r="AV35" s="233"/>
      <c r="AW35" s="232"/>
      <c r="AX35" s="233"/>
      <c r="AY35" s="232"/>
      <c r="AZ35" s="233"/>
      <c r="BA35" s="76"/>
      <c r="BB35" s="181" t="s">
        <v>117</v>
      </c>
      <c r="BC35" s="253"/>
      <c r="BE35" s="253"/>
    </row>
    <row r="36" spans="2:57" s="95" customFormat="1" ht="15" customHeight="1" x14ac:dyDescent="0.25">
      <c r="B36" s="297" t="s">
        <v>118</v>
      </c>
      <c r="C36" s="296" t="s">
        <v>235</v>
      </c>
      <c r="F36" s="181" t="s">
        <v>118</v>
      </c>
      <c r="G36" s="229"/>
      <c r="H36" s="233"/>
      <c r="I36" s="465"/>
      <c r="J36" s="229"/>
      <c r="K36" s="233"/>
      <c r="L36" s="465"/>
      <c r="M36" s="229"/>
      <c r="N36" s="233"/>
      <c r="O36" s="465"/>
      <c r="P36" s="229"/>
      <c r="Q36" s="233"/>
      <c r="R36" s="465"/>
      <c r="S36" s="229"/>
      <c r="T36" s="233"/>
      <c r="U36" s="103"/>
      <c r="V36" s="181" t="s">
        <v>118</v>
      </c>
      <c r="W36" s="184">
        <v>1</v>
      </c>
      <c r="X36" s="298">
        <v>2</v>
      </c>
      <c r="Y36" s="230"/>
      <c r="Z36" s="62"/>
      <c r="AA36" s="181" t="s">
        <v>118</v>
      </c>
      <c r="AB36" s="466">
        <v>1</v>
      </c>
      <c r="AC36" s="230"/>
      <c r="AD36" s="230"/>
      <c r="AE36" s="230"/>
      <c r="AF36" s="230"/>
      <c r="AG36" s="230"/>
      <c r="AH36" s="230"/>
      <c r="AI36" s="230"/>
      <c r="AJ36" s="62"/>
      <c r="AK36" s="181" t="s">
        <v>118</v>
      </c>
      <c r="AL36" s="231">
        <v>13</v>
      </c>
      <c r="AM36" s="232"/>
      <c r="AN36" s="233"/>
      <c r="AO36" s="232"/>
      <c r="AP36" s="233"/>
      <c r="AQ36" s="232"/>
      <c r="AR36" s="233"/>
      <c r="AS36" s="232"/>
      <c r="AT36" s="233"/>
      <c r="AU36" s="232"/>
      <c r="AV36" s="233"/>
      <c r="AW36" s="232"/>
      <c r="AX36" s="233"/>
      <c r="AY36" s="232"/>
      <c r="AZ36" s="233"/>
      <c r="BA36" s="76"/>
      <c r="BB36" s="181" t="s">
        <v>118</v>
      </c>
      <c r="BC36" s="253"/>
      <c r="BE36" s="253"/>
    </row>
    <row r="37" spans="2:57" s="95" customFormat="1" ht="15" customHeight="1" x14ac:dyDescent="0.25">
      <c r="B37" s="297" t="s">
        <v>119</v>
      </c>
      <c r="C37" s="296" t="s">
        <v>232</v>
      </c>
      <c r="F37" s="181" t="s">
        <v>119</v>
      </c>
      <c r="G37" s="229"/>
      <c r="H37" s="233"/>
      <c r="I37" s="465"/>
      <c r="J37" s="229"/>
      <c r="K37" s="233"/>
      <c r="L37" s="465"/>
      <c r="M37" s="229"/>
      <c r="N37" s="233"/>
      <c r="O37" s="465"/>
      <c r="P37" s="229"/>
      <c r="Q37" s="233"/>
      <c r="R37" s="465"/>
      <c r="S37" s="229"/>
      <c r="T37" s="233"/>
      <c r="U37" s="103"/>
      <c r="V37" s="181" t="s">
        <v>119</v>
      </c>
      <c r="W37" s="184">
        <v>1</v>
      </c>
      <c r="X37" s="298">
        <v>1</v>
      </c>
      <c r="Y37" s="230"/>
      <c r="Z37" s="62"/>
      <c r="AA37" s="181" t="s">
        <v>119</v>
      </c>
      <c r="AB37" s="466">
        <v>1</v>
      </c>
      <c r="AC37" s="230"/>
      <c r="AD37" s="230"/>
      <c r="AE37" s="230"/>
      <c r="AF37" s="230"/>
      <c r="AG37" s="230"/>
      <c r="AH37" s="230"/>
      <c r="AI37" s="230"/>
      <c r="AJ37" s="62"/>
      <c r="AK37" s="181" t="s">
        <v>119</v>
      </c>
      <c r="AL37" s="231">
        <v>1</v>
      </c>
      <c r="AM37" s="232"/>
      <c r="AN37" s="233"/>
      <c r="AO37" s="232"/>
      <c r="AP37" s="233"/>
      <c r="AQ37" s="232"/>
      <c r="AR37" s="233"/>
      <c r="AS37" s="232"/>
      <c r="AT37" s="233"/>
      <c r="AU37" s="232"/>
      <c r="AV37" s="233"/>
      <c r="AW37" s="232"/>
      <c r="AX37" s="233"/>
      <c r="AY37" s="232"/>
      <c r="AZ37" s="233"/>
      <c r="BA37" s="76"/>
      <c r="BB37" s="181" t="s">
        <v>119</v>
      </c>
      <c r="BC37" s="253"/>
      <c r="BE37" s="253"/>
    </row>
    <row r="38" spans="2:57" s="95" customFormat="1" ht="15" customHeight="1" x14ac:dyDescent="0.25">
      <c r="B38" s="297" t="s">
        <v>120</v>
      </c>
      <c r="C38" s="296" t="s">
        <v>235</v>
      </c>
      <c r="F38" s="181" t="s">
        <v>120</v>
      </c>
      <c r="G38" s="229"/>
      <c r="H38" s="233"/>
      <c r="I38" s="465"/>
      <c r="J38" s="229"/>
      <c r="K38" s="233"/>
      <c r="L38" s="465"/>
      <c r="M38" s="229"/>
      <c r="N38" s="233"/>
      <c r="O38" s="465"/>
      <c r="P38" s="229"/>
      <c r="Q38" s="233"/>
      <c r="R38" s="465"/>
      <c r="S38" s="229"/>
      <c r="T38" s="233"/>
      <c r="U38" s="103"/>
      <c r="V38" s="181" t="s">
        <v>120</v>
      </c>
      <c r="W38" s="184">
        <v>1</v>
      </c>
      <c r="X38" s="298">
        <v>2</v>
      </c>
      <c r="Y38" s="230"/>
      <c r="Z38" s="62"/>
      <c r="AA38" s="181" t="s">
        <v>120</v>
      </c>
      <c r="AB38" s="466">
        <v>1</v>
      </c>
      <c r="AC38" s="230"/>
      <c r="AD38" s="230"/>
      <c r="AE38" s="230"/>
      <c r="AF38" s="230"/>
      <c r="AG38" s="230"/>
      <c r="AH38" s="230"/>
      <c r="AI38" s="230"/>
      <c r="AJ38" s="62"/>
      <c r="AK38" s="181" t="s">
        <v>120</v>
      </c>
      <c r="AL38" s="231">
        <v>6</v>
      </c>
      <c r="AM38" s="232"/>
      <c r="AN38" s="233"/>
      <c r="AO38" s="232"/>
      <c r="AP38" s="233"/>
      <c r="AQ38" s="232"/>
      <c r="AR38" s="233"/>
      <c r="AS38" s="232"/>
      <c r="AT38" s="233"/>
      <c r="AU38" s="232"/>
      <c r="AV38" s="233"/>
      <c r="AW38" s="232"/>
      <c r="AX38" s="233"/>
      <c r="AY38" s="232"/>
      <c r="AZ38" s="233"/>
      <c r="BA38" s="76"/>
      <c r="BB38" s="181" t="s">
        <v>120</v>
      </c>
      <c r="BC38" s="253"/>
      <c r="BE38" s="253"/>
    </row>
    <row r="39" spans="2:57" s="95" customFormat="1" ht="15" customHeight="1" x14ac:dyDescent="0.25">
      <c r="B39" s="297" t="s">
        <v>121</v>
      </c>
      <c r="C39" s="296" t="s">
        <v>232</v>
      </c>
      <c r="F39" s="181" t="s">
        <v>121</v>
      </c>
      <c r="G39" s="229"/>
      <c r="H39" s="233"/>
      <c r="I39" s="465"/>
      <c r="J39" s="229"/>
      <c r="K39" s="233"/>
      <c r="L39" s="465"/>
      <c r="M39" s="229"/>
      <c r="N39" s="233"/>
      <c r="O39" s="465"/>
      <c r="P39" s="229"/>
      <c r="Q39" s="233"/>
      <c r="R39" s="465"/>
      <c r="S39" s="229"/>
      <c r="T39" s="233"/>
      <c r="U39" s="103"/>
      <c r="V39" s="181" t="s">
        <v>121</v>
      </c>
      <c r="W39" s="184">
        <v>1</v>
      </c>
      <c r="X39" s="298">
        <v>1</v>
      </c>
      <c r="Y39" s="230"/>
      <c r="Z39" s="62"/>
      <c r="AA39" s="181" t="s">
        <v>121</v>
      </c>
      <c r="AB39" s="466">
        <v>1</v>
      </c>
      <c r="AC39" s="230"/>
      <c r="AD39" s="230"/>
      <c r="AE39" s="230"/>
      <c r="AF39" s="230"/>
      <c r="AG39" s="230"/>
      <c r="AH39" s="230"/>
      <c r="AI39" s="230"/>
      <c r="AJ39" s="62"/>
      <c r="AK39" s="181" t="s">
        <v>121</v>
      </c>
      <c r="AL39" s="231">
        <v>1</v>
      </c>
      <c r="AM39" s="232"/>
      <c r="AN39" s="233"/>
      <c r="AO39" s="232"/>
      <c r="AP39" s="233"/>
      <c r="AQ39" s="232"/>
      <c r="AR39" s="233"/>
      <c r="AS39" s="232"/>
      <c r="AT39" s="233"/>
      <c r="AU39" s="232"/>
      <c r="AV39" s="233"/>
      <c r="AW39" s="232"/>
      <c r="AX39" s="233"/>
      <c r="AY39" s="232"/>
      <c r="AZ39" s="233"/>
      <c r="BA39" s="76"/>
      <c r="BB39" s="181" t="s">
        <v>121</v>
      </c>
      <c r="BC39" s="253"/>
      <c r="BE39" s="253"/>
    </row>
    <row r="40" spans="2:57" s="95" customFormat="1" ht="15" customHeight="1" x14ac:dyDescent="0.25">
      <c r="B40" s="297" t="s">
        <v>122</v>
      </c>
      <c r="C40" s="296" t="s">
        <v>232</v>
      </c>
      <c r="F40" s="181" t="s">
        <v>122</v>
      </c>
      <c r="G40" s="229"/>
      <c r="H40" s="233"/>
      <c r="I40" s="465"/>
      <c r="J40" s="229"/>
      <c r="K40" s="233"/>
      <c r="L40" s="465"/>
      <c r="M40" s="229"/>
      <c r="N40" s="233"/>
      <c r="O40" s="465"/>
      <c r="P40" s="229"/>
      <c r="Q40" s="233"/>
      <c r="R40" s="465"/>
      <c r="S40" s="229"/>
      <c r="T40" s="233"/>
      <c r="U40" s="103"/>
      <c r="V40" s="181" t="s">
        <v>122</v>
      </c>
      <c r="W40" s="184">
        <v>1</v>
      </c>
      <c r="X40" s="298">
        <v>1</v>
      </c>
      <c r="Y40" s="230"/>
      <c r="Z40" s="62"/>
      <c r="AA40" s="181" t="s">
        <v>122</v>
      </c>
      <c r="AB40" s="466">
        <v>1</v>
      </c>
      <c r="AC40" s="230"/>
      <c r="AD40" s="230"/>
      <c r="AE40" s="230"/>
      <c r="AF40" s="230"/>
      <c r="AG40" s="230"/>
      <c r="AH40" s="230"/>
      <c r="AI40" s="230"/>
      <c r="AJ40" s="62"/>
      <c r="AK40" s="181" t="s">
        <v>122</v>
      </c>
      <c r="AL40" s="231">
        <v>1</v>
      </c>
      <c r="AM40" s="232"/>
      <c r="AN40" s="233"/>
      <c r="AO40" s="232"/>
      <c r="AP40" s="233"/>
      <c r="AQ40" s="232"/>
      <c r="AR40" s="233"/>
      <c r="AS40" s="232"/>
      <c r="AT40" s="233"/>
      <c r="AU40" s="232"/>
      <c r="AV40" s="233"/>
      <c r="AW40" s="232"/>
      <c r="AX40" s="233"/>
      <c r="AY40" s="232"/>
      <c r="AZ40" s="233"/>
      <c r="BA40" s="76"/>
      <c r="BB40" s="181" t="s">
        <v>122</v>
      </c>
      <c r="BC40" s="253"/>
      <c r="BE40" s="253"/>
    </row>
    <row r="41" spans="2:57" s="95" customFormat="1" ht="15" customHeight="1" x14ac:dyDescent="0.25">
      <c r="B41" s="297" t="s">
        <v>123</v>
      </c>
      <c r="C41" s="296" t="s">
        <v>232</v>
      </c>
      <c r="F41" s="181" t="s">
        <v>123</v>
      </c>
      <c r="G41" s="229"/>
      <c r="H41" s="233"/>
      <c r="I41" s="465"/>
      <c r="J41" s="229"/>
      <c r="K41" s="233"/>
      <c r="L41" s="465"/>
      <c r="M41" s="229"/>
      <c r="N41" s="233"/>
      <c r="O41" s="465"/>
      <c r="P41" s="229"/>
      <c r="Q41" s="233"/>
      <c r="R41" s="465"/>
      <c r="S41" s="229"/>
      <c r="T41" s="233"/>
      <c r="U41" s="103"/>
      <c r="V41" s="181" t="s">
        <v>123</v>
      </c>
      <c r="W41" s="184">
        <v>1</v>
      </c>
      <c r="X41" s="298">
        <v>1</v>
      </c>
      <c r="Y41" s="230"/>
      <c r="Z41" s="62"/>
      <c r="AA41" s="181" t="s">
        <v>123</v>
      </c>
      <c r="AB41" s="466">
        <v>1</v>
      </c>
      <c r="AC41" s="230"/>
      <c r="AD41" s="230"/>
      <c r="AE41" s="230"/>
      <c r="AF41" s="230"/>
      <c r="AG41" s="230"/>
      <c r="AH41" s="230"/>
      <c r="AI41" s="230"/>
      <c r="AJ41" s="62"/>
      <c r="AK41" s="181" t="s">
        <v>123</v>
      </c>
      <c r="AL41" s="231">
        <v>1</v>
      </c>
      <c r="AM41" s="232"/>
      <c r="AN41" s="233"/>
      <c r="AO41" s="232"/>
      <c r="AP41" s="233"/>
      <c r="AQ41" s="232"/>
      <c r="AR41" s="233"/>
      <c r="AS41" s="232"/>
      <c r="AT41" s="233"/>
      <c r="AU41" s="232"/>
      <c r="AV41" s="233"/>
      <c r="AW41" s="232"/>
      <c r="AX41" s="233"/>
      <c r="AY41" s="232"/>
      <c r="AZ41" s="233"/>
      <c r="BA41" s="76"/>
      <c r="BB41" s="181" t="s">
        <v>123</v>
      </c>
      <c r="BC41" s="253"/>
      <c r="BE41" s="253"/>
    </row>
    <row r="42" spans="2:57" s="95" customFormat="1" ht="15" customHeight="1" x14ac:dyDescent="0.25">
      <c r="B42" s="297" t="s">
        <v>124</v>
      </c>
      <c r="C42" s="296" t="s">
        <v>235</v>
      </c>
      <c r="F42" s="181" t="s">
        <v>124</v>
      </c>
      <c r="G42" s="229"/>
      <c r="H42" s="233"/>
      <c r="I42" s="465"/>
      <c r="J42" s="229"/>
      <c r="K42" s="233"/>
      <c r="L42" s="465"/>
      <c r="M42" s="229"/>
      <c r="N42" s="233"/>
      <c r="O42" s="465"/>
      <c r="P42" s="229"/>
      <c r="Q42" s="233"/>
      <c r="R42" s="465"/>
      <c r="S42" s="229"/>
      <c r="T42" s="233"/>
      <c r="U42" s="103"/>
      <c r="V42" s="181" t="s">
        <v>124</v>
      </c>
      <c r="W42" s="184">
        <v>2</v>
      </c>
      <c r="X42" s="298">
        <v>2</v>
      </c>
      <c r="Y42" s="230"/>
      <c r="Z42" s="62"/>
      <c r="AA42" s="181" t="s">
        <v>124</v>
      </c>
      <c r="AB42" s="466">
        <v>1</v>
      </c>
      <c r="AC42" s="230"/>
      <c r="AD42" s="230"/>
      <c r="AE42" s="230"/>
      <c r="AF42" s="230"/>
      <c r="AG42" s="230"/>
      <c r="AH42" s="230"/>
      <c r="AI42" s="230"/>
      <c r="AJ42" s="62"/>
      <c r="AK42" s="181" t="s">
        <v>124</v>
      </c>
      <c r="AL42" s="231">
        <v>8</v>
      </c>
      <c r="AM42" s="232"/>
      <c r="AN42" s="233"/>
      <c r="AO42" s="232"/>
      <c r="AP42" s="233"/>
      <c r="AQ42" s="232"/>
      <c r="AR42" s="233"/>
      <c r="AS42" s="232"/>
      <c r="AT42" s="233"/>
      <c r="AU42" s="232"/>
      <c r="AV42" s="233"/>
      <c r="AW42" s="232"/>
      <c r="AX42" s="233"/>
      <c r="AY42" s="232"/>
      <c r="AZ42" s="233"/>
      <c r="BA42" s="76"/>
      <c r="BB42" s="181" t="s">
        <v>124</v>
      </c>
      <c r="BC42" s="253"/>
      <c r="BE42" s="253"/>
    </row>
    <row r="43" spans="2:57" s="95" customFormat="1" ht="15" customHeight="1" x14ac:dyDescent="0.25">
      <c r="B43" s="297" t="s">
        <v>125</v>
      </c>
      <c r="C43" s="296" t="s">
        <v>236</v>
      </c>
      <c r="F43" s="181" t="s">
        <v>125</v>
      </c>
      <c r="G43" s="229"/>
      <c r="H43" s="233"/>
      <c r="I43" s="465"/>
      <c r="J43" s="229"/>
      <c r="K43" s="233"/>
      <c r="L43" s="465"/>
      <c r="M43" s="229"/>
      <c r="N43" s="233"/>
      <c r="O43" s="465"/>
      <c r="P43" s="229"/>
      <c r="Q43" s="233"/>
      <c r="R43" s="465"/>
      <c r="S43" s="229"/>
      <c r="T43" s="233"/>
      <c r="U43" s="103"/>
      <c r="V43" s="181" t="s">
        <v>125</v>
      </c>
      <c r="W43" s="184">
        <v>2</v>
      </c>
      <c r="X43" s="298">
        <v>2</v>
      </c>
      <c r="Y43" s="230"/>
      <c r="Z43" s="62"/>
      <c r="AA43" s="181" t="s">
        <v>125</v>
      </c>
      <c r="AB43" s="466">
        <v>2</v>
      </c>
      <c r="AC43" s="230"/>
      <c r="AD43" s="230"/>
      <c r="AE43" s="230"/>
      <c r="AF43" s="230"/>
      <c r="AG43" s="230"/>
      <c r="AH43" s="230"/>
      <c r="AI43" s="230"/>
      <c r="AJ43" s="62"/>
      <c r="AK43" s="181" t="s">
        <v>125</v>
      </c>
      <c r="AL43" s="231">
        <v>18</v>
      </c>
      <c r="AM43" s="232"/>
      <c r="AN43" s="233"/>
      <c r="AO43" s="232"/>
      <c r="AP43" s="233"/>
      <c r="AQ43" s="232"/>
      <c r="AR43" s="233"/>
      <c r="AS43" s="232"/>
      <c r="AT43" s="233"/>
      <c r="AU43" s="232"/>
      <c r="AV43" s="233"/>
      <c r="AW43" s="232"/>
      <c r="AX43" s="233"/>
      <c r="AY43" s="232"/>
      <c r="AZ43" s="233"/>
      <c r="BA43" s="76"/>
      <c r="BB43" s="181" t="s">
        <v>125</v>
      </c>
      <c r="BC43" s="253"/>
      <c r="BE43" s="253"/>
    </row>
    <row r="44" spans="2:57" s="95" customFormat="1" ht="15" customHeight="1" x14ac:dyDescent="0.25">
      <c r="B44" s="297" t="s">
        <v>126</v>
      </c>
      <c r="C44" s="296" t="s">
        <v>232</v>
      </c>
      <c r="F44" s="181" t="s">
        <v>126</v>
      </c>
      <c r="G44" s="229"/>
      <c r="H44" s="233"/>
      <c r="I44" s="465"/>
      <c r="J44" s="229"/>
      <c r="K44" s="233"/>
      <c r="L44" s="465"/>
      <c r="M44" s="229"/>
      <c r="N44" s="233"/>
      <c r="O44" s="465"/>
      <c r="P44" s="229"/>
      <c r="Q44" s="233"/>
      <c r="R44" s="465"/>
      <c r="S44" s="229"/>
      <c r="T44" s="233"/>
      <c r="U44" s="103"/>
      <c r="V44" s="181" t="s">
        <v>126</v>
      </c>
      <c r="W44" s="184">
        <v>1</v>
      </c>
      <c r="X44" s="298">
        <v>1</v>
      </c>
      <c r="Y44" s="230"/>
      <c r="Z44" s="62"/>
      <c r="AA44" s="181" t="s">
        <v>126</v>
      </c>
      <c r="AB44" s="466">
        <v>1</v>
      </c>
      <c r="AC44" s="230"/>
      <c r="AD44" s="230"/>
      <c r="AE44" s="230"/>
      <c r="AF44" s="230"/>
      <c r="AG44" s="230"/>
      <c r="AH44" s="230"/>
      <c r="AI44" s="230"/>
      <c r="AJ44" s="62"/>
      <c r="AK44" s="181" t="s">
        <v>126</v>
      </c>
      <c r="AL44" s="231">
        <v>2</v>
      </c>
      <c r="AM44" s="232"/>
      <c r="AN44" s="233"/>
      <c r="AO44" s="232"/>
      <c r="AP44" s="233"/>
      <c r="AQ44" s="232"/>
      <c r="AR44" s="233"/>
      <c r="AS44" s="232"/>
      <c r="AT44" s="233"/>
      <c r="AU44" s="232"/>
      <c r="AV44" s="233"/>
      <c r="AW44" s="232"/>
      <c r="AX44" s="233"/>
      <c r="AY44" s="232"/>
      <c r="AZ44" s="233"/>
      <c r="BA44" s="76"/>
      <c r="BB44" s="181" t="s">
        <v>126</v>
      </c>
      <c r="BC44" s="253"/>
      <c r="BE44" s="253"/>
    </row>
    <row r="45" spans="2:57" s="95" customFormat="1" ht="15" customHeight="1" x14ac:dyDescent="0.25">
      <c r="B45" s="297" t="s">
        <v>127</v>
      </c>
      <c r="C45" s="296" t="s">
        <v>232</v>
      </c>
      <c r="F45" s="181" t="s">
        <v>127</v>
      </c>
      <c r="G45" s="229"/>
      <c r="H45" s="233"/>
      <c r="I45" s="465"/>
      <c r="J45" s="229"/>
      <c r="K45" s="233"/>
      <c r="L45" s="465"/>
      <c r="M45" s="229"/>
      <c r="N45" s="233"/>
      <c r="O45" s="465"/>
      <c r="P45" s="229"/>
      <c r="Q45" s="233"/>
      <c r="R45" s="465"/>
      <c r="S45" s="229"/>
      <c r="T45" s="233"/>
      <c r="U45" s="103"/>
      <c r="V45" s="181" t="s">
        <v>127</v>
      </c>
      <c r="W45" s="184">
        <v>1</v>
      </c>
      <c r="X45" s="298">
        <v>1</v>
      </c>
      <c r="Y45" s="230"/>
      <c r="Z45" s="62"/>
      <c r="AA45" s="181" t="s">
        <v>127</v>
      </c>
      <c r="AB45" s="466">
        <v>1</v>
      </c>
      <c r="AC45" s="230"/>
      <c r="AD45" s="230"/>
      <c r="AE45" s="230"/>
      <c r="AF45" s="230"/>
      <c r="AG45" s="230"/>
      <c r="AH45" s="230"/>
      <c r="AI45" s="230"/>
      <c r="AJ45" s="62"/>
      <c r="AK45" s="181" t="s">
        <v>127</v>
      </c>
      <c r="AL45" s="231">
        <v>2</v>
      </c>
      <c r="AM45" s="232"/>
      <c r="AN45" s="233"/>
      <c r="AO45" s="232"/>
      <c r="AP45" s="233"/>
      <c r="AQ45" s="232"/>
      <c r="AR45" s="233"/>
      <c r="AS45" s="232"/>
      <c r="AT45" s="233"/>
      <c r="AU45" s="232"/>
      <c r="AV45" s="233"/>
      <c r="AW45" s="232"/>
      <c r="AX45" s="233"/>
      <c r="AY45" s="232"/>
      <c r="AZ45" s="233"/>
      <c r="BA45" s="76"/>
      <c r="BB45" s="181" t="s">
        <v>127</v>
      </c>
      <c r="BC45" s="253"/>
      <c r="BE45" s="253"/>
    </row>
    <row r="46" spans="2:57" s="95" customFormat="1" ht="15" customHeight="1" x14ac:dyDescent="0.25">
      <c r="B46" s="297" t="s">
        <v>128</v>
      </c>
      <c r="C46" s="296" t="s">
        <v>232</v>
      </c>
      <c r="F46" s="181" t="s">
        <v>128</v>
      </c>
      <c r="G46" s="229"/>
      <c r="H46" s="233"/>
      <c r="I46" s="465"/>
      <c r="J46" s="229"/>
      <c r="K46" s="233"/>
      <c r="L46" s="465"/>
      <c r="M46" s="229"/>
      <c r="N46" s="233"/>
      <c r="O46" s="465"/>
      <c r="P46" s="229"/>
      <c r="Q46" s="233"/>
      <c r="R46" s="465"/>
      <c r="S46" s="229"/>
      <c r="T46" s="233"/>
      <c r="U46" s="103"/>
      <c r="V46" s="181" t="s">
        <v>128</v>
      </c>
      <c r="W46" s="184">
        <v>1</v>
      </c>
      <c r="X46" s="298">
        <v>2</v>
      </c>
      <c r="Y46" s="230"/>
      <c r="Z46" s="62"/>
      <c r="AA46" s="181" t="s">
        <v>128</v>
      </c>
      <c r="AB46" s="466">
        <v>1</v>
      </c>
      <c r="AC46" s="230"/>
      <c r="AD46" s="230"/>
      <c r="AE46" s="230"/>
      <c r="AF46" s="230"/>
      <c r="AG46" s="230"/>
      <c r="AH46" s="230"/>
      <c r="AI46" s="230"/>
      <c r="AJ46" s="62"/>
      <c r="AK46" s="181" t="s">
        <v>128</v>
      </c>
      <c r="AL46" s="231">
        <v>2</v>
      </c>
      <c r="AM46" s="232"/>
      <c r="AN46" s="233"/>
      <c r="AO46" s="232"/>
      <c r="AP46" s="233"/>
      <c r="AQ46" s="232"/>
      <c r="AR46" s="233"/>
      <c r="AS46" s="232"/>
      <c r="AT46" s="233"/>
      <c r="AU46" s="232"/>
      <c r="AV46" s="233"/>
      <c r="AW46" s="232"/>
      <c r="AX46" s="233"/>
      <c r="AY46" s="232"/>
      <c r="AZ46" s="233"/>
      <c r="BA46" s="76"/>
      <c r="BB46" s="181" t="s">
        <v>128</v>
      </c>
      <c r="BC46" s="253"/>
      <c r="BE46" s="253"/>
    </row>
    <row r="47" spans="2:57" s="95" customFormat="1" ht="15" customHeight="1" x14ac:dyDescent="0.25">
      <c r="B47" s="297" t="s">
        <v>129</v>
      </c>
      <c r="C47" s="296" t="s">
        <v>232</v>
      </c>
      <c r="F47" s="181" t="s">
        <v>129</v>
      </c>
      <c r="G47" s="229"/>
      <c r="H47" s="233"/>
      <c r="I47" s="465"/>
      <c r="J47" s="229"/>
      <c r="K47" s="233"/>
      <c r="L47" s="465"/>
      <c r="M47" s="229"/>
      <c r="N47" s="233"/>
      <c r="O47" s="465"/>
      <c r="P47" s="229"/>
      <c r="Q47" s="233"/>
      <c r="R47" s="465"/>
      <c r="S47" s="229"/>
      <c r="T47" s="233"/>
      <c r="U47" s="103"/>
      <c r="V47" s="181" t="s">
        <v>129</v>
      </c>
      <c r="W47" s="184">
        <v>1</v>
      </c>
      <c r="X47" s="298">
        <v>2</v>
      </c>
      <c r="Y47" s="230"/>
      <c r="Z47" s="62"/>
      <c r="AA47" s="181" t="s">
        <v>129</v>
      </c>
      <c r="AB47" s="466">
        <v>1</v>
      </c>
      <c r="AC47" s="230"/>
      <c r="AD47" s="230"/>
      <c r="AE47" s="230"/>
      <c r="AF47" s="230"/>
      <c r="AG47" s="230"/>
      <c r="AH47" s="230"/>
      <c r="AI47" s="230"/>
      <c r="AJ47" s="62"/>
      <c r="AK47" s="181" t="s">
        <v>129</v>
      </c>
      <c r="AL47" s="231">
        <v>2</v>
      </c>
      <c r="AM47" s="232"/>
      <c r="AN47" s="233"/>
      <c r="AO47" s="232"/>
      <c r="AP47" s="233"/>
      <c r="AQ47" s="232"/>
      <c r="AR47" s="233"/>
      <c r="AS47" s="232"/>
      <c r="AT47" s="233"/>
      <c r="AU47" s="232"/>
      <c r="AV47" s="233"/>
      <c r="AW47" s="232"/>
      <c r="AX47" s="233"/>
      <c r="AY47" s="232"/>
      <c r="AZ47" s="233"/>
      <c r="BA47" s="76"/>
      <c r="BB47" s="181" t="s">
        <v>129</v>
      </c>
      <c r="BC47" s="253"/>
      <c r="BE47" s="253"/>
    </row>
    <row r="48" spans="2:57" s="95" customFormat="1" ht="15" customHeight="1" x14ac:dyDescent="0.25">
      <c r="B48" s="297" t="s">
        <v>130</v>
      </c>
      <c r="C48" s="296" t="s">
        <v>232</v>
      </c>
      <c r="F48" s="181" t="s">
        <v>130</v>
      </c>
      <c r="G48" s="229"/>
      <c r="H48" s="233"/>
      <c r="I48" s="465"/>
      <c r="J48" s="229"/>
      <c r="K48" s="233"/>
      <c r="L48" s="465"/>
      <c r="M48" s="229"/>
      <c r="N48" s="233"/>
      <c r="O48" s="465"/>
      <c r="P48" s="229"/>
      <c r="Q48" s="233"/>
      <c r="R48" s="465"/>
      <c r="S48" s="229"/>
      <c r="T48" s="233"/>
      <c r="U48" s="103"/>
      <c r="V48" s="181" t="s">
        <v>130</v>
      </c>
      <c r="W48" s="184">
        <v>1</v>
      </c>
      <c r="X48" s="298">
        <v>1</v>
      </c>
      <c r="Y48" s="230"/>
      <c r="Z48" s="62"/>
      <c r="AA48" s="181" t="s">
        <v>130</v>
      </c>
      <c r="AB48" s="466">
        <v>1</v>
      </c>
      <c r="AC48" s="230"/>
      <c r="AD48" s="230"/>
      <c r="AE48" s="230"/>
      <c r="AF48" s="230"/>
      <c r="AG48" s="230"/>
      <c r="AH48" s="230"/>
      <c r="AI48" s="230"/>
      <c r="AJ48" s="62"/>
      <c r="AK48" s="181" t="s">
        <v>130</v>
      </c>
      <c r="AL48" s="231">
        <v>1</v>
      </c>
      <c r="AM48" s="232"/>
      <c r="AN48" s="233"/>
      <c r="AO48" s="232"/>
      <c r="AP48" s="233"/>
      <c r="AQ48" s="232"/>
      <c r="AR48" s="233"/>
      <c r="AS48" s="232"/>
      <c r="AT48" s="233"/>
      <c r="AU48" s="232"/>
      <c r="AV48" s="233"/>
      <c r="AW48" s="232"/>
      <c r="AX48" s="233"/>
      <c r="AY48" s="232"/>
      <c r="AZ48" s="233"/>
      <c r="BA48" s="76"/>
      <c r="BB48" s="181" t="s">
        <v>130</v>
      </c>
      <c r="BC48" s="253"/>
      <c r="BE48" s="253"/>
    </row>
    <row r="49" spans="2:57" s="95" customFormat="1" ht="15" customHeight="1" x14ac:dyDescent="0.25">
      <c r="B49" s="297" t="s">
        <v>131</v>
      </c>
      <c r="C49" s="296" t="s">
        <v>235</v>
      </c>
      <c r="F49" s="181" t="s">
        <v>131</v>
      </c>
      <c r="G49" s="229"/>
      <c r="H49" s="233"/>
      <c r="I49" s="465"/>
      <c r="J49" s="229"/>
      <c r="K49" s="233"/>
      <c r="L49" s="465"/>
      <c r="M49" s="229"/>
      <c r="N49" s="233"/>
      <c r="O49" s="465"/>
      <c r="P49" s="229"/>
      <c r="Q49" s="233"/>
      <c r="R49" s="465"/>
      <c r="S49" s="229"/>
      <c r="T49" s="233"/>
      <c r="U49" s="103"/>
      <c r="V49" s="181" t="s">
        <v>131</v>
      </c>
      <c r="W49" s="184">
        <v>2</v>
      </c>
      <c r="X49" s="298">
        <v>2</v>
      </c>
      <c r="Y49" s="230"/>
      <c r="Z49" s="62"/>
      <c r="AA49" s="181" t="s">
        <v>131</v>
      </c>
      <c r="AB49" s="466">
        <v>1</v>
      </c>
      <c r="AC49" s="230"/>
      <c r="AD49" s="230"/>
      <c r="AE49" s="230"/>
      <c r="AF49" s="230"/>
      <c r="AG49" s="230"/>
      <c r="AH49" s="230"/>
      <c r="AI49" s="230"/>
      <c r="AJ49" s="62"/>
      <c r="AK49" s="181" t="s">
        <v>131</v>
      </c>
      <c r="AL49" s="231">
        <v>11</v>
      </c>
      <c r="AM49" s="232"/>
      <c r="AN49" s="233"/>
      <c r="AO49" s="232"/>
      <c r="AP49" s="233"/>
      <c r="AQ49" s="232"/>
      <c r="AR49" s="233"/>
      <c r="AS49" s="232"/>
      <c r="AT49" s="233"/>
      <c r="AU49" s="232"/>
      <c r="AV49" s="233"/>
      <c r="AW49" s="232"/>
      <c r="AX49" s="233"/>
      <c r="AY49" s="232"/>
      <c r="AZ49" s="233"/>
      <c r="BA49" s="76"/>
      <c r="BB49" s="181" t="s">
        <v>131</v>
      </c>
      <c r="BC49" s="253"/>
      <c r="BE49" s="253"/>
    </row>
    <row r="50" spans="2:57" s="95" customFormat="1" ht="15" customHeight="1" x14ac:dyDescent="0.25">
      <c r="B50" s="297" t="s">
        <v>132</v>
      </c>
      <c r="C50" s="296" t="s">
        <v>232</v>
      </c>
      <c r="F50" s="181" t="s">
        <v>132</v>
      </c>
      <c r="G50" s="229"/>
      <c r="H50" s="233"/>
      <c r="I50" s="465"/>
      <c r="J50" s="229"/>
      <c r="K50" s="233"/>
      <c r="L50" s="465"/>
      <c r="M50" s="229"/>
      <c r="N50" s="233"/>
      <c r="O50" s="465"/>
      <c r="P50" s="229"/>
      <c r="Q50" s="233"/>
      <c r="R50" s="465"/>
      <c r="S50" s="229"/>
      <c r="T50" s="233"/>
      <c r="U50" s="103"/>
      <c r="V50" s="181" t="s">
        <v>132</v>
      </c>
      <c r="W50" s="184">
        <v>1</v>
      </c>
      <c r="X50" s="298">
        <v>2</v>
      </c>
      <c r="Y50" s="230"/>
      <c r="Z50" s="62"/>
      <c r="AA50" s="181" t="s">
        <v>132</v>
      </c>
      <c r="AB50" s="466">
        <v>1</v>
      </c>
      <c r="AC50" s="230"/>
      <c r="AD50" s="230"/>
      <c r="AE50" s="230"/>
      <c r="AF50" s="230"/>
      <c r="AG50" s="230"/>
      <c r="AH50" s="230"/>
      <c r="AI50" s="230"/>
      <c r="AJ50" s="62"/>
      <c r="AK50" s="181" t="s">
        <v>132</v>
      </c>
      <c r="AL50" s="231">
        <v>1</v>
      </c>
      <c r="AM50" s="232"/>
      <c r="AN50" s="233"/>
      <c r="AO50" s="232"/>
      <c r="AP50" s="233"/>
      <c r="AQ50" s="232"/>
      <c r="AR50" s="233"/>
      <c r="AS50" s="232"/>
      <c r="AT50" s="233"/>
      <c r="AU50" s="232"/>
      <c r="AV50" s="233"/>
      <c r="AW50" s="232"/>
      <c r="AX50" s="233"/>
      <c r="AY50" s="232"/>
      <c r="AZ50" s="233"/>
      <c r="BA50" s="76"/>
      <c r="BB50" s="181" t="s">
        <v>132</v>
      </c>
      <c r="BC50" s="253"/>
      <c r="BE50" s="253"/>
    </row>
    <row r="51" spans="2:57" s="95" customFormat="1" ht="15" customHeight="1" x14ac:dyDescent="0.25">
      <c r="B51" s="297" t="s">
        <v>133</v>
      </c>
      <c r="C51" s="296" t="s">
        <v>235</v>
      </c>
      <c r="F51" s="181" t="s">
        <v>133</v>
      </c>
      <c r="G51" s="229"/>
      <c r="H51" s="233"/>
      <c r="I51" s="465"/>
      <c r="J51" s="229"/>
      <c r="K51" s="233"/>
      <c r="L51" s="465"/>
      <c r="M51" s="229"/>
      <c r="N51" s="233"/>
      <c r="O51" s="465"/>
      <c r="P51" s="229"/>
      <c r="Q51" s="233"/>
      <c r="R51" s="465"/>
      <c r="S51" s="229"/>
      <c r="T51" s="233"/>
      <c r="U51" s="103"/>
      <c r="V51" s="181" t="s">
        <v>133</v>
      </c>
      <c r="W51" s="184">
        <v>2</v>
      </c>
      <c r="X51" s="298">
        <v>2</v>
      </c>
      <c r="Y51" s="230"/>
      <c r="Z51" s="62"/>
      <c r="AA51" s="181" t="s">
        <v>133</v>
      </c>
      <c r="AB51" s="466">
        <v>1</v>
      </c>
      <c r="AC51" s="230"/>
      <c r="AD51" s="230"/>
      <c r="AE51" s="230"/>
      <c r="AF51" s="230"/>
      <c r="AG51" s="230"/>
      <c r="AH51" s="230"/>
      <c r="AI51" s="230"/>
      <c r="AJ51" s="62"/>
      <c r="AK51" s="181" t="s">
        <v>133</v>
      </c>
      <c r="AL51" s="231">
        <v>20</v>
      </c>
      <c r="AM51" s="232"/>
      <c r="AN51" s="233"/>
      <c r="AO51" s="232"/>
      <c r="AP51" s="233"/>
      <c r="AQ51" s="232"/>
      <c r="AR51" s="233"/>
      <c r="AS51" s="232"/>
      <c r="AT51" s="233"/>
      <c r="AU51" s="232"/>
      <c r="AV51" s="233"/>
      <c r="AW51" s="232"/>
      <c r="AX51" s="233"/>
      <c r="AY51" s="232"/>
      <c r="AZ51" s="233"/>
      <c r="BA51" s="76"/>
      <c r="BB51" s="181" t="s">
        <v>133</v>
      </c>
      <c r="BC51" s="253"/>
      <c r="BE51" s="253"/>
    </row>
    <row r="52" spans="2:57" s="95" customFormat="1" ht="15" customHeight="1" x14ac:dyDescent="0.25">
      <c r="B52" s="297" t="s">
        <v>134</v>
      </c>
      <c r="C52" s="296" t="s">
        <v>236</v>
      </c>
      <c r="F52" s="181" t="s">
        <v>134</v>
      </c>
      <c r="G52" s="229"/>
      <c r="H52" s="233"/>
      <c r="I52" s="465"/>
      <c r="J52" s="229"/>
      <c r="K52" s="233"/>
      <c r="L52" s="465"/>
      <c r="M52" s="229"/>
      <c r="N52" s="233"/>
      <c r="O52" s="465"/>
      <c r="P52" s="229"/>
      <c r="Q52" s="233"/>
      <c r="R52" s="465"/>
      <c r="S52" s="229"/>
      <c r="T52" s="233"/>
      <c r="U52" s="103"/>
      <c r="V52" s="181" t="s">
        <v>134</v>
      </c>
      <c r="W52" s="184">
        <v>2</v>
      </c>
      <c r="X52" s="298">
        <v>2</v>
      </c>
      <c r="Y52" s="230"/>
      <c r="Z52" s="62"/>
      <c r="AA52" s="181" t="s">
        <v>134</v>
      </c>
      <c r="AB52" s="466">
        <v>3</v>
      </c>
      <c r="AC52" s="230"/>
      <c r="AD52" s="230"/>
      <c r="AE52" s="230"/>
      <c r="AF52" s="230"/>
      <c r="AG52" s="230"/>
      <c r="AH52" s="230"/>
      <c r="AI52" s="230"/>
      <c r="AJ52" s="62"/>
      <c r="AK52" s="181" t="s">
        <v>134</v>
      </c>
      <c r="AL52" s="231">
        <v>24</v>
      </c>
      <c r="AM52" s="232"/>
      <c r="AN52" s="233"/>
      <c r="AO52" s="232"/>
      <c r="AP52" s="233"/>
      <c r="AQ52" s="232"/>
      <c r="AR52" s="233"/>
      <c r="AS52" s="232"/>
      <c r="AT52" s="233"/>
      <c r="AU52" s="232"/>
      <c r="AV52" s="233"/>
      <c r="AW52" s="232"/>
      <c r="AX52" s="233"/>
      <c r="AY52" s="232"/>
      <c r="AZ52" s="233"/>
      <c r="BA52" s="76"/>
      <c r="BB52" s="181" t="s">
        <v>134</v>
      </c>
      <c r="BC52" s="253"/>
      <c r="BE52" s="253"/>
    </row>
    <row r="53" spans="2:57" s="95" customFormat="1" ht="15" customHeight="1" x14ac:dyDescent="0.25">
      <c r="B53" s="297" t="s">
        <v>135</v>
      </c>
      <c r="C53" s="296" t="s">
        <v>235</v>
      </c>
      <c r="F53" s="181" t="s">
        <v>135</v>
      </c>
      <c r="G53" s="229"/>
      <c r="H53" s="233"/>
      <c r="I53" s="465"/>
      <c r="J53" s="229"/>
      <c r="K53" s="233"/>
      <c r="L53" s="465"/>
      <c r="M53" s="229"/>
      <c r="N53" s="233"/>
      <c r="O53" s="465"/>
      <c r="P53" s="229"/>
      <c r="Q53" s="233"/>
      <c r="R53" s="465"/>
      <c r="S53" s="229"/>
      <c r="T53" s="233"/>
      <c r="U53" s="103"/>
      <c r="V53" s="181" t="s">
        <v>135</v>
      </c>
      <c r="W53" s="184">
        <v>1</v>
      </c>
      <c r="X53" s="298">
        <v>2</v>
      </c>
      <c r="Y53" s="230"/>
      <c r="Z53" s="62"/>
      <c r="AA53" s="181" t="s">
        <v>135</v>
      </c>
      <c r="AB53" s="466">
        <v>1</v>
      </c>
      <c r="AC53" s="230"/>
      <c r="AD53" s="230"/>
      <c r="AE53" s="230"/>
      <c r="AF53" s="230"/>
      <c r="AG53" s="230"/>
      <c r="AH53" s="230"/>
      <c r="AI53" s="230"/>
      <c r="AJ53" s="62"/>
      <c r="AK53" s="181" t="s">
        <v>135</v>
      </c>
      <c r="AL53" s="231">
        <v>3</v>
      </c>
      <c r="AM53" s="232"/>
      <c r="AN53" s="233"/>
      <c r="AO53" s="232"/>
      <c r="AP53" s="233"/>
      <c r="AQ53" s="232"/>
      <c r="AR53" s="233"/>
      <c r="AS53" s="232"/>
      <c r="AT53" s="233"/>
      <c r="AU53" s="232"/>
      <c r="AV53" s="233"/>
      <c r="AW53" s="232"/>
      <c r="AX53" s="233"/>
      <c r="AY53" s="232"/>
      <c r="AZ53" s="233"/>
      <c r="BA53" s="76"/>
      <c r="BB53" s="181" t="s">
        <v>135</v>
      </c>
      <c r="BC53" s="253"/>
      <c r="BE53" s="253"/>
    </row>
    <row r="54" spans="2:57" s="95" customFormat="1" ht="15" customHeight="1" x14ac:dyDescent="0.25">
      <c r="B54" s="297" t="s">
        <v>136</v>
      </c>
      <c r="C54" s="296" t="s">
        <v>235</v>
      </c>
      <c r="F54" s="181" t="s">
        <v>136</v>
      </c>
      <c r="G54" s="229"/>
      <c r="H54" s="233"/>
      <c r="I54" s="465"/>
      <c r="J54" s="229"/>
      <c r="K54" s="233"/>
      <c r="L54" s="465"/>
      <c r="M54" s="229"/>
      <c r="N54" s="233"/>
      <c r="O54" s="465"/>
      <c r="P54" s="229"/>
      <c r="Q54" s="233"/>
      <c r="R54" s="465"/>
      <c r="S54" s="229"/>
      <c r="T54" s="233"/>
      <c r="U54" s="103"/>
      <c r="V54" s="181" t="s">
        <v>136</v>
      </c>
      <c r="W54" s="184">
        <v>1</v>
      </c>
      <c r="X54" s="298">
        <v>2</v>
      </c>
      <c r="Y54" s="230"/>
      <c r="Z54" s="62"/>
      <c r="AA54" s="181" t="s">
        <v>136</v>
      </c>
      <c r="AB54" s="466">
        <v>1</v>
      </c>
      <c r="AC54" s="230"/>
      <c r="AD54" s="230"/>
      <c r="AE54" s="230"/>
      <c r="AF54" s="230"/>
      <c r="AG54" s="230"/>
      <c r="AH54" s="230"/>
      <c r="AI54" s="230"/>
      <c r="AJ54" s="62"/>
      <c r="AK54" s="181" t="s">
        <v>136</v>
      </c>
      <c r="AL54" s="231">
        <v>8</v>
      </c>
      <c r="AM54" s="232"/>
      <c r="AN54" s="233"/>
      <c r="AO54" s="232"/>
      <c r="AP54" s="233"/>
      <c r="AQ54" s="232"/>
      <c r="AR54" s="233"/>
      <c r="AS54" s="232"/>
      <c r="AT54" s="233"/>
      <c r="AU54" s="232"/>
      <c r="AV54" s="233"/>
      <c r="AW54" s="232"/>
      <c r="AX54" s="233"/>
      <c r="AY54" s="232"/>
      <c r="AZ54" s="233"/>
      <c r="BA54" s="76"/>
      <c r="BB54" s="181" t="s">
        <v>136</v>
      </c>
      <c r="BC54" s="253"/>
      <c r="BE54" s="253"/>
    </row>
    <row r="55" spans="2:57" s="95" customFormat="1" ht="15" customHeight="1" x14ac:dyDescent="0.25">
      <c r="B55" s="297" t="s">
        <v>137</v>
      </c>
      <c r="C55" s="296" t="s">
        <v>232</v>
      </c>
      <c r="F55" s="181" t="s">
        <v>137</v>
      </c>
      <c r="G55" s="229"/>
      <c r="H55" s="233"/>
      <c r="I55" s="465"/>
      <c r="J55" s="229"/>
      <c r="K55" s="233"/>
      <c r="L55" s="465"/>
      <c r="M55" s="229"/>
      <c r="N55" s="233"/>
      <c r="O55" s="465"/>
      <c r="P55" s="229"/>
      <c r="Q55" s="233"/>
      <c r="R55" s="465"/>
      <c r="S55" s="229"/>
      <c r="T55" s="233"/>
      <c r="U55" s="103"/>
      <c r="V55" s="181" t="s">
        <v>137</v>
      </c>
      <c r="W55" s="184">
        <v>1</v>
      </c>
      <c r="X55" s="298">
        <v>1</v>
      </c>
      <c r="Y55" s="230"/>
      <c r="Z55" s="62"/>
      <c r="AA55" s="181" t="s">
        <v>137</v>
      </c>
      <c r="AB55" s="466">
        <v>1</v>
      </c>
      <c r="AC55" s="230"/>
      <c r="AD55" s="230"/>
      <c r="AE55" s="230"/>
      <c r="AF55" s="230"/>
      <c r="AG55" s="230"/>
      <c r="AH55" s="230"/>
      <c r="AI55" s="230"/>
      <c r="AJ55" s="62"/>
      <c r="AK55" s="181" t="s">
        <v>137</v>
      </c>
      <c r="AL55" s="231">
        <v>3</v>
      </c>
      <c r="AM55" s="232"/>
      <c r="AN55" s="233"/>
      <c r="AO55" s="232"/>
      <c r="AP55" s="233"/>
      <c r="AQ55" s="232"/>
      <c r="AR55" s="233"/>
      <c r="AS55" s="232"/>
      <c r="AT55" s="233"/>
      <c r="AU55" s="232"/>
      <c r="AV55" s="233"/>
      <c r="AW55" s="232"/>
      <c r="AX55" s="233"/>
      <c r="AY55" s="232"/>
      <c r="AZ55" s="233"/>
      <c r="BA55" s="76"/>
      <c r="BB55" s="181" t="s">
        <v>137</v>
      </c>
      <c r="BC55" s="253"/>
      <c r="BE55" s="253"/>
    </row>
    <row r="56" spans="2:57" s="95" customFormat="1" ht="15" customHeight="1" x14ac:dyDescent="0.25">
      <c r="B56" s="297" t="s">
        <v>138</v>
      </c>
      <c r="C56" s="296" t="s">
        <v>235</v>
      </c>
      <c r="F56" s="181" t="s">
        <v>138</v>
      </c>
      <c r="G56" s="229"/>
      <c r="H56" s="233"/>
      <c r="I56" s="465"/>
      <c r="J56" s="229"/>
      <c r="K56" s="233"/>
      <c r="L56" s="465"/>
      <c r="M56" s="229"/>
      <c r="N56" s="233"/>
      <c r="O56" s="465"/>
      <c r="P56" s="229"/>
      <c r="Q56" s="233"/>
      <c r="R56" s="465"/>
      <c r="S56" s="229"/>
      <c r="T56" s="233"/>
      <c r="U56" s="103"/>
      <c r="V56" s="181" t="s">
        <v>138</v>
      </c>
      <c r="W56" s="184">
        <v>1</v>
      </c>
      <c r="X56" s="298">
        <v>2</v>
      </c>
      <c r="Y56" s="230"/>
      <c r="Z56" s="62"/>
      <c r="AA56" s="181" t="s">
        <v>138</v>
      </c>
      <c r="AB56" s="466">
        <v>1</v>
      </c>
      <c r="AC56" s="230"/>
      <c r="AD56" s="230"/>
      <c r="AE56" s="230"/>
      <c r="AF56" s="230"/>
      <c r="AG56" s="230"/>
      <c r="AH56" s="230"/>
      <c r="AI56" s="230"/>
      <c r="AJ56" s="62"/>
      <c r="AK56" s="181" t="s">
        <v>138</v>
      </c>
      <c r="AL56" s="231">
        <v>6</v>
      </c>
      <c r="AM56" s="232"/>
      <c r="AN56" s="233"/>
      <c r="AO56" s="232"/>
      <c r="AP56" s="233"/>
      <c r="AQ56" s="232"/>
      <c r="AR56" s="233"/>
      <c r="AS56" s="232"/>
      <c r="AT56" s="233"/>
      <c r="AU56" s="232"/>
      <c r="AV56" s="233"/>
      <c r="AW56" s="232"/>
      <c r="AX56" s="233"/>
      <c r="AY56" s="232"/>
      <c r="AZ56" s="233"/>
      <c r="BA56" s="76"/>
      <c r="BB56" s="181" t="s">
        <v>138</v>
      </c>
      <c r="BC56" s="253"/>
      <c r="BE56" s="253"/>
    </row>
    <row r="57" spans="2:57" s="95" customFormat="1" ht="15" customHeight="1" x14ac:dyDescent="0.25">
      <c r="B57" s="297" t="s">
        <v>139</v>
      </c>
      <c r="C57" s="296" t="s">
        <v>235</v>
      </c>
      <c r="F57" s="181" t="s">
        <v>139</v>
      </c>
      <c r="G57" s="229"/>
      <c r="H57" s="233"/>
      <c r="I57" s="465"/>
      <c r="J57" s="229"/>
      <c r="K57" s="233"/>
      <c r="L57" s="465"/>
      <c r="M57" s="229"/>
      <c r="N57" s="233"/>
      <c r="O57" s="465"/>
      <c r="P57" s="229"/>
      <c r="Q57" s="233"/>
      <c r="R57" s="465"/>
      <c r="S57" s="229"/>
      <c r="T57" s="233"/>
      <c r="U57" s="103"/>
      <c r="V57" s="181" t="s">
        <v>139</v>
      </c>
      <c r="W57" s="184">
        <v>1</v>
      </c>
      <c r="X57" s="298">
        <v>2</v>
      </c>
      <c r="Y57" s="230"/>
      <c r="Z57" s="62"/>
      <c r="AA57" s="181" t="s">
        <v>139</v>
      </c>
      <c r="AB57" s="466">
        <v>1</v>
      </c>
      <c r="AC57" s="230"/>
      <c r="AD57" s="230"/>
      <c r="AE57" s="230"/>
      <c r="AF57" s="230"/>
      <c r="AG57" s="230"/>
      <c r="AH57" s="230"/>
      <c r="AI57" s="230"/>
      <c r="AJ57" s="62"/>
      <c r="AK57" s="181" t="s">
        <v>139</v>
      </c>
      <c r="AL57" s="231">
        <v>5</v>
      </c>
      <c r="AM57" s="232"/>
      <c r="AN57" s="233"/>
      <c r="AO57" s="232"/>
      <c r="AP57" s="233"/>
      <c r="AQ57" s="232"/>
      <c r="AR57" s="233"/>
      <c r="AS57" s="232"/>
      <c r="AT57" s="233"/>
      <c r="AU57" s="232"/>
      <c r="AV57" s="233"/>
      <c r="AW57" s="232"/>
      <c r="AX57" s="233"/>
      <c r="AY57" s="232"/>
      <c r="AZ57" s="233"/>
      <c r="BA57" s="76"/>
      <c r="BB57" s="181" t="s">
        <v>139</v>
      </c>
      <c r="BC57" s="253"/>
      <c r="BE57" s="253"/>
    </row>
    <row r="58" spans="2:57" s="95" customFormat="1" ht="15" customHeight="1" x14ac:dyDescent="0.25">
      <c r="B58" s="297" t="s">
        <v>140</v>
      </c>
      <c r="C58" s="296" t="s">
        <v>232</v>
      </c>
      <c r="F58" s="181" t="s">
        <v>140</v>
      </c>
      <c r="G58" s="229"/>
      <c r="H58" s="233"/>
      <c r="I58" s="465"/>
      <c r="J58" s="229"/>
      <c r="K58" s="233"/>
      <c r="L58" s="465"/>
      <c r="M58" s="229"/>
      <c r="N58" s="233"/>
      <c r="O58" s="465"/>
      <c r="P58" s="229"/>
      <c r="Q58" s="233"/>
      <c r="R58" s="465"/>
      <c r="S58" s="229"/>
      <c r="T58" s="233"/>
      <c r="U58" s="103"/>
      <c r="V58" s="181" t="s">
        <v>140</v>
      </c>
      <c r="W58" s="184">
        <v>1</v>
      </c>
      <c r="X58" s="298">
        <v>1</v>
      </c>
      <c r="Y58" s="230"/>
      <c r="Z58" s="62"/>
      <c r="AA58" s="181" t="s">
        <v>140</v>
      </c>
      <c r="AB58" s="466">
        <v>1</v>
      </c>
      <c r="AC58" s="230"/>
      <c r="AD58" s="230"/>
      <c r="AE58" s="230"/>
      <c r="AF58" s="230"/>
      <c r="AG58" s="230"/>
      <c r="AH58" s="230"/>
      <c r="AI58" s="230"/>
      <c r="AJ58" s="62"/>
      <c r="AK58" s="181" t="s">
        <v>140</v>
      </c>
      <c r="AL58" s="231">
        <v>1</v>
      </c>
      <c r="AM58" s="232"/>
      <c r="AN58" s="233"/>
      <c r="AO58" s="232"/>
      <c r="AP58" s="233"/>
      <c r="AQ58" s="232"/>
      <c r="AR58" s="233"/>
      <c r="AS58" s="232"/>
      <c r="AT58" s="233"/>
      <c r="AU58" s="232"/>
      <c r="AV58" s="233"/>
      <c r="AW58" s="232"/>
      <c r="AX58" s="233"/>
      <c r="AY58" s="232"/>
      <c r="AZ58" s="233"/>
      <c r="BA58" s="76"/>
      <c r="BB58" s="181" t="s">
        <v>140</v>
      </c>
      <c r="BC58" s="253"/>
      <c r="BE58" s="253"/>
    </row>
    <row r="59" spans="2:57" s="95" customFormat="1" ht="15" customHeight="1" x14ac:dyDescent="0.25">
      <c r="B59" s="297" t="s">
        <v>141</v>
      </c>
      <c r="C59" s="296" t="s">
        <v>232</v>
      </c>
      <c r="F59" s="181" t="s">
        <v>141</v>
      </c>
      <c r="G59" s="229"/>
      <c r="H59" s="233"/>
      <c r="I59" s="465"/>
      <c r="J59" s="229"/>
      <c r="K59" s="233"/>
      <c r="L59" s="465"/>
      <c r="M59" s="229"/>
      <c r="N59" s="233"/>
      <c r="O59" s="465"/>
      <c r="P59" s="229"/>
      <c r="Q59" s="233"/>
      <c r="R59" s="465"/>
      <c r="S59" s="229"/>
      <c r="T59" s="233"/>
      <c r="U59" s="103"/>
      <c r="V59" s="181" t="s">
        <v>141</v>
      </c>
      <c r="W59" s="184">
        <v>1</v>
      </c>
      <c r="X59" s="298">
        <v>1</v>
      </c>
      <c r="Y59" s="230"/>
      <c r="Z59" s="62"/>
      <c r="AA59" s="181" t="s">
        <v>141</v>
      </c>
      <c r="AB59" s="466">
        <v>1</v>
      </c>
      <c r="AC59" s="230"/>
      <c r="AD59" s="230"/>
      <c r="AE59" s="230"/>
      <c r="AF59" s="230"/>
      <c r="AG59" s="230"/>
      <c r="AH59" s="230"/>
      <c r="AI59" s="230"/>
      <c r="AJ59" s="62"/>
      <c r="AK59" s="181" t="s">
        <v>141</v>
      </c>
      <c r="AL59" s="231">
        <v>1</v>
      </c>
      <c r="AM59" s="232"/>
      <c r="AN59" s="233"/>
      <c r="AO59" s="232"/>
      <c r="AP59" s="233"/>
      <c r="AQ59" s="232"/>
      <c r="AR59" s="233"/>
      <c r="AS59" s="232"/>
      <c r="AT59" s="233"/>
      <c r="AU59" s="232"/>
      <c r="AV59" s="233"/>
      <c r="AW59" s="232"/>
      <c r="AX59" s="233"/>
      <c r="AY59" s="232"/>
      <c r="AZ59" s="233"/>
      <c r="BA59" s="76"/>
      <c r="BB59" s="181" t="s">
        <v>141</v>
      </c>
      <c r="BC59" s="253"/>
      <c r="BE59" s="253"/>
    </row>
    <row r="60" spans="2:57" s="95" customFormat="1" ht="15" customHeight="1" x14ac:dyDescent="0.25">
      <c r="B60" s="297" t="s">
        <v>142</v>
      </c>
      <c r="C60" s="296" t="s">
        <v>235</v>
      </c>
      <c r="F60" s="181" t="s">
        <v>142</v>
      </c>
      <c r="G60" s="229"/>
      <c r="H60" s="233"/>
      <c r="I60" s="465"/>
      <c r="J60" s="229"/>
      <c r="K60" s="233"/>
      <c r="L60" s="465"/>
      <c r="M60" s="229"/>
      <c r="N60" s="233"/>
      <c r="O60" s="465"/>
      <c r="P60" s="229"/>
      <c r="Q60" s="233"/>
      <c r="R60" s="465"/>
      <c r="S60" s="229"/>
      <c r="T60" s="233"/>
      <c r="U60" s="103"/>
      <c r="V60" s="181" t="s">
        <v>142</v>
      </c>
      <c r="W60" s="184">
        <v>1</v>
      </c>
      <c r="X60" s="298">
        <v>2</v>
      </c>
      <c r="Y60" s="230"/>
      <c r="Z60" s="62"/>
      <c r="AA60" s="181" t="s">
        <v>142</v>
      </c>
      <c r="AB60" s="466">
        <v>1</v>
      </c>
      <c r="AC60" s="230"/>
      <c r="AD60" s="230"/>
      <c r="AE60" s="230"/>
      <c r="AF60" s="230"/>
      <c r="AG60" s="230"/>
      <c r="AH60" s="230"/>
      <c r="AI60" s="230"/>
      <c r="AJ60" s="62"/>
      <c r="AK60" s="181" t="s">
        <v>142</v>
      </c>
      <c r="AL60" s="231">
        <v>10</v>
      </c>
      <c r="AM60" s="232"/>
      <c r="AN60" s="233"/>
      <c r="AO60" s="232"/>
      <c r="AP60" s="233"/>
      <c r="AQ60" s="232"/>
      <c r="AR60" s="233"/>
      <c r="AS60" s="232"/>
      <c r="AT60" s="233"/>
      <c r="AU60" s="232"/>
      <c r="AV60" s="233"/>
      <c r="AW60" s="232"/>
      <c r="AX60" s="233"/>
      <c r="AY60" s="232"/>
      <c r="AZ60" s="233"/>
      <c r="BA60" s="76"/>
      <c r="BB60" s="181" t="s">
        <v>142</v>
      </c>
      <c r="BC60" s="253"/>
      <c r="BE60" s="253"/>
    </row>
    <row r="61" spans="2:57" s="95" customFormat="1" ht="15" customHeight="1" x14ac:dyDescent="0.25">
      <c r="B61" s="297" t="s">
        <v>143</v>
      </c>
      <c r="C61" s="296" t="s">
        <v>232</v>
      </c>
      <c r="F61" s="181" t="s">
        <v>143</v>
      </c>
      <c r="G61" s="229"/>
      <c r="H61" s="233"/>
      <c r="I61" s="465"/>
      <c r="J61" s="229"/>
      <c r="K61" s="233"/>
      <c r="L61" s="465"/>
      <c r="M61" s="229"/>
      <c r="N61" s="233"/>
      <c r="O61" s="465"/>
      <c r="P61" s="229"/>
      <c r="Q61" s="233"/>
      <c r="R61" s="465"/>
      <c r="S61" s="229"/>
      <c r="T61" s="233"/>
      <c r="U61" s="103"/>
      <c r="V61" s="181" t="s">
        <v>143</v>
      </c>
      <c r="W61" s="184">
        <v>1</v>
      </c>
      <c r="X61" s="298">
        <v>1</v>
      </c>
      <c r="Y61" s="230"/>
      <c r="Z61" s="62"/>
      <c r="AA61" s="181" t="s">
        <v>143</v>
      </c>
      <c r="AB61" s="466">
        <v>1</v>
      </c>
      <c r="AC61" s="230"/>
      <c r="AD61" s="230"/>
      <c r="AE61" s="230"/>
      <c r="AF61" s="230"/>
      <c r="AG61" s="230"/>
      <c r="AH61" s="230"/>
      <c r="AI61" s="230"/>
      <c r="AJ61" s="62"/>
      <c r="AK61" s="181" t="s">
        <v>143</v>
      </c>
      <c r="AL61" s="231">
        <v>1</v>
      </c>
      <c r="AM61" s="232"/>
      <c r="AN61" s="233"/>
      <c r="AO61" s="232"/>
      <c r="AP61" s="233"/>
      <c r="AQ61" s="232"/>
      <c r="AR61" s="233"/>
      <c r="AS61" s="232"/>
      <c r="AT61" s="233"/>
      <c r="AU61" s="232"/>
      <c r="AV61" s="233"/>
      <c r="AW61" s="232"/>
      <c r="AX61" s="233"/>
      <c r="AY61" s="232"/>
      <c r="AZ61" s="233"/>
      <c r="BA61" s="76"/>
      <c r="BB61" s="181" t="s">
        <v>143</v>
      </c>
      <c r="BC61" s="253"/>
      <c r="BE61" s="253"/>
    </row>
    <row r="62" spans="2:57" s="95" customFormat="1" ht="15" customHeight="1" x14ac:dyDescent="0.25">
      <c r="B62" s="297" t="s">
        <v>144</v>
      </c>
      <c r="C62" s="296" t="s">
        <v>232</v>
      </c>
      <c r="F62" s="181" t="s">
        <v>144</v>
      </c>
      <c r="G62" s="229"/>
      <c r="H62" s="233"/>
      <c r="I62" s="465"/>
      <c r="J62" s="229"/>
      <c r="K62" s="233"/>
      <c r="L62" s="465"/>
      <c r="M62" s="229"/>
      <c r="N62" s="233"/>
      <c r="O62" s="465"/>
      <c r="P62" s="229"/>
      <c r="Q62" s="233"/>
      <c r="R62" s="465"/>
      <c r="S62" s="229"/>
      <c r="T62" s="233"/>
      <c r="U62" s="103"/>
      <c r="V62" s="181" t="s">
        <v>144</v>
      </c>
      <c r="W62" s="184">
        <v>1</v>
      </c>
      <c r="X62" s="298">
        <v>1</v>
      </c>
      <c r="Y62" s="230"/>
      <c r="Z62" s="62"/>
      <c r="AA62" s="181" t="s">
        <v>144</v>
      </c>
      <c r="AB62" s="466">
        <v>1</v>
      </c>
      <c r="AC62" s="230"/>
      <c r="AD62" s="230"/>
      <c r="AE62" s="230"/>
      <c r="AF62" s="230"/>
      <c r="AG62" s="230"/>
      <c r="AH62" s="230"/>
      <c r="AI62" s="230"/>
      <c r="AJ62" s="62"/>
      <c r="AK62" s="181" t="s">
        <v>144</v>
      </c>
      <c r="AL62" s="231">
        <v>1</v>
      </c>
      <c r="AM62" s="232"/>
      <c r="AN62" s="233"/>
      <c r="AO62" s="232"/>
      <c r="AP62" s="233"/>
      <c r="AQ62" s="232"/>
      <c r="AR62" s="233"/>
      <c r="AS62" s="232"/>
      <c r="AT62" s="233"/>
      <c r="AU62" s="232"/>
      <c r="AV62" s="233"/>
      <c r="AW62" s="232"/>
      <c r="AX62" s="233"/>
      <c r="AY62" s="232"/>
      <c r="AZ62" s="233"/>
      <c r="BA62" s="76"/>
      <c r="BB62" s="181" t="s">
        <v>144</v>
      </c>
      <c r="BC62" s="253"/>
      <c r="BE62" s="253"/>
    </row>
    <row r="63" spans="2:57" s="95" customFormat="1" ht="15" customHeight="1" x14ac:dyDescent="0.25">
      <c r="B63" s="297" t="s">
        <v>145</v>
      </c>
      <c r="C63" s="296" t="s">
        <v>235</v>
      </c>
      <c r="F63" s="181" t="s">
        <v>145</v>
      </c>
      <c r="G63" s="229"/>
      <c r="H63" s="233"/>
      <c r="I63" s="465"/>
      <c r="J63" s="229"/>
      <c r="K63" s="233"/>
      <c r="L63" s="465"/>
      <c r="M63" s="229"/>
      <c r="N63" s="233"/>
      <c r="O63" s="465"/>
      <c r="P63" s="229"/>
      <c r="Q63" s="233"/>
      <c r="R63" s="465"/>
      <c r="S63" s="229"/>
      <c r="T63" s="233"/>
      <c r="U63" s="103"/>
      <c r="V63" s="181" t="s">
        <v>145</v>
      </c>
      <c r="W63" s="184">
        <v>2</v>
      </c>
      <c r="X63" s="298">
        <v>2</v>
      </c>
      <c r="Y63" s="230"/>
      <c r="Z63" s="62"/>
      <c r="AA63" s="181" t="s">
        <v>145</v>
      </c>
      <c r="AB63" s="466">
        <v>1</v>
      </c>
      <c r="AC63" s="230"/>
      <c r="AD63" s="230"/>
      <c r="AE63" s="230"/>
      <c r="AF63" s="230"/>
      <c r="AG63" s="230"/>
      <c r="AH63" s="230"/>
      <c r="AI63" s="230"/>
      <c r="AJ63" s="62"/>
      <c r="AK63" s="181" t="s">
        <v>145</v>
      </c>
      <c r="AL63" s="231">
        <v>10</v>
      </c>
      <c r="AM63" s="232"/>
      <c r="AN63" s="233"/>
      <c r="AO63" s="232"/>
      <c r="AP63" s="233"/>
      <c r="AQ63" s="232"/>
      <c r="AR63" s="233"/>
      <c r="AS63" s="232"/>
      <c r="AT63" s="233"/>
      <c r="AU63" s="232"/>
      <c r="AV63" s="233"/>
      <c r="AW63" s="232"/>
      <c r="AX63" s="233"/>
      <c r="AY63" s="232"/>
      <c r="AZ63" s="233"/>
      <c r="BA63" s="76"/>
      <c r="BB63" s="181" t="s">
        <v>145</v>
      </c>
      <c r="BC63" s="253"/>
      <c r="BE63" s="253"/>
    </row>
    <row r="64" spans="2:57" s="95" customFormat="1" ht="15" customHeight="1" x14ac:dyDescent="0.25">
      <c r="B64" s="297" t="s">
        <v>146</v>
      </c>
      <c r="C64" s="296" t="s">
        <v>235</v>
      </c>
      <c r="F64" s="181" t="s">
        <v>146</v>
      </c>
      <c r="G64" s="229"/>
      <c r="H64" s="233"/>
      <c r="I64" s="465"/>
      <c r="J64" s="229"/>
      <c r="K64" s="233"/>
      <c r="L64" s="465"/>
      <c r="M64" s="229"/>
      <c r="N64" s="233"/>
      <c r="O64" s="465"/>
      <c r="P64" s="229"/>
      <c r="Q64" s="233"/>
      <c r="R64" s="465"/>
      <c r="S64" s="229"/>
      <c r="T64" s="233"/>
      <c r="U64" s="103"/>
      <c r="V64" s="181" t="s">
        <v>146</v>
      </c>
      <c r="W64" s="184">
        <v>1</v>
      </c>
      <c r="X64" s="298">
        <v>2</v>
      </c>
      <c r="Y64" s="230"/>
      <c r="Z64" s="62"/>
      <c r="AA64" s="181" t="s">
        <v>146</v>
      </c>
      <c r="AB64" s="466">
        <v>1</v>
      </c>
      <c r="AC64" s="230"/>
      <c r="AD64" s="230"/>
      <c r="AE64" s="230"/>
      <c r="AF64" s="230"/>
      <c r="AG64" s="230"/>
      <c r="AH64" s="230"/>
      <c r="AI64" s="230"/>
      <c r="AJ64" s="62"/>
      <c r="AK64" s="181" t="s">
        <v>146</v>
      </c>
      <c r="AL64" s="231">
        <v>3</v>
      </c>
      <c r="AM64" s="232"/>
      <c r="AN64" s="233"/>
      <c r="AO64" s="232"/>
      <c r="AP64" s="233"/>
      <c r="AQ64" s="232"/>
      <c r="AR64" s="233"/>
      <c r="AS64" s="232"/>
      <c r="AT64" s="233"/>
      <c r="AU64" s="232"/>
      <c r="AV64" s="233"/>
      <c r="AW64" s="232"/>
      <c r="AX64" s="233"/>
      <c r="AY64" s="232"/>
      <c r="AZ64" s="233"/>
      <c r="BA64" s="76"/>
      <c r="BB64" s="181" t="s">
        <v>146</v>
      </c>
      <c r="BC64" s="253"/>
      <c r="BE64" s="253"/>
    </row>
    <row r="65" spans="2:57" s="95" customFormat="1" ht="15" customHeight="1" x14ac:dyDescent="0.25">
      <c r="B65" s="297" t="s">
        <v>147</v>
      </c>
      <c r="C65" s="296" t="s">
        <v>232</v>
      </c>
      <c r="F65" s="181" t="s">
        <v>147</v>
      </c>
      <c r="G65" s="229"/>
      <c r="H65" s="233"/>
      <c r="I65" s="465"/>
      <c r="J65" s="229"/>
      <c r="K65" s="233"/>
      <c r="L65" s="465"/>
      <c r="M65" s="229"/>
      <c r="N65" s="233"/>
      <c r="O65" s="465"/>
      <c r="P65" s="229"/>
      <c r="Q65" s="233"/>
      <c r="R65" s="465"/>
      <c r="S65" s="229"/>
      <c r="T65" s="233"/>
      <c r="U65" s="103"/>
      <c r="V65" s="181" t="s">
        <v>147</v>
      </c>
      <c r="W65" s="184">
        <v>1</v>
      </c>
      <c r="X65" s="298">
        <v>1</v>
      </c>
      <c r="Y65" s="230"/>
      <c r="Z65" s="62"/>
      <c r="AA65" s="181" t="s">
        <v>147</v>
      </c>
      <c r="AB65" s="466">
        <v>1</v>
      </c>
      <c r="AC65" s="230"/>
      <c r="AD65" s="230"/>
      <c r="AE65" s="230"/>
      <c r="AF65" s="230"/>
      <c r="AG65" s="230"/>
      <c r="AH65" s="230"/>
      <c r="AI65" s="230"/>
      <c r="AJ65" s="62"/>
      <c r="AK65" s="181" t="s">
        <v>147</v>
      </c>
      <c r="AL65" s="231">
        <v>1</v>
      </c>
      <c r="AM65" s="232"/>
      <c r="AN65" s="233"/>
      <c r="AO65" s="232"/>
      <c r="AP65" s="233"/>
      <c r="AQ65" s="232"/>
      <c r="AR65" s="233"/>
      <c r="AS65" s="232"/>
      <c r="AT65" s="233"/>
      <c r="AU65" s="232"/>
      <c r="AV65" s="233"/>
      <c r="AW65" s="232"/>
      <c r="AX65" s="233"/>
      <c r="AY65" s="232"/>
      <c r="AZ65" s="233"/>
      <c r="BA65" s="76"/>
      <c r="BB65" s="181" t="s">
        <v>147</v>
      </c>
      <c r="BC65" s="253"/>
      <c r="BE65" s="253"/>
    </row>
    <row r="66" spans="2:57" s="95" customFormat="1" ht="15" customHeight="1" x14ac:dyDescent="0.25">
      <c r="B66" s="297" t="s">
        <v>148</v>
      </c>
      <c r="C66" s="296" t="s">
        <v>232</v>
      </c>
      <c r="F66" s="181" t="s">
        <v>148</v>
      </c>
      <c r="G66" s="229"/>
      <c r="H66" s="233"/>
      <c r="I66" s="465"/>
      <c r="J66" s="229"/>
      <c r="K66" s="233"/>
      <c r="L66" s="465"/>
      <c r="M66" s="229"/>
      <c r="N66" s="233"/>
      <c r="O66" s="465"/>
      <c r="P66" s="229"/>
      <c r="Q66" s="233"/>
      <c r="R66" s="465"/>
      <c r="S66" s="229"/>
      <c r="T66" s="233"/>
      <c r="U66" s="103"/>
      <c r="V66" s="181" t="s">
        <v>148</v>
      </c>
      <c r="W66" s="184">
        <v>1</v>
      </c>
      <c r="X66" s="298">
        <v>2</v>
      </c>
      <c r="Y66" s="230"/>
      <c r="Z66" s="62"/>
      <c r="AA66" s="181" t="s">
        <v>148</v>
      </c>
      <c r="AB66" s="466">
        <v>1</v>
      </c>
      <c r="AC66" s="230"/>
      <c r="AD66" s="230"/>
      <c r="AE66" s="230"/>
      <c r="AF66" s="230"/>
      <c r="AG66" s="230"/>
      <c r="AH66" s="230"/>
      <c r="AI66" s="230"/>
      <c r="AJ66" s="62"/>
      <c r="AK66" s="181" t="s">
        <v>148</v>
      </c>
      <c r="AL66" s="231">
        <v>2</v>
      </c>
      <c r="AM66" s="232"/>
      <c r="AN66" s="233"/>
      <c r="AO66" s="232"/>
      <c r="AP66" s="233"/>
      <c r="AQ66" s="232"/>
      <c r="AR66" s="233"/>
      <c r="AS66" s="232"/>
      <c r="AT66" s="233"/>
      <c r="AU66" s="232"/>
      <c r="AV66" s="233"/>
      <c r="AW66" s="232"/>
      <c r="AX66" s="233"/>
      <c r="AY66" s="232"/>
      <c r="AZ66" s="233"/>
      <c r="BA66" s="76"/>
      <c r="BB66" s="181" t="s">
        <v>148</v>
      </c>
      <c r="BC66" s="253"/>
      <c r="BE66" s="253"/>
    </row>
    <row r="67" spans="2:57" s="95" customFormat="1" ht="15" customHeight="1" x14ac:dyDescent="0.25">
      <c r="B67" s="297" t="s">
        <v>149</v>
      </c>
      <c r="C67" s="296" t="s">
        <v>232</v>
      </c>
      <c r="F67" s="181" t="s">
        <v>149</v>
      </c>
      <c r="G67" s="229"/>
      <c r="H67" s="233"/>
      <c r="I67" s="465"/>
      <c r="J67" s="229"/>
      <c r="K67" s="233"/>
      <c r="L67" s="465"/>
      <c r="M67" s="229"/>
      <c r="N67" s="233"/>
      <c r="O67" s="465"/>
      <c r="P67" s="229"/>
      <c r="Q67" s="233"/>
      <c r="R67" s="465"/>
      <c r="S67" s="229"/>
      <c r="T67" s="233"/>
      <c r="U67" s="103"/>
      <c r="V67" s="181" t="s">
        <v>149</v>
      </c>
      <c r="W67" s="184">
        <v>1</v>
      </c>
      <c r="X67" s="298">
        <v>1</v>
      </c>
      <c r="Y67" s="230"/>
      <c r="Z67" s="62"/>
      <c r="AA67" s="181" t="s">
        <v>149</v>
      </c>
      <c r="AB67" s="466">
        <v>1</v>
      </c>
      <c r="AC67" s="230"/>
      <c r="AD67" s="230"/>
      <c r="AE67" s="230"/>
      <c r="AF67" s="230"/>
      <c r="AG67" s="230"/>
      <c r="AH67" s="230"/>
      <c r="AI67" s="230"/>
      <c r="AJ67" s="62"/>
      <c r="AK67" s="181" t="s">
        <v>149</v>
      </c>
      <c r="AL67" s="231">
        <v>2</v>
      </c>
      <c r="AM67" s="232"/>
      <c r="AN67" s="233"/>
      <c r="AO67" s="232"/>
      <c r="AP67" s="233"/>
      <c r="AQ67" s="232"/>
      <c r="AR67" s="233"/>
      <c r="AS67" s="232"/>
      <c r="AT67" s="233"/>
      <c r="AU67" s="232"/>
      <c r="AV67" s="233"/>
      <c r="AW67" s="232"/>
      <c r="AX67" s="233"/>
      <c r="AY67" s="232"/>
      <c r="AZ67" s="233"/>
      <c r="BA67" s="76"/>
      <c r="BB67" s="181" t="s">
        <v>149</v>
      </c>
      <c r="BC67" s="253"/>
      <c r="BE67" s="253"/>
    </row>
    <row r="68" spans="2:57" s="95" customFormat="1" ht="15" customHeight="1" x14ac:dyDescent="0.25">
      <c r="B68" s="297" t="s">
        <v>150</v>
      </c>
      <c r="C68" s="296" t="s">
        <v>235</v>
      </c>
      <c r="F68" s="181" t="s">
        <v>150</v>
      </c>
      <c r="G68" s="229"/>
      <c r="H68" s="233"/>
      <c r="I68" s="465"/>
      <c r="J68" s="229"/>
      <c r="K68" s="233"/>
      <c r="L68" s="465"/>
      <c r="M68" s="229"/>
      <c r="N68" s="233"/>
      <c r="O68" s="465"/>
      <c r="P68" s="229"/>
      <c r="Q68" s="233"/>
      <c r="R68" s="465"/>
      <c r="S68" s="229"/>
      <c r="T68" s="233"/>
      <c r="U68" s="103"/>
      <c r="V68" s="181" t="s">
        <v>150</v>
      </c>
      <c r="W68" s="184">
        <v>2</v>
      </c>
      <c r="X68" s="298">
        <v>2</v>
      </c>
      <c r="Y68" s="230"/>
      <c r="Z68" s="62"/>
      <c r="AA68" s="181" t="s">
        <v>150</v>
      </c>
      <c r="AB68" s="466">
        <v>1</v>
      </c>
      <c r="AC68" s="230"/>
      <c r="AD68" s="230"/>
      <c r="AE68" s="230"/>
      <c r="AF68" s="230"/>
      <c r="AG68" s="230"/>
      <c r="AH68" s="230"/>
      <c r="AI68" s="230"/>
      <c r="AJ68" s="62"/>
      <c r="AK68" s="181" t="s">
        <v>150</v>
      </c>
      <c r="AL68" s="231">
        <v>8</v>
      </c>
      <c r="AM68" s="232"/>
      <c r="AN68" s="233"/>
      <c r="AO68" s="232"/>
      <c r="AP68" s="233"/>
      <c r="AQ68" s="232"/>
      <c r="AR68" s="233"/>
      <c r="AS68" s="232"/>
      <c r="AT68" s="233"/>
      <c r="AU68" s="232"/>
      <c r="AV68" s="233"/>
      <c r="AW68" s="232"/>
      <c r="AX68" s="233"/>
      <c r="AY68" s="232"/>
      <c r="AZ68" s="233"/>
      <c r="BA68" s="76"/>
      <c r="BB68" s="181" t="s">
        <v>150</v>
      </c>
      <c r="BC68" s="253"/>
      <c r="BE68" s="253"/>
    </row>
    <row r="69" spans="2:57" s="95" customFormat="1" ht="15" customHeight="1" x14ac:dyDescent="0.25">
      <c r="B69" s="297" t="s">
        <v>151</v>
      </c>
      <c r="C69" s="296" t="s">
        <v>235</v>
      </c>
      <c r="F69" s="181" t="s">
        <v>151</v>
      </c>
      <c r="G69" s="229"/>
      <c r="H69" s="233"/>
      <c r="I69" s="465"/>
      <c r="J69" s="229"/>
      <c r="K69" s="233"/>
      <c r="L69" s="465"/>
      <c r="M69" s="229"/>
      <c r="N69" s="233"/>
      <c r="O69" s="465"/>
      <c r="P69" s="229"/>
      <c r="Q69" s="233"/>
      <c r="R69" s="465"/>
      <c r="S69" s="229"/>
      <c r="T69" s="233"/>
      <c r="U69" s="103"/>
      <c r="V69" s="181" t="s">
        <v>151</v>
      </c>
      <c r="W69" s="184">
        <v>2</v>
      </c>
      <c r="X69" s="298">
        <v>2</v>
      </c>
      <c r="Y69" s="230"/>
      <c r="Z69" s="62"/>
      <c r="AA69" s="181" t="s">
        <v>151</v>
      </c>
      <c r="AB69" s="466">
        <v>1</v>
      </c>
      <c r="AC69" s="230"/>
      <c r="AD69" s="230"/>
      <c r="AE69" s="230"/>
      <c r="AF69" s="230"/>
      <c r="AG69" s="230"/>
      <c r="AH69" s="230"/>
      <c r="AI69" s="230"/>
      <c r="AJ69" s="62"/>
      <c r="AK69" s="181" t="s">
        <v>151</v>
      </c>
      <c r="AL69" s="231">
        <v>38</v>
      </c>
      <c r="AM69" s="232"/>
      <c r="AN69" s="233"/>
      <c r="AO69" s="232"/>
      <c r="AP69" s="233"/>
      <c r="AQ69" s="232"/>
      <c r="AR69" s="233"/>
      <c r="AS69" s="232"/>
      <c r="AT69" s="233"/>
      <c r="AU69" s="232"/>
      <c r="AV69" s="233"/>
      <c r="AW69" s="232"/>
      <c r="AX69" s="233"/>
      <c r="AY69" s="232"/>
      <c r="AZ69" s="233"/>
      <c r="BA69" s="76"/>
      <c r="BB69" s="181" t="s">
        <v>151</v>
      </c>
      <c r="BC69" s="253"/>
      <c r="BE69" s="253"/>
    </row>
    <row r="70" spans="2:57" s="95" customFormat="1" ht="15" customHeight="1" x14ac:dyDescent="0.25">
      <c r="B70" s="297" t="s">
        <v>152</v>
      </c>
      <c r="C70" s="296" t="s">
        <v>235</v>
      </c>
      <c r="F70" s="181" t="s">
        <v>152</v>
      </c>
      <c r="G70" s="229"/>
      <c r="H70" s="233"/>
      <c r="I70" s="465"/>
      <c r="J70" s="229"/>
      <c r="K70" s="233"/>
      <c r="L70" s="465"/>
      <c r="M70" s="229"/>
      <c r="N70" s="233"/>
      <c r="O70" s="465"/>
      <c r="P70" s="229"/>
      <c r="Q70" s="233"/>
      <c r="R70" s="465"/>
      <c r="S70" s="229"/>
      <c r="T70" s="233"/>
      <c r="U70" s="103"/>
      <c r="V70" s="181" t="s">
        <v>152</v>
      </c>
      <c r="W70" s="184">
        <v>2</v>
      </c>
      <c r="X70" s="298">
        <v>2</v>
      </c>
      <c r="Y70" s="230"/>
      <c r="Z70" s="62"/>
      <c r="AA70" s="181" t="s">
        <v>152</v>
      </c>
      <c r="AB70" s="466">
        <v>1</v>
      </c>
      <c r="AC70" s="230"/>
      <c r="AD70" s="230"/>
      <c r="AE70" s="230"/>
      <c r="AF70" s="230"/>
      <c r="AG70" s="230"/>
      <c r="AH70" s="230"/>
      <c r="AI70" s="230"/>
      <c r="AJ70" s="62"/>
      <c r="AK70" s="181" t="s">
        <v>152</v>
      </c>
      <c r="AL70" s="231">
        <v>10</v>
      </c>
      <c r="AM70" s="232"/>
      <c r="AN70" s="233"/>
      <c r="AO70" s="232"/>
      <c r="AP70" s="233"/>
      <c r="AQ70" s="232"/>
      <c r="AR70" s="233"/>
      <c r="AS70" s="232"/>
      <c r="AT70" s="233"/>
      <c r="AU70" s="232"/>
      <c r="AV70" s="233"/>
      <c r="AW70" s="232"/>
      <c r="AX70" s="233"/>
      <c r="AY70" s="232"/>
      <c r="AZ70" s="233"/>
      <c r="BA70" s="76"/>
      <c r="BB70" s="181" t="s">
        <v>152</v>
      </c>
      <c r="BC70" s="253"/>
      <c r="BE70" s="253"/>
    </row>
    <row r="71" spans="2:57" s="95" customFormat="1" ht="15" customHeight="1" x14ac:dyDescent="0.25">
      <c r="B71" s="297" t="s">
        <v>153</v>
      </c>
      <c r="C71" s="296" t="s">
        <v>232</v>
      </c>
      <c r="F71" s="181" t="s">
        <v>153</v>
      </c>
      <c r="G71" s="229"/>
      <c r="H71" s="233"/>
      <c r="I71" s="465"/>
      <c r="J71" s="229"/>
      <c r="K71" s="233"/>
      <c r="L71" s="465"/>
      <c r="M71" s="229"/>
      <c r="N71" s="233"/>
      <c r="O71" s="465"/>
      <c r="P71" s="229"/>
      <c r="Q71" s="233"/>
      <c r="R71" s="465"/>
      <c r="S71" s="229"/>
      <c r="T71" s="233"/>
      <c r="U71" s="103"/>
      <c r="V71" s="181" t="s">
        <v>153</v>
      </c>
      <c r="W71" s="184">
        <v>1</v>
      </c>
      <c r="X71" s="298">
        <v>1</v>
      </c>
      <c r="Y71" s="230"/>
      <c r="Z71" s="62"/>
      <c r="AA71" s="181" t="s">
        <v>153</v>
      </c>
      <c r="AB71" s="466">
        <v>1</v>
      </c>
      <c r="AC71" s="230"/>
      <c r="AD71" s="230"/>
      <c r="AE71" s="230"/>
      <c r="AF71" s="230"/>
      <c r="AG71" s="230"/>
      <c r="AH71" s="230"/>
      <c r="AI71" s="230"/>
      <c r="AJ71" s="62"/>
      <c r="AK71" s="181" t="s">
        <v>153</v>
      </c>
      <c r="AL71" s="231">
        <v>1</v>
      </c>
      <c r="AM71" s="232"/>
      <c r="AN71" s="233"/>
      <c r="AO71" s="232"/>
      <c r="AP71" s="233"/>
      <c r="AQ71" s="232"/>
      <c r="AR71" s="233"/>
      <c r="AS71" s="232"/>
      <c r="AT71" s="233"/>
      <c r="AU71" s="232"/>
      <c r="AV71" s="233"/>
      <c r="AW71" s="232"/>
      <c r="AX71" s="233"/>
      <c r="AY71" s="232"/>
      <c r="AZ71" s="233"/>
      <c r="BA71" s="76"/>
      <c r="BB71" s="181" t="s">
        <v>153</v>
      </c>
      <c r="BC71" s="253"/>
      <c r="BE71" s="253"/>
    </row>
    <row r="72" spans="2:57" s="95" customFormat="1" ht="15" customHeight="1" x14ac:dyDescent="0.25">
      <c r="B72" s="297" t="s">
        <v>154</v>
      </c>
      <c r="C72" s="296" t="s">
        <v>232</v>
      </c>
      <c r="F72" s="181" t="s">
        <v>154</v>
      </c>
      <c r="G72" s="229"/>
      <c r="H72" s="233"/>
      <c r="I72" s="465"/>
      <c r="J72" s="229"/>
      <c r="K72" s="233"/>
      <c r="L72" s="465"/>
      <c r="M72" s="229"/>
      <c r="N72" s="233"/>
      <c r="O72" s="465"/>
      <c r="P72" s="229"/>
      <c r="Q72" s="233"/>
      <c r="R72" s="465"/>
      <c r="S72" s="229"/>
      <c r="T72" s="233"/>
      <c r="U72" s="103"/>
      <c r="V72" s="181" t="s">
        <v>154</v>
      </c>
      <c r="W72" s="184">
        <v>1</v>
      </c>
      <c r="X72" s="298">
        <v>1</v>
      </c>
      <c r="Y72" s="230"/>
      <c r="Z72" s="62"/>
      <c r="AA72" s="181" t="s">
        <v>154</v>
      </c>
      <c r="AB72" s="466">
        <v>1</v>
      </c>
      <c r="AC72" s="230"/>
      <c r="AD72" s="230"/>
      <c r="AE72" s="230"/>
      <c r="AF72" s="230"/>
      <c r="AG72" s="230"/>
      <c r="AH72" s="230"/>
      <c r="AI72" s="230"/>
      <c r="AJ72" s="62"/>
      <c r="AK72" s="181" t="s">
        <v>154</v>
      </c>
      <c r="AL72" s="231">
        <v>1</v>
      </c>
      <c r="AM72" s="232"/>
      <c r="AN72" s="233"/>
      <c r="AO72" s="232"/>
      <c r="AP72" s="233"/>
      <c r="AQ72" s="232"/>
      <c r="AR72" s="233"/>
      <c r="AS72" s="232"/>
      <c r="AT72" s="233"/>
      <c r="AU72" s="232"/>
      <c r="AV72" s="233"/>
      <c r="AW72" s="232"/>
      <c r="AX72" s="233"/>
      <c r="AY72" s="232"/>
      <c r="AZ72" s="233"/>
      <c r="BA72" s="76"/>
      <c r="BB72" s="181" t="s">
        <v>154</v>
      </c>
      <c r="BC72" s="253"/>
      <c r="BE72" s="253"/>
    </row>
    <row r="73" spans="2:57" s="95" customFormat="1" ht="15" customHeight="1" x14ac:dyDescent="0.25">
      <c r="B73" s="297" t="s">
        <v>155</v>
      </c>
      <c r="C73" s="296" t="s">
        <v>235</v>
      </c>
      <c r="F73" s="181" t="s">
        <v>155</v>
      </c>
      <c r="G73" s="229"/>
      <c r="H73" s="233"/>
      <c r="I73" s="465"/>
      <c r="J73" s="229"/>
      <c r="K73" s="233"/>
      <c r="L73" s="465"/>
      <c r="M73" s="229"/>
      <c r="N73" s="233"/>
      <c r="O73" s="465"/>
      <c r="P73" s="229"/>
      <c r="Q73" s="233"/>
      <c r="R73" s="465"/>
      <c r="S73" s="229"/>
      <c r="T73" s="233"/>
      <c r="U73" s="103"/>
      <c r="V73" s="181" t="s">
        <v>155</v>
      </c>
      <c r="W73" s="184">
        <v>2</v>
      </c>
      <c r="X73" s="298">
        <v>2</v>
      </c>
      <c r="Y73" s="230"/>
      <c r="Z73" s="62"/>
      <c r="AA73" s="181" t="s">
        <v>155</v>
      </c>
      <c r="AB73" s="466">
        <v>1</v>
      </c>
      <c r="AC73" s="230"/>
      <c r="AD73" s="230"/>
      <c r="AE73" s="230"/>
      <c r="AF73" s="230"/>
      <c r="AG73" s="230"/>
      <c r="AH73" s="230"/>
      <c r="AI73" s="230"/>
      <c r="AJ73" s="62"/>
      <c r="AK73" s="181" t="s">
        <v>155</v>
      </c>
      <c r="AL73" s="231">
        <v>6</v>
      </c>
      <c r="AM73" s="232"/>
      <c r="AN73" s="233"/>
      <c r="AO73" s="232"/>
      <c r="AP73" s="233"/>
      <c r="AQ73" s="232"/>
      <c r="AR73" s="233"/>
      <c r="AS73" s="232"/>
      <c r="AT73" s="233"/>
      <c r="AU73" s="232"/>
      <c r="AV73" s="233"/>
      <c r="AW73" s="232"/>
      <c r="AX73" s="233"/>
      <c r="AY73" s="232"/>
      <c r="AZ73" s="233"/>
      <c r="BA73" s="76"/>
      <c r="BB73" s="181" t="s">
        <v>155</v>
      </c>
      <c r="BC73" s="253"/>
      <c r="BE73" s="253"/>
    </row>
    <row r="74" spans="2:57" s="95" customFormat="1" ht="15" customHeight="1" x14ac:dyDescent="0.25">
      <c r="B74" s="297" t="s">
        <v>156</v>
      </c>
      <c r="C74" s="296" t="s">
        <v>232</v>
      </c>
      <c r="F74" s="181" t="s">
        <v>156</v>
      </c>
      <c r="G74" s="229"/>
      <c r="H74" s="233"/>
      <c r="I74" s="465"/>
      <c r="J74" s="229"/>
      <c r="K74" s="233"/>
      <c r="L74" s="465"/>
      <c r="M74" s="229"/>
      <c r="N74" s="233"/>
      <c r="O74" s="465"/>
      <c r="P74" s="229"/>
      <c r="Q74" s="233"/>
      <c r="R74" s="465"/>
      <c r="S74" s="229"/>
      <c r="T74" s="233"/>
      <c r="U74" s="103"/>
      <c r="V74" s="181" t="s">
        <v>156</v>
      </c>
      <c r="W74" s="184">
        <v>1</v>
      </c>
      <c r="X74" s="298">
        <v>1</v>
      </c>
      <c r="Y74" s="230"/>
      <c r="Z74" s="62"/>
      <c r="AA74" s="181" t="s">
        <v>156</v>
      </c>
      <c r="AB74" s="466">
        <v>1</v>
      </c>
      <c r="AC74" s="230"/>
      <c r="AD74" s="230"/>
      <c r="AE74" s="230"/>
      <c r="AF74" s="230"/>
      <c r="AG74" s="230"/>
      <c r="AH74" s="230"/>
      <c r="AI74" s="230"/>
      <c r="AJ74" s="62"/>
      <c r="AK74" s="181" t="s">
        <v>156</v>
      </c>
      <c r="AL74" s="231">
        <v>1</v>
      </c>
      <c r="AM74" s="232"/>
      <c r="AN74" s="233"/>
      <c r="AO74" s="232"/>
      <c r="AP74" s="233"/>
      <c r="AQ74" s="232"/>
      <c r="AR74" s="233"/>
      <c r="AS74" s="232"/>
      <c r="AT74" s="233"/>
      <c r="AU74" s="232"/>
      <c r="AV74" s="233"/>
      <c r="AW74" s="232"/>
      <c r="AX74" s="233"/>
      <c r="AY74" s="232"/>
      <c r="AZ74" s="233"/>
      <c r="BA74" s="76"/>
      <c r="BB74" s="181" t="s">
        <v>156</v>
      </c>
      <c r="BC74" s="253"/>
      <c r="BE74" s="253"/>
    </row>
    <row r="75" spans="2:57" s="95" customFormat="1" ht="15" customHeight="1" x14ac:dyDescent="0.25">
      <c r="B75" s="297" t="s">
        <v>157</v>
      </c>
      <c r="C75" s="296" t="s">
        <v>232</v>
      </c>
      <c r="F75" s="181" t="s">
        <v>157</v>
      </c>
      <c r="G75" s="229"/>
      <c r="H75" s="233"/>
      <c r="I75" s="465"/>
      <c r="J75" s="229"/>
      <c r="K75" s="233"/>
      <c r="L75" s="465"/>
      <c r="M75" s="229"/>
      <c r="N75" s="233"/>
      <c r="O75" s="465"/>
      <c r="P75" s="229"/>
      <c r="Q75" s="233"/>
      <c r="R75" s="465"/>
      <c r="S75" s="229"/>
      <c r="T75" s="233"/>
      <c r="U75" s="103"/>
      <c r="V75" s="181" t="s">
        <v>157</v>
      </c>
      <c r="W75" s="184">
        <v>1</v>
      </c>
      <c r="X75" s="298">
        <v>1</v>
      </c>
      <c r="Y75" s="230"/>
      <c r="Z75" s="62"/>
      <c r="AA75" s="181" t="s">
        <v>157</v>
      </c>
      <c r="AB75" s="466">
        <v>1</v>
      </c>
      <c r="AC75" s="230"/>
      <c r="AD75" s="230"/>
      <c r="AE75" s="230"/>
      <c r="AF75" s="230"/>
      <c r="AG75" s="230"/>
      <c r="AH75" s="230"/>
      <c r="AI75" s="230"/>
      <c r="AJ75" s="62"/>
      <c r="AK75" s="181" t="s">
        <v>157</v>
      </c>
      <c r="AL75" s="231">
        <v>2</v>
      </c>
      <c r="AM75" s="232"/>
      <c r="AN75" s="233"/>
      <c r="AO75" s="232"/>
      <c r="AP75" s="233"/>
      <c r="AQ75" s="232"/>
      <c r="AR75" s="233"/>
      <c r="AS75" s="232"/>
      <c r="AT75" s="233"/>
      <c r="AU75" s="232"/>
      <c r="AV75" s="233"/>
      <c r="AW75" s="232"/>
      <c r="AX75" s="233"/>
      <c r="AY75" s="232"/>
      <c r="AZ75" s="233"/>
      <c r="BA75" s="76"/>
      <c r="BB75" s="181" t="s">
        <v>157</v>
      </c>
      <c r="BC75" s="253"/>
      <c r="BE75" s="253"/>
    </row>
    <row r="76" spans="2:57" s="95" customFormat="1" ht="15" customHeight="1" x14ac:dyDescent="0.25">
      <c r="B76" s="297" t="s">
        <v>158</v>
      </c>
      <c r="C76" s="296" t="s">
        <v>235</v>
      </c>
      <c r="F76" s="181" t="s">
        <v>158</v>
      </c>
      <c r="G76" s="229"/>
      <c r="H76" s="233"/>
      <c r="I76" s="465"/>
      <c r="J76" s="229"/>
      <c r="K76" s="233"/>
      <c r="L76" s="465"/>
      <c r="M76" s="229"/>
      <c r="N76" s="233"/>
      <c r="O76" s="465"/>
      <c r="P76" s="229"/>
      <c r="Q76" s="233"/>
      <c r="R76" s="465"/>
      <c r="S76" s="229"/>
      <c r="T76" s="233"/>
      <c r="U76" s="103"/>
      <c r="V76" s="181" t="s">
        <v>158</v>
      </c>
      <c r="W76" s="184">
        <v>2</v>
      </c>
      <c r="X76" s="298">
        <v>2</v>
      </c>
      <c r="Y76" s="230"/>
      <c r="Z76" s="62"/>
      <c r="AA76" s="181" t="s">
        <v>158</v>
      </c>
      <c r="AB76" s="466">
        <v>1</v>
      </c>
      <c r="AC76" s="230"/>
      <c r="AD76" s="230"/>
      <c r="AE76" s="230"/>
      <c r="AF76" s="230"/>
      <c r="AG76" s="230"/>
      <c r="AH76" s="230"/>
      <c r="AI76" s="230"/>
      <c r="AJ76" s="62"/>
      <c r="AK76" s="181" t="s">
        <v>158</v>
      </c>
      <c r="AL76" s="231">
        <v>10</v>
      </c>
      <c r="AM76" s="232"/>
      <c r="AN76" s="233"/>
      <c r="AO76" s="232"/>
      <c r="AP76" s="233"/>
      <c r="AQ76" s="232"/>
      <c r="AR76" s="233"/>
      <c r="AS76" s="232"/>
      <c r="AT76" s="233"/>
      <c r="AU76" s="232"/>
      <c r="AV76" s="233"/>
      <c r="AW76" s="232"/>
      <c r="AX76" s="233"/>
      <c r="AY76" s="232"/>
      <c r="AZ76" s="233"/>
      <c r="BA76" s="76"/>
      <c r="BB76" s="181" t="s">
        <v>158</v>
      </c>
      <c r="BC76" s="253"/>
      <c r="BE76" s="253"/>
    </row>
    <row r="77" spans="2:57" s="95" customFormat="1" ht="15" customHeight="1" x14ac:dyDescent="0.25">
      <c r="B77" s="297" t="s">
        <v>159</v>
      </c>
      <c r="C77" s="296" t="s">
        <v>232</v>
      </c>
      <c r="F77" s="181" t="s">
        <v>159</v>
      </c>
      <c r="G77" s="229"/>
      <c r="H77" s="233"/>
      <c r="I77" s="465"/>
      <c r="J77" s="229"/>
      <c r="K77" s="233"/>
      <c r="L77" s="465"/>
      <c r="M77" s="229"/>
      <c r="N77" s="233"/>
      <c r="O77" s="465"/>
      <c r="P77" s="229"/>
      <c r="Q77" s="233"/>
      <c r="R77" s="465"/>
      <c r="S77" s="229"/>
      <c r="T77" s="233"/>
      <c r="U77" s="103"/>
      <c r="V77" s="181" t="s">
        <v>159</v>
      </c>
      <c r="W77" s="184">
        <v>1</v>
      </c>
      <c r="X77" s="298">
        <v>1</v>
      </c>
      <c r="Y77" s="230"/>
      <c r="Z77" s="62"/>
      <c r="AA77" s="181" t="s">
        <v>159</v>
      </c>
      <c r="AB77" s="466">
        <v>1</v>
      </c>
      <c r="AC77" s="230"/>
      <c r="AD77" s="230"/>
      <c r="AE77" s="230"/>
      <c r="AF77" s="230"/>
      <c r="AG77" s="230"/>
      <c r="AH77" s="230"/>
      <c r="AI77" s="230"/>
      <c r="AJ77" s="62"/>
      <c r="AK77" s="181" t="s">
        <v>159</v>
      </c>
      <c r="AL77" s="231">
        <v>3</v>
      </c>
      <c r="AM77" s="232"/>
      <c r="AN77" s="233"/>
      <c r="AO77" s="232"/>
      <c r="AP77" s="233"/>
      <c r="AQ77" s="232"/>
      <c r="AR77" s="233"/>
      <c r="AS77" s="232"/>
      <c r="AT77" s="233"/>
      <c r="AU77" s="232"/>
      <c r="AV77" s="233"/>
      <c r="AW77" s="232"/>
      <c r="AX77" s="233"/>
      <c r="AY77" s="232"/>
      <c r="AZ77" s="233"/>
      <c r="BA77" s="76"/>
      <c r="BB77" s="181" t="s">
        <v>159</v>
      </c>
      <c r="BC77" s="253"/>
      <c r="BE77" s="253"/>
    </row>
    <row r="78" spans="2:57" s="95" customFormat="1" ht="15" customHeight="1" x14ac:dyDescent="0.25">
      <c r="B78" s="297" t="s">
        <v>160</v>
      </c>
      <c r="C78" s="296" t="s">
        <v>235</v>
      </c>
      <c r="F78" s="181" t="s">
        <v>160</v>
      </c>
      <c r="G78" s="229"/>
      <c r="H78" s="233"/>
      <c r="I78" s="465"/>
      <c r="J78" s="229"/>
      <c r="K78" s="233"/>
      <c r="L78" s="465"/>
      <c r="M78" s="229"/>
      <c r="N78" s="233"/>
      <c r="O78" s="465"/>
      <c r="P78" s="229"/>
      <c r="Q78" s="233"/>
      <c r="R78" s="465"/>
      <c r="S78" s="229"/>
      <c r="T78" s="233"/>
      <c r="U78" s="103"/>
      <c r="V78" s="181" t="s">
        <v>160</v>
      </c>
      <c r="W78" s="184">
        <v>2</v>
      </c>
      <c r="X78" s="298">
        <v>2</v>
      </c>
      <c r="Y78" s="230"/>
      <c r="Z78" s="62"/>
      <c r="AA78" s="181" t="s">
        <v>160</v>
      </c>
      <c r="AB78" s="466">
        <v>1</v>
      </c>
      <c r="AC78" s="230"/>
      <c r="AD78" s="230"/>
      <c r="AE78" s="230"/>
      <c r="AF78" s="230"/>
      <c r="AG78" s="230"/>
      <c r="AH78" s="230"/>
      <c r="AI78" s="230"/>
      <c r="AJ78" s="62"/>
      <c r="AK78" s="181" t="s">
        <v>160</v>
      </c>
      <c r="AL78" s="231">
        <v>15</v>
      </c>
      <c r="AM78" s="232"/>
      <c r="AN78" s="233"/>
      <c r="AO78" s="232"/>
      <c r="AP78" s="233"/>
      <c r="AQ78" s="232"/>
      <c r="AR78" s="233"/>
      <c r="AS78" s="232"/>
      <c r="AT78" s="233"/>
      <c r="AU78" s="232"/>
      <c r="AV78" s="233"/>
      <c r="AW78" s="232"/>
      <c r="AX78" s="233"/>
      <c r="AY78" s="232"/>
      <c r="AZ78" s="233"/>
      <c r="BA78" s="76"/>
      <c r="BB78" s="181" t="s">
        <v>160</v>
      </c>
      <c r="BC78" s="253"/>
      <c r="BE78" s="253"/>
    </row>
    <row r="79" spans="2:57" s="95" customFormat="1" ht="15" customHeight="1" x14ac:dyDescent="0.25">
      <c r="B79" s="297" t="s">
        <v>161</v>
      </c>
      <c r="C79" s="296" t="s">
        <v>232</v>
      </c>
      <c r="F79" s="181" t="s">
        <v>161</v>
      </c>
      <c r="G79" s="229"/>
      <c r="H79" s="233"/>
      <c r="I79" s="465"/>
      <c r="J79" s="229"/>
      <c r="K79" s="233"/>
      <c r="L79" s="465"/>
      <c r="M79" s="229"/>
      <c r="N79" s="233"/>
      <c r="O79" s="465"/>
      <c r="P79" s="229"/>
      <c r="Q79" s="233"/>
      <c r="R79" s="465"/>
      <c r="S79" s="229"/>
      <c r="T79" s="233"/>
      <c r="U79" s="103"/>
      <c r="V79" s="181" t="s">
        <v>161</v>
      </c>
      <c r="W79" s="184">
        <v>1</v>
      </c>
      <c r="X79" s="298">
        <v>1</v>
      </c>
      <c r="Y79" s="230"/>
      <c r="Z79" s="62"/>
      <c r="AA79" s="181" t="s">
        <v>161</v>
      </c>
      <c r="AB79" s="466">
        <v>1</v>
      </c>
      <c r="AC79" s="230"/>
      <c r="AD79" s="230"/>
      <c r="AE79" s="230"/>
      <c r="AF79" s="230"/>
      <c r="AG79" s="230"/>
      <c r="AH79" s="230"/>
      <c r="AI79" s="230"/>
      <c r="AJ79" s="62"/>
      <c r="AK79" s="181" t="s">
        <v>161</v>
      </c>
      <c r="AL79" s="231">
        <v>1</v>
      </c>
      <c r="AM79" s="232"/>
      <c r="AN79" s="233"/>
      <c r="AO79" s="232"/>
      <c r="AP79" s="233"/>
      <c r="AQ79" s="232"/>
      <c r="AR79" s="233"/>
      <c r="AS79" s="232"/>
      <c r="AT79" s="233"/>
      <c r="AU79" s="232"/>
      <c r="AV79" s="233"/>
      <c r="AW79" s="232"/>
      <c r="AX79" s="233"/>
      <c r="AY79" s="232"/>
      <c r="AZ79" s="233"/>
      <c r="BA79" s="76"/>
      <c r="BB79" s="181" t="s">
        <v>161</v>
      </c>
      <c r="BC79" s="253"/>
      <c r="BE79" s="253"/>
    </row>
    <row r="80" spans="2:57" s="95" customFormat="1" ht="15" customHeight="1" x14ac:dyDescent="0.25">
      <c r="B80" s="297" t="s">
        <v>162</v>
      </c>
      <c r="C80" s="296" t="s">
        <v>236</v>
      </c>
      <c r="F80" s="181" t="s">
        <v>162</v>
      </c>
      <c r="G80" s="229"/>
      <c r="H80" s="233"/>
      <c r="I80" s="465"/>
      <c r="J80" s="229"/>
      <c r="K80" s="233"/>
      <c r="L80" s="465"/>
      <c r="M80" s="229"/>
      <c r="N80" s="233"/>
      <c r="O80" s="465"/>
      <c r="P80" s="229"/>
      <c r="Q80" s="233"/>
      <c r="R80" s="465"/>
      <c r="S80" s="229"/>
      <c r="T80" s="233"/>
      <c r="U80" s="103"/>
      <c r="V80" s="181" t="s">
        <v>162</v>
      </c>
      <c r="W80" s="184">
        <v>2</v>
      </c>
      <c r="X80" s="298">
        <v>2</v>
      </c>
      <c r="Y80" s="230"/>
      <c r="Z80" s="62"/>
      <c r="AA80" s="181" t="s">
        <v>162</v>
      </c>
      <c r="AB80" s="466">
        <v>2</v>
      </c>
      <c r="AC80" s="230"/>
      <c r="AD80" s="230"/>
      <c r="AE80" s="230"/>
      <c r="AF80" s="230"/>
      <c r="AG80" s="230"/>
      <c r="AH80" s="230"/>
      <c r="AI80" s="230"/>
      <c r="AJ80" s="62"/>
      <c r="AK80" s="181" t="s">
        <v>162</v>
      </c>
      <c r="AL80" s="231">
        <v>30</v>
      </c>
      <c r="AM80" s="232"/>
      <c r="AN80" s="233"/>
      <c r="AO80" s="232"/>
      <c r="AP80" s="233"/>
      <c r="AQ80" s="232"/>
      <c r="AR80" s="233"/>
      <c r="AS80" s="232"/>
      <c r="AT80" s="233"/>
      <c r="AU80" s="232"/>
      <c r="AV80" s="233"/>
      <c r="AW80" s="232"/>
      <c r="AX80" s="233"/>
      <c r="AY80" s="232"/>
      <c r="AZ80" s="233"/>
      <c r="BA80" s="76"/>
      <c r="BB80" s="181" t="s">
        <v>162</v>
      </c>
      <c r="BC80" s="253"/>
      <c r="BE80" s="253"/>
    </row>
    <row r="81" spans="2:57" s="95" customFormat="1" ht="15" customHeight="1" x14ac:dyDescent="0.25">
      <c r="B81" s="297" t="s">
        <v>163</v>
      </c>
      <c r="C81" s="296" t="s">
        <v>235</v>
      </c>
      <c r="F81" s="181" t="s">
        <v>163</v>
      </c>
      <c r="G81" s="229"/>
      <c r="H81" s="233"/>
      <c r="I81" s="465"/>
      <c r="J81" s="229"/>
      <c r="K81" s="233"/>
      <c r="L81" s="465"/>
      <c r="M81" s="229"/>
      <c r="N81" s="233"/>
      <c r="O81" s="465"/>
      <c r="P81" s="229"/>
      <c r="Q81" s="233"/>
      <c r="R81" s="465"/>
      <c r="S81" s="229"/>
      <c r="T81" s="233"/>
      <c r="U81" s="103"/>
      <c r="V81" s="181" t="s">
        <v>163</v>
      </c>
      <c r="W81" s="184">
        <v>1</v>
      </c>
      <c r="X81" s="298">
        <v>2</v>
      </c>
      <c r="Y81" s="230"/>
      <c r="Z81" s="62"/>
      <c r="AA81" s="181" t="s">
        <v>163</v>
      </c>
      <c r="AB81" s="466">
        <v>1</v>
      </c>
      <c r="AC81" s="230"/>
      <c r="AD81" s="230"/>
      <c r="AE81" s="230"/>
      <c r="AF81" s="230"/>
      <c r="AG81" s="230"/>
      <c r="AH81" s="230"/>
      <c r="AI81" s="230"/>
      <c r="AJ81" s="62"/>
      <c r="AK81" s="181" t="s">
        <v>163</v>
      </c>
      <c r="AL81" s="231">
        <v>9</v>
      </c>
      <c r="AM81" s="232"/>
      <c r="AN81" s="233"/>
      <c r="AO81" s="232"/>
      <c r="AP81" s="233"/>
      <c r="AQ81" s="232"/>
      <c r="AR81" s="233"/>
      <c r="AS81" s="232"/>
      <c r="AT81" s="233"/>
      <c r="AU81" s="232"/>
      <c r="AV81" s="233"/>
      <c r="AW81" s="232"/>
      <c r="AX81" s="233"/>
      <c r="AY81" s="232"/>
      <c r="AZ81" s="233"/>
      <c r="BA81" s="76"/>
      <c r="BB81" s="181" t="s">
        <v>163</v>
      </c>
      <c r="BC81" s="253"/>
      <c r="BE81" s="253"/>
    </row>
    <row r="82" spans="2:57" s="95" customFormat="1" ht="15" customHeight="1" x14ac:dyDescent="0.25">
      <c r="B82" s="297" t="s">
        <v>164</v>
      </c>
      <c r="C82" s="296" t="s">
        <v>235</v>
      </c>
      <c r="F82" s="181" t="s">
        <v>164</v>
      </c>
      <c r="G82" s="229"/>
      <c r="H82" s="233"/>
      <c r="I82" s="465"/>
      <c r="J82" s="229"/>
      <c r="K82" s="233"/>
      <c r="L82" s="465"/>
      <c r="M82" s="229"/>
      <c r="N82" s="233"/>
      <c r="O82" s="465"/>
      <c r="P82" s="229"/>
      <c r="Q82" s="233"/>
      <c r="R82" s="465"/>
      <c r="S82" s="229"/>
      <c r="T82" s="233"/>
      <c r="U82" s="103"/>
      <c r="V82" s="181" t="s">
        <v>164</v>
      </c>
      <c r="W82" s="184">
        <v>1</v>
      </c>
      <c r="X82" s="298">
        <v>2</v>
      </c>
      <c r="Y82" s="230"/>
      <c r="Z82" s="62"/>
      <c r="AA82" s="181" t="s">
        <v>164</v>
      </c>
      <c r="AB82" s="466">
        <v>1</v>
      </c>
      <c r="AC82" s="230"/>
      <c r="AD82" s="230"/>
      <c r="AE82" s="230"/>
      <c r="AF82" s="230"/>
      <c r="AG82" s="230"/>
      <c r="AH82" s="230"/>
      <c r="AI82" s="230"/>
      <c r="AJ82" s="62"/>
      <c r="AK82" s="181" t="s">
        <v>164</v>
      </c>
      <c r="AL82" s="231">
        <v>15</v>
      </c>
      <c r="AM82" s="232"/>
      <c r="AN82" s="233"/>
      <c r="AO82" s="232"/>
      <c r="AP82" s="233"/>
      <c r="AQ82" s="232"/>
      <c r="AR82" s="233"/>
      <c r="AS82" s="232"/>
      <c r="AT82" s="233"/>
      <c r="AU82" s="232"/>
      <c r="AV82" s="233"/>
      <c r="AW82" s="232"/>
      <c r="AX82" s="233"/>
      <c r="AY82" s="232"/>
      <c r="AZ82" s="233"/>
      <c r="BA82" s="76"/>
      <c r="BB82" s="181" t="s">
        <v>164</v>
      </c>
      <c r="BC82" s="253"/>
      <c r="BE82" s="253"/>
    </row>
    <row r="83" spans="2:57" s="95" customFormat="1" ht="15" customHeight="1" x14ac:dyDescent="0.25">
      <c r="B83" s="297" t="s">
        <v>165</v>
      </c>
      <c r="C83" s="296" t="s">
        <v>235</v>
      </c>
      <c r="F83" s="181" t="s">
        <v>165</v>
      </c>
      <c r="G83" s="229"/>
      <c r="H83" s="233"/>
      <c r="I83" s="465"/>
      <c r="J83" s="229"/>
      <c r="K83" s="233"/>
      <c r="L83" s="465"/>
      <c r="M83" s="229"/>
      <c r="N83" s="233"/>
      <c r="O83" s="465"/>
      <c r="P83" s="229"/>
      <c r="Q83" s="233"/>
      <c r="R83" s="465"/>
      <c r="S83" s="229"/>
      <c r="T83" s="233"/>
      <c r="U83" s="103"/>
      <c r="V83" s="181" t="s">
        <v>165</v>
      </c>
      <c r="W83" s="184">
        <v>1</v>
      </c>
      <c r="X83" s="298">
        <v>2</v>
      </c>
      <c r="Y83" s="230"/>
      <c r="Z83" s="62"/>
      <c r="AA83" s="181" t="s">
        <v>165</v>
      </c>
      <c r="AB83" s="466">
        <v>1</v>
      </c>
      <c r="AC83" s="230"/>
      <c r="AD83" s="230"/>
      <c r="AE83" s="230"/>
      <c r="AF83" s="230"/>
      <c r="AG83" s="230"/>
      <c r="AH83" s="230"/>
      <c r="AI83" s="230"/>
      <c r="AJ83" s="62"/>
      <c r="AK83" s="181" t="s">
        <v>165</v>
      </c>
      <c r="AL83" s="231">
        <v>4</v>
      </c>
      <c r="AM83" s="232"/>
      <c r="AN83" s="233"/>
      <c r="AO83" s="232"/>
      <c r="AP83" s="233"/>
      <c r="AQ83" s="232"/>
      <c r="AR83" s="233"/>
      <c r="AS83" s="232"/>
      <c r="AT83" s="233"/>
      <c r="AU83" s="232"/>
      <c r="AV83" s="233"/>
      <c r="AW83" s="232"/>
      <c r="AX83" s="233"/>
      <c r="AY83" s="232"/>
      <c r="AZ83" s="233"/>
      <c r="BA83" s="76"/>
      <c r="BB83" s="181" t="s">
        <v>165</v>
      </c>
      <c r="BC83" s="253"/>
      <c r="BE83" s="253"/>
    </row>
    <row r="84" spans="2:57" s="95" customFormat="1" ht="15" customHeight="1" x14ac:dyDescent="0.25">
      <c r="B84" s="297" t="s">
        <v>166</v>
      </c>
      <c r="C84" s="296" t="s">
        <v>235</v>
      </c>
      <c r="F84" s="181" t="s">
        <v>166</v>
      </c>
      <c r="G84" s="229"/>
      <c r="H84" s="233"/>
      <c r="I84" s="465"/>
      <c r="J84" s="229"/>
      <c r="K84" s="233"/>
      <c r="L84" s="465"/>
      <c r="M84" s="229"/>
      <c r="N84" s="233"/>
      <c r="O84" s="465"/>
      <c r="P84" s="229"/>
      <c r="Q84" s="233"/>
      <c r="R84" s="465"/>
      <c r="S84" s="229"/>
      <c r="T84" s="233"/>
      <c r="U84" s="103"/>
      <c r="V84" s="181" t="s">
        <v>166</v>
      </c>
      <c r="W84" s="184">
        <v>1</v>
      </c>
      <c r="X84" s="298">
        <v>2</v>
      </c>
      <c r="Y84" s="230"/>
      <c r="Z84" s="62"/>
      <c r="AA84" s="181" t="s">
        <v>166</v>
      </c>
      <c r="AB84" s="466">
        <v>1</v>
      </c>
      <c r="AC84" s="230"/>
      <c r="AD84" s="230"/>
      <c r="AE84" s="230"/>
      <c r="AF84" s="230"/>
      <c r="AG84" s="230"/>
      <c r="AH84" s="230"/>
      <c r="AI84" s="230"/>
      <c r="AJ84" s="62"/>
      <c r="AK84" s="181" t="s">
        <v>166</v>
      </c>
      <c r="AL84" s="231">
        <v>8</v>
      </c>
      <c r="AM84" s="232"/>
      <c r="AN84" s="233"/>
      <c r="AO84" s="232"/>
      <c r="AP84" s="233"/>
      <c r="AQ84" s="232"/>
      <c r="AR84" s="233"/>
      <c r="AS84" s="232"/>
      <c r="AT84" s="233"/>
      <c r="AU84" s="232"/>
      <c r="AV84" s="233"/>
      <c r="AW84" s="232"/>
      <c r="AX84" s="233"/>
      <c r="AY84" s="232"/>
      <c r="AZ84" s="233"/>
      <c r="BA84" s="76"/>
      <c r="BB84" s="181" t="s">
        <v>166</v>
      </c>
      <c r="BC84" s="253"/>
      <c r="BE84" s="253"/>
    </row>
    <row r="85" spans="2:57" s="95" customFormat="1" ht="15" customHeight="1" x14ac:dyDescent="0.25">
      <c r="B85" s="297" t="s">
        <v>167</v>
      </c>
      <c r="C85" s="296" t="s">
        <v>232</v>
      </c>
      <c r="F85" s="181" t="s">
        <v>167</v>
      </c>
      <c r="G85" s="229"/>
      <c r="H85" s="233"/>
      <c r="I85" s="465"/>
      <c r="J85" s="229"/>
      <c r="K85" s="233"/>
      <c r="L85" s="465"/>
      <c r="M85" s="229"/>
      <c r="N85" s="233"/>
      <c r="O85" s="465"/>
      <c r="P85" s="229"/>
      <c r="Q85" s="233"/>
      <c r="R85" s="465"/>
      <c r="S85" s="229"/>
      <c r="T85" s="233"/>
      <c r="U85" s="103"/>
      <c r="V85" s="181" t="s">
        <v>167</v>
      </c>
      <c r="W85" s="184">
        <v>1</v>
      </c>
      <c r="X85" s="298">
        <v>1</v>
      </c>
      <c r="Y85" s="230"/>
      <c r="Z85" s="62"/>
      <c r="AA85" s="181" t="s">
        <v>167</v>
      </c>
      <c r="AB85" s="466">
        <v>1</v>
      </c>
      <c r="AC85" s="230"/>
      <c r="AD85" s="230"/>
      <c r="AE85" s="230"/>
      <c r="AF85" s="230"/>
      <c r="AG85" s="230"/>
      <c r="AH85" s="230"/>
      <c r="AI85" s="230"/>
      <c r="AJ85" s="62"/>
      <c r="AK85" s="181" t="s">
        <v>167</v>
      </c>
      <c r="AL85" s="231">
        <v>1</v>
      </c>
      <c r="AM85" s="232"/>
      <c r="AN85" s="233"/>
      <c r="AO85" s="232"/>
      <c r="AP85" s="233"/>
      <c r="AQ85" s="232"/>
      <c r="AR85" s="233"/>
      <c r="AS85" s="232"/>
      <c r="AT85" s="233"/>
      <c r="AU85" s="232"/>
      <c r="AV85" s="233"/>
      <c r="AW85" s="232"/>
      <c r="AX85" s="233"/>
      <c r="AY85" s="232"/>
      <c r="AZ85" s="233"/>
      <c r="BA85" s="76"/>
      <c r="BB85" s="181" t="s">
        <v>167</v>
      </c>
      <c r="BC85" s="253"/>
      <c r="BE85" s="253"/>
    </row>
    <row r="86" spans="2:57" s="95" customFormat="1" ht="15" customHeight="1" x14ac:dyDescent="0.25">
      <c r="B86" s="297" t="s">
        <v>168</v>
      </c>
      <c r="C86" s="296" t="s">
        <v>235</v>
      </c>
      <c r="F86" s="181" t="s">
        <v>168</v>
      </c>
      <c r="G86" s="229"/>
      <c r="H86" s="233"/>
      <c r="I86" s="465"/>
      <c r="J86" s="229"/>
      <c r="K86" s="233"/>
      <c r="L86" s="465"/>
      <c r="M86" s="229"/>
      <c r="N86" s="233"/>
      <c r="O86" s="465"/>
      <c r="P86" s="229"/>
      <c r="Q86" s="233"/>
      <c r="R86" s="465"/>
      <c r="S86" s="229"/>
      <c r="T86" s="233"/>
      <c r="U86" s="103"/>
      <c r="V86" s="181" t="s">
        <v>168</v>
      </c>
      <c r="W86" s="184">
        <v>1</v>
      </c>
      <c r="X86" s="298">
        <v>2</v>
      </c>
      <c r="Y86" s="230"/>
      <c r="Z86" s="62"/>
      <c r="AA86" s="181" t="s">
        <v>168</v>
      </c>
      <c r="AB86" s="466">
        <v>1</v>
      </c>
      <c r="AC86" s="230"/>
      <c r="AD86" s="230"/>
      <c r="AE86" s="230"/>
      <c r="AF86" s="230"/>
      <c r="AG86" s="230"/>
      <c r="AH86" s="230"/>
      <c r="AI86" s="230"/>
      <c r="AJ86" s="62"/>
      <c r="AK86" s="181" t="s">
        <v>168</v>
      </c>
      <c r="AL86" s="231">
        <v>5</v>
      </c>
      <c r="AM86" s="232"/>
      <c r="AN86" s="233"/>
      <c r="AO86" s="232"/>
      <c r="AP86" s="233"/>
      <c r="AQ86" s="232"/>
      <c r="AR86" s="233"/>
      <c r="AS86" s="232"/>
      <c r="AT86" s="233"/>
      <c r="AU86" s="232"/>
      <c r="AV86" s="233"/>
      <c r="AW86" s="232"/>
      <c r="AX86" s="233"/>
      <c r="AY86" s="232"/>
      <c r="AZ86" s="233"/>
      <c r="BA86" s="76"/>
      <c r="BB86" s="181" t="s">
        <v>168</v>
      </c>
      <c r="BC86" s="253"/>
      <c r="BE86" s="253"/>
    </row>
    <row r="87" spans="2:57" s="95" customFormat="1" ht="15" customHeight="1" x14ac:dyDescent="0.25">
      <c r="B87" s="297" t="s">
        <v>169</v>
      </c>
      <c r="C87" s="296" t="s">
        <v>232</v>
      </c>
      <c r="F87" s="181" t="s">
        <v>169</v>
      </c>
      <c r="G87" s="229"/>
      <c r="H87" s="233"/>
      <c r="I87" s="465"/>
      <c r="J87" s="229"/>
      <c r="K87" s="233"/>
      <c r="L87" s="465"/>
      <c r="M87" s="229"/>
      <c r="N87" s="233"/>
      <c r="O87" s="465"/>
      <c r="P87" s="229"/>
      <c r="Q87" s="233"/>
      <c r="R87" s="465"/>
      <c r="S87" s="229"/>
      <c r="T87" s="233"/>
      <c r="U87" s="103"/>
      <c r="V87" s="181" t="s">
        <v>169</v>
      </c>
      <c r="W87" s="184">
        <v>1</v>
      </c>
      <c r="X87" s="298">
        <v>1</v>
      </c>
      <c r="Y87" s="230"/>
      <c r="Z87" s="62"/>
      <c r="AA87" s="181" t="s">
        <v>169</v>
      </c>
      <c r="AB87" s="466">
        <v>1</v>
      </c>
      <c r="AC87" s="230"/>
      <c r="AD87" s="230"/>
      <c r="AE87" s="230"/>
      <c r="AF87" s="230"/>
      <c r="AG87" s="230"/>
      <c r="AH87" s="230"/>
      <c r="AI87" s="230"/>
      <c r="AJ87" s="62"/>
      <c r="AK87" s="181" t="s">
        <v>169</v>
      </c>
      <c r="AL87" s="231">
        <v>2</v>
      </c>
      <c r="AM87" s="232"/>
      <c r="AN87" s="233"/>
      <c r="AO87" s="232"/>
      <c r="AP87" s="233"/>
      <c r="AQ87" s="232"/>
      <c r="AR87" s="233"/>
      <c r="AS87" s="232"/>
      <c r="AT87" s="233"/>
      <c r="AU87" s="232"/>
      <c r="AV87" s="233"/>
      <c r="AW87" s="232"/>
      <c r="AX87" s="233"/>
      <c r="AY87" s="232"/>
      <c r="AZ87" s="233"/>
      <c r="BA87" s="76"/>
      <c r="BB87" s="181" t="s">
        <v>169</v>
      </c>
      <c r="BC87" s="253"/>
      <c r="BE87" s="253"/>
    </row>
    <row r="88" spans="2:57" s="95" customFormat="1" ht="15" customHeight="1" x14ac:dyDescent="0.25">
      <c r="B88" s="297" t="s">
        <v>170</v>
      </c>
      <c r="C88" s="296" t="s">
        <v>232</v>
      </c>
      <c r="F88" s="181" t="s">
        <v>170</v>
      </c>
      <c r="G88" s="229"/>
      <c r="H88" s="233"/>
      <c r="I88" s="465"/>
      <c r="J88" s="229"/>
      <c r="K88" s="233"/>
      <c r="L88" s="465"/>
      <c r="M88" s="229"/>
      <c r="N88" s="233"/>
      <c r="O88" s="465"/>
      <c r="P88" s="229"/>
      <c r="Q88" s="233"/>
      <c r="R88" s="465"/>
      <c r="S88" s="229"/>
      <c r="T88" s="233"/>
      <c r="U88" s="103"/>
      <c r="V88" s="181" t="s">
        <v>170</v>
      </c>
      <c r="W88" s="184">
        <v>1</v>
      </c>
      <c r="X88" s="298">
        <v>1</v>
      </c>
      <c r="Y88" s="230"/>
      <c r="Z88" s="62"/>
      <c r="AA88" s="181" t="s">
        <v>170</v>
      </c>
      <c r="AB88" s="466">
        <v>1</v>
      </c>
      <c r="AC88" s="230"/>
      <c r="AD88" s="230"/>
      <c r="AE88" s="230"/>
      <c r="AF88" s="230"/>
      <c r="AG88" s="230"/>
      <c r="AH88" s="230"/>
      <c r="AI88" s="230"/>
      <c r="AJ88" s="62"/>
      <c r="AK88" s="181" t="s">
        <v>170</v>
      </c>
      <c r="AL88" s="231">
        <v>2</v>
      </c>
      <c r="AM88" s="232"/>
      <c r="AN88" s="233"/>
      <c r="AO88" s="232"/>
      <c r="AP88" s="233"/>
      <c r="AQ88" s="232"/>
      <c r="AR88" s="233"/>
      <c r="AS88" s="232"/>
      <c r="AT88" s="233"/>
      <c r="AU88" s="232"/>
      <c r="AV88" s="233"/>
      <c r="AW88" s="232"/>
      <c r="AX88" s="233"/>
      <c r="AY88" s="232"/>
      <c r="AZ88" s="233"/>
      <c r="BA88" s="76"/>
      <c r="BB88" s="181" t="s">
        <v>170</v>
      </c>
      <c r="BC88" s="253"/>
      <c r="BE88" s="253"/>
    </row>
    <row r="89" spans="2:57" s="95" customFormat="1" ht="15" customHeight="1" x14ac:dyDescent="0.25">
      <c r="B89" s="297" t="s">
        <v>171</v>
      </c>
      <c r="C89" s="296" t="s">
        <v>232</v>
      </c>
      <c r="F89" s="181" t="s">
        <v>171</v>
      </c>
      <c r="G89" s="229"/>
      <c r="H89" s="233"/>
      <c r="I89" s="465"/>
      <c r="J89" s="229"/>
      <c r="K89" s="233"/>
      <c r="L89" s="465"/>
      <c r="M89" s="229"/>
      <c r="N89" s="233"/>
      <c r="O89" s="465"/>
      <c r="P89" s="229"/>
      <c r="Q89" s="233"/>
      <c r="R89" s="465"/>
      <c r="S89" s="229"/>
      <c r="T89" s="233"/>
      <c r="U89" s="103"/>
      <c r="V89" s="181" t="s">
        <v>171</v>
      </c>
      <c r="W89" s="184">
        <v>1</v>
      </c>
      <c r="X89" s="298">
        <v>1</v>
      </c>
      <c r="Y89" s="230"/>
      <c r="Z89" s="62"/>
      <c r="AA89" s="181" t="s">
        <v>171</v>
      </c>
      <c r="AB89" s="466">
        <v>1</v>
      </c>
      <c r="AC89" s="230"/>
      <c r="AD89" s="230"/>
      <c r="AE89" s="230"/>
      <c r="AF89" s="230"/>
      <c r="AG89" s="230"/>
      <c r="AH89" s="230"/>
      <c r="AI89" s="230"/>
      <c r="AJ89" s="62"/>
      <c r="AK89" s="181" t="s">
        <v>171</v>
      </c>
      <c r="AL89" s="231">
        <v>1</v>
      </c>
      <c r="AM89" s="232"/>
      <c r="AN89" s="233"/>
      <c r="AO89" s="232"/>
      <c r="AP89" s="233"/>
      <c r="AQ89" s="232"/>
      <c r="AR89" s="233"/>
      <c r="AS89" s="232"/>
      <c r="AT89" s="233"/>
      <c r="AU89" s="232"/>
      <c r="AV89" s="233"/>
      <c r="AW89" s="232"/>
      <c r="AX89" s="233"/>
      <c r="AY89" s="232"/>
      <c r="AZ89" s="233"/>
      <c r="BA89" s="76"/>
      <c r="BB89" s="181" t="s">
        <v>171</v>
      </c>
      <c r="BC89" s="253"/>
      <c r="BE89" s="253"/>
    </row>
    <row r="90" spans="2:57" s="95" customFormat="1" ht="15" customHeight="1" x14ac:dyDescent="0.25">
      <c r="B90" s="297" t="s">
        <v>172</v>
      </c>
      <c r="C90" s="296" t="s">
        <v>236</v>
      </c>
      <c r="F90" s="181" t="s">
        <v>172</v>
      </c>
      <c r="G90" s="229"/>
      <c r="H90" s="233"/>
      <c r="I90" s="465"/>
      <c r="J90" s="229"/>
      <c r="K90" s="233"/>
      <c r="L90" s="465"/>
      <c r="M90" s="229"/>
      <c r="N90" s="233"/>
      <c r="O90" s="465"/>
      <c r="P90" s="229"/>
      <c r="Q90" s="233"/>
      <c r="R90" s="465"/>
      <c r="S90" s="229"/>
      <c r="T90" s="233"/>
      <c r="U90" s="103"/>
      <c r="V90" s="181" t="s">
        <v>172</v>
      </c>
      <c r="W90" s="184">
        <v>1</v>
      </c>
      <c r="X90" s="298">
        <v>2</v>
      </c>
      <c r="Y90" s="230"/>
      <c r="Z90" s="62"/>
      <c r="AA90" s="181" t="s">
        <v>172</v>
      </c>
      <c r="AB90" s="466">
        <v>2</v>
      </c>
      <c r="AC90" s="230"/>
      <c r="AD90" s="230"/>
      <c r="AE90" s="230"/>
      <c r="AF90" s="230"/>
      <c r="AG90" s="230"/>
      <c r="AH90" s="230"/>
      <c r="AI90" s="230"/>
      <c r="AJ90" s="62"/>
      <c r="AK90" s="181" t="s">
        <v>172</v>
      </c>
      <c r="AL90" s="231">
        <v>13</v>
      </c>
      <c r="AM90" s="232"/>
      <c r="AN90" s="233"/>
      <c r="AO90" s="232"/>
      <c r="AP90" s="233"/>
      <c r="AQ90" s="232"/>
      <c r="AR90" s="233"/>
      <c r="AS90" s="232"/>
      <c r="AT90" s="233"/>
      <c r="AU90" s="232"/>
      <c r="AV90" s="233"/>
      <c r="AW90" s="232"/>
      <c r="AX90" s="233"/>
      <c r="AY90" s="232"/>
      <c r="AZ90" s="233"/>
      <c r="BA90" s="76"/>
      <c r="BB90" s="181" t="s">
        <v>172</v>
      </c>
      <c r="BC90" s="253"/>
      <c r="BE90" s="253"/>
    </row>
    <row r="91" spans="2:57" s="95" customFormat="1" ht="15" customHeight="1" x14ac:dyDescent="0.25">
      <c r="B91" s="297" t="s">
        <v>173</v>
      </c>
      <c r="C91" s="296" t="s">
        <v>235</v>
      </c>
      <c r="F91" s="181" t="s">
        <v>173</v>
      </c>
      <c r="G91" s="229"/>
      <c r="H91" s="233"/>
      <c r="I91" s="465"/>
      <c r="J91" s="229"/>
      <c r="K91" s="233"/>
      <c r="L91" s="465"/>
      <c r="M91" s="229"/>
      <c r="N91" s="233"/>
      <c r="O91" s="465"/>
      <c r="P91" s="229"/>
      <c r="Q91" s="233"/>
      <c r="R91" s="465"/>
      <c r="S91" s="229"/>
      <c r="T91" s="233"/>
      <c r="U91" s="103"/>
      <c r="V91" s="181" t="s">
        <v>173</v>
      </c>
      <c r="W91" s="184">
        <v>2</v>
      </c>
      <c r="X91" s="298">
        <v>2</v>
      </c>
      <c r="Y91" s="230"/>
      <c r="Z91" s="62"/>
      <c r="AA91" s="181" t="s">
        <v>173</v>
      </c>
      <c r="AB91" s="466">
        <v>1</v>
      </c>
      <c r="AC91" s="230"/>
      <c r="AD91" s="230"/>
      <c r="AE91" s="230"/>
      <c r="AF91" s="230"/>
      <c r="AG91" s="230"/>
      <c r="AH91" s="230"/>
      <c r="AI91" s="230"/>
      <c r="AJ91" s="62"/>
      <c r="AK91" s="181" t="s">
        <v>173</v>
      </c>
      <c r="AL91" s="231">
        <v>3</v>
      </c>
      <c r="AM91" s="232"/>
      <c r="AN91" s="233"/>
      <c r="AO91" s="232"/>
      <c r="AP91" s="233"/>
      <c r="AQ91" s="232"/>
      <c r="AR91" s="233"/>
      <c r="AS91" s="232"/>
      <c r="AT91" s="233"/>
      <c r="AU91" s="232"/>
      <c r="AV91" s="233"/>
      <c r="AW91" s="232"/>
      <c r="AX91" s="233"/>
      <c r="AY91" s="232"/>
      <c r="AZ91" s="233"/>
      <c r="BA91" s="76"/>
      <c r="BB91" s="181" t="s">
        <v>173</v>
      </c>
      <c r="BC91" s="253"/>
      <c r="BE91" s="253"/>
    </row>
    <row r="92" spans="2:57" s="95" customFormat="1" ht="15" customHeight="1" x14ac:dyDescent="0.25">
      <c r="B92" s="297" t="s">
        <v>174</v>
      </c>
      <c r="C92" s="296" t="s">
        <v>235</v>
      </c>
      <c r="F92" s="181" t="s">
        <v>174</v>
      </c>
      <c r="G92" s="229"/>
      <c r="H92" s="233"/>
      <c r="I92" s="465"/>
      <c r="J92" s="229"/>
      <c r="K92" s="233"/>
      <c r="L92" s="465"/>
      <c r="M92" s="229"/>
      <c r="N92" s="233"/>
      <c r="O92" s="465"/>
      <c r="P92" s="229"/>
      <c r="Q92" s="233"/>
      <c r="R92" s="465"/>
      <c r="S92" s="229"/>
      <c r="T92" s="233"/>
      <c r="U92" s="103"/>
      <c r="V92" s="181" t="s">
        <v>174</v>
      </c>
      <c r="W92" s="184">
        <v>1</v>
      </c>
      <c r="X92" s="298">
        <v>2</v>
      </c>
      <c r="Y92" s="230"/>
      <c r="Z92" s="62"/>
      <c r="AA92" s="181" t="s">
        <v>174</v>
      </c>
      <c r="AB92" s="466">
        <v>1</v>
      </c>
      <c r="AC92" s="230"/>
      <c r="AD92" s="230"/>
      <c r="AE92" s="230"/>
      <c r="AF92" s="230"/>
      <c r="AG92" s="230"/>
      <c r="AH92" s="230"/>
      <c r="AI92" s="230"/>
      <c r="AJ92" s="62"/>
      <c r="AK92" s="181" t="s">
        <v>174</v>
      </c>
      <c r="AL92" s="231">
        <v>4</v>
      </c>
      <c r="AM92" s="232"/>
      <c r="AN92" s="233"/>
      <c r="AO92" s="232"/>
      <c r="AP92" s="233"/>
      <c r="AQ92" s="232"/>
      <c r="AR92" s="233"/>
      <c r="AS92" s="232"/>
      <c r="AT92" s="233"/>
      <c r="AU92" s="232"/>
      <c r="AV92" s="233"/>
      <c r="AW92" s="232"/>
      <c r="AX92" s="233"/>
      <c r="AY92" s="232"/>
      <c r="AZ92" s="233"/>
      <c r="BA92" s="76"/>
      <c r="BB92" s="181" t="s">
        <v>174</v>
      </c>
      <c r="BC92" s="253"/>
      <c r="BE92" s="253"/>
    </row>
    <row r="93" spans="2:57" s="95" customFormat="1" ht="15" customHeight="1" thickBot="1" x14ac:dyDescent="0.2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105"/>
      <c r="X93" s="92"/>
      <c r="Y93" s="92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</row>
    <row r="94" spans="2:57" s="95" customFormat="1" ht="15" customHeight="1" x14ac:dyDescent="0.2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93"/>
      <c r="Y94" s="93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</row>
    <row r="95" spans="2:57" s="21" customFormat="1" ht="15" customHeight="1" x14ac:dyDescent="0.2">
      <c r="I95" s="258"/>
      <c r="L95" s="258"/>
      <c r="O95" s="258"/>
      <c r="R95" s="258"/>
      <c r="U95" s="114"/>
      <c r="V95" s="17"/>
      <c r="W95" s="17"/>
      <c r="X95" s="93"/>
      <c r="Y95" s="93"/>
      <c r="Z95" s="218"/>
      <c r="AA95" s="218"/>
      <c r="AB95" s="218"/>
      <c r="AC95" s="218"/>
      <c r="AD95" s="218"/>
      <c r="AE95" s="218"/>
      <c r="AF95" s="218"/>
      <c r="AG95" s="218"/>
      <c r="AH95" s="218"/>
      <c r="AI95" s="218"/>
      <c r="AJ95" s="18"/>
      <c r="AK95" s="18"/>
    </row>
    <row r="96" spans="2:57" s="21" customFormat="1" ht="15" customHeight="1" x14ac:dyDescent="0.2">
      <c r="I96" s="258"/>
      <c r="L96" s="258"/>
      <c r="O96" s="258"/>
      <c r="R96" s="258"/>
      <c r="U96" s="114"/>
      <c r="V96" s="17"/>
      <c r="W96" s="17"/>
      <c r="X96" s="93"/>
      <c r="Y96" s="93"/>
      <c r="Z96" s="218"/>
      <c r="AA96" s="218"/>
      <c r="AB96" s="218"/>
      <c r="AC96" s="218"/>
      <c r="AD96" s="218"/>
      <c r="AE96" s="218"/>
      <c r="AF96" s="218"/>
      <c r="AG96" s="218"/>
      <c r="AH96" s="218"/>
      <c r="AI96" s="218"/>
      <c r="AJ96" s="18"/>
      <c r="AK96" s="18"/>
    </row>
    <row r="97" spans="9:37" s="21" customFormat="1" ht="15" customHeight="1" x14ac:dyDescent="0.2">
      <c r="I97" s="258"/>
      <c r="L97" s="258"/>
      <c r="O97" s="258"/>
      <c r="R97" s="258"/>
      <c r="U97" s="114"/>
      <c r="V97" s="17"/>
      <c r="W97" s="17"/>
      <c r="X97" s="93"/>
      <c r="Y97" s="93"/>
      <c r="Z97" s="218"/>
      <c r="AA97" s="218"/>
      <c r="AB97" s="218"/>
      <c r="AC97" s="218"/>
      <c r="AD97" s="218"/>
      <c r="AE97" s="218"/>
      <c r="AF97" s="218"/>
      <c r="AG97" s="218"/>
      <c r="AH97" s="218"/>
      <c r="AI97" s="218"/>
      <c r="AJ97" s="18"/>
      <c r="AK97" s="18"/>
    </row>
    <row r="98" spans="9:37" s="21" customFormat="1" ht="15" customHeight="1" x14ac:dyDescent="0.2">
      <c r="I98" s="258"/>
      <c r="L98" s="258"/>
      <c r="O98" s="258"/>
      <c r="R98" s="258"/>
      <c r="U98" s="114"/>
      <c r="V98" s="17"/>
      <c r="W98" s="17"/>
      <c r="X98" s="93"/>
      <c r="Y98" s="93"/>
      <c r="Z98" s="218"/>
      <c r="AA98" s="218"/>
      <c r="AB98" s="218"/>
      <c r="AC98" s="218"/>
      <c r="AD98" s="218"/>
      <c r="AE98" s="218"/>
      <c r="AF98" s="218"/>
      <c r="AG98" s="218"/>
      <c r="AH98" s="218"/>
      <c r="AI98" s="218"/>
      <c r="AJ98" s="18"/>
      <c r="AK98" s="18"/>
    </row>
    <row r="99" spans="9:37" s="21" customFormat="1" ht="15" customHeight="1" x14ac:dyDescent="0.2">
      <c r="I99" s="258"/>
      <c r="L99" s="258"/>
      <c r="O99" s="258"/>
      <c r="R99" s="258"/>
      <c r="U99" s="114"/>
      <c r="V99" s="17"/>
      <c r="W99" s="17"/>
      <c r="X99" s="93"/>
      <c r="Y99" s="93"/>
      <c r="Z99" s="218"/>
      <c r="AA99" s="218"/>
      <c r="AB99" s="218"/>
      <c r="AC99" s="218"/>
      <c r="AD99" s="218"/>
      <c r="AE99" s="218"/>
      <c r="AF99" s="218"/>
      <c r="AG99" s="218"/>
      <c r="AH99" s="218"/>
      <c r="AI99" s="218"/>
      <c r="AJ99" s="18"/>
      <c r="AK99" s="18"/>
    </row>
    <row r="100" spans="9:37" s="21" customFormat="1" ht="15" customHeight="1" x14ac:dyDescent="0.2">
      <c r="I100" s="258"/>
      <c r="L100" s="258"/>
      <c r="O100" s="258"/>
      <c r="R100" s="258"/>
      <c r="U100" s="114"/>
      <c r="V100" s="17"/>
      <c r="W100" s="17"/>
      <c r="X100" s="93"/>
      <c r="Y100" s="93"/>
      <c r="Z100" s="218"/>
      <c r="AA100" s="218"/>
      <c r="AB100" s="218"/>
      <c r="AC100" s="218"/>
      <c r="AD100" s="218"/>
      <c r="AE100" s="218"/>
      <c r="AF100" s="218"/>
      <c r="AG100" s="218"/>
      <c r="AH100" s="218"/>
      <c r="AI100" s="218"/>
      <c r="AJ100" s="18"/>
      <c r="AK100" s="18"/>
    </row>
    <row r="101" spans="9:37" s="21" customFormat="1" ht="15" customHeight="1" x14ac:dyDescent="0.2">
      <c r="I101" s="258"/>
      <c r="L101" s="258"/>
      <c r="O101" s="258"/>
      <c r="R101" s="258"/>
      <c r="U101" s="114"/>
      <c r="V101" s="17"/>
      <c r="W101" s="17"/>
      <c r="X101" s="93"/>
      <c r="Y101" s="93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8"/>
      <c r="AJ101" s="18"/>
      <c r="AK101" s="18"/>
    </row>
    <row r="102" spans="9:37" s="21" customFormat="1" ht="15" customHeight="1" x14ac:dyDescent="0.2">
      <c r="I102" s="258"/>
      <c r="L102" s="258"/>
      <c r="O102" s="258"/>
      <c r="R102" s="258"/>
      <c r="U102" s="114"/>
      <c r="V102" s="17"/>
      <c r="W102" s="17"/>
      <c r="X102" s="93"/>
      <c r="Y102" s="93"/>
      <c r="Z102" s="218"/>
      <c r="AA102" s="218"/>
      <c r="AB102" s="218"/>
      <c r="AC102" s="218"/>
      <c r="AD102" s="218"/>
      <c r="AE102" s="218"/>
      <c r="AF102" s="218"/>
      <c r="AG102" s="218"/>
      <c r="AH102" s="218"/>
      <c r="AI102" s="218"/>
      <c r="AJ102" s="18"/>
      <c r="AK102" s="18"/>
    </row>
    <row r="103" spans="9:37" s="21" customFormat="1" ht="15" customHeight="1" x14ac:dyDescent="0.2">
      <c r="I103" s="258"/>
      <c r="L103" s="258"/>
      <c r="O103" s="258"/>
      <c r="R103" s="258"/>
      <c r="U103" s="114"/>
      <c r="V103" s="17"/>
      <c r="W103" s="17"/>
      <c r="X103" s="93"/>
      <c r="Y103" s="93"/>
      <c r="Z103" s="218"/>
      <c r="AA103" s="218"/>
      <c r="AB103" s="218"/>
      <c r="AC103" s="218"/>
      <c r="AD103" s="218"/>
      <c r="AE103" s="218"/>
      <c r="AF103" s="218"/>
      <c r="AG103" s="218"/>
      <c r="AH103" s="218"/>
      <c r="AI103" s="218"/>
      <c r="AJ103" s="18"/>
      <c r="AK103" s="18"/>
    </row>
    <row r="104" spans="9:37" s="21" customFormat="1" ht="15" customHeight="1" x14ac:dyDescent="0.2">
      <c r="I104" s="258"/>
      <c r="U104" s="114"/>
      <c r="V104" s="17"/>
      <c r="W104" s="17"/>
      <c r="X104" s="93"/>
      <c r="Y104" s="93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18"/>
      <c r="AK104" s="18"/>
    </row>
    <row r="105" spans="9:37" s="21" customFormat="1" ht="15" customHeight="1" x14ac:dyDescent="0.2">
      <c r="U105" s="114"/>
      <c r="V105" s="17"/>
      <c r="W105" s="17"/>
      <c r="X105" s="93"/>
      <c r="Y105" s="93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18"/>
      <c r="AK105" s="18"/>
    </row>
    <row r="106" spans="9:37" s="21" customFormat="1" ht="15" customHeight="1" x14ac:dyDescent="0.2">
      <c r="U106" s="114"/>
      <c r="V106" s="17"/>
      <c r="W106" s="17"/>
      <c r="X106" s="93"/>
      <c r="Y106" s="93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18"/>
      <c r="AK106" s="18"/>
    </row>
    <row r="107" spans="9:37" s="21" customFormat="1" ht="15" customHeight="1" x14ac:dyDescent="0.2">
      <c r="U107" s="114"/>
      <c r="V107" s="17"/>
      <c r="W107" s="17"/>
      <c r="X107" s="93"/>
      <c r="Y107" s="93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18"/>
      <c r="AK107" s="18"/>
    </row>
    <row r="108" spans="9:37" s="21" customFormat="1" ht="15" customHeight="1" x14ac:dyDescent="0.2">
      <c r="U108" s="114"/>
      <c r="V108" s="17"/>
      <c r="W108" s="17"/>
      <c r="X108" s="93"/>
      <c r="Y108" s="93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18"/>
      <c r="AK108" s="18"/>
    </row>
    <row r="109" spans="9:37" s="21" customFormat="1" ht="15" customHeight="1" x14ac:dyDescent="0.2">
      <c r="U109" s="114"/>
      <c r="V109" s="17"/>
      <c r="W109" s="17"/>
      <c r="X109" s="93"/>
      <c r="Y109" s="93"/>
      <c r="Z109" s="21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18"/>
      <c r="AK109" s="18"/>
    </row>
    <row r="110" spans="9:37" s="21" customFormat="1" ht="15" customHeight="1" x14ac:dyDescent="0.2">
      <c r="U110" s="114"/>
      <c r="V110" s="17"/>
      <c r="W110" s="17"/>
      <c r="X110" s="93"/>
      <c r="Y110" s="93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18"/>
      <c r="AK110" s="18"/>
    </row>
    <row r="111" spans="9:37" s="21" customFormat="1" ht="15" customHeight="1" x14ac:dyDescent="0.2">
      <c r="U111" s="114"/>
      <c r="V111" s="17"/>
      <c r="W111" s="17"/>
      <c r="X111" s="93"/>
      <c r="Y111" s="93"/>
      <c r="Z111" s="218"/>
      <c r="AA111" s="218"/>
      <c r="AB111" s="218"/>
      <c r="AC111" s="218"/>
      <c r="AD111" s="218"/>
      <c r="AE111" s="218"/>
      <c r="AF111" s="218"/>
      <c r="AG111" s="218"/>
      <c r="AH111" s="218"/>
      <c r="AI111" s="218"/>
      <c r="AJ111" s="18"/>
      <c r="AK111" s="18"/>
    </row>
    <row r="112" spans="9:37" s="21" customFormat="1" ht="15" customHeight="1" x14ac:dyDescent="0.2">
      <c r="U112" s="114"/>
      <c r="V112" s="17"/>
      <c r="W112" s="17"/>
      <c r="X112" s="93"/>
      <c r="Y112" s="93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8"/>
      <c r="AJ112" s="18"/>
      <c r="AK112" s="18"/>
    </row>
    <row r="113" spans="21:37" s="21" customFormat="1" ht="15" customHeight="1" x14ac:dyDescent="0.2">
      <c r="U113" s="114"/>
      <c r="V113" s="17"/>
      <c r="W113" s="17"/>
      <c r="X113" s="93"/>
      <c r="Y113" s="93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18"/>
      <c r="AK113" s="18"/>
    </row>
    <row r="114" spans="21:37" s="21" customFormat="1" ht="15" customHeight="1" x14ac:dyDescent="0.2">
      <c r="U114" s="114"/>
      <c r="V114" s="17"/>
      <c r="W114" s="17"/>
      <c r="X114" s="93"/>
      <c r="Y114" s="93"/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218"/>
      <c r="AJ114" s="18"/>
      <c r="AK114" s="18"/>
    </row>
    <row r="115" spans="21:37" s="21" customFormat="1" ht="15" customHeight="1" x14ac:dyDescent="0.2">
      <c r="U115" s="114"/>
      <c r="V115" s="17"/>
      <c r="W115" s="17"/>
      <c r="X115" s="93"/>
      <c r="Y115" s="93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18"/>
      <c r="AK115" s="18"/>
    </row>
    <row r="116" spans="21:37" s="21" customFormat="1" ht="15" customHeight="1" x14ac:dyDescent="0.2">
      <c r="U116" s="114"/>
      <c r="V116" s="17"/>
      <c r="W116" s="17"/>
      <c r="X116" s="93"/>
      <c r="Y116" s="93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18"/>
      <c r="AK116" s="18"/>
    </row>
    <row r="117" spans="21:37" s="21" customFormat="1" ht="15" customHeight="1" x14ac:dyDescent="0.2">
      <c r="U117" s="114"/>
      <c r="V117" s="17"/>
      <c r="W117" s="17"/>
      <c r="X117" s="93"/>
      <c r="Y117" s="93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18"/>
      <c r="AK117" s="18"/>
    </row>
    <row r="118" spans="21:37" s="21" customFormat="1" ht="15" customHeight="1" x14ac:dyDescent="0.2">
      <c r="U118" s="114"/>
      <c r="V118" s="17"/>
      <c r="W118" s="17"/>
      <c r="X118" s="93"/>
      <c r="Y118" s="93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18"/>
      <c r="AK118" s="18"/>
    </row>
    <row r="119" spans="21:37" s="21" customFormat="1" ht="15" customHeight="1" x14ac:dyDescent="0.2">
      <c r="U119" s="114"/>
      <c r="V119" s="17"/>
      <c r="W119" s="17"/>
      <c r="X119" s="93"/>
      <c r="Y119" s="93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18"/>
      <c r="AK119" s="18"/>
    </row>
    <row r="120" spans="21:37" s="21" customFormat="1" ht="15" customHeight="1" x14ac:dyDescent="0.2">
      <c r="U120" s="114"/>
      <c r="V120" s="17"/>
      <c r="W120" s="17"/>
      <c r="X120" s="93"/>
      <c r="Y120" s="93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18"/>
      <c r="AK120" s="18"/>
    </row>
    <row r="121" spans="21:37" s="21" customFormat="1" ht="15" customHeight="1" x14ac:dyDescent="0.2">
      <c r="U121" s="114"/>
      <c r="V121" s="17"/>
      <c r="W121" s="17"/>
      <c r="X121" s="93"/>
      <c r="Y121" s="93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18"/>
      <c r="AK121" s="18"/>
    </row>
    <row r="122" spans="21:37" s="21" customFormat="1" ht="15" customHeight="1" x14ac:dyDescent="0.2">
      <c r="U122" s="114"/>
      <c r="V122" s="17"/>
      <c r="W122" s="17"/>
      <c r="X122" s="93"/>
      <c r="Y122" s="93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18"/>
      <c r="AK122" s="18"/>
    </row>
    <row r="123" spans="21:37" s="21" customFormat="1" ht="15" customHeight="1" x14ac:dyDescent="0.2">
      <c r="U123" s="114"/>
      <c r="V123" s="17"/>
      <c r="W123" s="17"/>
      <c r="X123" s="93"/>
      <c r="Y123" s="93"/>
      <c r="Z123" s="218"/>
      <c r="AA123" s="218"/>
      <c r="AB123" s="218"/>
      <c r="AC123" s="218"/>
      <c r="AD123" s="218"/>
      <c r="AE123" s="218"/>
      <c r="AF123" s="218"/>
      <c r="AG123" s="218"/>
      <c r="AH123" s="218"/>
      <c r="AI123" s="218"/>
      <c r="AJ123" s="18"/>
      <c r="AK123" s="18"/>
    </row>
    <row r="124" spans="21:37" s="21" customFormat="1" ht="15" customHeight="1" x14ac:dyDescent="0.2">
      <c r="U124" s="114"/>
      <c r="V124" s="17"/>
      <c r="W124" s="17"/>
      <c r="X124" s="93"/>
      <c r="Y124" s="93"/>
      <c r="Z124" s="218"/>
      <c r="AA124" s="218"/>
      <c r="AB124" s="218"/>
      <c r="AC124" s="218"/>
      <c r="AD124" s="218"/>
      <c r="AE124" s="218"/>
      <c r="AF124" s="218"/>
      <c r="AG124" s="218"/>
      <c r="AH124" s="218"/>
      <c r="AI124" s="218"/>
      <c r="AJ124" s="18"/>
      <c r="AK124" s="18"/>
    </row>
    <row r="125" spans="21:37" s="21" customFormat="1" ht="15" customHeight="1" x14ac:dyDescent="0.2">
      <c r="U125" s="114"/>
      <c r="V125" s="17"/>
      <c r="W125" s="17"/>
      <c r="X125" s="93"/>
      <c r="Y125" s="93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18"/>
      <c r="AK125" s="18"/>
    </row>
    <row r="126" spans="21:37" s="21" customFormat="1" ht="15" customHeight="1" x14ac:dyDescent="0.2">
      <c r="U126" s="114"/>
      <c r="V126" s="17"/>
      <c r="W126" s="17"/>
      <c r="X126" s="93"/>
      <c r="Y126" s="93"/>
      <c r="Z126" s="218"/>
      <c r="AA126" s="218"/>
      <c r="AB126" s="218"/>
      <c r="AC126" s="218"/>
      <c r="AD126" s="218"/>
      <c r="AE126" s="218"/>
      <c r="AF126" s="218"/>
      <c r="AG126" s="218"/>
      <c r="AH126" s="218"/>
      <c r="AI126" s="218"/>
      <c r="AJ126" s="18"/>
      <c r="AK126" s="18"/>
    </row>
    <row r="127" spans="21:37" s="21" customFormat="1" ht="15" customHeight="1" x14ac:dyDescent="0.2">
      <c r="U127" s="114"/>
      <c r="V127" s="17"/>
      <c r="W127" s="17"/>
      <c r="X127" s="93"/>
      <c r="Y127" s="93"/>
      <c r="Z127" s="218"/>
      <c r="AA127" s="218"/>
      <c r="AB127" s="218"/>
      <c r="AC127" s="218"/>
      <c r="AD127" s="218"/>
      <c r="AE127" s="218"/>
      <c r="AF127" s="218"/>
      <c r="AG127" s="218"/>
      <c r="AH127" s="218"/>
      <c r="AI127" s="218"/>
      <c r="AJ127" s="18"/>
      <c r="AK127" s="18"/>
    </row>
    <row r="128" spans="21:37" s="21" customFormat="1" ht="15" customHeight="1" x14ac:dyDescent="0.2">
      <c r="U128" s="114"/>
      <c r="V128" s="17"/>
      <c r="W128" s="17"/>
      <c r="X128" s="93"/>
      <c r="Y128" s="93"/>
      <c r="Z128" s="218"/>
      <c r="AA128" s="218"/>
      <c r="AB128" s="218"/>
      <c r="AC128" s="218"/>
      <c r="AD128" s="218"/>
      <c r="AE128" s="218"/>
      <c r="AF128" s="218"/>
      <c r="AG128" s="218"/>
      <c r="AH128" s="218"/>
      <c r="AI128" s="218"/>
      <c r="AJ128" s="18"/>
      <c r="AK128" s="18"/>
    </row>
    <row r="129" spans="21:47" s="21" customFormat="1" ht="15" customHeight="1" x14ac:dyDescent="0.2">
      <c r="U129" s="114"/>
      <c r="V129" s="17"/>
      <c r="W129" s="17"/>
      <c r="X129" s="93"/>
      <c r="Y129" s="93"/>
      <c r="Z129" s="218"/>
      <c r="AA129" s="218"/>
      <c r="AB129" s="218"/>
      <c r="AC129" s="218"/>
      <c r="AD129" s="218"/>
      <c r="AE129" s="218"/>
      <c r="AF129" s="218"/>
      <c r="AG129" s="218"/>
      <c r="AH129" s="218"/>
      <c r="AI129" s="218"/>
      <c r="AJ129" s="18"/>
      <c r="AK129" s="18"/>
    </row>
    <row r="130" spans="21:47" s="21" customFormat="1" ht="15" customHeight="1" x14ac:dyDescent="0.2">
      <c r="U130" s="114"/>
      <c r="V130" s="17"/>
      <c r="W130" s="17"/>
      <c r="X130" s="93"/>
      <c r="Y130" s="93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18"/>
      <c r="AK130" s="18"/>
    </row>
    <row r="131" spans="21:47" s="21" customFormat="1" ht="15" customHeight="1" x14ac:dyDescent="0.2">
      <c r="U131" s="114"/>
      <c r="V131" s="17"/>
      <c r="W131" s="17"/>
      <c r="X131" s="93"/>
      <c r="Y131" s="93"/>
      <c r="Z131" s="218"/>
      <c r="AA131" s="218"/>
      <c r="AB131" s="218"/>
      <c r="AC131" s="218"/>
      <c r="AD131" s="218"/>
      <c r="AE131" s="218"/>
      <c r="AF131" s="218"/>
      <c r="AG131" s="218"/>
      <c r="AH131" s="218"/>
      <c r="AI131" s="218"/>
      <c r="AJ131" s="18"/>
      <c r="AK131" s="18"/>
    </row>
    <row r="132" spans="21:47" s="21" customFormat="1" ht="15" customHeight="1" x14ac:dyDescent="0.2">
      <c r="U132" s="114"/>
      <c r="V132" s="17"/>
      <c r="W132" s="17"/>
      <c r="X132" s="93"/>
      <c r="Y132" s="93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18"/>
      <c r="AK132" s="18"/>
    </row>
    <row r="133" spans="21:47" s="21" customFormat="1" ht="15" customHeight="1" x14ac:dyDescent="0.2">
      <c r="U133" s="114"/>
      <c r="V133" s="17"/>
      <c r="W133" s="17"/>
      <c r="X133" s="93"/>
      <c r="Y133" s="93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18"/>
      <c r="AK133" s="18"/>
    </row>
    <row r="134" spans="21:47" s="21" customFormat="1" ht="15" customHeight="1" x14ac:dyDescent="0.2">
      <c r="U134" s="114"/>
      <c r="V134" s="17"/>
      <c r="W134" s="17"/>
      <c r="X134" s="93"/>
      <c r="Y134" s="93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18"/>
      <c r="AK134" s="18"/>
    </row>
    <row r="135" spans="21:47" s="21" customFormat="1" ht="15" customHeight="1" x14ac:dyDescent="0.2">
      <c r="U135" s="114"/>
      <c r="V135" s="17"/>
      <c r="W135" s="17"/>
      <c r="X135" s="93"/>
      <c r="Y135" s="93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18"/>
      <c r="AK135" s="18"/>
    </row>
    <row r="136" spans="21:47" s="21" customFormat="1" ht="15" customHeight="1" x14ac:dyDescent="0.2">
      <c r="U136" s="114"/>
      <c r="V136" s="17"/>
      <c r="W136" s="17"/>
      <c r="X136" s="93"/>
      <c r="Y136" s="93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18"/>
      <c r="AK136" s="18"/>
    </row>
    <row r="137" spans="21:47" s="21" customFormat="1" ht="15" customHeight="1" x14ac:dyDescent="0.2">
      <c r="U137" s="114"/>
      <c r="V137" s="17"/>
      <c r="W137" s="17"/>
      <c r="X137" s="93"/>
      <c r="Y137" s="93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18"/>
      <c r="AK137" s="18"/>
    </row>
    <row r="138" spans="21:47" s="21" customFormat="1" ht="15" customHeight="1" x14ac:dyDescent="0.2">
      <c r="U138" s="114"/>
      <c r="V138" s="112"/>
      <c r="W138" s="112"/>
      <c r="X138" s="113"/>
      <c r="Y138" s="113"/>
      <c r="Z138" s="216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112"/>
      <c r="AK138" s="112"/>
    </row>
    <row r="139" spans="21:47" s="77" customFormat="1" ht="19.899999999999999" hidden="1" customHeight="1" x14ac:dyDescent="0.25">
      <c r="U139" s="110"/>
      <c r="V139" s="179"/>
      <c r="W139" s="123"/>
      <c r="X139" s="61"/>
      <c r="Y139" s="61"/>
      <c r="Z139" s="222"/>
      <c r="AB139" s="183"/>
      <c r="AJ139" s="180"/>
      <c r="AK139" s="185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</row>
    <row r="140" spans="21:47" s="77" customFormat="1" ht="19.899999999999999" hidden="1" customHeight="1" x14ac:dyDescent="0.25">
      <c r="U140" s="110"/>
      <c r="V140" s="179"/>
      <c r="W140" s="123"/>
      <c r="X140" s="61"/>
      <c r="Y140" s="61"/>
      <c r="Z140" s="222"/>
      <c r="AB140" s="183"/>
      <c r="AJ140" s="180"/>
      <c r="AK140" s="185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</row>
    <row r="141" spans="21:47" s="77" customFormat="1" ht="19.899999999999999" hidden="1" customHeight="1" x14ac:dyDescent="0.25">
      <c r="U141" s="110"/>
      <c r="V141" s="179"/>
      <c r="W141" s="123"/>
      <c r="X141" s="61"/>
      <c r="Y141" s="61"/>
      <c r="Z141" s="222"/>
      <c r="AB141" s="183"/>
      <c r="AJ141" s="180"/>
      <c r="AK141" s="185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</row>
    <row r="142" spans="21:47" s="77" customFormat="1" ht="19.899999999999999" hidden="1" customHeight="1" x14ac:dyDescent="0.25">
      <c r="U142" s="110"/>
      <c r="V142" s="179"/>
      <c r="W142" s="123"/>
      <c r="X142" s="61"/>
      <c r="Y142" s="61"/>
      <c r="Z142" s="222"/>
      <c r="AB142" s="183"/>
      <c r="AJ142" s="180"/>
      <c r="AK142" s="185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</row>
    <row r="143" spans="21:47" s="77" customFormat="1" ht="19.899999999999999" hidden="1" customHeight="1" x14ac:dyDescent="0.25">
      <c r="U143" s="110"/>
      <c r="V143" s="179"/>
      <c r="W143" s="123"/>
      <c r="X143" s="61"/>
      <c r="Y143" s="61"/>
      <c r="Z143" s="222"/>
      <c r="AB143" s="183"/>
      <c r="AJ143" s="180"/>
      <c r="AK143" s="185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</row>
    <row r="144" spans="21:47" s="77" customFormat="1" ht="19.899999999999999" hidden="1" customHeight="1" x14ac:dyDescent="0.25">
      <c r="U144" s="110"/>
      <c r="V144" s="179"/>
      <c r="W144" s="123"/>
      <c r="X144" s="61"/>
      <c r="Y144" s="61"/>
      <c r="Z144" s="222"/>
      <c r="AB144" s="183"/>
      <c r="AJ144" s="180"/>
      <c r="AK144" s="185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</row>
    <row r="145" spans="21:47" s="77" customFormat="1" ht="19.899999999999999" hidden="1" customHeight="1" x14ac:dyDescent="0.25">
      <c r="U145" s="110"/>
      <c r="V145" s="179"/>
      <c r="W145" s="123"/>
      <c r="X145" s="61"/>
      <c r="Y145" s="61"/>
      <c r="Z145" s="222"/>
      <c r="AB145" s="183"/>
      <c r="AJ145" s="180"/>
      <c r="AK145" s="185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</row>
    <row r="146" spans="21:47" s="77" customFormat="1" ht="19.899999999999999" hidden="1" customHeight="1" x14ac:dyDescent="0.25">
      <c r="U146" s="110"/>
      <c r="V146" s="179"/>
      <c r="W146" s="123"/>
      <c r="X146" s="61"/>
      <c r="Y146" s="61"/>
      <c r="Z146" s="222"/>
      <c r="AB146" s="183"/>
      <c r="AJ146" s="180"/>
      <c r="AK146" s="185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</row>
    <row r="147" spans="21:47" s="77" customFormat="1" ht="19.899999999999999" hidden="1" customHeight="1" x14ac:dyDescent="0.25">
      <c r="U147" s="110"/>
      <c r="V147" s="179"/>
      <c r="W147" s="123"/>
      <c r="X147" s="61"/>
      <c r="Y147" s="61"/>
      <c r="Z147" s="222"/>
      <c r="AB147" s="183"/>
      <c r="AJ147" s="180"/>
      <c r="AK147" s="185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</row>
    <row r="148" spans="21:47" s="77" customFormat="1" ht="19.899999999999999" hidden="1" customHeight="1" x14ac:dyDescent="0.25">
      <c r="U148" s="110"/>
      <c r="V148" s="179"/>
      <c r="W148" s="123"/>
      <c r="X148" s="61"/>
      <c r="Y148" s="61"/>
      <c r="Z148" s="222"/>
      <c r="AB148" s="183"/>
      <c r="AJ148" s="180"/>
      <c r="AK148" s="185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</row>
    <row r="149" spans="21:47" s="77" customFormat="1" ht="19.899999999999999" hidden="1" customHeight="1" x14ac:dyDescent="0.25">
      <c r="U149" s="110"/>
      <c r="V149" s="179"/>
      <c r="W149" s="123"/>
      <c r="X149" s="61"/>
      <c r="Y149" s="61"/>
      <c r="Z149" s="222"/>
      <c r="AB149" s="183"/>
      <c r="AJ149" s="180"/>
      <c r="AK149" s="185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</row>
    <row r="150" spans="21:47" s="77" customFormat="1" ht="19.899999999999999" hidden="1" customHeight="1" x14ac:dyDescent="0.25">
      <c r="U150" s="110"/>
      <c r="V150" s="179"/>
      <c r="W150" s="123"/>
      <c r="X150" s="61"/>
      <c r="Y150" s="61"/>
      <c r="Z150" s="222"/>
      <c r="AB150" s="183"/>
      <c r="AJ150" s="180"/>
      <c r="AK150" s="185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</row>
    <row r="151" spans="21:47" s="77" customFormat="1" ht="19.899999999999999" hidden="1" customHeight="1" x14ac:dyDescent="0.25">
      <c r="U151" s="110"/>
      <c r="V151" s="179"/>
      <c r="W151" s="123"/>
      <c r="X151" s="61"/>
      <c r="Y151" s="61"/>
      <c r="Z151" s="222"/>
      <c r="AB151" s="183"/>
      <c r="AJ151" s="180"/>
      <c r="AK151" s="185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</row>
    <row r="152" spans="21:47" s="77" customFormat="1" ht="19.899999999999999" hidden="1" customHeight="1" x14ac:dyDescent="0.25">
      <c r="U152" s="110"/>
      <c r="V152" s="179"/>
      <c r="W152" s="123"/>
      <c r="X152" s="61"/>
      <c r="Y152" s="61"/>
      <c r="Z152" s="222"/>
      <c r="AB152" s="183"/>
      <c r="AJ152" s="180"/>
      <c r="AK152" s="185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</row>
    <row r="153" spans="21:47" s="77" customFormat="1" ht="19.899999999999999" hidden="1" customHeight="1" x14ac:dyDescent="0.25">
      <c r="U153" s="110"/>
      <c r="V153" s="179"/>
      <c r="W153" s="123"/>
      <c r="X153" s="61"/>
      <c r="Y153" s="61"/>
      <c r="Z153" s="222"/>
      <c r="AB153" s="183"/>
      <c r="AJ153" s="180"/>
      <c r="AK153" s="185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</row>
    <row r="154" spans="21:47" s="77" customFormat="1" ht="19.899999999999999" hidden="1" customHeight="1" x14ac:dyDescent="0.25">
      <c r="U154" s="110"/>
      <c r="V154" s="179"/>
      <c r="W154" s="123"/>
      <c r="X154" s="61"/>
      <c r="Y154" s="61"/>
      <c r="Z154" s="222"/>
      <c r="AB154" s="183"/>
      <c r="AJ154" s="180"/>
      <c r="AK154" s="185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</row>
    <row r="155" spans="21:47" s="77" customFormat="1" ht="19.899999999999999" hidden="1" customHeight="1" x14ac:dyDescent="0.25">
      <c r="U155" s="110"/>
      <c r="V155" s="179"/>
      <c r="W155" s="123"/>
      <c r="X155" s="61"/>
      <c r="Y155" s="61"/>
      <c r="Z155" s="222"/>
      <c r="AB155" s="183"/>
      <c r="AJ155" s="180"/>
      <c r="AK155" s="185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</row>
    <row r="156" spans="21:47" s="77" customFormat="1" ht="19.899999999999999" hidden="1" customHeight="1" x14ac:dyDescent="0.25">
      <c r="U156" s="110"/>
      <c r="V156" s="188"/>
      <c r="W156" s="188"/>
      <c r="X156" s="188"/>
      <c r="Y156" s="188"/>
      <c r="Z156" s="183"/>
      <c r="AA156" s="223"/>
      <c r="AB156" s="223"/>
      <c r="AC156" s="223"/>
      <c r="AD156" s="223"/>
      <c r="AE156" s="223"/>
      <c r="AF156" s="223"/>
      <c r="AG156" s="223"/>
      <c r="AH156" s="223"/>
      <c r="AI156" s="223"/>
      <c r="AJ156" s="96"/>
      <c r="AK156" s="96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</row>
    <row r="157" spans="21:47" ht="0" hidden="1" customHeight="1" x14ac:dyDescent="0.25">
      <c r="U157" s="110"/>
      <c r="W157" s="189"/>
      <c r="X157" s="190">
        <v>4</v>
      </c>
      <c r="Y157" s="190"/>
    </row>
  </sheetData>
  <sheetProtection algorithmName="SHA-512" hashValue="r4ZFBVcAYDbMMKt8P9Jj6aSuG/qT3/5pbQJMExlxOUIXRYKSRZZkR08vVQjyOCDdVOOqFjJZtOXPiZyx/NCrHw==" saltValue="ORWX2zC+iysPXR5JMYuuoQ==" spinCount="100000" sheet="1" objects="1" scenarios="1"/>
  <mergeCells count="1">
    <mergeCell ref="AM11:AN1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27044A7-B759-4913-87FB-39673326CDBB}">
          <x14:formula1>
            <xm:f>'E. Bouwblok 5 Integratie A'!$A$1:$A$4</xm:f>
          </x14:formula1>
          <xm:sqref>BC14:BC92</xm:sqref>
        </x14:dataValidation>
        <x14:dataValidation type="list" allowBlank="1" showInputMessage="1" showErrorMessage="1" xr:uid="{DBBD7F39-CF6B-4143-94B3-C56E804373B2}">
          <x14:formula1>
            <xm:f>'B. Bouwblok 2'!$A$1:$A$4</xm:f>
          </x14:formula1>
          <xm:sqref>Y14:Y92</xm:sqref>
        </x14:dataValidation>
        <x14:dataValidation type="list" allowBlank="1" showInputMessage="1" showErrorMessage="1" xr:uid="{DCC278A0-A183-4CC8-8129-9B38003B6ACF}">
          <x14:formula1>
            <xm:f>'B0. Optics'!$A$1:$A$10</xm:f>
          </x14:formula1>
          <xm:sqref>J14:J92 S14:S92 P14:P92 M14:M92 G14:G92</xm:sqref>
        </x14:dataValidation>
        <x14:dataValidation type="list" allowBlank="1" showInputMessage="1" showErrorMessage="1" xr:uid="{6C7D587E-D996-409B-9A34-CC4B2B408586}">
          <x14:formula1>
            <xm:f>'C. Bouwblok 3'!$A$1:$A$8</xm:f>
          </x14:formula1>
          <xm:sqref>AC14:AI92</xm:sqref>
        </x14:dataValidation>
        <x14:dataValidation type="list" allowBlank="1" showInputMessage="1" showErrorMessage="1" xr:uid="{FE251062-4A1E-4F34-83B6-9D8B4F51EAEE}">
          <x14:formula1>
            <xm:f>'D. Bouwblok 4'!$A$1:$A$7</xm:f>
          </x14:formula1>
          <xm:sqref>AM14:AM92 AO14:AO92 AQ14:AQ92 AS14:AS92 AU14:AU92 AW14:AW92 AY14:AY92</xm:sqref>
        </x14:dataValidation>
        <x14:dataValidation type="list" allowBlank="1" showInputMessage="1" showErrorMessage="1" xr:uid="{2A8CEADF-14B4-41D9-A294-E0EDF91BFD8D}">
          <x14:formula1>
            <xm:f>'F. Bouwblok 6  Integratie B'!$A$1:$A$6</xm:f>
          </x14:formula1>
          <xm:sqref>BE14:BE92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4AAC-A5A2-4D50-AC8A-35D4515AD786}">
  <dimension ref="A1:AQ700"/>
  <sheetViews>
    <sheetView showGridLines="0" zoomScale="80" zoomScaleNormal="80" workbookViewId="0">
      <selection activeCell="C21" sqref="C21"/>
    </sheetView>
  </sheetViews>
  <sheetFormatPr defaultColWidth="0" defaultRowHeight="0" customHeight="1" zeroHeight="1" outlineLevelRow="1" outlineLevelCol="3" x14ac:dyDescent="0.2"/>
  <cols>
    <col min="1" max="1" width="3.7109375" style="5" customWidth="1"/>
    <col min="2" max="2" width="7.42578125" style="72" customWidth="1"/>
    <col min="3" max="3" width="18.85546875" style="147" customWidth="1"/>
    <col min="4" max="4" width="61.4257812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20.7109375" style="5" customWidth="1"/>
    <col min="24" max="24" width="35.7109375" style="5" customWidth="1"/>
    <col min="25" max="25" width="15.7109375" style="5" customWidth="1"/>
    <col min="26" max="26" width="20.7109375" style="5" customWidth="1"/>
    <col min="27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60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255">
        <f>D9</f>
        <v>0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255" t="str">
        <f>D12</f>
        <v>Centraal</v>
      </c>
      <c r="B2" s="78"/>
      <c r="C2" s="25" t="str">
        <f>+Samenvatting!B2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55" t="e">
        <f>#REF!</f>
        <v>#REF!</v>
      </c>
      <c r="B3" s="79"/>
      <c r="C3" s="12" t="str">
        <f>+Samenvatting!B3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55" t="e">
        <f>#REF!</f>
        <v>#REF!</v>
      </c>
      <c r="B4" s="79"/>
      <c r="C4" s="117" t="s">
        <v>322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55"/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55"/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256"/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256"/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5" x14ac:dyDescent="0.25">
      <c r="A9" s="59"/>
      <c r="B9" s="135"/>
      <c r="C9" s="160"/>
      <c r="D9" s="167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75"/>
      <c r="K9" s="75"/>
      <c r="L9" s="75"/>
      <c r="M9" s="75"/>
      <c r="N9" s="151"/>
      <c r="O9" s="151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151"/>
      <c r="AF9" s="151"/>
      <c r="AG9" s="75"/>
      <c r="AH9" s="75"/>
      <c r="AI9" s="75"/>
      <c r="AJ9" s="75"/>
      <c r="AK9" s="75"/>
      <c r="AL9" s="75"/>
    </row>
    <row r="10" spans="1:38" s="11" customFormat="1" ht="19.5" outlineLevel="1" x14ac:dyDescent="0.25">
      <c r="A10" s="59"/>
      <c r="B10" s="80" t="s">
        <v>30</v>
      </c>
      <c r="C10" s="168" t="s">
        <v>94</v>
      </c>
      <c r="D10" s="169"/>
      <c r="E10" s="89">
        <f>J19</f>
        <v>0</v>
      </c>
      <c r="F10" s="89">
        <f>T19</f>
        <v>0</v>
      </c>
      <c r="G10" s="89">
        <f>AL19</f>
        <v>0</v>
      </c>
      <c r="H10" s="89">
        <f>SUM(E10:G10)</f>
        <v>0</v>
      </c>
      <c r="I10" s="75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outlineLevel="1" x14ac:dyDescent="0.25">
      <c r="A11" s="59"/>
      <c r="B11" s="80" t="s">
        <v>31</v>
      </c>
      <c r="C11" s="168" t="s">
        <v>48</v>
      </c>
      <c r="D11" s="169"/>
      <c r="E11" s="89">
        <f>J36</f>
        <v>0</v>
      </c>
      <c r="F11" s="89">
        <f>T36</f>
        <v>0</v>
      </c>
      <c r="G11" s="226" t="s">
        <v>24</v>
      </c>
      <c r="H11" s="89">
        <f>SUM(E11:G11)</f>
        <v>0</v>
      </c>
      <c r="I11" s="75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59"/>
      <c r="B12" s="278"/>
      <c r="C12" s="162" t="s">
        <v>7</v>
      </c>
      <c r="D12" s="251" t="s">
        <v>212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75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3.5" thickBot="1" x14ac:dyDescent="0.25">
      <c r="A13" s="59"/>
      <c r="B13" s="158"/>
      <c r="C13" s="158"/>
      <c r="D13" s="158"/>
      <c r="E13" s="24"/>
      <c r="F13" s="20"/>
      <c r="G13" s="20"/>
      <c r="H13" s="20"/>
      <c r="I13" s="20"/>
      <c r="J13" s="20"/>
      <c r="K13" s="20"/>
      <c r="L13" s="20"/>
      <c r="M13" s="20"/>
      <c r="N13" s="149"/>
      <c r="O13" s="149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149"/>
      <c r="AF13" s="149"/>
      <c r="AG13" s="20"/>
      <c r="AH13" s="20"/>
      <c r="AI13" s="20"/>
      <c r="AJ13" s="20"/>
      <c r="AK13" s="20"/>
      <c r="AL13" s="20"/>
    </row>
    <row r="14" spans="1:38" s="11" customFormat="1" ht="15" customHeight="1" x14ac:dyDescent="0.2">
      <c r="A14" s="59"/>
      <c r="B14" s="159"/>
      <c r="C14" s="159"/>
      <c r="D14" s="159"/>
      <c r="E14" s="17"/>
      <c r="F14" s="18"/>
      <c r="G14" s="18"/>
      <c r="H14" s="18"/>
      <c r="I14" s="18"/>
      <c r="J14" s="18"/>
      <c r="K14" s="18"/>
      <c r="L14" s="18"/>
      <c r="M14" s="18"/>
      <c r="N14" s="150"/>
      <c r="O14" s="150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50"/>
      <c r="AF14" s="150"/>
      <c r="AG14" s="18"/>
      <c r="AH14" s="18"/>
      <c r="AI14" s="18"/>
      <c r="AJ14" s="18"/>
      <c r="AK14" s="18"/>
      <c r="AL14" s="18"/>
    </row>
    <row r="15" spans="1:38" s="11" customFormat="1" ht="15" customHeight="1" x14ac:dyDescent="0.2">
      <c r="A15" s="59"/>
      <c r="B15" s="159" t="s">
        <v>406</v>
      </c>
      <c r="C15" s="159"/>
      <c r="D15" s="159"/>
      <c r="E15" s="17"/>
      <c r="F15" s="18"/>
      <c r="G15" s="18"/>
      <c r="H15" s="18"/>
      <c r="I15" s="18"/>
      <c r="J15" s="18"/>
      <c r="K15" s="18"/>
      <c r="L15" s="18"/>
      <c r="M15" s="18"/>
      <c r="N15" s="150"/>
      <c r="O15" s="150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50"/>
      <c r="AF15" s="150"/>
      <c r="AG15" s="18"/>
      <c r="AH15" s="18"/>
      <c r="AI15" s="18"/>
      <c r="AJ15" s="18"/>
      <c r="AK15" s="18"/>
      <c r="AL15" s="18"/>
    </row>
    <row r="16" spans="1:38" s="11" customFormat="1" ht="15" customHeight="1" thickBot="1" x14ac:dyDescent="0.25">
      <c r="A16" s="59"/>
      <c r="B16" s="158"/>
      <c r="C16" s="158"/>
      <c r="D16" s="158"/>
      <c r="E16" s="24"/>
      <c r="F16" s="20"/>
      <c r="G16" s="20"/>
      <c r="H16" s="20"/>
      <c r="I16" s="20"/>
      <c r="J16" s="20"/>
      <c r="K16" s="20"/>
      <c r="L16" s="20"/>
      <c r="M16" s="20"/>
      <c r="N16" s="149"/>
      <c r="O16" s="149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149"/>
      <c r="AF16" s="149"/>
      <c r="AG16" s="20"/>
      <c r="AH16" s="20"/>
      <c r="AI16" s="20"/>
      <c r="AJ16" s="20"/>
      <c r="AK16" s="20"/>
      <c r="AL16" s="20"/>
    </row>
    <row r="17" spans="1:41" s="11" customFormat="1" ht="15" customHeight="1" x14ac:dyDescent="0.2">
      <c r="A17" s="59"/>
      <c r="B17" s="159"/>
      <c r="C17" s="159"/>
      <c r="D17" s="159"/>
      <c r="E17" s="17"/>
      <c r="F17" s="18"/>
      <c r="G17" s="18"/>
      <c r="H17" s="18"/>
      <c r="I17" s="18"/>
      <c r="J17" s="18"/>
      <c r="K17" s="18"/>
      <c r="L17" s="18"/>
      <c r="M17" s="18"/>
      <c r="N17" s="150"/>
      <c r="O17" s="150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50"/>
      <c r="AF17" s="150"/>
      <c r="AG17" s="18"/>
      <c r="AH17" s="18"/>
      <c r="AI17" s="18"/>
      <c r="AJ17" s="18"/>
      <c r="AK17" s="18"/>
      <c r="AL17" s="18"/>
    </row>
    <row r="18" spans="1:41" s="11" customFormat="1" ht="19.5" x14ac:dyDescent="0.15">
      <c r="A18" s="59"/>
      <c r="B18" s="87" t="s">
        <v>30</v>
      </c>
      <c r="C18" s="83" t="str">
        <f>VLOOKUP(B18,$B$9:$D$12,2,FALSE)</f>
        <v>Aanschaf Apparatuur Centrale WAN-koppeling</v>
      </c>
      <c r="D18" s="164"/>
      <c r="E18" s="128"/>
      <c r="F18" s="128"/>
      <c r="G18" s="131" t="s">
        <v>35</v>
      </c>
      <c r="H18" s="128"/>
      <c r="I18" s="128"/>
      <c r="J18" s="127"/>
      <c r="K18" s="266"/>
      <c r="L18" s="85"/>
      <c r="M18" s="248" t="s">
        <v>317</v>
      </c>
      <c r="N18" s="249"/>
      <c r="O18" s="250"/>
      <c r="P18" s="250"/>
      <c r="Q18" s="250"/>
      <c r="R18" s="250"/>
      <c r="S18" s="128"/>
      <c r="T18" s="127"/>
      <c r="U18" s="266"/>
      <c r="V18" s="266"/>
      <c r="W18" s="248" t="s">
        <v>317</v>
      </c>
      <c r="X18" s="249"/>
      <c r="Y18" s="250"/>
      <c r="Z18" s="250"/>
      <c r="AA18" s="624"/>
      <c r="AB18" s="205"/>
      <c r="AC18" s="85"/>
      <c r="AD18" s="248" t="s">
        <v>17</v>
      </c>
      <c r="AE18" s="249"/>
      <c r="AF18" s="250"/>
      <c r="AG18" s="250"/>
      <c r="AH18" s="250"/>
      <c r="AI18" s="250"/>
      <c r="AJ18" s="250"/>
      <c r="AK18" s="128"/>
      <c r="AL18" s="127"/>
      <c r="AM18" s="86"/>
    </row>
    <row r="19" spans="1:41" s="86" customFormat="1" ht="20.25" thickBot="1" x14ac:dyDescent="0.2">
      <c r="A19" s="59"/>
      <c r="B19" s="59"/>
      <c r="C19" s="83" t="s">
        <v>20</v>
      </c>
      <c r="D19" s="164"/>
      <c r="E19" s="130" t="s">
        <v>405</v>
      </c>
      <c r="F19" s="472">
        <v>4</v>
      </c>
      <c r="G19" s="107" t="str">
        <f>"Variant 1 / max. "&amp;F19&amp;" WAN's"</f>
        <v>Variant 1 / max. 4 WAN's</v>
      </c>
      <c r="H19" s="77"/>
      <c r="I19" s="88" t="s">
        <v>21</v>
      </c>
      <c r="J19" s="84">
        <f>SUM(J21:J32)</f>
        <v>0</v>
      </c>
      <c r="K19" s="267"/>
      <c r="L19" s="59"/>
      <c r="M19" s="246"/>
      <c r="N19" s="247"/>
      <c r="O19" s="129"/>
      <c r="P19" s="129"/>
      <c r="Q19" s="129"/>
      <c r="R19" s="129"/>
      <c r="S19" s="132" t="s">
        <v>21</v>
      </c>
      <c r="T19" s="133">
        <f>SUM(T21:T32)</f>
        <v>0</v>
      </c>
      <c r="U19" s="267"/>
      <c r="V19" s="267"/>
      <c r="W19" s="246" t="s">
        <v>472</v>
      </c>
      <c r="X19" s="247"/>
      <c r="Y19" s="129"/>
      <c r="Z19" s="129"/>
      <c r="AA19" s="625"/>
      <c r="AB19" s="205"/>
      <c r="AC19" s="59"/>
      <c r="AD19" s="246"/>
      <c r="AE19" s="247"/>
      <c r="AF19" s="129"/>
      <c r="AG19" s="129"/>
      <c r="AH19" s="129"/>
      <c r="AI19" s="129"/>
      <c r="AJ19" s="129"/>
      <c r="AK19" s="132" t="s">
        <v>21</v>
      </c>
      <c r="AL19" s="133">
        <f>SUM(AL21:AL32)</f>
        <v>0</v>
      </c>
      <c r="AM19" s="11"/>
      <c r="AN19" s="11"/>
      <c r="AO19" s="11"/>
    </row>
    <row r="20" spans="1:41" s="11" customFormat="1" ht="90.75" thickTop="1" x14ac:dyDescent="0.25">
      <c r="A20" s="59"/>
      <c r="B20" s="135"/>
      <c r="C20" s="192" t="s">
        <v>5</v>
      </c>
      <c r="D20" s="192" t="s">
        <v>11</v>
      </c>
      <c r="E20" s="192" t="s">
        <v>14</v>
      </c>
      <c r="F20" s="193" t="s">
        <v>16</v>
      </c>
      <c r="G20" s="193" t="s">
        <v>36</v>
      </c>
      <c r="H20" s="193" t="s">
        <v>181</v>
      </c>
      <c r="I20" s="193" t="s">
        <v>12</v>
      </c>
      <c r="J20" s="193" t="s">
        <v>13</v>
      </c>
      <c r="K20" s="268" t="s">
        <v>210</v>
      </c>
      <c r="L20" s="14"/>
      <c r="M20" s="192" t="s">
        <v>5</v>
      </c>
      <c r="N20" s="192" t="s">
        <v>11</v>
      </c>
      <c r="O20" s="193" t="s">
        <v>16</v>
      </c>
      <c r="P20" s="194" t="s">
        <v>19</v>
      </c>
      <c r="Q20" s="193" t="s">
        <v>318</v>
      </c>
      <c r="R20" s="193" t="s">
        <v>474</v>
      </c>
      <c r="S20" s="193" t="s">
        <v>319</v>
      </c>
      <c r="T20" s="193" t="s">
        <v>224</v>
      </c>
      <c r="U20" s="268" t="s">
        <v>210</v>
      </c>
      <c r="V20" s="267"/>
      <c r="W20" s="623" t="s">
        <v>5</v>
      </c>
      <c r="X20" s="626" t="s">
        <v>470</v>
      </c>
      <c r="Y20" s="193" t="s">
        <v>318</v>
      </c>
      <c r="Z20" s="527" t="s">
        <v>471</v>
      </c>
      <c r="AA20" s="193" t="s">
        <v>319</v>
      </c>
      <c r="AB20" s="268" t="s">
        <v>210</v>
      </c>
      <c r="AC20" s="14"/>
      <c r="AD20" s="192" t="s">
        <v>5</v>
      </c>
      <c r="AE20" s="192" t="s">
        <v>11</v>
      </c>
      <c r="AF20" s="193" t="s">
        <v>16</v>
      </c>
      <c r="AG20" s="194" t="s">
        <v>19</v>
      </c>
      <c r="AH20" s="193" t="s">
        <v>427</v>
      </c>
      <c r="AI20" s="195" t="s">
        <v>15</v>
      </c>
      <c r="AJ20" s="193" t="s">
        <v>426</v>
      </c>
      <c r="AK20" s="193" t="s">
        <v>18</v>
      </c>
      <c r="AL20" s="193" t="s">
        <v>226</v>
      </c>
    </row>
    <row r="21" spans="1:41" s="11" customFormat="1" ht="15" customHeight="1" x14ac:dyDescent="0.15">
      <c r="A21" s="59"/>
      <c r="B21" s="135"/>
      <c r="C21" s="165"/>
      <c r="D21" s="63"/>
      <c r="E21" s="63"/>
      <c r="F21" s="210"/>
      <c r="G21" s="227"/>
      <c r="H21" s="64"/>
      <c r="I21" s="196">
        <f>G21*(1-H21)</f>
        <v>0</v>
      </c>
      <c r="J21" s="197">
        <f>IF(ISERROR(+I21*F21),"",+I21*F21)</f>
        <v>0</v>
      </c>
      <c r="K21" s="269"/>
      <c r="L21" s="14"/>
      <c r="M21" s="198" t="str">
        <f t="shared" ref="M21:N32" si="0">IF(ISBLANK(+C21),"",+C21)</f>
        <v/>
      </c>
      <c r="N21" s="198" t="str">
        <f t="shared" si="0"/>
        <v/>
      </c>
      <c r="O21" s="199" t="str">
        <f>IF(ISBLANK(+F21),"",+F21)</f>
        <v/>
      </c>
      <c r="P21" s="108"/>
      <c r="Q21" s="227"/>
      <c r="R21" s="211"/>
      <c r="S21" s="196">
        <f>IF(ISERROR(+Q21*(1-(R21))),"",+Q21*(1-(R21)))</f>
        <v>0</v>
      </c>
      <c r="T21" s="197">
        <f t="shared" ref="T21:T32" si="1">IF(OR(P21="nee",P21=""),0,IF(ISERROR(+S21*O21*7),0,+S21*O21*7))</f>
        <v>0</v>
      </c>
      <c r="U21" s="269"/>
      <c r="V21" s="267"/>
      <c r="W21" s="629"/>
      <c r="X21" s="627"/>
      <c r="Y21" s="628"/>
      <c r="Z21" s="528"/>
      <c r="AA21" s="196" t="str">
        <f>IF(Z21="","",Y21*(1-Z21))</f>
        <v/>
      </c>
      <c r="AB21" s="269"/>
      <c r="AC21" s="14"/>
      <c r="AD21" s="198" t="str">
        <f>IF(ISBLANK(+M21),"",+M21)</f>
        <v/>
      </c>
      <c r="AE21" s="198" t="str">
        <f>IF(ISBLANK(+N21),"",+N21)</f>
        <v/>
      </c>
      <c r="AF21" s="199" t="str">
        <f>IF(ISBLANK(+F21),"",+F21)</f>
        <v/>
      </c>
      <c r="AG21" s="108"/>
      <c r="AH21" s="106"/>
      <c r="AI21" s="211"/>
      <c r="AJ21" s="200" t="str">
        <f>IF(ISERROR(IF(OR(AG21="nee",AG21=""),"",+AF21*AH21)),"",IF(OR(AG21="nee",AG21=""),"",+AF21*AH21))</f>
        <v/>
      </c>
      <c r="AK21" s="201" t="str">
        <f>IF(ISERROR((AJ21*24*365)/1000),"",(AJ21*24*365)/1000)</f>
        <v/>
      </c>
      <c r="AL21" s="197" t="str">
        <f t="shared" ref="AL21:AL32" si="2">IF(ISERROR(+AK21*tariefKwh*7),"",+AK21*tariefKwh*7)</f>
        <v/>
      </c>
    </row>
    <row r="22" spans="1:41" s="11" customFormat="1" ht="15" customHeight="1" x14ac:dyDescent="0.15">
      <c r="A22" s="59"/>
      <c r="B22" s="135"/>
      <c r="C22" s="165"/>
      <c r="D22" s="63"/>
      <c r="E22" s="63"/>
      <c r="F22" s="210"/>
      <c r="G22" s="227"/>
      <c r="H22" s="64"/>
      <c r="I22" s="196">
        <f>G22*(1-H22)</f>
        <v>0</v>
      </c>
      <c r="J22" s="197">
        <f>IF(ISERROR(+I22*F22),"",+I22*F22)</f>
        <v>0</v>
      </c>
      <c r="K22" s="269"/>
      <c r="L22" s="14"/>
      <c r="M22" s="198" t="str">
        <f t="shared" si="0"/>
        <v/>
      </c>
      <c r="N22" s="198" t="str">
        <f t="shared" si="0"/>
        <v/>
      </c>
      <c r="O22" s="199" t="str">
        <f>IF(ISBLANK(+F22),"",+F22)</f>
        <v/>
      </c>
      <c r="P22" s="108"/>
      <c r="Q22" s="227"/>
      <c r="R22" s="211"/>
      <c r="S22" s="196">
        <f>IF(ISERROR(+Q22*(1-(R22))),"",+Q22*(1-(R22)))</f>
        <v>0</v>
      </c>
      <c r="T22" s="197">
        <f t="shared" si="1"/>
        <v>0</v>
      </c>
      <c r="U22" s="269"/>
      <c r="V22" s="267"/>
      <c r="W22" s="629"/>
      <c r="X22" s="627"/>
      <c r="Y22" s="628"/>
      <c r="Z22" s="528"/>
      <c r="AA22" s="196" t="str">
        <f t="shared" ref="AA22:AA32" si="3">IF(Z22="","",Y22*(1-Z22))</f>
        <v/>
      </c>
      <c r="AB22" s="269"/>
      <c r="AC22" s="14"/>
      <c r="AD22" s="198" t="str">
        <f>IF(ISBLANK(+M22),"",+M22)</f>
        <v/>
      </c>
      <c r="AE22" s="198" t="str">
        <f>IF(ISBLANK(+N22),"",+N22)</f>
        <v/>
      </c>
      <c r="AF22" s="199" t="str">
        <f>IF(ISBLANK(+F22),"",+F22)</f>
        <v/>
      </c>
      <c r="AG22" s="108"/>
      <c r="AH22" s="106"/>
      <c r="AI22" s="211"/>
      <c r="AJ22" s="200" t="str">
        <f>IF(ISERROR(IF(OR(AG22="nee",AG22=""),"",+AF22*AH22)),"",IF(OR(AG22="nee",AG22=""),"",+AF22*AH22))</f>
        <v/>
      </c>
      <c r="AK22" s="201" t="str">
        <f>IF(ISERROR((AJ22*24*365)/1000),"",(AJ22*24*365)/1000)</f>
        <v/>
      </c>
      <c r="AL22" s="197" t="str">
        <f t="shared" si="2"/>
        <v/>
      </c>
    </row>
    <row r="23" spans="1:41" s="11" customFormat="1" ht="15" customHeight="1" x14ac:dyDescent="0.15">
      <c r="A23" s="59"/>
      <c r="B23" s="135"/>
      <c r="C23" s="165"/>
      <c r="D23" s="63"/>
      <c r="E23" s="63"/>
      <c r="F23" s="210"/>
      <c r="G23" s="227"/>
      <c r="H23" s="64"/>
      <c r="I23" s="196">
        <f t="shared" ref="I23:I29" si="4">G23*(1-H23)</f>
        <v>0</v>
      </c>
      <c r="J23" s="197">
        <f t="shared" ref="J23:J29" si="5">IF(ISERROR(+I23*F23),"",+I23*F23)</f>
        <v>0</v>
      </c>
      <c r="K23" s="269"/>
      <c r="L23" s="14"/>
      <c r="M23" s="198" t="str">
        <f t="shared" ref="M23:M29" si="6">IF(ISBLANK(+C23),"",+C23)</f>
        <v/>
      </c>
      <c r="N23" s="198" t="str">
        <f t="shared" ref="N23:N29" si="7">IF(ISBLANK(+D23),"",+D23)</f>
        <v/>
      </c>
      <c r="O23" s="199" t="str">
        <f t="shared" ref="O23:O29" si="8">IF(ISBLANK(+F23),"",+F23)</f>
        <v/>
      </c>
      <c r="P23" s="108"/>
      <c r="Q23" s="227"/>
      <c r="R23" s="211"/>
      <c r="S23" s="196">
        <f t="shared" ref="S23:S29" si="9">IF(ISERROR(+Q23*(1-(R23))),"",+Q23*(1-(R23)))</f>
        <v>0</v>
      </c>
      <c r="T23" s="197">
        <f t="shared" ref="T23:T29" si="10">IF(OR(P23="nee",P23=""),0,IF(ISERROR(+S23*O23*7),0,+S23*O23*7))</f>
        <v>0</v>
      </c>
      <c r="U23" s="269"/>
      <c r="V23" s="267"/>
      <c r="W23" s="629"/>
      <c r="X23" s="627"/>
      <c r="Y23" s="628"/>
      <c r="Z23" s="528"/>
      <c r="AA23" s="196" t="str">
        <f t="shared" si="3"/>
        <v/>
      </c>
      <c r="AB23" s="269"/>
      <c r="AC23" s="14"/>
      <c r="AD23" s="198" t="str">
        <f t="shared" ref="AD23:AD29" si="11">IF(ISBLANK(+M23),"",+M23)</f>
        <v/>
      </c>
      <c r="AE23" s="198" t="str">
        <f t="shared" ref="AE23:AE29" si="12">IF(ISBLANK(+N23),"",+N23)</f>
        <v/>
      </c>
      <c r="AF23" s="199" t="str">
        <f t="shared" ref="AF23:AF29" si="13">IF(ISBLANK(+F23),"",+F23)</f>
        <v/>
      </c>
      <c r="AG23" s="108"/>
      <c r="AH23" s="106"/>
      <c r="AI23" s="211"/>
      <c r="AJ23" s="200" t="str">
        <f t="shared" ref="AJ23:AJ29" si="14">IF(ISERROR(IF(OR(AG23="nee",AG23=""),"",+AF23*AH23)),"",IF(OR(AG23="nee",AG23=""),"",+AF23*AH23))</f>
        <v/>
      </c>
      <c r="AK23" s="201" t="str">
        <f t="shared" ref="AK23:AK29" si="15">IF(ISERROR((AJ23*24*365)/1000),"",(AJ23*24*365)/1000)</f>
        <v/>
      </c>
      <c r="AL23" s="197" t="str">
        <f t="shared" si="2"/>
        <v/>
      </c>
    </row>
    <row r="24" spans="1:41" s="11" customFormat="1" ht="15" customHeight="1" x14ac:dyDescent="0.15">
      <c r="A24" s="59"/>
      <c r="B24" s="135"/>
      <c r="C24" s="165"/>
      <c r="D24" s="63"/>
      <c r="E24" s="63"/>
      <c r="F24" s="210"/>
      <c r="G24" s="227"/>
      <c r="H24" s="64"/>
      <c r="I24" s="196">
        <f t="shared" si="4"/>
        <v>0</v>
      </c>
      <c r="J24" s="197">
        <f t="shared" si="5"/>
        <v>0</v>
      </c>
      <c r="K24" s="269"/>
      <c r="L24" s="14"/>
      <c r="M24" s="198" t="str">
        <f t="shared" si="6"/>
        <v/>
      </c>
      <c r="N24" s="198" t="str">
        <f t="shared" si="7"/>
        <v/>
      </c>
      <c r="O24" s="199" t="str">
        <f t="shared" si="8"/>
        <v/>
      </c>
      <c r="P24" s="108"/>
      <c r="Q24" s="227"/>
      <c r="R24" s="211"/>
      <c r="S24" s="196">
        <f t="shared" si="9"/>
        <v>0</v>
      </c>
      <c r="T24" s="197">
        <f t="shared" si="10"/>
        <v>0</v>
      </c>
      <c r="U24" s="269"/>
      <c r="V24" s="267"/>
      <c r="W24" s="629"/>
      <c r="X24" s="627"/>
      <c r="Y24" s="628"/>
      <c r="Z24" s="528"/>
      <c r="AA24" s="196" t="str">
        <f t="shared" si="3"/>
        <v/>
      </c>
      <c r="AB24" s="269"/>
      <c r="AC24" s="14"/>
      <c r="AD24" s="198" t="str">
        <f t="shared" si="11"/>
        <v/>
      </c>
      <c r="AE24" s="198" t="str">
        <f t="shared" si="12"/>
        <v/>
      </c>
      <c r="AF24" s="199" t="str">
        <f t="shared" si="13"/>
        <v/>
      </c>
      <c r="AG24" s="108"/>
      <c r="AH24" s="106"/>
      <c r="AI24" s="211"/>
      <c r="AJ24" s="200" t="str">
        <f t="shared" si="14"/>
        <v/>
      </c>
      <c r="AK24" s="201" t="str">
        <f t="shared" si="15"/>
        <v/>
      </c>
      <c r="AL24" s="197" t="str">
        <f t="shared" si="2"/>
        <v/>
      </c>
    </row>
    <row r="25" spans="1:41" s="11" customFormat="1" ht="15" customHeight="1" x14ac:dyDescent="0.15">
      <c r="A25" s="59"/>
      <c r="B25" s="135"/>
      <c r="C25" s="165"/>
      <c r="D25" s="63"/>
      <c r="E25" s="63"/>
      <c r="F25" s="210"/>
      <c r="G25" s="227"/>
      <c r="H25" s="64"/>
      <c r="I25" s="196">
        <f t="shared" ref="I25:I26" si="16">G25*(1-H25)</f>
        <v>0</v>
      </c>
      <c r="J25" s="197">
        <f t="shared" ref="J25:J26" si="17">IF(ISERROR(+I25*F25),"",+I25*F25)</f>
        <v>0</v>
      </c>
      <c r="K25" s="269"/>
      <c r="L25" s="14"/>
      <c r="M25" s="198" t="str">
        <f t="shared" ref="M25:M26" si="18">IF(ISBLANK(+C25),"",+C25)</f>
        <v/>
      </c>
      <c r="N25" s="198" t="str">
        <f t="shared" ref="N25:N26" si="19">IF(ISBLANK(+D25),"",+D25)</f>
        <v/>
      </c>
      <c r="O25" s="199" t="str">
        <f t="shared" ref="O25:O26" si="20">IF(ISBLANK(+F25),"",+F25)</f>
        <v/>
      </c>
      <c r="P25" s="108"/>
      <c r="Q25" s="227"/>
      <c r="R25" s="211"/>
      <c r="S25" s="196">
        <f t="shared" ref="S25:S26" si="21">IF(ISERROR(+Q25*(1-(R25))),"",+Q25*(1-(R25)))</f>
        <v>0</v>
      </c>
      <c r="T25" s="197">
        <f t="shared" ref="T25:T26" si="22">IF(OR(P25="nee",P25=""),0,IF(ISERROR(+S25*O25*7),0,+S25*O25*7))</f>
        <v>0</v>
      </c>
      <c r="U25" s="269"/>
      <c r="V25" s="267"/>
      <c r="W25" s="629"/>
      <c r="X25" s="627"/>
      <c r="Y25" s="628"/>
      <c r="Z25" s="528"/>
      <c r="AA25" s="196" t="str">
        <f t="shared" si="3"/>
        <v/>
      </c>
      <c r="AB25" s="269"/>
      <c r="AC25" s="14"/>
      <c r="AD25" s="198" t="str">
        <f t="shared" ref="AD25:AD26" si="23">IF(ISBLANK(+M25),"",+M25)</f>
        <v/>
      </c>
      <c r="AE25" s="198" t="str">
        <f t="shared" ref="AE25:AE26" si="24">IF(ISBLANK(+N25),"",+N25)</f>
        <v/>
      </c>
      <c r="AF25" s="199" t="str">
        <f t="shared" ref="AF25:AF26" si="25">IF(ISBLANK(+F25),"",+F25)</f>
        <v/>
      </c>
      <c r="AG25" s="108"/>
      <c r="AH25" s="106"/>
      <c r="AI25" s="211"/>
      <c r="AJ25" s="200" t="str">
        <f t="shared" ref="AJ25:AJ26" si="26">IF(ISERROR(IF(OR(AG25="nee",AG25=""),"",+AF25*AH25)),"",IF(OR(AG25="nee",AG25=""),"",+AF25*AH25))</f>
        <v/>
      </c>
      <c r="AK25" s="201" t="str">
        <f t="shared" si="15"/>
        <v/>
      </c>
      <c r="AL25" s="197" t="str">
        <f t="shared" si="2"/>
        <v/>
      </c>
    </row>
    <row r="26" spans="1:41" s="11" customFormat="1" ht="15" customHeight="1" x14ac:dyDescent="0.15">
      <c r="A26" s="59"/>
      <c r="B26" s="135"/>
      <c r="C26" s="165"/>
      <c r="D26" s="63"/>
      <c r="E26" s="63"/>
      <c r="F26" s="210"/>
      <c r="G26" s="227"/>
      <c r="H26" s="64"/>
      <c r="I26" s="196">
        <f t="shared" si="16"/>
        <v>0</v>
      </c>
      <c r="J26" s="197">
        <f t="shared" si="17"/>
        <v>0</v>
      </c>
      <c r="K26" s="269"/>
      <c r="L26" s="14"/>
      <c r="M26" s="198" t="str">
        <f t="shared" si="18"/>
        <v/>
      </c>
      <c r="N26" s="198" t="str">
        <f t="shared" si="19"/>
        <v/>
      </c>
      <c r="O26" s="199" t="str">
        <f t="shared" si="20"/>
        <v/>
      </c>
      <c r="P26" s="108"/>
      <c r="Q26" s="227"/>
      <c r="R26" s="211"/>
      <c r="S26" s="196">
        <f t="shared" si="21"/>
        <v>0</v>
      </c>
      <c r="T26" s="197">
        <f t="shared" si="22"/>
        <v>0</v>
      </c>
      <c r="U26" s="269"/>
      <c r="V26" s="267"/>
      <c r="W26" s="629"/>
      <c r="X26" s="627"/>
      <c r="Y26" s="628"/>
      <c r="Z26" s="528"/>
      <c r="AA26" s="196" t="str">
        <f t="shared" si="3"/>
        <v/>
      </c>
      <c r="AB26" s="269"/>
      <c r="AC26" s="14"/>
      <c r="AD26" s="198" t="str">
        <f t="shared" si="23"/>
        <v/>
      </c>
      <c r="AE26" s="198" t="str">
        <f t="shared" si="24"/>
        <v/>
      </c>
      <c r="AF26" s="199" t="str">
        <f t="shared" si="25"/>
        <v/>
      </c>
      <c r="AG26" s="108"/>
      <c r="AH26" s="106"/>
      <c r="AI26" s="211"/>
      <c r="AJ26" s="200" t="str">
        <f t="shared" si="26"/>
        <v/>
      </c>
      <c r="AK26" s="201" t="str">
        <f t="shared" si="15"/>
        <v/>
      </c>
      <c r="AL26" s="197" t="str">
        <f t="shared" si="2"/>
        <v/>
      </c>
    </row>
    <row r="27" spans="1:41" s="11" customFormat="1" ht="15" customHeight="1" x14ac:dyDescent="0.15">
      <c r="A27" s="59"/>
      <c r="B27" s="135"/>
      <c r="C27" s="165"/>
      <c r="D27" s="63"/>
      <c r="E27" s="63"/>
      <c r="F27" s="210"/>
      <c r="G27" s="227"/>
      <c r="H27" s="64"/>
      <c r="I27" s="196">
        <f t="shared" si="4"/>
        <v>0</v>
      </c>
      <c r="J27" s="197">
        <f t="shared" si="5"/>
        <v>0</v>
      </c>
      <c r="K27" s="269"/>
      <c r="L27" s="14"/>
      <c r="M27" s="198" t="str">
        <f t="shared" si="6"/>
        <v/>
      </c>
      <c r="N27" s="198" t="str">
        <f t="shared" si="7"/>
        <v/>
      </c>
      <c r="O27" s="199" t="str">
        <f t="shared" si="8"/>
        <v/>
      </c>
      <c r="P27" s="108"/>
      <c r="Q27" s="227"/>
      <c r="R27" s="211"/>
      <c r="S27" s="196">
        <f t="shared" si="9"/>
        <v>0</v>
      </c>
      <c r="T27" s="197">
        <f t="shared" si="10"/>
        <v>0</v>
      </c>
      <c r="U27" s="269"/>
      <c r="V27" s="267"/>
      <c r="W27" s="629"/>
      <c r="X27" s="627"/>
      <c r="Y27" s="628"/>
      <c r="Z27" s="528"/>
      <c r="AA27" s="196" t="str">
        <f t="shared" si="3"/>
        <v/>
      </c>
      <c r="AB27" s="269"/>
      <c r="AC27" s="14"/>
      <c r="AD27" s="198" t="str">
        <f t="shared" si="11"/>
        <v/>
      </c>
      <c r="AE27" s="198" t="str">
        <f t="shared" si="12"/>
        <v/>
      </c>
      <c r="AF27" s="199" t="str">
        <f t="shared" si="13"/>
        <v/>
      </c>
      <c r="AG27" s="108"/>
      <c r="AH27" s="106"/>
      <c r="AI27" s="211"/>
      <c r="AJ27" s="200" t="str">
        <f t="shared" si="14"/>
        <v/>
      </c>
      <c r="AK27" s="201" t="str">
        <f t="shared" si="15"/>
        <v/>
      </c>
      <c r="AL27" s="197" t="str">
        <f t="shared" si="2"/>
        <v/>
      </c>
    </row>
    <row r="28" spans="1:41" s="11" customFormat="1" ht="15" customHeight="1" x14ac:dyDescent="0.15">
      <c r="A28" s="59"/>
      <c r="B28" s="135"/>
      <c r="C28" s="165"/>
      <c r="D28" s="63"/>
      <c r="E28" s="63"/>
      <c r="F28" s="210"/>
      <c r="G28" s="227"/>
      <c r="H28" s="64"/>
      <c r="I28" s="196">
        <f t="shared" si="4"/>
        <v>0</v>
      </c>
      <c r="J28" s="197">
        <f t="shared" si="5"/>
        <v>0</v>
      </c>
      <c r="K28" s="269"/>
      <c r="L28" s="14"/>
      <c r="M28" s="198" t="str">
        <f t="shared" si="6"/>
        <v/>
      </c>
      <c r="N28" s="198" t="str">
        <f t="shared" si="7"/>
        <v/>
      </c>
      <c r="O28" s="199" t="str">
        <f t="shared" si="8"/>
        <v/>
      </c>
      <c r="P28" s="108"/>
      <c r="Q28" s="227"/>
      <c r="R28" s="211"/>
      <c r="S28" s="196">
        <f t="shared" si="9"/>
        <v>0</v>
      </c>
      <c r="T28" s="197">
        <f t="shared" si="10"/>
        <v>0</v>
      </c>
      <c r="U28" s="269"/>
      <c r="V28" s="267"/>
      <c r="W28" s="629"/>
      <c r="X28" s="627"/>
      <c r="Y28" s="628"/>
      <c r="Z28" s="528"/>
      <c r="AA28" s="196" t="str">
        <f t="shared" si="3"/>
        <v/>
      </c>
      <c r="AB28" s="269"/>
      <c r="AC28" s="14"/>
      <c r="AD28" s="198" t="str">
        <f t="shared" si="11"/>
        <v/>
      </c>
      <c r="AE28" s="198" t="str">
        <f t="shared" si="12"/>
        <v/>
      </c>
      <c r="AF28" s="199" t="str">
        <f t="shared" si="13"/>
        <v/>
      </c>
      <c r="AG28" s="108"/>
      <c r="AH28" s="106"/>
      <c r="AI28" s="211"/>
      <c r="AJ28" s="200" t="str">
        <f t="shared" si="14"/>
        <v/>
      </c>
      <c r="AK28" s="201" t="str">
        <f t="shared" si="15"/>
        <v/>
      </c>
      <c r="AL28" s="197" t="str">
        <f t="shared" si="2"/>
        <v/>
      </c>
    </row>
    <row r="29" spans="1:41" s="11" customFormat="1" ht="15" customHeight="1" x14ac:dyDescent="0.15">
      <c r="A29" s="59"/>
      <c r="B29" s="135"/>
      <c r="C29" s="165"/>
      <c r="D29" s="63"/>
      <c r="E29" s="63"/>
      <c r="F29" s="210"/>
      <c r="G29" s="227"/>
      <c r="H29" s="64"/>
      <c r="I29" s="196">
        <f t="shared" si="4"/>
        <v>0</v>
      </c>
      <c r="J29" s="197">
        <f t="shared" si="5"/>
        <v>0</v>
      </c>
      <c r="K29" s="269"/>
      <c r="L29" s="14"/>
      <c r="M29" s="198" t="str">
        <f t="shared" si="6"/>
        <v/>
      </c>
      <c r="N29" s="198" t="str">
        <f t="shared" si="7"/>
        <v/>
      </c>
      <c r="O29" s="199" t="str">
        <f t="shared" si="8"/>
        <v/>
      </c>
      <c r="P29" s="108"/>
      <c r="Q29" s="227"/>
      <c r="R29" s="211"/>
      <c r="S29" s="196">
        <f t="shared" si="9"/>
        <v>0</v>
      </c>
      <c r="T29" s="197">
        <f t="shared" si="10"/>
        <v>0</v>
      </c>
      <c r="U29" s="269"/>
      <c r="V29" s="267"/>
      <c r="W29" s="629"/>
      <c r="X29" s="627"/>
      <c r="Y29" s="628"/>
      <c r="Z29" s="528"/>
      <c r="AA29" s="196" t="str">
        <f t="shared" si="3"/>
        <v/>
      </c>
      <c r="AB29" s="269"/>
      <c r="AC29" s="14"/>
      <c r="AD29" s="198" t="str">
        <f t="shared" si="11"/>
        <v/>
      </c>
      <c r="AE29" s="198" t="str">
        <f t="shared" si="12"/>
        <v/>
      </c>
      <c r="AF29" s="199" t="str">
        <f t="shared" si="13"/>
        <v/>
      </c>
      <c r="AG29" s="108"/>
      <c r="AH29" s="106"/>
      <c r="AI29" s="211"/>
      <c r="AJ29" s="200" t="str">
        <f t="shared" si="14"/>
        <v/>
      </c>
      <c r="AK29" s="201" t="str">
        <f t="shared" si="15"/>
        <v/>
      </c>
      <c r="AL29" s="197" t="str">
        <f t="shared" si="2"/>
        <v/>
      </c>
    </row>
    <row r="30" spans="1:41" s="11" customFormat="1" ht="15" customHeight="1" x14ac:dyDescent="0.15">
      <c r="A30" s="59"/>
      <c r="B30" s="135"/>
      <c r="C30" s="165"/>
      <c r="D30" s="63"/>
      <c r="E30" s="63"/>
      <c r="F30" s="210"/>
      <c r="G30" s="227"/>
      <c r="H30" s="64"/>
      <c r="I30" s="196">
        <f>G30*(1-H30)</f>
        <v>0</v>
      </c>
      <c r="J30" s="197">
        <f>IF(ISERROR(+I30*F30),"",+I30*F30)</f>
        <v>0</v>
      </c>
      <c r="K30" s="269"/>
      <c r="L30" s="14"/>
      <c r="M30" s="198" t="str">
        <f>IF(ISBLANK(+C30),"",+C30)</f>
        <v/>
      </c>
      <c r="N30" s="198" t="str">
        <f t="shared" si="0"/>
        <v/>
      </c>
      <c r="O30" s="199" t="str">
        <f>IF(ISBLANK(+F30),"",+F30)</f>
        <v/>
      </c>
      <c r="P30" s="108"/>
      <c r="Q30" s="227"/>
      <c r="R30" s="211"/>
      <c r="S30" s="196">
        <f>IF(ISERROR(+Q30*(1-(R30))),"",+Q30*(1-(R30)))</f>
        <v>0</v>
      </c>
      <c r="T30" s="197">
        <f t="shared" si="1"/>
        <v>0</v>
      </c>
      <c r="U30" s="269"/>
      <c r="V30" s="267"/>
      <c r="W30" s="629"/>
      <c r="X30" s="627"/>
      <c r="Y30" s="628"/>
      <c r="Z30" s="528"/>
      <c r="AA30" s="196" t="str">
        <f t="shared" si="3"/>
        <v/>
      </c>
      <c r="AB30" s="269"/>
      <c r="AC30" s="14"/>
      <c r="AD30" s="198" t="str">
        <f t="shared" ref="AD30:AE32" si="27">IF(ISBLANK(+M30),"",+M30)</f>
        <v/>
      </c>
      <c r="AE30" s="198" t="str">
        <f t="shared" si="27"/>
        <v/>
      </c>
      <c r="AF30" s="199" t="str">
        <f>IF(ISBLANK(+F30),"",+F30)</f>
        <v/>
      </c>
      <c r="AG30" s="108"/>
      <c r="AH30" s="106"/>
      <c r="AI30" s="211"/>
      <c r="AJ30" s="200" t="str">
        <f>IF(ISERROR(IF(OR(AG30="nee",AG30=""),"",+AF30*AH30)),"",IF(OR(AG30="nee",AG30=""),"",+AF30*AH30))</f>
        <v/>
      </c>
      <c r="AK30" s="201" t="str">
        <f>IF(ISERROR((AJ30*24*365)/1000),"",(AJ30*24*365)/1000)</f>
        <v/>
      </c>
      <c r="AL30" s="197" t="str">
        <f t="shared" si="2"/>
        <v/>
      </c>
    </row>
    <row r="31" spans="1:41" s="11" customFormat="1" ht="15" customHeight="1" x14ac:dyDescent="0.15">
      <c r="A31" s="59"/>
      <c r="B31" s="135"/>
      <c r="C31" s="165"/>
      <c r="D31" s="63"/>
      <c r="E31" s="63"/>
      <c r="F31" s="210"/>
      <c r="G31" s="227"/>
      <c r="H31" s="64"/>
      <c r="I31" s="196">
        <f>G31*(1-H31)</f>
        <v>0</v>
      </c>
      <c r="J31" s="197">
        <f>IF(ISERROR(+I31*F31),"",+I31*F31)</f>
        <v>0</v>
      </c>
      <c r="K31" s="269"/>
      <c r="L31" s="14"/>
      <c r="M31" s="198" t="str">
        <f>IF(ISBLANK(+C31),"",+C31)</f>
        <v/>
      </c>
      <c r="N31" s="198" t="str">
        <f t="shared" si="0"/>
        <v/>
      </c>
      <c r="O31" s="199" t="str">
        <f>IF(ISBLANK(+F31),"",+F31)</f>
        <v/>
      </c>
      <c r="P31" s="108"/>
      <c r="Q31" s="227"/>
      <c r="R31" s="211"/>
      <c r="S31" s="196">
        <f>IF(ISERROR(+Q31*(1-(R31))),"",+Q31*(1-(R31)))</f>
        <v>0</v>
      </c>
      <c r="T31" s="197">
        <f t="shared" si="1"/>
        <v>0</v>
      </c>
      <c r="U31" s="269"/>
      <c r="V31" s="267"/>
      <c r="W31" s="629"/>
      <c r="X31" s="627"/>
      <c r="Y31" s="628"/>
      <c r="Z31" s="528"/>
      <c r="AA31" s="196" t="str">
        <f t="shared" si="3"/>
        <v/>
      </c>
      <c r="AB31" s="269"/>
      <c r="AC31" s="14"/>
      <c r="AD31" s="198" t="str">
        <f t="shared" si="27"/>
        <v/>
      </c>
      <c r="AE31" s="198" t="str">
        <f t="shared" si="27"/>
        <v/>
      </c>
      <c r="AF31" s="199" t="str">
        <f>IF(ISBLANK(+F31),"",+F31)</f>
        <v/>
      </c>
      <c r="AG31" s="108"/>
      <c r="AH31" s="106"/>
      <c r="AI31" s="211"/>
      <c r="AJ31" s="200" t="str">
        <f>IF(ISERROR(IF(OR(AG31="nee",AG31=""),"",+AF31*AH31)),"",IF(OR(AG31="nee",AG31=""),"",+AF31*AH31))</f>
        <v/>
      </c>
      <c r="AK31" s="201" t="str">
        <f>IF(ISERROR((AJ31*24*365)/1000),"",(AJ31*24*365)/1000)</f>
        <v/>
      </c>
      <c r="AL31" s="197" t="str">
        <f t="shared" si="2"/>
        <v/>
      </c>
    </row>
    <row r="32" spans="1:41" s="11" customFormat="1" ht="15" customHeight="1" x14ac:dyDescent="0.15">
      <c r="A32" s="59"/>
      <c r="B32" s="135"/>
      <c r="C32" s="165"/>
      <c r="D32" s="63"/>
      <c r="E32" s="63"/>
      <c r="F32" s="210"/>
      <c r="G32" s="227"/>
      <c r="H32" s="64"/>
      <c r="I32" s="196">
        <f>G32*(1-H32)</f>
        <v>0</v>
      </c>
      <c r="J32" s="197">
        <f>IF(ISERROR(+I32*F32),"",+I32*F32)</f>
        <v>0</v>
      </c>
      <c r="K32" s="269"/>
      <c r="L32" s="14"/>
      <c r="M32" s="198" t="str">
        <f t="shared" si="0"/>
        <v/>
      </c>
      <c r="N32" s="198" t="str">
        <f t="shared" si="0"/>
        <v/>
      </c>
      <c r="O32" s="199" t="str">
        <f>IF(ISBLANK(+F32),"",+F32)</f>
        <v/>
      </c>
      <c r="P32" s="108"/>
      <c r="Q32" s="227"/>
      <c r="R32" s="211"/>
      <c r="S32" s="196">
        <f>IF(ISERROR(+Q32*(1-(R32))),"",+Q32*(1-(R32)))</f>
        <v>0</v>
      </c>
      <c r="T32" s="197">
        <f t="shared" si="1"/>
        <v>0</v>
      </c>
      <c r="U32" s="269"/>
      <c r="V32" s="267"/>
      <c r="W32" s="629"/>
      <c r="X32" s="627"/>
      <c r="Y32" s="628"/>
      <c r="Z32" s="528"/>
      <c r="AA32" s="196" t="str">
        <f t="shared" si="3"/>
        <v/>
      </c>
      <c r="AB32" s="269"/>
      <c r="AC32" s="14"/>
      <c r="AD32" s="198" t="str">
        <f t="shared" si="27"/>
        <v/>
      </c>
      <c r="AE32" s="198" t="str">
        <f t="shared" si="27"/>
        <v/>
      </c>
      <c r="AF32" s="199" t="str">
        <f>IF(ISBLANK(+F32),"",+F32)</f>
        <v/>
      </c>
      <c r="AG32" s="108"/>
      <c r="AH32" s="106"/>
      <c r="AI32" s="211"/>
      <c r="AJ32" s="200" t="str">
        <f>IF(ISERROR(IF(OR(AG32="nee",AG32=""),"",+AF32*AH32)),"",IF(OR(AG32="nee",AG32=""),"",+AF32*AH32))</f>
        <v/>
      </c>
      <c r="AK32" s="201" t="str">
        <f>IF(ISERROR((AJ32*24*365)/1000),"",(AJ32*24*365)/1000)</f>
        <v/>
      </c>
      <c r="AL32" s="197" t="str">
        <f t="shared" si="2"/>
        <v/>
      </c>
    </row>
    <row r="33" spans="1:38" s="11" customFormat="1" ht="15" customHeight="1" x14ac:dyDescent="0.15">
      <c r="A33" s="59"/>
      <c r="B33" s="79"/>
      <c r="C33" s="202" t="s">
        <v>299</v>
      </c>
      <c r="D33" s="203"/>
      <c r="E33" s="203"/>
      <c r="F33" s="204"/>
      <c r="G33" s="205"/>
      <c r="H33" s="206"/>
      <c r="I33" s="205"/>
      <c r="J33" s="207"/>
      <c r="K33" s="207"/>
      <c r="L33" s="208"/>
      <c r="M33" s="209"/>
      <c r="N33" s="152"/>
      <c r="O33" s="14"/>
      <c r="P33" s="14"/>
      <c r="Q33" s="14"/>
      <c r="R33" s="14"/>
      <c r="S33" s="14"/>
      <c r="T33" s="14"/>
      <c r="U33" s="207"/>
      <c r="V33" s="267"/>
      <c r="W33" s="207"/>
      <c r="X33" s="207"/>
      <c r="Y33" s="207"/>
      <c r="Z33" s="207"/>
      <c r="AA33" s="207"/>
      <c r="AB33" s="207"/>
      <c r="AC33" s="14"/>
      <c r="AD33" s="152"/>
      <c r="AE33" s="152"/>
      <c r="AF33" s="14"/>
      <c r="AG33" s="73"/>
      <c r="AH33" s="14"/>
      <c r="AI33" s="14"/>
    </row>
    <row r="34" spans="1:38" s="11" customFormat="1" ht="15" customHeight="1" x14ac:dyDescent="0.15">
      <c r="A34" s="59"/>
      <c r="B34" s="79"/>
      <c r="C34" s="202"/>
      <c r="D34" s="203"/>
      <c r="E34" s="203"/>
      <c r="F34" s="204"/>
      <c r="G34" s="205"/>
      <c r="H34" s="205"/>
      <c r="I34" s="206"/>
      <c r="J34" s="205"/>
      <c r="K34" s="205"/>
      <c r="L34" s="207"/>
      <c r="M34" s="208"/>
      <c r="N34" s="209"/>
      <c r="O34" s="152"/>
      <c r="P34" s="14"/>
      <c r="Q34" s="14"/>
      <c r="R34" s="206"/>
      <c r="S34" s="14"/>
      <c r="T34" s="14"/>
      <c r="U34" s="205"/>
      <c r="V34" s="267"/>
      <c r="W34" s="205"/>
      <c r="X34" s="205"/>
      <c r="Y34" s="205"/>
      <c r="Z34" s="205"/>
      <c r="AA34" s="205"/>
      <c r="AB34" s="205"/>
      <c r="AC34" s="14"/>
      <c r="AD34" s="14"/>
      <c r="AE34" s="152"/>
      <c r="AF34" s="152"/>
      <c r="AG34" s="14"/>
      <c r="AH34" s="73"/>
      <c r="AI34" s="14"/>
      <c r="AJ34" s="14"/>
    </row>
    <row r="35" spans="1:38" s="11" customFormat="1" ht="60.75" x14ac:dyDescent="0.3">
      <c r="A35" s="59"/>
      <c r="B35" s="81" t="s">
        <v>31</v>
      </c>
      <c r="C35" s="633" t="str">
        <f>VLOOKUP(B35,$B$9:$D$12,2,FALSE)</f>
        <v>Licentie(s) Centrale WAN-koppeling</v>
      </c>
      <c r="D35" s="634" t="e">
        <f>VLOOKUP(C35,$B$9:$D$12,2,FALSE)</f>
        <v>#N/A</v>
      </c>
      <c r="E35" s="634" t="e">
        <f>VLOOKUP(D35,$B$9:$D$12,2,FALSE)</f>
        <v>#N/A</v>
      </c>
      <c r="F35" s="67"/>
      <c r="G35" s="67"/>
      <c r="H35" s="67"/>
      <c r="I35" s="67"/>
      <c r="J35" s="191" t="s">
        <v>41</v>
      </c>
      <c r="K35" s="270"/>
      <c r="L35" s="14"/>
      <c r="M35" s="633" t="str">
        <f>IF(E36="Subscription","Subscription","Onderhoud &amp; Support")</f>
        <v>Onderhoud &amp; Support</v>
      </c>
      <c r="N35" s="634"/>
      <c r="O35" s="634"/>
      <c r="P35" s="634"/>
      <c r="Q35" s="58"/>
      <c r="R35" s="58"/>
      <c r="S35" s="58"/>
      <c r="T35" s="191" t="str">
        <f>"Totaalprijs "&amp;M35&amp;" 
Licentie"</f>
        <v>Totaalprijs Onderhoud &amp; Support 
Licentie</v>
      </c>
      <c r="U35" s="270"/>
      <c r="V35" s="267"/>
      <c r="W35" s="270"/>
      <c r="X35" s="270"/>
      <c r="Y35" s="270"/>
      <c r="Z35" s="270"/>
      <c r="AA35" s="270"/>
      <c r="AB35" s="270"/>
      <c r="AC35" s="14"/>
      <c r="AD35" s="150"/>
      <c r="AE35" s="150"/>
      <c r="AF35" s="18"/>
      <c r="AG35" s="18"/>
      <c r="AH35" s="18"/>
      <c r="AI35" s="18"/>
      <c r="AJ35" s="18"/>
      <c r="AK35" s="18"/>
      <c r="AL35" s="18"/>
    </row>
    <row r="36" spans="1:38" s="11" customFormat="1" ht="20.25" thickBot="1" x14ac:dyDescent="0.25">
      <c r="A36" s="59"/>
      <c r="B36" s="82"/>
      <c r="C36" s="83" t="s">
        <v>39</v>
      </c>
      <c r="D36" s="166"/>
      <c r="E36" s="134" t="s">
        <v>95</v>
      </c>
      <c r="F36" s="294" t="s">
        <v>40</v>
      </c>
      <c r="G36" s="99"/>
      <c r="H36" s="68"/>
      <c r="I36" s="68"/>
      <c r="J36" s="69">
        <f>SUM(J38:J45)</f>
        <v>0</v>
      </c>
      <c r="K36" s="271"/>
      <c r="L36" s="14"/>
      <c r="M36" s="154"/>
      <c r="N36" s="153"/>
      <c r="O36" s="70"/>
      <c r="P36" s="70"/>
      <c r="Q36" s="70"/>
      <c r="R36" s="70"/>
      <c r="S36" s="70"/>
      <c r="T36" s="71">
        <f>SUM(T38:T45)</f>
        <v>0</v>
      </c>
      <c r="U36" s="271"/>
      <c r="V36" s="267"/>
      <c r="W36" s="271"/>
      <c r="X36" s="271"/>
      <c r="Y36" s="271"/>
      <c r="Z36" s="271"/>
      <c r="AA36" s="271"/>
      <c r="AB36" s="271"/>
      <c r="AC36" s="14"/>
      <c r="AD36" s="150"/>
      <c r="AE36" s="150"/>
      <c r="AF36" s="18"/>
      <c r="AG36" s="18"/>
      <c r="AH36" s="18"/>
      <c r="AI36" s="18"/>
      <c r="AJ36" s="18"/>
      <c r="AK36" s="18"/>
      <c r="AL36" s="18"/>
    </row>
    <row r="37" spans="1:38" s="11" customFormat="1" ht="75.75" thickTop="1" x14ac:dyDescent="0.25">
      <c r="A37" s="59"/>
      <c r="B37" s="135"/>
      <c r="C37" s="192" t="s">
        <v>5</v>
      </c>
      <c r="D37" s="192" t="s">
        <v>11</v>
      </c>
      <c r="E37" s="192" t="s">
        <v>14</v>
      </c>
      <c r="F37" s="193" t="s">
        <v>16</v>
      </c>
      <c r="G37" s="193" t="s">
        <v>36</v>
      </c>
      <c r="H37" s="193" t="s">
        <v>181</v>
      </c>
      <c r="I37" s="193" t="s">
        <v>12</v>
      </c>
      <c r="J37" s="193" t="s">
        <v>13</v>
      </c>
      <c r="K37" s="268" t="s">
        <v>210</v>
      </c>
      <c r="L37" s="14"/>
      <c r="M37" s="192" t="s">
        <v>5</v>
      </c>
      <c r="N37" s="192" t="s">
        <v>11</v>
      </c>
      <c r="O37" s="193" t="s">
        <v>16</v>
      </c>
      <c r="P37" s="194" t="s">
        <v>19</v>
      </c>
      <c r="Q37" s="193" t="s">
        <v>318</v>
      </c>
      <c r="R37" s="193" t="s">
        <v>181</v>
      </c>
      <c r="S37" s="193" t="s">
        <v>319</v>
      </c>
      <c r="T37" s="193" t="s">
        <v>224</v>
      </c>
      <c r="U37" s="268" t="s">
        <v>210</v>
      </c>
      <c r="V37" s="267"/>
      <c r="W37" s="271"/>
      <c r="X37" s="271"/>
      <c r="Y37" s="271"/>
      <c r="Z37" s="271"/>
      <c r="AA37" s="271"/>
      <c r="AB37" s="271"/>
      <c r="AC37" s="14"/>
      <c r="AD37" s="150"/>
      <c r="AE37" s="150"/>
      <c r="AF37" s="18"/>
      <c r="AG37" s="18"/>
      <c r="AH37" s="18"/>
      <c r="AI37" s="18"/>
      <c r="AJ37" s="18"/>
      <c r="AK37" s="18"/>
      <c r="AL37" s="18"/>
    </row>
    <row r="38" spans="1:38" s="11" customFormat="1" ht="15" customHeight="1" x14ac:dyDescent="0.2">
      <c r="A38" s="59"/>
      <c r="B38" s="135"/>
      <c r="C38" s="165"/>
      <c r="D38" s="63"/>
      <c r="E38" s="63"/>
      <c r="F38" s="210"/>
      <c r="G38" s="227"/>
      <c r="H38" s="64"/>
      <c r="I38" s="196">
        <f>G38*(1-H38)</f>
        <v>0</v>
      </c>
      <c r="J38" s="197">
        <f>IF(ISERROR(+I38*F38),"",+I38*F38)</f>
        <v>0</v>
      </c>
      <c r="K38" s="269"/>
      <c r="L38" s="14"/>
      <c r="M38" s="198" t="str">
        <f t="shared" ref="M38:N45" si="28">IF(ISBLANK(+C38),"",+C38)</f>
        <v/>
      </c>
      <c r="N38" s="198" t="str">
        <f t="shared" si="28"/>
        <v/>
      </c>
      <c r="O38" s="199" t="str">
        <f>IF(ISBLANK(+F38),"",+F38)</f>
        <v/>
      </c>
      <c r="P38" s="108"/>
      <c r="Q38" s="227"/>
      <c r="R38" s="211"/>
      <c r="S38" s="196">
        <f t="shared" ref="S38:S45" si="29">IF(ISERROR(+Q38*(1-(R38))),"",+Q38*(1-(R38)))</f>
        <v>0</v>
      </c>
      <c r="T38" s="197">
        <f t="shared" ref="T38:T45" si="30">IF(OR(P38="nee",P38=""),0,IF(ISERROR(+S38*O38*7),0,+S38*O38*7))</f>
        <v>0</v>
      </c>
      <c r="U38" s="269"/>
      <c r="V38" s="267"/>
      <c r="W38" s="271"/>
      <c r="X38" s="271"/>
      <c r="Y38" s="271"/>
      <c r="Z38" s="271"/>
      <c r="AA38" s="271"/>
      <c r="AB38" s="271"/>
      <c r="AC38" s="14"/>
      <c r="AD38" s="150"/>
      <c r="AE38" s="150"/>
      <c r="AF38" s="18"/>
      <c r="AG38" s="18"/>
      <c r="AH38" s="18"/>
      <c r="AI38" s="18"/>
      <c r="AJ38" s="18"/>
      <c r="AK38" s="18"/>
      <c r="AL38" s="18"/>
    </row>
    <row r="39" spans="1:38" s="11" customFormat="1" ht="15" customHeight="1" x14ac:dyDescent="0.2">
      <c r="A39" s="59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9"/>
      <c r="L39" s="14"/>
      <c r="M39" s="198" t="str">
        <f t="shared" ref="M39:M43" si="31">IF(ISBLANK(+C39),"",+C39)</f>
        <v/>
      </c>
      <c r="N39" s="198" t="str">
        <f t="shared" ref="N39:N43" si="32">IF(ISBLANK(+D39),"",+D39)</f>
        <v/>
      </c>
      <c r="O39" s="199" t="str">
        <f>IF(ISBLANK(+F39),"",+F39)</f>
        <v/>
      </c>
      <c r="P39" s="108"/>
      <c r="Q39" s="227"/>
      <c r="R39" s="211"/>
      <c r="S39" s="196">
        <f t="shared" ref="S39:S43" si="33">IF(ISERROR(+Q39*(1-(R39))),"",+Q39*(1-(R39)))</f>
        <v>0</v>
      </c>
      <c r="T39" s="197">
        <f t="shared" ref="T39:T43" si="34">IF(OR(P39="nee",P39=""),0,IF(ISERROR(+S39*O39*7),0,+S39*O39*7))</f>
        <v>0</v>
      </c>
      <c r="U39" s="269"/>
      <c r="V39" s="267"/>
      <c r="W39" s="271"/>
      <c r="X39" s="271"/>
      <c r="Y39" s="271"/>
      <c r="Z39" s="271"/>
      <c r="AA39" s="271"/>
      <c r="AB39" s="271"/>
      <c r="AC39" s="14"/>
      <c r="AD39" s="150"/>
      <c r="AE39" s="150"/>
      <c r="AF39" s="18"/>
      <c r="AG39" s="18"/>
      <c r="AH39" s="18"/>
      <c r="AI39" s="18"/>
      <c r="AJ39" s="18"/>
      <c r="AK39" s="18"/>
      <c r="AL39" s="18"/>
    </row>
    <row r="40" spans="1:38" s="11" customFormat="1" ht="15" customHeight="1" x14ac:dyDescent="0.2">
      <c r="A40" s="59"/>
      <c r="B40" s="135"/>
      <c r="C40" s="165"/>
      <c r="D40" s="63"/>
      <c r="E40" s="63"/>
      <c r="F40" s="210"/>
      <c r="G40" s="227"/>
      <c r="H40" s="64"/>
      <c r="I40" s="196">
        <f t="shared" ref="I40:I43" si="35">G40*(1-H40)</f>
        <v>0</v>
      </c>
      <c r="J40" s="197">
        <f t="shared" ref="J40:J43" si="36">IF(ISERROR(+I40*F40),"",+I40*F40)</f>
        <v>0</v>
      </c>
      <c r="K40" s="269"/>
      <c r="L40" s="14"/>
      <c r="M40" s="198" t="str">
        <f t="shared" si="31"/>
        <v/>
      </c>
      <c r="N40" s="198" t="str">
        <f t="shared" si="32"/>
        <v/>
      </c>
      <c r="O40" s="199" t="str">
        <f t="shared" ref="O40:O43" si="37">IF(ISBLANK(+F40),"",+F40)</f>
        <v/>
      </c>
      <c r="P40" s="108"/>
      <c r="Q40" s="227"/>
      <c r="R40" s="211"/>
      <c r="S40" s="196">
        <f t="shared" si="33"/>
        <v>0</v>
      </c>
      <c r="T40" s="197">
        <f t="shared" si="34"/>
        <v>0</v>
      </c>
      <c r="U40" s="269"/>
      <c r="V40" s="267"/>
      <c r="W40" s="271"/>
      <c r="X40" s="271"/>
      <c r="Y40" s="271"/>
      <c r="Z40" s="271"/>
      <c r="AA40" s="271"/>
      <c r="AB40" s="271"/>
      <c r="AC40" s="14"/>
      <c r="AD40" s="150"/>
      <c r="AE40" s="150"/>
      <c r="AF40" s="18"/>
      <c r="AG40" s="18"/>
      <c r="AH40" s="18"/>
      <c r="AI40" s="18"/>
      <c r="AJ40" s="18"/>
      <c r="AK40" s="18"/>
      <c r="AL40" s="18"/>
    </row>
    <row r="41" spans="1:38" s="11" customFormat="1" ht="15" customHeight="1" x14ac:dyDescent="0.2">
      <c r="A41" s="59"/>
      <c r="B41" s="135"/>
      <c r="C41" s="165"/>
      <c r="D41" s="63"/>
      <c r="E41" s="63"/>
      <c r="F41" s="210"/>
      <c r="G41" s="227"/>
      <c r="H41" s="64"/>
      <c r="I41" s="196">
        <f t="shared" si="35"/>
        <v>0</v>
      </c>
      <c r="J41" s="197">
        <f t="shared" si="36"/>
        <v>0</v>
      </c>
      <c r="K41" s="269"/>
      <c r="L41" s="14"/>
      <c r="M41" s="198" t="str">
        <f t="shared" si="31"/>
        <v/>
      </c>
      <c r="N41" s="198" t="str">
        <f t="shared" si="32"/>
        <v/>
      </c>
      <c r="O41" s="199" t="str">
        <f t="shared" si="37"/>
        <v/>
      </c>
      <c r="P41" s="108"/>
      <c r="Q41" s="227"/>
      <c r="R41" s="211"/>
      <c r="S41" s="196">
        <f t="shared" si="33"/>
        <v>0</v>
      </c>
      <c r="T41" s="197">
        <f t="shared" si="34"/>
        <v>0</v>
      </c>
      <c r="U41" s="269"/>
      <c r="V41" s="267"/>
      <c r="W41" s="271"/>
      <c r="X41" s="271"/>
      <c r="Y41" s="271"/>
      <c r="Z41" s="271"/>
      <c r="AA41" s="271"/>
      <c r="AB41" s="271"/>
      <c r="AC41" s="14"/>
      <c r="AD41" s="150"/>
      <c r="AE41" s="150"/>
      <c r="AF41" s="18"/>
      <c r="AG41" s="18"/>
      <c r="AH41" s="18"/>
      <c r="AI41" s="18"/>
      <c r="AJ41" s="18"/>
      <c r="AK41" s="18"/>
      <c r="AL41" s="18"/>
    </row>
    <row r="42" spans="1:38" s="11" customFormat="1" ht="15" customHeight="1" x14ac:dyDescent="0.2">
      <c r="A42" s="59"/>
      <c r="B42" s="135"/>
      <c r="C42" s="165"/>
      <c r="D42" s="63"/>
      <c r="E42" s="63"/>
      <c r="F42" s="210"/>
      <c r="G42" s="227"/>
      <c r="H42" s="64"/>
      <c r="I42" s="196">
        <f t="shared" si="35"/>
        <v>0</v>
      </c>
      <c r="J42" s="197">
        <f t="shared" si="36"/>
        <v>0</v>
      </c>
      <c r="K42" s="269"/>
      <c r="L42" s="14"/>
      <c r="M42" s="198" t="str">
        <f t="shared" si="31"/>
        <v/>
      </c>
      <c r="N42" s="198" t="str">
        <f t="shared" si="32"/>
        <v/>
      </c>
      <c r="O42" s="199" t="str">
        <f t="shared" si="37"/>
        <v/>
      </c>
      <c r="P42" s="108"/>
      <c r="Q42" s="227"/>
      <c r="R42" s="211"/>
      <c r="S42" s="196">
        <f t="shared" si="33"/>
        <v>0</v>
      </c>
      <c r="T42" s="197">
        <f t="shared" si="34"/>
        <v>0</v>
      </c>
      <c r="U42" s="269"/>
      <c r="V42" s="267"/>
      <c r="W42" s="271"/>
      <c r="X42" s="271"/>
      <c r="Y42" s="271"/>
      <c r="Z42" s="271"/>
      <c r="AA42" s="271"/>
      <c r="AB42" s="271"/>
      <c r="AC42" s="14"/>
      <c r="AD42" s="150"/>
      <c r="AE42" s="150"/>
      <c r="AF42" s="18"/>
      <c r="AG42" s="18"/>
      <c r="AH42" s="18"/>
      <c r="AI42" s="18"/>
      <c r="AJ42" s="18"/>
      <c r="AK42" s="18"/>
      <c r="AL42" s="18"/>
    </row>
    <row r="43" spans="1:38" s="11" customFormat="1" ht="15" customHeight="1" x14ac:dyDescent="0.2">
      <c r="A43" s="59"/>
      <c r="B43" s="135"/>
      <c r="C43" s="165"/>
      <c r="D43" s="63"/>
      <c r="E43" s="63"/>
      <c r="F43" s="210"/>
      <c r="G43" s="227"/>
      <c r="H43" s="64"/>
      <c r="I43" s="196">
        <f t="shared" si="35"/>
        <v>0</v>
      </c>
      <c r="J43" s="197">
        <f t="shared" si="36"/>
        <v>0</v>
      </c>
      <c r="K43" s="269"/>
      <c r="L43" s="14"/>
      <c r="M43" s="198" t="str">
        <f t="shared" si="31"/>
        <v/>
      </c>
      <c r="N43" s="198" t="str">
        <f t="shared" si="32"/>
        <v/>
      </c>
      <c r="O43" s="199" t="str">
        <f t="shared" si="37"/>
        <v/>
      </c>
      <c r="P43" s="108"/>
      <c r="Q43" s="227"/>
      <c r="R43" s="211"/>
      <c r="S43" s="196">
        <f t="shared" si="33"/>
        <v>0</v>
      </c>
      <c r="T43" s="197">
        <f t="shared" si="34"/>
        <v>0</v>
      </c>
      <c r="U43" s="269"/>
      <c r="V43" s="267"/>
      <c r="W43" s="271"/>
      <c r="X43" s="271"/>
      <c r="Y43" s="271"/>
      <c r="Z43" s="271"/>
      <c r="AA43" s="271"/>
      <c r="AB43" s="271"/>
      <c r="AC43" s="14"/>
      <c r="AD43" s="150"/>
      <c r="AE43" s="150"/>
      <c r="AF43" s="18"/>
      <c r="AG43" s="18"/>
      <c r="AH43" s="18"/>
      <c r="AI43" s="18"/>
      <c r="AJ43" s="18"/>
      <c r="AK43" s="18"/>
      <c r="AL43" s="18"/>
    </row>
    <row r="44" spans="1:38" s="11" customFormat="1" ht="15" customHeight="1" x14ac:dyDescent="0.2">
      <c r="A44" s="59"/>
      <c r="B44" s="135"/>
      <c r="C44" s="165"/>
      <c r="D44" s="63"/>
      <c r="E44" s="63"/>
      <c r="F44" s="210"/>
      <c r="G44" s="227"/>
      <c r="H44" s="64"/>
      <c r="I44" s="196">
        <f>G44*(1-H44)</f>
        <v>0</v>
      </c>
      <c r="J44" s="197">
        <f>IF(ISERROR(+I44*F44),"",+I44*F44)</f>
        <v>0</v>
      </c>
      <c r="K44" s="269"/>
      <c r="L44" s="14"/>
      <c r="M44" s="198" t="str">
        <f t="shared" si="28"/>
        <v/>
      </c>
      <c r="N44" s="198" t="str">
        <f t="shared" si="28"/>
        <v/>
      </c>
      <c r="O44" s="199" t="str">
        <f>IF(ISBLANK(+F44),"",+F44)</f>
        <v/>
      </c>
      <c r="P44" s="108"/>
      <c r="Q44" s="227"/>
      <c r="R44" s="211"/>
      <c r="S44" s="196">
        <f t="shared" si="29"/>
        <v>0</v>
      </c>
      <c r="T44" s="197">
        <f t="shared" si="30"/>
        <v>0</v>
      </c>
      <c r="U44" s="269"/>
      <c r="V44" s="267"/>
      <c r="W44" s="271"/>
      <c r="X44" s="271"/>
      <c r="Y44" s="271"/>
      <c r="Z44" s="271"/>
      <c r="AA44" s="271"/>
      <c r="AB44" s="271"/>
      <c r="AC44" s="14"/>
      <c r="AD44" s="150"/>
      <c r="AE44" s="150"/>
      <c r="AF44" s="18"/>
      <c r="AG44" s="18"/>
      <c r="AH44" s="18"/>
      <c r="AI44" s="18"/>
      <c r="AJ44" s="18"/>
      <c r="AK44" s="18"/>
      <c r="AL44" s="18"/>
    </row>
    <row r="45" spans="1:38" s="11" customFormat="1" ht="15" customHeight="1" x14ac:dyDescent="0.2">
      <c r="A45" s="59"/>
      <c r="B45" s="135"/>
      <c r="C45" s="165"/>
      <c r="D45" s="63"/>
      <c r="E45" s="63"/>
      <c r="F45" s="210"/>
      <c r="G45" s="227"/>
      <c r="H45" s="64"/>
      <c r="I45" s="196">
        <f>G45*(1-H45)</f>
        <v>0</v>
      </c>
      <c r="J45" s="197">
        <f>IF(ISERROR(+I45*F45),"",+I45*F45)</f>
        <v>0</v>
      </c>
      <c r="K45" s="269"/>
      <c r="L45" s="14"/>
      <c r="M45" s="198" t="str">
        <f t="shared" si="28"/>
        <v/>
      </c>
      <c r="N45" s="198" t="str">
        <f t="shared" si="28"/>
        <v/>
      </c>
      <c r="O45" s="199" t="str">
        <f>IF(ISBLANK(+F45),"",+F45)</f>
        <v/>
      </c>
      <c r="P45" s="108"/>
      <c r="Q45" s="227"/>
      <c r="R45" s="211"/>
      <c r="S45" s="196">
        <f t="shared" si="29"/>
        <v>0</v>
      </c>
      <c r="T45" s="197">
        <f t="shared" si="30"/>
        <v>0</v>
      </c>
      <c r="U45" s="269"/>
      <c r="V45" s="267"/>
      <c r="W45" s="271"/>
      <c r="X45" s="271"/>
      <c r="Y45" s="271"/>
      <c r="Z45" s="271"/>
      <c r="AA45" s="271"/>
      <c r="AB45" s="271"/>
      <c r="AC45" s="14"/>
      <c r="AD45" s="150"/>
      <c r="AE45" s="150"/>
      <c r="AF45" s="18"/>
      <c r="AG45" s="18"/>
      <c r="AH45" s="18"/>
      <c r="AI45" s="18"/>
      <c r="AJ45" s="18"/>
      <c r="AK45" s="18"/>
      <c r="AL45" s="18"/>
    </row>
    <row r="46" spans="1:38" s="11" customFormat="1" ht="15" customHeight="1" thickBot="1" x14ac:dyDescent="0.25">
      <c r="A46" s="59"/>
      <c r="B46" s="158"/>
      <c r="C46" s="158"/>
      <c r="D46" s="158"/>
      <c r="E46" s="24"/>
      <c r="F46" s="20"/>
      <c r="G46" s="20"/>
      <c r="H46" s="20"/>
      <c r="I46" s="20"/>
      <c r="J46" s="20"/>
      <c r="K46" s="20"/>
      <c r="L46" s="20"/>
      <c r="M46" s="149"/>
      <c r="N46" s="149"/>
      <c r="O46" s="20"/>
      <c r="P46" s="20"/>
      <c r="Q46" s="20"/>
      <c r="R46" s="523"/>
      <c r="S46" s="20"/>
      <c r="T46" s="20"/>
      <c r="U46" s="20"/>
      <c r="V46" s="20"/>
      <c r="W46" s="20"/>
      <c r="X46" s="20"/>
      <c r="Y46" s="20"/>
      <c r="Z46" s="523"/>
      <c r="AA46" s="20"/>
      <c r="AB46" s="20"/>
      <c r="AC46" s="20"/>
      <c r="AD46" s="149"/>
      <c r="AE46" s="149"/>
      <c r="AF46" s="20"/>
      <c r="AG46" s="20"/>
      <c r="AH46" s="20"/>
      <c r="AI46" s="20"/>
      <c r="AJ46" s="20"/>
      <c r="AK46" s="20"/>
      <c r="AL46" s="20"/>
    </row>
    <row r="47" spans="1:38" s="11" customFormat="1" ht="15" customHeight="1" x14ac:dyDescent="0.2">
      <c r="A47" s="59"/>
      <c r="B47" s="159"/>
      <c r="C47" s="159"/>
      <c r="D47" s="159"/>
      <c r="E47" s="17"/>
      <c r="F47" s="18"/>
      <c r="G47" s="18"/>
      <c r="H47" s="18"/>
      <c r="I47" s="18"/>
      <c r="J47" s="18"/>
      <c r="K47" s="18"/>
      <c r="L47" s="18"/>
      <c r="M47" s="18"/>
      <c r="N47" s="150"/>
      <c r="O47" s="150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50"/>
      <c r="AF47" s="150"/>
      <c r="AG47" s="18"/>
      <c r="AH47" s="18"/>
      <c r="AI47" s="18"/>
      <c r="AJ47" s="18"/>
      <c r="AK47" s="18"/>
      <c r="AL47" s="18"/>
    </row>
    <row r="48" spans="1:38" s="11" customFormat="1" ht="15" customHeight="1" x14ac:dyDescent="0.2">
      <c r="A48" s="59"/>
      <c r="B48" s="79"/>
      <c r="C48" s="159"/>
      <c r="D48" s="159"/>
      <c r="E48" s="17"/>
      <c r="F48" s="18"/>
      <c r="H48" s="18"/>
      <c r="I48" s="18"/>
      <c r="J48" s="18"/>
      <c r="K48" s="18"/>
      <c r="L48" s="18"/>
      <c r="M48" s="18"/>
      <c r="N48" s="150"/>
      <c r="O48" s="150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50"/>
      <c r="AF48" s="150"/>
      <c r="AG48" s="18"/>
      <c r="AH48" s="18"/>
      <c r="AI48" s="18"/>
      <c r="AJ48" s="18"/>
      <c r="AK48" s="18"/>
      <c r="AL48" s="18"/>
    </row>
    <row r="49" spans="1:38" s="11" customFormat="1" ht="15" customHeight="1" x14ac:dyDescent="0.2">
      <c r="A49" s="59"/>
      <c r="B49" s="79"/>
      <c r="C49" s="159"/>
      <c r="D49" s="159"/>
      <c r="E49" s="17"/>
      <c r="F49" s="18"/>
      <c r="G49" s="18"/>
      <c r="H49" s="18"/>
      <c r="I49" s="18"/>
      <c r="J49" s="18"/>
      <c r="K49" s="18"/>
      <c r="L49" s="18"/>
      <c r="M49" s="18"/>
      <c r="N49" s="150"/>
      <c r="O49" s="150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50"/>
      <c r="AF49" s="150"/>
      <c r="AG49" s="18"/>
      <c r="AH49" s="18"/>
      <c r="AI49" s="18"/>
      <c r="AJ49" s="18"/>
      <c r="AK49" s="18"/>
      <c r="AL49" s="18"/>
    </row>
    <row r="50" spans="1:38" s="11" customFormat="1" ht="15" customHeight="1" x14ac:dyDescent="0.2">
      <c r="A50" s="59"/>
      <c r="B50" s="79"/>
      <c r="C50" s="159"/>
      <c r="D50" s="159"/>
      <c r="E50" s="17"/>
      <c r="F50" s="18"/>
      <c r="G50" s="18"/>
      <c r="H50" s="18"/>
      <c r="I50" s="18"/>
      <c r="J50" s="18"/>
      <c r="K50" s="18"/>
      <c r="L50" s="18"/>
      <c r="M50" s="18"/>
      <c r="N50" s="150"/>
      <c r="O50" s="150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50"/>
      <c r="AF50" s="150"/>
      <c r="AG50" s="18"/>
      <c r="AH50" s="18"/>
      <c r="AI50" s="18"/>
      <c r="AJ50" s="18"/>
      <c r="AK50" s="18"/>
      <c r="AL50" s="18"/>
    </row>
    <row r="51" spans="1:38" s="11" customFormat="1" ht="15" customHeight="1" x14ac:dyDescent="0.2">
      <c r="A51" s="59"/>
      <c r="B51" s="79"/>
      <c r="C51" s="159"/>
      <c r="D51" s="159"/>
      <c r="E51" s="17"/>
      <c r="F51" s="18"/>
      <c r="G51" s="18"/>
      <c r="H51" s="18"/>
      <c r="I51" s="18"/>
      <c r="J51" s="18"/>
      <c r="K51" s="18"/>
      <c r="L51" s="18"/>
      <c r="M51" s="18"/>
      <c r="N51" s="150"/>
      <c r="O51" s="150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50"/>
      <c r="AF51" s="150"/>
      <c r="AG51" s="18"/>
      <c r="AH51" s="18"/>
      <c r="AI51" s="18"/>
      <c r="AJ51" s="18"/>
      <c r="AK51" s="18"/>
      <c r="AL51" s="18"/>
    </row>
    <row r="52" spans="1:38" s="11" customFormat="1" ht="15" customHeight="1" x14ac:dyDescent="0.2">
      <c r="A52" s="59"/>
      <c r="B52" s="79"/>
      <c r="C52" s="159"/>
      <c r="D52" s="159"/>
      <c r="E52" s="17"/>
      <c r="F52" s="18"/>
      <c r="G52" s="18"/>
      <c r="H52" s="18"/>
      <c r="I52" s="18"/>
      <c r="J52" s="18"/>
      <c r="K52" s="18"/>
      <c r="L52" s="18"/>
      <c r="M52" s="18"/>
      <c r="N52" s="150"/>
      <c r="O52" s="150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50"/>
      <c r="AF52" s="150"/>
      <c r="AG52" s="18"/>
      <c r="AH52" s="18"/>
      <c r="AI52" s="18"/>
      <c r="AJ52" s="18"/>
      <c r="AK52" s="18"/>
      <c r="AL52" s="18"/>
    </row>
    <row r="53" spans="1:38" s="11" customFormat="1" ht="15" customHeight="1" x14ac:dyDescent="0.2">
      <c r="A53" s="59"/>
      <c r="B53" s="79"/>
      <c r="C53" s="159"/>
      <c r="D53" s="159"/>
      <c r="E53" s="17"/>
      <c r="F53" s="18"/>
      <c r="G53" s="18"/>
      <c r="H53" s="18"/>
      <c r="I53" s="18"/>
      <c r="J53" s="18"/>
      <c r="K53" s="18"/>
      <c r="L53" s="18"/>
      <c r="M53" s="18"/>
      <c r="N53" s="150"/>
      <c r="O53" s="15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50"/>
      <c r="AF53" s="150"/>
      <c r="AG53" s="18"/>
      <c r="AH53" s="18"/>
      <c r="AI53" s="18"/>
      <c r="AJ53" s="18"/>
      <c r="AK53" s="18"/>
      <c r="AL53" s="18"/>
    </row>
    <row r="54" spans="1:38" s="11" customFormat="1" ht="15" customHeight="1" x14ac:dyDescent="0.2">
      <c r="A54" s="59"/>
      <c r="B54" s="79"/>
      <c r="C54" s="159"/>
      <c r="D54" s="159"/>
      <c r="E54" s="17"/>
      <c r="F54" s="18"/>
      <c r="G54" s="18"/>
      <c r="H54" s="18"/>
      <c r="I54" s="18"/>
      <c r="J54" s="18"/>
      <c r="K54" s="18"/>
      <c r="L54" s="18"/>
      <c r="M54" s="18"/>
      <c r="N54" s="150"/>
      <c r="O54" s="150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50"/>
      <c r="AF54" s="150"/>
      <c r="AG54" s="18"/>
      <c r="AH54" s="18"/>
      <c r="AI54" s="18"/>
      <c r="AJ54" s="18"/>
      <c r="AK54" s="18"/>
      <c r="AL54" s="18"/>
    </row>
    <row r="55" spans="1:38" s="11" customFormat="1" ht="15" customHeight="1" x14ac:dyDescent="0.2">
      <c r="A55" s="59"/>
      <c r="B55" s="79"/>
      <c r="C55" s="159"/>
      <c r="D55" s="159"/>
      <c r="E55" s="17"/>
      <c r="F55" s="18"/>
      <c r="G55" s="18"/>
      <c r="H55" s="18"/>
      <c r="I55" s="18"/>
      <c r="J55" s="18"/>
      <c r="K55" s="18"/>
      <c r="L55" s="18"/>
      <c r="M55" s="18"/>
      <c r="N55" s="150"/>
      <c r="O55" s="150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50"/>
      <c r="AF55" s="150"/>
      <c r="AG55" s="18"/>
      <c r="AH55" s="18"/>
      <c r="AI55" s="18"/>
      <c r="AJ55" s="18"/>
      <c r="AK55" s="18"/>
      <c r="AL55" s="18"/>
    </row>
    <row r="56" spans="1:38" s="11" customFormat="1" ht="15" customHeight="1" x14ac:dyDescent="0.2">
      <c r="A56" s="59"/>
      <c r="B56" s="79"/>
      <c r="C56" s="159"/>
      <c r="D56" s="159"/>
      <c r="E56" s="17"/>
      <c r="F56" s="18"/>
      <c r="G56" s="18"/>
      <c r="H56" s="18"/>
      <c r="I56" s="18"/>
      <c r="J56" s="18"/>
      <c r="K56" s="18"/>
      <c r="L56" s="18"/>
      <c r="M56" s="18"/>
      <c r="N56" s="150"/>
      <c r="O56" s="150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50"/>
      <c r="AF56" s="150"/>
      <c r="AG56" s="18"/>
      <c r="AH56" s="18"/>
      <c r="AI56" s="18"/>
      <c r="AJ56" s="18"/>
      <c r="AK56" s="18"/>
      <c r="AL56" s="18"/>
    </row>
    <row r="57" spans="1:38" s="11" customFormat="1" ht="15" customHeight="1" x14ac:dyDescent="0.2">
      <c r="A57" s="59"/>
      <c r="B57" s="79"/>
      <c r="C57" s="159"/>
      <c r="D57" s="159"/>
      <c r="E57" s="17"/>
      <c r="F57" s="18"/>
      <c r="G57" s="18"/>
      <c r="H57" s="18"/>
      <c r="I57" s="18"/>
      <c r="J57" s="18"/>
      <c r="K57" s="18"/>
      <c r="L57" s="18"/>
      <c r="M57" s="18"/>
      <c r="N57" s="150"/>
      <c r="O57" s="15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50"/>
      <c r="AF57" s="150"/>
      <c r="AG57" s="18"/>
      <c r="AH57" s="18"/>
      <c r="AI57" s="18"/>
      <c r="AJ57" s="18"/>
      <c r="AK57" s="18"/>
      <c r="AL57" s="18"/>
    </row>
    <row r="58" spans="1:38" s="11" customFormat="1" ht="15" customHeight="1" x14ac:dyDescent="0.2">
      <c r="A58" s="59"/>
      <c r="B58" s="79"/>
      <c r="C58" s="159"/>
      <c r="D58" s="159"/>
      <c r="E58" s="17"/>
      <c r="F58" s="18"/>
      <c r="G58" s="18"/>
      <c r="H58" s="18"/>
      <c r="I58" s="18"/>
      <c r="J58" s="18"/>
      <c r="K58" s="18"/>
      <c r="L58" s="18"/>
      <c r="M58" s="18"/>
      <c r="N58" s="150"/>
      <c r="O58" s="150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50"/>
      <c r="AF58" s="150"/>
      <c r="AG58" s="18"/>
      <c r="AH58" s="18"/>
      <c r="AI58" s="18"/>
      <c r="AJ58" s="18"/>
      <c r="AK58" s="18"/>
      <c r="AL58" s="18"/>
    </row>
    <row r="59" spans="1:38" s="11" customFormat="1" ht="15" customHeight="1" x14ac:dyDescent="0.2">
      <c r="A59" s="59"/>
      <c r="B59" s="79"/>
      <c r="C59" s="159"/>
      <c r="D59" s="159"/>
      <c r="E59" s="17"/>
      <c r="F59" s="18"/>
      <c r="G59" s="18"/>
      <c r="H59" s="18"/>
      <c r="I59" s="18"/>
      <c r="J59" s="18"/>
      <c r="K59" s="18"/>
      <c r="L59" s="18"/>
      <c r="M59" s="18"/>
      <c r="N59" s="150"/>
      <c r="O59" s="150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50"/>
      <c r="AF59" s="150"/>
      <c r="AG59" s="18"/>
      <c r="AH59" s="18"/>
      <c r="AI59" s="18"/>
      <c r="AJ59" s="18"/>
      <c r="AK59" s="18"/>
      <c r="AL59" s="18"/>
    </row>
    <row r="60" spans="1:38" s="11" customFormat="1" ht="15" customHeight="1" x14ac:dyDescent="0.2">
      <c r="A60" s="59"/>
      <c r="B60" s="79"/>
      <c r="C60" s="159"/>
      <c r="D60" s="159"/>
      <c r="E60" s="17"/>
      <c r="F60" s="18"/>
      <c r="G60" s="18"/>
      <c r="H60" s="18"/>
      <c r="I60" s="18"/>
      <c r="J60" s="18"/>
      <c r="K60" s="18"/>
      <c r="L60" s="18"/>
      <c r="M60" s="18"/>
      <c r="N60" s="150"/>
      <c r="O60" s="150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50"/>
      <c r="AF60" s="150"/>
      <c r="AG60" s="18"/>
      <c r="AH60" s="18"/>
      <c r="AI60" s="18"/>
      <c r="AJ60" s="18"/>
      <c r="AK60" s="18"/>
      <c r="AL60" s="18"/>
    </row>
    <row r="61" spans="1:38" s="11" customFormat="1" ht="15" customHeight="1" x14ac:dyDescent="0.2">
      <c r="A61" s="59"/>
      <c r="B61" s="79"/>
      <c r="C61" s="159"/>
      <c r="D61" s="159"/>
      <c r="E61" s="17"/>
      <c r="F61" s="18"/>
      <c r="G61" s="18"/>
      <c r="H61" s="18"/>
      <c r="I61" s="18"/>
      <c r="J61" s="18"/>
      <c r="K61" s="18"/>
      <c r="L61" s="18"/>
      <c r="M61" s="18"/>
      <c r="N61" s="150"/>
      <c r="O61" s="150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50"/>
      <c r="AF61" s="150"/>
      <c r="AG61" s="18"/>
      <c r="AH61" s="18"/>
      <c r="AI61" s="18"/>
      <c r="AJ61" s="18"/>
      <c r="AK61" s="18"/>
      <c r="AL61" s="18"/>
    </row>
    <row r="62" spans="1:38" s="11" customFormat="1" ht="15" customHeight="1" x14ac:dyDescent="0.2">
      <c r="A62" s="59"/>
      <c r="B62" s="79"/>
      <c r="C62" s="159"/>
      <c r="D62" s="159"/>
      <c r="E62" s="17"/>
      <c r="F62" s="18"/>
      <c r="G62" s="18"/>
      <c r="H62" s="18"/>
      <c r="I62" s="18"/>
      <c r="J62" s="18"/>
      <c r="K62" s="18"/>
      <c r="L62" s="18"/>
      <c r="M62" s="18"/>
      <c r="N62" s="150"/>
      <c r="O62" s="150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50"/>
      <c r="AF62" s="150"/>
      <c r="AG62" s="18"/>
      <c r="AH62" s="18"/>
      <c r="AI62" s="18"/>
      <c r="AJ62" s="18"/>
      <c r="AK62" s="18"/>
      <c r="AL62" s="18"/>
    </row>
    <row r="63" spans="1:38" s="11" customFormat="1" ht="15" customHeight="1" x14ac:dyDescent="0.2">
      <c r="A63" s="59"/>
      <c r="B63" s="79"/>
      <c r="C63" s="159"/>
      <c r="D63" s="159"/>
      <c r="E63" s="17"/>
      <c r="F63" s="18"/>
      <c r="G63" s="18"/>
      <c r="H63" s="18"/>
      <c r="I63" s="18"/>
      <c r="J63" s="18"/>
      <c r="K63" s="18"/>
      <c r="L63" s="18"/>
      <c r="M63" s="18"/>
      <c r="N63" s="150"/>
      <c r="O63" s="150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50"/>
      <c r="AF63" s="150"/>
      <c r="AG63" s="18"/>
      <c r="AH63" s="18"/>
      <c r="AI63" s="18"/>
      <c r="AJ63" s="18"/>
      <c r="AK63" s="18"/>
      <c r="AL63" s="18"/>
    </row>
    <row r="64" spans="1:38" s="11" customFormat="1" ht="15" customHeight="1" x14ac:dyDescent="0.2">
      <c r="A64" s="59"/>
      <c r="B64" s="79"/>
      <c r="C64" s="159"/>
      <c r="D64" s="159"/>
      <c r="E64" s="17"/>
      <c r="F64" s="18"/>
      <c r="G64" s="18"/>
      <c r="H64" s="18"/>
      <c r="I64" s="18"/>
      <c r="J64" s="18"/>
      <c r="K64" s="18"/>
      <c r="L64" s="18"/>
      <c r="M64" s="18"/>
      <c r="N64" s="150"/>
      <c r="O64" s="150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50"/>
      <c r="AF64" s="150"/>
      <c r="AG64" s="18"/>
      <c r="AH64" s="18"/>
      <c r="AI64" s="18"/>
      <c r="AJ64" s="18"/>
      <c r="AK64" s="18"/>
      <c r="AL64" s="18"/>
    </row>
    <row r="65" spans="1:38" s="11" customFormat="1" ht="15" customHeight="1" x14ac:dyDescent="0.2">
      <c r="A65" s="59"/>
      <c r="B65" s="79"/>
      <c r="C65" s="159"/>
      <c r="D65" s="159"/>
      <c r="E65" s="17"/>
      <c r="F65" s="18"/>
      <c r="G65" s="18"/>
      <c r="H65" s="18"/>
      <c r="I65" s="18"/>
      <c r="J65" s="18"/>
      <c r="K65" s="18"/>
      <c r="L65" s="18"/>
      <c r="M65" s="18"/>
      <c r="N65" s="150"/>
      <c r="O65" s="150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50"/>
      <c r="AF65" s="150"/>
      <c r="AG65" s="18"/>
      <c r="AH65" s="18"/>
      <c r="AI65" s="18"/>
      <c r="AJ65" s="18"/>
      <c r="AK65" s="18"/>
      <c r="AL65" s="18"/>
    </row>
    <row r="66" spans="1:38" s="11" customFormat="1" ht="15" customHeight="1" x14ac:dyDescent="0.2">
      <c r="A66" s="59"/>
      <c r="B66" s="79"/>
      <c r="C66" s="159"/>
      <c r="D66" s="159"/>
      <c r="E66" s="17"/>
      <c r="F66" s="18"/>
      <c r="G66" s="18"/>
      <c r="H66" s="18"/>
      <c r="I66" s="18"/>
      <c r="J66" s="18"/>
      <c r="K66" s="18"/>
      <c r="L66" s="18"/>
      <c r="M66" s="18"/>
      <c r="N66" s="150"/>
      <c r="O66" s="150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50"/>
      <c r="AF66" s="150"/>
      <c r="AG66" s="18"/>
      <c r="AH66" s="18"/>
      <c r="AI66" s="18"/>
      <c r="AJ66" s="18"/>
      <c r="AK66" s="18"/>
      <c r="AL66" s="18"/>
    </row>
    <row r="67" spans="1:38" s="11" customFormat="1" ht="15" customHeight="1" x14ac:dyDescent="0.2">
      <c r="A67" s="59"/>
      <c r="B67" s="79"/>
      <c r="C67" s="159"/>
      <c r="D67" s="159"/>
      <c r="E67" s="17"/>
      <c r="F67" s="18"/>
      <c r="G67" s="18"/>
      <c r="H67" s="18"/>
      <c r="I67" s="18"/>
      <c r="J67" s="18"/>
      <c r="K67" s="18"/>
      <c r="L67" s="18"/>
      <c r="M67" s="18"/>
      <c r="N67" s="150"/>
      <c r="O67" s="150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50"/>
      <c r="AF67" s="150"/>
      <c r="AG67" s="18"/>
      <c r="AH67" s="18"/>
      <c r="AI67" s="18"/>
      <c r="AJ67" s="18"/>
      <c r="AK67" s="18"/>
      <c r="AL67" s="18"/>
    </row>
    <row r="68" spans="1:38" s="11" customFormat="1" ht="15" customHeight="1" x14ac:dyDescent="0.2">
      <c r="A68" s="59"/>
      <c r="B68" s="79"/>
      <c r="C68" s="159"/>
      <c r="D68" s="159"/>
      <c r="E68" s="17"/>
      <c r="F68" s="18"/>
      <c r="G68" s="18"/>
      <c r="H68" s="18"/>
      <c r="I68" s="18"/>
      <c r="J68" s="18"/>
      <c r="K68" s="18"/>
      <c r="L68" s="18"/>
      <c r="M68" s="18"/>
      <c r="N68" s="150"/>
      <c r="O68" s="150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50"/>
      <c r="AF68" s="150"/>
      <c r="AG68" s="18"/>
      <c r="AH68" s="18"/>
      <c r="AI68" s="18"/>
      <c r="AJ68" s="18"/>
      <c r="AK68" s="18"/>
      <c r="AL68" s="18"/>
    </row>
    <row r="69" spans="1:38" s="11" customFormat="1" ht="15" customHeight="1" x14ac:dyDescent="0.2">
      <c r="A69" s="59"/>
      <c r="B69" s="79"/>
      <c r="C69" s="159"/>
      <c r="D69" s="159"/>
      <c r="E69" s="17"/>
      <c r="F69" s="18"/>
      <c r="G69" s="18"/>
      <c r="H69" s="18"/>
      <c r="I69" s="18"/>
      <c r="J69" s="18"/>
      <c r="K69" s="18"/>
      <c r="L69" s="18"/>
      <c r="M69" s="18"/>
      <c r="N69" s="150"/>
      <c r="O69" s="150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50"/>
      <c r="AF69" s="150"/>
      <c r="AG69" s="18"/>
      <c r="AH69" s="18"/>
      <c r="AI69" s="18"/>
      <c r="AJ69" s="18"/>
      <c r="AK69" s="18"/>
      <c r="AL69" s="18"/>
    </row>
    <row r="70" spans="1:38" s="11" customFormat="1" ht="15" customHeight="1" x14ac:dyDescent="0.2">
      <c r="A70" s="59"/>
      <c r="B70" s="79"/>
      <c r="C70" s="159"/>
      <c r="D70" s="159"/>
      <c r="E70" s="17"/>
      <c r="F70" s="18"/>
      <c r="G70" s="18"/>
      <c r="H70" s="18"/>
      <c r="I70" s="18"/>
      <c r="J70" s="18"/>
      <c r="K70" s="18"/>
      <c r="L70" s="18"/>
      <c r="M70" s="18"/>
      <c r="N70" s="150"/>
      <c r="O70" s="150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50"/>
      <c r="AF70" s="150"/>
      <c r="AG70" s="18"/>
      <c r="AH70" s="18"/>
      <c r="AI70" s="18"/>
      <c r="AJ70" s="18"/>
      <c r="AK70" s="18"/>
      <c r="AL70" s="18"/>
    </row>
    <row r="71" spans="1:38" s="11" customFormat="1" ht="15" customHeight="1" x14ac:dyDescent="0.2">
      <c r="A71" s="59"/>
      <c r="B71" s="79"/>
      <c r="C71" s="159"/>
      <c r="D71" s="159"/>
      <c r="E71" s="17"/>
      <c r="F71" s="18"/>
      <c r="G71" s="18"/>
      <c r="H71" s="18"/>
      <c r="I71" s="18"/>
      <c r="J71" s="18"/>
      <c r="K71" s="18"/>
      <c r="L71" s="18"/>
      <c r="M71" s="18"/>
      <c r="N71" s="150"/>
      <c r="O71" s="150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50"/>
      <c r="AF71" s="150"/>
      <c r="AG71" s="18"/>
      <c r="AH71" s="18"/>
      <c r="AI71" s="18"/>
      <c r="AJ71" s="18"/>
      <c r="AK71" s="18"/>
      <c r="AL71" s="18"/>
    </row>
    <row r="72" spans="1:38" s="11" customFormat="1" ht="15" customHeight="1" x14ac:dyDescent="0.2">
      <c r="A72" s="59"/>
      <c r="B72" s="79"/>
      <c r="C72" s="159"/>
      <c r="D72" s="159"/>
      <c r="E72" s="17"/>
      <c r="F72" s="18"/>
      <c r="G72" s="18"/>
      <c r="H72" s="18"/>
      <c r="I72" s="18"/>
      <c r="J72" s="18"/>
      <c r="K72" s="18"/>
      <c r="L72" s="18"/>
      <c r="M72" s="18"/>
      <c r="N72" s="150"/>
      <c r="O72" s="150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50"/>
      <c r="AF72" s="150"/>
      <c r="AG72" s="18"/>
      <c r="AH72" s="18"/>
      <c r="AI72" s="18"/>
      <c r="AJ72" s="18"/>
      <c r="AK72" s="18"/>
      <c r="AL72" s="18"/>
    </row>
    <row r="73" spans="1:38" s="11" customFormat="1" ht="15" customHeight="1" x14ac:dyDescent="0.2">
      <c r="A73" s="59"/>
      <c r="B73" s="79"/>
      <c r="C73" s="159"/>
      <c r="D73" s="159"/>
      <c r="E73" s="17"/>
      <c r="F73" s="18"/>
      <c r="G73" s="18"/>
      <c r="H73" s="18"/>
      <c r="I73" s="18"/>
      <c r="J73" s="18"/>
      <c r="K73" s="18"/>
      <c r="L73" s="18"/>
      <c r="M73" s="18"/>
      <c r="N73" s="150"/>
      <c r="O73" s="150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50"/>
      <c r="AF73" s="150"/>
      <c r="AG73" s="18"/>
      <c r="AH73" s="18"/>
      <c r="AI73" s="18"/>
      <c r="AJ73" s="18"/>
      <c r="AK73" s="18"/>
      <c r="AL73" s="18"/>
    </row>
    <row r="74" spans="1:38" s="11" customFormat="1" ht="15" customHeight="1" x14ac:dyDescent="0.2">
      <c r="A74" s="59"/>
      <c r="B74" s="79"/>
      <c r="C74" s="159"/>
      <c r="D74" s="159"/>
      <c r="E74" s="17"/>
      <c r="F74" s="18"/>
      <c r="G74" s="18"/>
      <c r="H74" s="18"/>
      <c r="I74" s="18"/>
      <c r="J74" s="18"/>
      <c r="K74" s="18"/>
      <c r="L74" s="18"/>
      <c r="M74" s="18"/>
      <c r="N74" s="150"/>
      <c r="O74" s="150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50"/>
      <c r="AF74" s="150"/>
      <c r="AG74" s="18"/>
      <c r="AH74" s="18"/>
      <c r="AI74" s="18"/>
      <c r="AJ74" s="18"/>
      <c r="AK74" s="18"/>
      <c r="AL74" s="18"/>
    </row>
    <row r="75" spans="1:38" s="11" customFormat="1" ht="15" customHeight="1" x14ac:dyDescent="0.2">
      <c r="A75" s="59"/>
      <c r="B75" s="79"/>
      <c r="C75" s="159"/>
      <c r="D75" s="159"/>
      <c r="E75" s="17"/>
      <c r="F75" s="18"/>
      <c r="G75" s="18"/>
      <c r="H75" s="18"/>
      <c r="I75" s="18"/>
      <c r="J75" s="18"/>
      <c r="K75" s="18"/>
      <c r="L75" s="18"/>
      <c r="M75" s="18"/>
      <c r="N75" s="150"/>
      <c r="O75" s="150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50"/>
      <c r="AF75" s="150"/>
      <c r="AG75" s="18"/>
      <c r="AH75" s="18"/>
      <c r="AI75" s="18"/>
      <c r="AJ75" s="18"/>
      <c r="AK75" s="18"/>
      <c r="AL75" s="18"/>
    </row>
    <row r="76" spans="1:38" s="11" customFormat="1" ht="15" customHeight="1" x14ac:dyDescent="0.2">
      <c r="A76" s="59"/>
      <c r="B76" s="79"/>
      <c r="C76" s="159"/>
      <c r="D76" s="159"/>
      <c r="E76" s="17"/>
      <c r="F76" s="18"/>
      <c r="G76" s="18"/>
      <c r="H76" s="18"/>
      <c r="I76" s="18"/>
      <c r="J76" s="18"/>
      <c r="K76" s="18"/>
      <c r="L76" s="18"/>
      <c r="M76" s="18"/>
      <c r="N76" s="150"/>
      <c r="O76" s="150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50"/>
      <c r="AF76" s="150"/>
      <c r="AG76" s="18"/>
      <c r="AH76" s="18"/>
      <c r="AI76" s="18"/>
      <c r="AJ76" s="18"/>
      <c r="AK76" s="18"/>
      <c r="AL76" s="18"/>
    </row>
    <row r="77" spans="1:38" s="11" customFormat="1" ht="15" customHeight="1" x14ac:dyDescent="0.2">
      <c r="A77" s="59"/>
      <c r="B77" s="79"/>
      <c r="C77" s="159"/>
      <c r="D77" s="159"/>
      <c r="E77" s="17"/>
      <c r="F77" s="18"/>
      <c r="G77" s="18"/>
      <c r="H77" s="18"/>
      <c r="I77" s="18"/>
      <c r="J77" s="18"/>
      <c r="K77" s="18"/>
      <c r="L77" s="18"/>
      <c r="M77" s="18"/>
      <c r="N77" s="150"/>
      <c r="O77" s="150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50"/>
      <c r="AF77" s="150"/>
      <c r="AG77" s="18"/>
      <c r="AH77" s="18"/>
      <c r="AI77" s="18"/>
      <c r="AJ77" s="18"/>
      <c r="AK77" s="18"/>
      <c r="AL77" s="18"/>
    </row>
    <row r="78" spans="1:38" s="11" customFormat="1" ht="15" customHeight="1" x14ac:dyDescent="0.2">
      <c r="A78" s="59"/>
      <c r="B78" s="79"/>
      <c r="C78" s="159"/>
      <c r="D78" s="159"/>
      <c r="E78" s="17"/>
      <c r="F78" s="18"/>
      <c r="G78" s="18"/>
      <c r="H78" s="18"/>
      <c r="I78" s="18"/>
      <c r="J78" s="18"/>
      <c r="K78" s="18"/>
      <c r="L78" s="18"/>
      <c r="M78" s="18"/>
      <c r="N78" s="150"/>
      <c r="O78" s="150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50"/>
      <c r="AF78" s="150"/>
      <c r="AG78" s="18"/>
      <c r="AH78" s="18"/>
      <c r="AI78" s="18"/>
      <c r="AJ78" s="18"/>
      <c r="AK78" s="18"/>
      <c r="AL78" s="18"/>
    </row>
    <row r="79" spans="1:38" s="11" customFormat="1" ht="15" customHeight="1" x14ac:dyDescent="0.2">
      <c r="A79" s="59"/>
      <c r="B79" s="79"/>
      <c r="C79" s="159"/>
      <c r="D79" s="159"/>
      <c r="E79" s="17"/>
      <c r="F79" s="18"/>
      <c r="G79" s="18"/>
      <c r="H79" s="18"/>
      <c r="I79" s="18"/>
      <c r="J79" s="18"/>
      <c r="K79" s="18"/>
      <c r="L79" s="18"/>
      <c r="M79" s="18"/>
      <c r="N79" s="150"/>
      <c r="O79" s="150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50"/>
      <c r="AF79" s="150"/>
      <c r="AG79" s="18"/>
      <c r="AH79" s="18"/>
      <c r="AI79" s="18"/>
      <c r="AJ79" s="18"/>
      <c r="AK79" s="18"/>
      <c r="AL79" s="18"/>
    </row>
    <row r="80" spans="1:38" s="11" customFormat="1" ht="15" customHeight="1" x14ac:dyDescent="0.2">
      <c r="A80" s="59"/>
      <c r="B80" s="79"/>
      <c r="C80" s="159"/>
      <c r="D80" s="159"/>
      <c r="E80" s="17"/>
      <c r="F80" s="18"/>
      <c r="G80" s="18"/>
      <c r="H80" s="18"/>
      <c r="I80" s="18"/>
      <c r="J80" s="18"/>
      <c r="K80" s="18"/>
      <c r="L80" s="18"/>
      <c r="M80" s="18"/>
      <c r="N80" s="150"/>
      <c r="O80" s="150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50"/>
      <c r="AF80" s="150"/>
      <c r="AG80" s="18"/>
      <c r="AH80" s="18"/>
      <c r="AI80" s="18"/>
      <c r="AJ80" s="18"/>
      <c r="AK80" s="18"/>
      <c r="AL80" s="18"/>
    </row>
    <row r="81" spans="1:38" s="11" customFormat="1" ht="15" customHeight="1" x14ac:dyDescent="0.2">
      <c r="A81" s="59"/>
      <c r="B81" s="79"/>
      <c r="C81" s="159"/>
      <c r="D81" s="159"/>
      <c r="E81" s="17"/>
      <c r="F81" s="18"/>
      <c r="G81" s="18"/>
      <c r="H81" s="18"/>
      <c r="I81" s="18"/>
      <c r="J81" s="18"/>
      <c r="K81" s="18"/>
      <c r="L81" s="18"/>
      <c r="M81" s="18"/>
      <c r="N81" s="150"/>
      <c r="O81" s="150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50"/>
      <c r="AF81" s="150"/>
      <c r="AG81" s="18"/>
      <c r="AH81" s="18"/>
      <c r="AI81" s="18"/>
      <c r="AJ81" s="18"/>
      <c r="AK81" s="18"/>
      <c r="AL81" s="18"/>
    </row>
    <row r="82" spans="1:38" s="11" customFormat="1" ht="15" customHeight="1" x14ac:dyDescent="0.2">
      <c r="A82" s="59"/>
      <c r="B82" s="79"/>
      <c r="C82" s="159"/>
      <c r="D82" s="159"/>
      <c r="E82" s="17"/>
      <c r="F82" s="18"/>
      <c r="G82" s="18"/>
      <c r="H82" s="18"/>
      <c r="I82" s="18"/>
      <c r="J82" s="18"/>
      <c r="K82" s="18"/>
      <c r="L82" s="18"/>
      <c r="M82" s="18"/>
      <c r="N82" s="150"/>
      <c r="O82" s="150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50"/>
      <c r="AF82" s="150"/>
      <c r="AG82" s="18"/>
      <c r="AH82" s="18"/>
      <c r="AI82" s="18"/>
      <c r="AJ82" s="18"/>
      <c r="AK82" s="18"/>
      <c r="AL82" s="18"/>
    </row>
    <row r="83" spans="1:38" s="11" customFormat="1" ht="15" customHeight="1" x14ac:dyDescent="0.2">
      <c r="A83" s="59"/>
      <c r="B83" s="79"/>
      <c r="C83" s="159"/>
      <c r="D83" s="159"/>
      <c r="E83" s="17"/>
      <c r="F83" s="18"/>
      <c r="G83" s="18"/>
      <c r="H83" s="18"/>
      <c r="I83" s="18"/>
      <c r="J83" s="18"/>
      <c r="K83" s="18"/>
      <c r="L83" s="18"/>
      <c r="M83" s="18"/>
      <c r="N83" s="150"/>
      <c r="O83" s="150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50"/>
      <c r="AF83" s="150"/>
      <c r="AG83" s="18"/>
      <c r="AH83" s="18"/>
      <c r="AI83" s="18"/>
      <c r="AJ83" s="18"/>
      <c r="AK83" s="18"/>
      <c r="AL83" s="18"/>
    </row>
    <row r="84" spans="1:38" s="11" customFormat="1" ht="15" customHeight="1" x14ac:dyDescent="0.2">
      <c r="A84" s="59"/>
      <c r="B84" s="79"/>
      <c r="C84" s="159"/>
      <c r="D84" s="159"/>
      <c r="E84" s="17"/>
      <c r="F84" s="18"/>
      <c r="G84" s="18"/>
      <c r="H84" s="18"/>
      <c r="I84" s="18"/>
      <c r="J84" s="18"/>
      <c r="K84" s="18"/>
      <c r="L84" s="18"/>
      <c r="M84" s="18"/>
      <c r="N84" s="150"/>
      <c r="O84" s="150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50"/>
      <c r="AF84" s="150"/>
      <c r="AG84" s="18"/>
      <c r="AH84" s="18"/>
      <c r="AI84" s="18"/>
      <c r="AJ84" s="18"/>
      <c r="AK84" s="18"/>
      <c r="AL84" s="18"/>
    </row>
    <row r="85" spans="1:38" s="11" customFormat="1" ht="15" customHeight="1" x14ac:dyDescent="0.2">
      <c r="A85" s="59"/>
      <c r="B85" s="79"/>
      <c r="C85" s="159"/>
      <c r="D85" s="159"/>
      <c r="E85" s="17"/>
      <c r="F85" s="18"/>
      <c r="G85" s="18"/>
      <c r="H85" s="18"/>
      <c r="I85" s="18"/>
      <c r="J85" s="18"/>
      <c r="K85" s="18"/>
      <c r="L85" s="18"/>
      <c r="M85" s="18"/>
      <c r="N85" s="150"/>
      <c r="O85" s="150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50"/>
      <c r="AF85" s="150"/>
      <c r="AG85" s="18"/>
      <c r="AH85" s="18"/>
      <c r="AI85" s="18"/>
      <c r="AJ85" s="18"/>
      <c r="AK85" s="18"/>
      <c r="AL85" s="18"/>
    </row>
    <row r="86" spans="1:38" s="11" customFormat="1" ht="15" customHeight="1" x14ac:dyDescent="0.2">
      <c r="A86" s="59"/>
      <c r="B86" s="79"/>
      <c r="C86" s="159"/>
      <c r="D86" s="159"/>
      <c r="E86" s="17"/>
      <c r="F86" s="18"/>
      <c r="G86" s="18"/>
      <c r="H86" s="18"/>
      <c r="I86" s="18"/>
      <c r="J86" s="18"/>
      <c r="K86" s="18"/>
      <c r="L86" s="18"/>
      <c r="M86" s="18"/>
      <c r="N86" s="150"/>
      <c r="O86" s="150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50"/>
      <c r="AF86" s="150"/>
      <c r="AG86" s="18"/>
      <c r="AH86" s="18"/>
      <c r="AI86" s="18"/>
      <c r="AJ86" s="18"/>
      <c r="AK86" s="18"/>
      <c r="AL86" s="18"/>
    </row>
    <row r="87" spans="1:38" s="11" customFormat="1" ht="15" customHeight="1" x14ac:dyDescent="0.2">
      <c r="A87" s="59"/>
      <c r="B87" s="79"/>
      <c r="C87" s="159"/>
      <c r="D87" s="159"/>
      <c r="E87" s="17"/>
      <c r="F87" s="18"/>
      <c r="G87" s="18"/>
      <c r="H87" s="18"/>
      <c r="I87" s="18"/>
      <c r="J87" s="18"/>
      <c r="K87" s="18"/>
      <c r="L87" s="18"/>
      <c r="M87" s="18"/>
      <c r="N87" s="150"/>
      <c r="O87" s="150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50"/>
      <c r="AF87" s="150"/>
      <c r="AG87" s="18"/>
      <c r="AH87" s="18"/>
      <c r="AI87" s="18"/>
      <c r="AJ87" s="18"/>
      <c r="AK87" s="18"/>
      <c r="AL87" s="18"/>
    </row>
    <row r="88" spans="1:38" s="11" customFormat="1" ht="15" customHeight="1" x14ac:dyDescent="0.2">
      <c r="A88" s="59"/>
      <c r="B88" s="79"/>
      <c r="C88" s="159"/>
      <c r="D88" s="159"/>
      <c r="E88" s="17"/>
      <c r="F88" s="18"/>
      <c r="G88" s="18"/>
      <c r="H88" s="18"/>
      <c r="I88" s="18"/>
      <c r="J88" s="18"/>
      <c r="K88" s="18"/>
      <c r="L88" s="18"/>
      <c r="M88" s="18"/>
      <c r="N88" s="150"/>
      <c r="O88" s="150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50"/>
      <c r="AF88" s="150"/>
      <c r="AG88" s="18"/>
      <c r="AH88" s="18"/>
      <c r="AI88" s="18"/>
      <c r="AJ88" s="18"/>
      <c r="AK88" s="18"/>
      <c r="AL88" s="18"/>
    </row>
    <row r="89" spans="1:38" s="11" customFormat="1" ht="15" customHeight="1" x14ac:dyDescent="0.2">
      <c r="A89" s="59"/>
      <c r="B89" s="79"/>
      <c r="C89" s="159"/>
      <c r="D89" s="159"/>
      <c r="E89" s="17"/>
      <c r="F89" s="18"/>
      <c r="G89" s="18"/>
      <c r="H89" s="18"/>
      <c r="I89" s="18"/>
      <c r="J89" s="18"/>
      <c r="K89" s="18"/>
      <c r="L89" s="18"/>
      <c r="M89" s="18"/>
      <c r="N89" s="150"/>
      <c r="O89" s="150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50"/>
      <c r="AF89" s="150"/>
      <c r="AG89" s="18"/>
      <c r="AH89" s="18"/>
      <c r="AI89" s="18"/>
      <c r="AJ89" s="18"/>
      <c r="AK89" s="18"/>
      <c r="AL89" s="18"/>
    </row>
    <row r="90" spans="1:38" s="11" customFormat="1" ht="15" customHeight="1" x14ac:dyDescent="0.2">
      <c r="A90" s="59"/>
      <c r="B90" s="79"/>
      <c r="C90" s="159"/>
      <c r="D90" s="159"/>
      <c r="E90" s="17"/>
      <c r="F90" s="18"/>
      <c r="G90" s="18"/>
      <c r="H90" s="18"/>
      <c r="I90" s="18"/>
      <c r="J90" s="18"/>
      <c r="K90" s="18"/>
      <c r="L90" s="18"/>
      <c r="M90" s="18"/>
      <c r="N90" s="150"/>
      <c r="O90" s="150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50"/>
      <c r="AF90" s="150"/>
      <c r="AG90" s="18"/>
      <c r="AH90" s="18"/>
      <c r="AI90" s="18"/>
      <c r="AJ90" s="18"/>
      <c r="AK90" s="18"/>
      <c r="AL90" s="18"/>
    </row>
    <row r="91" spans="1:38" s="11" customFormat="1" ht="15" customHeight="1" x14ac:dyDescent="0.2">
      <c r="A91" s="59"/>
      <c r="B91" s="79"/>
      <c r="C91" s="159"/>
      <c r="D91" s="159"/>
      <c r="E91" s="17"/>
      <c r="F91" s="18"/>
      <c r="G91" s="18"/>
      <c r="H91" s="18"/>
      <c r="I91" s="18"/>
      <c r="J91" s="18"/>
      <c r="K91" s="18"/>
      <c r="L91" s="18"/>
      <c r="M91" s="18"/>
      <c r="N91" s="150"/>
      <c r="O91" s="150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50"/>
      <c r="AF91" s="150"/>
      <c r="AG91" s="18"/>
      <c r="AH91" s="18"/>
      <c r="AI91" s="18"/>
      <c r="AJ91" s="18"/>
      <c r="AK91" s="18"/>
      <c r="AL91" s="18"/>
    </row>
    <row r="92" spans="1:38" s="11" customFormat="1" ht="15" customHeight="1" x14ac:dyDescent="0.2">
      <c r="A92" s="59"/>
      <c r="B92" s="79"/>
      <c r="C92" s="159"/>
      <c r="D92" s="159"/>
      <c r="E92" s="17"/>
      <c r="F92" s="18"/>
      <c r="G92" s="18"/>
      <c r="H92" s="18"/>
      <c r="I92" s="18"/>
      <c r="J92" s="18"/>
      <c r="K92" s="18"/>
      <c r="L92" s="18"/>
      <c r="M92" s="18"/>
      <c r="N92" s="150"/>
      <c r="O92" s="150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50"/>
      <c r="AF92" s="150"/>
      <c r="AG92" s="18"/>
      <c r="AH92" s="18"/>
      <c r="AI92" s="18"/>
      <c r="AJ92" s="18"/>
      <c r="AK92" s="18"/>
      <c r="AL92" s="18"/>
    </row>
    <row r="93" spans="1:38" s="11" customFormat="1" ht="15" customHeight="1" x14ac:dyDescent="0.2">
      <c r="A93" s="59"/>
      <c r="B93" s="79"/>
      <c r="C93" s="159"/>
      <c r="D93" s="159"/>
      <c r="E93" s="17"/>
      <c r="F93" s="18"/>
      <c r="G93" s="18"/>
      <c r="H93" s="18"/>
      <c r="I93" s="18"/>
      <c r="J93" s="18"/>
      <c r="K93" s="18"/>
      <c r="L93" s="18"/>
      <c r="M93" s="18"/>
      <c r="N93" s="150"/>
      <c r="O93" s="150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50"/>
      <c r="AF93" s="150"/>
      <c r="AG93" s="18"/>
      <c r="AH93" s="18"/>
      <c r="AI93" s="18"/>
      <c r="AJ93" s="18"/>
      <c r="AK93" s="18"/>
      <c r="AL93" s="18"/>
    </row>
    <row r="94" spans="1:38" s="11" customFormat="1" ht="15" customHeight="1" x14ac:dyDescent="0.2">
      <c r="A94" s="59"/>
      <c r="B94" s="79"/>
      <c r="C94" s="159"/>
      <c r="D94" s="159"/>
      <c r="E94" s="17"/>
      <c r="F94" s="18"/>
      <c r="G94" s="18"/>
      <c r="H94" s="18"/>
      <c r="I94" s="18"/>
      <c r="J94" s="18"/>
      <c r="K94" s="18"/>
      <c r="L94" s="18"/>
      <c r="M94" s="18"/>
      <c r="N94" s="150"/>
      <c r="O94" s="150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50"/>
      <c r="AF94" s="150"/>
      <c r="AG94" s="18"/>
      <c r="AH94" s="18"/>
      <c r="AI94" s="18"/>
      <c r="AJ94" s="18"/>
      <c r="AK94" s="18"/>
      <c r="AL94" s="18"/>
    </row>
    <row r="95" spans="1:38" s="11" customFormat="1" ht="15" customHeight="1" x14ac:dyDescent="0.2">
      <c r="A95" s="59"/>
      <c r="B95" s="79"/>
      <c r="C95" s="159"/>
      <c r="D95" s="159"/>
      <c r="E95" s="17"/>
      <c r="F95" s="18"/>
      <c r="G95" s="18"/>
      <c r="H95" s="18"/>
      <c r="I95" s="18"/>
      <c r="J95" s="18"/>
      <c r="K95" s="18"/>
      <c r="L95" s="18"/>
      <c r="M95" s="18"/>
      <c r="N95" s="150"/>
      <c r="O95" s="150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50"/>
      <c r="AF95" s="150"/>
      <c r="AG95" s="18"/>
      <c r="AH95" s="18"/>
      <c r="AI95" s="18"/>
      <c r="AJ95" s="18"/>
      <c r="AK95" s="18"/>
      <c r="AL95" s="18"/>
    </row>
    <row r="96" spans="1:38" s="11" customFormat="1" ht="15" customHeight="1" x14ac:dyDescent="0.2">
      <c r="A96" s="59"/>
      <c r="B96" s="79"/>
      <c r="C96" s="159"/>
      <c r="D96" s="159"/>
      <c r="E96" s="17"/>
      <c r="F96" s="18"/>
      <c r="G96" s="18"/>
      <c r="H96" s="18"/>
      <c r="I96" s="18"/>
      <c r="J96" s="18"/>
      <c r="K96" s="18"/>
      <c r="L96" s="18"/>
      <c r="M96" s="18"/>
      <c r="N96" s="150"/>
      <c r="O96" s="150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50"/>
      <c r="AF96" s="150"/>
      <c r="AG96" s="18"/>
      <c r="AH96" s="18"/>
      <c r="AI96" s="18"/>
      <c r="AJ96" s="18"/>
      <c r="AK96" s="18"/>
      <c r="AL96" s="18"/>
    </row>
    <row r="97" spans="1:38" s="11" customFormat="1" ht="15" customHeight="1" x14ac:dyDescent="0.2">
      <c r="A97" s="59"/>
      <c r="B97" s="79"/>
      <c r="C97" s="159"/>
      <c r="D97" s="159"/>
      <c r="E97" s="17"/>
      <c r="F97" s="18"/>
      <c r="G97" s="18"/>
      <c r="H97" s="18"/>
      <c r="I97" s="18"/>
      <c r="J97" s="18"/>
      <c r="K97" s="18"/>
      <c r="L97" s="18"/>
      <c r="M97" s="18"/>
      <c r="N97" s="150"/>
      <c r="O97" s="150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50"/>
      <c r="AF97" s="150"/>
      <c r="AG97" s="18"/>
      <c r="AH97" s="18"/>
      <c r="AI97" s="18"/>
      <c r="AJ97" s="18"/>
      <c r="AK97" s="18"/>
      <c r="AL97" s="18"/>
    </row>
    <row r="98" spans="1:38" s="11" customFormat="1" ht="15" customHeight="1" x14ac:dyDescent="0.2">
      <c r="A98" s="59"/>
      <c r="B98" s="79"/>
      <c r="C98" s="159"/>
      <c r="D98" s="159"/>
      <c r="E98" s="17"/>
      <c r="F98" s="18"/>
      <c r="G98" s="18"/>
      <c r="H98" s="18"/>
      <c r="I98" s="18"/>
      <c r="J98" s="18"/>
      <c r="K98" s="18"/>
      <c r="L98" s="18"/>
      <c r="M98" s="18"/>
      <c r="N98" s="150"/>
      <c r="O98" s="150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50"/>
      <c r="AF98" s="150"/>
      <c r="AG98" s="18"/>
      <c r="AH98" s="18"/>
      <c r="AI98" s="18"/>
      <c r="AJ98" s="18"/>
      <c r="AK98" s="18"/>
      <c r="AL98" s="18"/>
    </row>
    <row r="99" spans="1:38" s="11" customFormat="1" ht="15" customHeight="1" x14ac:dyDescent="0.2">
      <c r="A99" s="59"/>
      <c r="B99" s="79"/>
      <c r="C99" s="159"/>
      <c r="D99" s="159"/>
      <c r="E99" s="17"/>
      <c r="F99" s="18"/>
      <c r="G99" s="18"/>
      <c r="H99" s="18"/>
      <c r="I99" s="18"/>
      <c r="J99" s="18"/>
      <c r="K99" s="18"/>
      <c r="L99" s="18"/>
      <c r="M99" s="18"/>
      <c r="N99" s="150"/>
      <c r="O99" s="150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50"/>
      <c r="AF99" s="150"/>
      <c r="AG99" s="18"/>
      <c r="AH99" s="18"/>
      <c r="AI99" s="18"/>
      <c r="AJ99" s="18"/>
      <c r="AK99" s="18"/>
      <c r="AL99" s="18"/>
    </row>
    <row r="100" spans="1:38" s="11" customFormat="1" ht="15" customHeight="1" x14ac:dyDescent="0.2">
      <c r="A100" s="59"/>
      <c r="B100" s="79"/>
      <c r="C100" s="159"/>
      <c r="D100" s="159"/>
      <c r="E100" s="17"/>
      <c r="F100" s="18"/>
      <c r="G100" s="18"/>
      <c r="H100" s="18"/>
      <c r="I100" s="18"/>
      <c r="J100" s="18"/>
      <c r="K100" s="18"/>
      <c r="L100" s="18"/>
      <c r="M100" s="18"/>
      <c r="N100" s="150"/>
      <c r="O100" s="150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50"/>
      <c r="AF100" s="150"/>
      <c r="AG100" s="18"/>
      <c r="AH100" s="18"/>
      <c r="AI100" s="18"/>
      <c r="AJ100" s="18"/>
      <c r="AK100" s="18"/>
      <c r="AL100" s="18"/>
    </row>
    <row r="101" spans="1:38" s="11" customFormat="1" ht="15" customHeight="1" x14ac:dyDescent="0.2">
      <c r="A101" s="59"/>
      <c r="B101" s="79"/>
      <c r="C101" s="159"/>
      <c r="D101" s="159"/>
      <c r="E101" s="17"/>
      <c r="F101" s="18"/>
      <c r="G101" s="18"/>
      <c r="H101" s="18"/>
      <c r="I101" s="18"/>
      <c r="J101" s="18"/>
      <c r="K101" s="18"/>
      <c r="L101" s="18"/>
      <c r="M101" s="18"/>
      <c r="N101" s="150"/>
      <c r="O101" s="150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50"/>
      <c r="AF101" s="150"/>
      <c r="AG101" s="18"/>
      <c r="AH101" s="18"/>
      <c r="AI101" s="18"/>
      <c r="AJ101" s="18"/>
      <c r="AK101" s="18"/>
      <c r="AL101" s="18"/>
    </row>
    <row r="102" spans="1:38" s="11" customFormat="1" ht="15" customHeight="1" x14ac:dyDescent="0.2">
      <c r="A102" s="59"/>
      <c r="B102" s="79"/>
      <c r="C102" s="159"/>
      <c r="D102" s="159"/>
      <c r="E102" s="17"/>
      <c r="F102" s="18"/>
      <c r="G102" s="18"/>
      <c r="H102" s="18"/>
      <c r="I102" s="18"/>
      <c r="J102" s="18"/>
      <c r="K102" s="18"/>
      <c r="L102" s="18"/>
      <c r="M102" s="18"/>
      <c r="N102" s="150"/>
      <c r="O102" s="150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50"/>
      <c r="AF102" s="150"/>
      <c r="AG102" s="18"/>
      <c r="AH102" s="18"/>
      <c r="AI102" s="18"/>
      <c r="AJ102" s="18"/>
      <c r="AK102" s="18"/>
      <c r="AL102" s="18"/>
    </row>
    <row r="103" spans="1:38" s="11" customFormat="1" ht="15" customHeight="1" x14ac:dyDescent="0.2">
      <c r="A103" s="59"/>
      <c r="B103" s="79"/>
      <c r="C103" s="159"/>
      <c r="D103" s="159"/>
      <c r="E103" s="17"/>
      <c r="F103" s="18"/>
      <c r="G103" s="18"/>
      <c r="H103" s="18"/>
      <c r="I103" s="18"/>
      <c r="J103" s="18"/>
      <c r="K103" s="18"/>
      <c r="L103" s="18"/>
      <c r="M103" s="18"/>
      <c r="N103" s="150"/>
      <c r="O103" s="150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50"/>
      <c r="AF103" s="150"/>
      <c r="AG103" s="18"/>
      <c r="AH103" s="18"/>
      <c r="AI103" s="18"/>
      <c r="AJ103" s="18"/>
      <c r="AK103" s="18"/>
      <c r="AL103" s="18"/>
    </row>
    <row r="104" spans="1:38" s="11" customFormat="1" ht="15" customHeight="1" x14ac:dyDescent="0.2">
      <c r="A104" s="59"/>
      <c r="B104" s="79"/>
      <c r="C104" s="159"/>
      <c r="D104" s="159"/>
      <c r="E104" s="17"/>
      <c r="F104" s="18"/>
      <c r="G104" s="18"/>
      <c r="H104" s="18"/>
      <c r="I104" s="18"/>
      <c r="J104" s="18"/>
      <c r="K104" s="18"/>
      <c r="L104" s="18"/>
      <c r="M104" s="18"/>
      <c r="N104" s="150"/>
      <c r="O104" s="150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50"/>
      <c r="AF104" s="150"/>
      <c r="AG104" s="18"/>
      <c r="AH104" s="18"/>
      <c r="AI104" s="18"/>
      <c r="AJ104" s="18"/>
      <c r="AK104" s="18"/>
      <c r="AL104" s="18"/>
    </row>
    <row r="105" spans="1:38" s="11" customFormat="1" ht="15" customHeight="1" x14ac:dyDescent="0.2">
      <c r="A105" s="59"/>
      <c r="B105" s="79"/>
      <c r="C105" s="159"/>
      <c r="D105" s="159"/>
      <c r="E105" s="17"/>
      <c r="F105" s="18"/>
      <c r="G105" s="18"/>
      <c r="H105" s="18"/>
      <c r="I105" s="18"/>
      <c r="J105" s="18"/>
      <c r="K105" s="18"/>
      <c r="L105" s="18"/>
      <c r="M105" s="18"/>
      <c r="N105" s="150"/>
      <c r="O105" s="150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50"/>
      <c r="AF105" s="150"/>
      <c r="AG105" s="18"/>
      <c r="AH105" s="18"/>
      <c r="AI105" s="18"/>
      <c r="AJ105" s="18"/>
      <c r="AK105" s="18"/>
      <c r="AL105" s="18"/>
    </row>
    <row r="106" spans="1:38" s="11" customFormat="1" ht="15" customHeight="1" x14ac:dyDescent="0.2">
      <c r="A106" s="59"/>
      <c r="B106" s="79"/>
      <c r="C106" s="159"/>
      <c r="D106" s="159"/>
      <c r="E106" s="17"/>
      <c r="F106" s="18"/>
      <c r="G106" s="18"/>
      <c r="H106" s="18"/>
      <c r="I106" s="18"/>
      <c r="J106" s="18"/>
      <c r="K106" s="18"/>
      <c r="L106" s="18"/>
      <c r="M106" s="18"/>
      <c r="N106" s="150"/>
      <c r="O106" s="150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50"/>
      <c r="AF106" s="150"/>
      <c r="AG106" s="18"/>
      <c r="AH106" s="18"/>
      <c r="AI106" s="18"/>
      <c r="AJ106" s="18"/>
      <c r="AK106" s="18"/>
      <c r="AL106" s="18"/>
    </row>
    <row r="107" spans="1:38" s="11" customFormat="1" ht="15" customHeight="1" x14ac:dyDescent="0.2">
      <c r="A107" s="59"/>
      <c r="B107" s="7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50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50"/>
      <c r="AF107" s="150"/>
      <c r="AG107" s="18"/>
      <c r="AH107" s="18"/>
      <c r="AI107" s="18"/>
      <c r="AJ107" s="18"/>
      <c r="AK107" s="18"/>
      <c r="AL107" s="18"/>
    </row>
    <row r="108" spans="1:38" s="11" customFormat="1" ht="15" customHeight="1" x14ac:dyDescent="0.2">
      <c r="A108" s="59"/>
      <c r="B108" s="79"/>
      <c r="C108" s="159"/>
      <c r="D108" s="159"/>
      <c r="E108" s="17"/>
      <c r="F108" s="18"/>
      <c r="G108" s="18"/>
      <c r="H108" s="18"/>
      <c r="I108" s="18"/>
      <c r="J108" s="18"/>
      <c r="K108" s="18"/>
      <c r="L108" s="18"/>
      <c r="M108" s="18"/>
      <c r="N108" s="150"/>
      <c r="O108" s="150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50"/>
      <c r="AF108" s="150"/>
      <c r="AG108" s="18"/>
      <c r="AH108" s="18"/>
      <c r="AI108" s="18"/>
      <c r="AJ108" s="18"/>
      <c r="AK108" s="18"/>
      <c r="AL108" s="18"/>
    </row>
    <row r="109" spans="1:38" s="11" customFormat="1" ht="15" customHeight="1" x14ac:dyDescent="0.2">
      <c r="A109" s="59"/>
      <c r="B109" s="79"/>
      <c r="C109" s="159"/>
      <c r="D109" s="159"/>
      <c r="E109" s="17"/>
      <c r="F109" s="18"/>
      <c r="G109" s="18"/>
      <c r="H109" s="18"/>
      <c r="I109" s="18"/>
      <c r="J109" s="18"/>
      <c r="K109" s="18"/>
      <c r="L109" s="18"/>
      <c r="M109" s="18"/>
      <c r="N109" s="150"/>
      <c r="O109" s="150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50"/>
      <c r="AF109" s="150"/>
      <c r="AG109" s="18"/>
      <c r="AH109" s="18"/>
      <c r="AI109" s="18"/>
      <c r="AJ109" s="18"/>
      <c r="AK109" s="18"/>
      <c r="AL109" s="18"/>
    </row>
    <row r="110" spans="1:38" s="11" customFormat="1" ht="15" customHeight="1" x14ac:dyDescent="0.2">
      <c r="A110" s="59"/>
      <c r="B110" s="79"/>
      <c r="C110" s="159"/>
      <c r="D110" s="159"/>
      <c r="E110" s="17"/>
      <c r="F110" s="18"/>
      <c r="G110" s="18"/>
      <c r="H110" s="18"/>
      <c r="I110" s="18"/>
      <c r="J110" s="18"/>
      <c r="K110" s="18"/>
      <c r="L110" s="18"/>
      <c r="M110" s="18"/>
      <c r="N110" s="150"/>
      <c r="O110" s="150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50"/>
      <c r="AF110" s="150"/>
      <c r="AG110" s="18"/>
      <c r="AH110" s="18"/>
      <c r="AI110" s="18"/>
      <c r="AJ110" s="18"/>
      <c r="AK110" s="18"/>
      <c r="AL110" s="18"/>
    </row>
    <row r="111" spans="1:38" s="11" customFormat="1" ht="15" customHeight="1" x14ac:dyDescent="0.2">
      <c r="A111" s="59"/>
      <c r="B111" s="79"/>
      <c r="C111" s="159"/>
      <c r="D111" s="159"/>
      <c r="E111" s="17"/>
      <c r="F111" s="18"/>
      <c r="G111" s="18"/>
      <c r="H111" s="18"/>
      <c r="I111" s="18"/>
      <c r="J111" s="18"/>
      <c r="K111" s="18"/>
      <c r="L111" s="18"/>
      <c r="M111" s="18"/>
      <c r="N111" s="150"/>
      <c r="O111" s="150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50"/>
      <c r="AF111" s="150"/>
      <c r="AG111" s="18"/>
      <c r="AH111" s="18"/>
      <c r="AI111" s="18"/>
      <c r="AJ111" s="18"/>
      <c r="AK111" s="18"/>
      <c r="AL111" s="18"/>
    </row>
    <row r="112" spans="1:38" s="11" customFormat="1" ht="15" customHeight="1" x14ac:dyDescent="0.2">
      <c r="A112" s="59"/>
      <c r="B112" s="79"/>
      <c r="C112" s="159"/>
      <c r="D112" s="159"/>
      <c r="E112" s="17"/>
      <c r="F112" s="18"/>
      <c r="G112" s="18"/>
      <c r="H112" s="18"/>
      <c r="I112" s="18"/>
      <c r="J112" s="18"/>
      <c r="K112" s="18"/>
      <c r="L112" s="18"/>
      <c r="M112" s="18"/>
      <c r="N112" s="150"/>
      <c r="O112" s="150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50"/>
      <c r="AF112" s="150"/>
      <c r="AG112" s="18"/>
      <c r="AH112" s="18"/>
      <c r="AI112" s="18"/>
      <c r="AJ112" s="18"/>
      <c r="AK112" s="18"/>
      <c r="AL112" s="18"/>
    </row>
    <row r="113" spans="1:38" s="11" customFormat="1" ht="15" customHeight="1" x14ac:dyDescent="0.2">
      <c r="A113" s="59"/>
      <c r="B113" s="79"/>
      <c r="C113" s="159"/>
      <c r="D113" s="159"/>
      <c r="E113" s="17"/>
      <c r="F113" s="18"/>
      <c r="G113" s="18"/>
      <c r="H113" s="18"/>
      <c r="I113" s="18"/>
      <c r="J113" s="18"/>
      <c r="K113" s="18"/>
      <c r="L113" s="18"/>
      <c r="M113" s="18"/>
      <c r="N113" s="150"/>
      <c r="O113" s="150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50"/>
      <c r="AF113" s="150"/>
      <c r="AG113" s="18"/>
      <c r="AH113" s="18"/>
      <c r="AI113" s="18"/>
      <c r="AJ113" s="18"/>
      <c r="AK113" s="18"/>
      <c r="AL113" s="18"/>
    </row>
    <row r="114" spans="1:38" s="11" customFormat="1" ht="15" customHeight="1" x14ac:dyDescent="0.2">
      <c r="A114" s="59"/>
      <c r="B114" s="79"/>
      <c r="C114" s="159"/>
      <c r="D114" s="159"/>
      <c r="E114" s="17"/>
      <c r="F114" s="18"/>
      <c r="G114" s="18"/>
      <c r="H114" s="18"/>
      <c r="I114" s="18"/>
      <c r="J114" s="18"/>
      <c r="K114" s="18"/>
      <c r="L114" s="18"/>
      <c r="M114" s="18"/>
      <c r="N114" s="150"/>
      <c r="O114" s="150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50"/>
      <c r="AF114" s="150"/>
      <c r="AG114" s="18"/>
      <c r="AH114" s="18"/>
      <c r="AI114" s="18"/>
      <c r="AJ114" s="18"/>
      <c r="AK114" s="18"/>
      <c r="AL114" s="18"/>
    </row>
    <row r="115" spans="1:38" s="11" customFormat="1" ht="15" customHeight="1" x14ac:dyDescent="0.2">
      <c r="A115" s="59"/>
      <c r="B115" s="79"/>
      <c r="C115" s="159"/>
      <c r="D115" s="159"/>
      <c r="E115" s="17"/>
      <c r="F115" s="18"/>
      <c r="G115" s="18"/>
      <c r="H115" s="18"/>
      <c r="I115" s="18"/>
      <c r="J115" s="18"/>
      <c r="K115" s="18"/>
      <c r="L115" s="18"/>
      <c r="M115" s="18"/>
      <c r="N115" s="150"/>
      <c r="O115" s="150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50"/>
      <c r="AF115" s="150"/>
      <c r="AG115" s="18"/>
      <c r="AH115" s="18"/>
      <c r="AI115" s="18"/>
      <c r="AJ115" s="18"/>
      <c r="AK115" s="18"/>
      <c r="AL115" s="18"/>
    </row>
    <row r="116" spans="1:38" s="11" customFormat="1" ht="15" customHeight="1" x14ac:dyDescent="0.2">
      <c r="A116" s="59"/>
      <c r="B116" s="79"/>
      <c r="C116" s="159"/>
      <c r="D116" s="159"/>
      <c r="E116" s="17"/>
      <c r="F116" s="18"/>
      <c r="G116" s="18"/>
      <c r="H116" s="18"/>
      <c r="I116" s="18"/>
      <c r="J116" s="18"/>
      <c r="K116" s="18"/>
      <c r="L116" s="18"/>
      <c r="M116" s="18"/>
      <c r="N116" s="150"/>
      <c r="O116" s="150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50"/>
      <c r="AF116" s="150"/>
      <c r="AG116" s="18"/>
      <c r="AH116" s="18"/>
      <c r="AI116" s="18"/>
      <c r="AJ116" s="18"/>
      <c r="AK116" s="18"/>
      <c r="AL116" s="18"/>
    </row>
    <row r="117" spans="1:38" s="11" customFormat="1" ht="15" customHeight="1" x14ac:dyDescent="0.2">
      <c r="A117" s="59"/>
      <c r="B117" s="79"/>
      <c r="C117" s="159"/>
      <c r="D117" s="159"/>
      <c r="E117" s="17"/>
      <c r="F117" s="18"/>
      <c r="G117" s="18"/>
      <c r="H117" s="18"/>
      <c r="I117" s="18"/>
      <c r="J117" s="18"/>
      <c r="K117" s="18"/>
      <c r="L117" s="18"/>
      <c r="M117" s="18"/>
      <c r="N117" s="150"/>
      <c r="O117" s="150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50"/>
      <c r="AF117" s="150"/>
      <c r="AG117" s="18"/>
      <c r="AH117" s="18"/>
      <c r="AI117" s="18"/>
      <c r="AJ117" s="18"/>
      <c r="AK117" s="18"/>
      <c r="AL117" s="18"/>
    </row>
    <row r="118" spans="1:38" s="11" customFormat="1" ht="15" customHeight="1" x14ac:dyDescent="0.2">
      <c r="A118" s="59"/>
      <c r="B118" s="79"/>
      <c r="C118" s="159"/>
      <c r="D118" s="159"/>
      <c r="E118" s="17"/>
      <c r="F118" s="18"/>
      <c r="G118" s="18"/>
      <c r="H118" s="18"/>
      <c r="I118" s="18"/>
      <c r="J118" s="18"/>
      <c r="K118" s="18"/>
      <c r="L118" s="18"/>
      <c r="M118" s="18"/>
      <c r="N118" s="150"/>
      <c r="O118" s="150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50"/>
      <c r="AF118" s="150"/>
      <c r="AG118" s="18"/>
      <c r="AH118" s="18"/>
      <c r="AI118" s="18"/>
      <c r="AJ118" s="18"/>
      <c r="AK118" s="18"/>
      <c r="AL118" s="18"/>
    </row>
    <row r="119" spans="1:38" s="11" customFormat="1" ht="15" customHeight="1" x14ac:dyDescent="0.2">
      <c r="A119" s="59"/>
      <c r="B119" s="79"/>
      <c r="C119" s="159"/>
      <c r="D119" s="159"/>
      <c r="E119" s="17"/>
      <c r="F119" s="18"/>
      <c r="G119" s="18"/>
      <c r="H119" s="18"/>
      <c r="I119" s="18"/>
      <c r="J119" s="18"/>
      <c r="K119" s="18"/>
      <c r="L119" s="18"/>
      <c r="M119" s="18"/>
      <c r="N119" s="150"/>
      <c r="O119" s="150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50"/>
      <c r="AF119" s="150"/>
      <c r="AG119" s="18"/>
      <c r="AH119" s="18"/>
      <c r="AI119" s="18"/>
      <c r="AJ119" s="18"/>
      <c r="AK119" s="18"/>
      <c r="AL119" s="18"/>
    </row>
    <row r="120" spans="1:38" s="11" customFormat="1" ht="15" customHeight="1" x14ac:dyDescent="0.2">
      <c r="A120" s="59"/>
      <c r="B120" s="79"/>
      <c r="C120" s="159"/>
      <c r="D120" s="159"/>
      <c r="E120" s="17"/>
      <c r="F120" s="18"/>
      <c r="G120" s="18"/>
      <c r="H120" s="18"/>
      <c r="I120" s="18"/>
      <c r="J120" s="18"/>
      <c r="K120" s="18"/>
      <c r="L120" s="18"/>
      <c r="M120" s="18"/>
      <c r="N120" s="150"/>
      <c r="O120" s="150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50"/>
      <c r="AF120" s="150"/>
      <c r="AG120" s="18"/>
      <c r="AH120" s="18"/>
      <c r="AI120" s="18"/>
      <c r="AJ120" s="18"/>
      <c r="AK120" s="18"/>
      <c r="AL120" s="18"/>
    </row>
    <row r="121" spans="1:38" s="11" customFormat="1" ht="15" customHeight="1" x14ac:dyDescent="0.2">
      <c r="A121" s="59"/>
      <c r="B121" s="79"/>
      <c r="C121" s="159"/>
      <c r="D121" s="159"/>
      <c r="E121" s="17"/>
      <c r="F121" s="18"/>
      <c r="G121" s="18"/>
      <c r="H121" s="18"/>
      <c r="I121" s="18"/>
      <c r="J121" s="18"/>
      <c r="K121" s="18"/>
      <c r="L121" s="18"/>
      <c r="M121" s="18"/>
      <c r="N121" s="150"/>
      <c r="O121" s="150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50"/>
      <c r="AF121" s="150"/>
      <c r="AG121" s="18"/>
      <c r="AH121" s="18"/>
      <c r="AI121" s="18"/>
      <c r="AJ121" s="18"/>
      <c r="AK121" s="18"/>
      <c r="AL121" s="18"/>
    </row>
    <row r="122" spans="1:38" s="11" customFormat="1" ht="15" customHeight="1" x14ac:dyDescent="0.2">
      <c r="A122" s="59"/>
      <c r="B122" s="79"/>
      <c r="C122" s="159"/>
      <c r="D122" s="159"/>
      <c r="E122" s="17"/>
      <c r="F122" s="18"/>
      <c r="G122" s="18"/>
      <c r="H122" s="18"/>
      <c r="I122" s="18"/>
      <c r="J122" s="18"/>
      <c r="K122" s="18"/>
      <c r="L122" s="18"/>
      <c r="M122" s="18"/>
      <c r="N122" s="150"/>
      <c r="O122" s="150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50"/>
      <c r="AF122" s="150"/>
      <c r="AG122" s="18"/>
      <c r="AH122" s="18"/>
      <c r="AI122" s="18"/>
      <c r="AJ122" s="18"/>
      <c r="AK122" s="18"/>
      <c r="AL122" s="18"/>
    </row>
    <row r="123" spans="1:38" s="11" customFormat="1" ht="15" customHeight="1" x14ac:dyDescent="0.2">
      <c r="A123" s="59"/>
      <c r="B123" s="79"/>
      <c r="C123" s="159"/>
      <c r="D123" s="159"/>
      <c r="E123" s="17"/>
      <c r="F123" s="18"/>
      <c r="G123" s="18"/>
      <c r="H123" s="18"/>
      <c r="I123" s="18"/>
      <c r="J123" s="18"/>
      <c r="K123" s="18"/>
      <c r="L123" s="18"/>
      <c r="M123" s="18"/>
      <c r="N123" s="150"/>
      <c r="O123" s="150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50"/>
      <c r="AF123" s="150"/>
      <c r="AG123" s="18"/>
      <c r="AH123" s="18"/>
      <c r="AI123" s="18"/>
      <c r="AJ123" s="18"/>
      <c r="AK123" s="18"/>
      <c r="AL123" s="18"/>
    </row>
    <row r="124" spans="1:38" s="11" customFormat="1" ht="15" customHeight="1" x14ac:dyDescent="0.2">
      <c r="A124" s="59"/>
      <c r="B124" s="79"/>
      <c r="C124" s="159"/>
      <c r="D124" s="159"/>
      <c r="E124" s="17"/>
      <c r="F124" s="18"/>
      <c r="G124" s="18"/>
      <c r="H124" s="18"/>
      <c r="I124" s="18"/>
      <c r="J124" s="18"/>
      <c r="K124" s="18"/>
      <c r="L124" s="18"/>
      <c r="M124" s="18"/>
      <c r="N124" s="150"/>
      <c r="O124" s="150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50"/>
      <c r="AF124" s="150"/>
      <c r="AG124" s="18"/>
      <c r="AH124" s="18"/>
      <c r="AI124" s="18"/>
      <c r="AJ124" s="18"/>
      <c r="AK124" s="18"/>
      <c r="AL124" s="18"/>
    </row>
    <row r="125" spans="1:38" s="11" customFormat="1" ht="15" customHeight="1" x14ac:dyDescent="0.2">
      <c r="A125" s="59"/>
      <c r="B125" s="7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50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50"/>
      <c r="AF125" s="150"/>
      <c r="AG125" s="18"/>
      <c r="AH125" s="18"/>
      <c r="AI125" s="18"/>
      <c r="AJ125" s="18"/>
      <c r="AK125" s="18"/>
      <c r="AL125" s="18"/>
    </row>
    <row r="126" spans="1:38" s="11" customFormat="1" ht="15" customHeight="1" x14ac:dyDescent="0.2">
      <c r="A126" s="59"/>
      <c r="B126" s="79"/>
      <c r="C126" s="159"/>
      <c r="D126" s="159"/>
      <c r="E126" s="17"/>
      <c r="F126" s="18"/>
      <c r="G126" s="18"/>
      <c r="H126" s="18"/>
      <c r="I126" s="18"/>
      <c r="J126" s="18"/>
      <c r="K126" s="18"/>
      <c r="L126" s="18"/>
      <c r="M126" s="18"/>
      <c r="N126" s="150"/>
      <c r="O126" s="150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50"/>
      <c r="AF126" s="150"/>
      <c r="AG126" s="18"/>
      <c r="AH126" s="18"/>
      <c r="AI126" s="18"/>
      <c r="AJ126" s="18"/>
      <c r="AK126" s="18"/>
      <c r="AL126" s="18"/>
    </row>
    <row r="127" spans="1:38" s="11" customFormat="1" ht="15" customHeight="1" x14ac:dyDescent="0.2">
      <c r="A127" s="59"/>
      <c r="B127" s="79"/>
      <c r="C127" s="159"/>
      <c r="D127" s="159"/>
      <c r="E127" s="17"/>
      <c r="F127" s="18"/>
      <c r="G127" s="18"/>
      <c r="H127" s="18"/>
      <c r="I127" s="18"/>
      <c r="J127" s="18"/>
      <c r="K127" s="18"/>
      <c r="L127" s="18"/>
      <c r="M127" s="18"/>
      <c r="N127" s="150"/>
      <c r="O127" s="150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50"/>
      <c r="AF127" s="150"/>
      <c r="AG127" s="18"/>
      <c r="AH127" s="18"/>
      <c r="AI127" s="18"/>
      <c r="AJ127" s="18"/>
      <c r="AK127" s="18"/>
      <c r="AL127" s="18"/>
    </row>
    <row r="128" spans="1:38" s="11" customFormat="1" ht="15" customHeight="1" x14ac:dyDescent="0.2">
      <c r="A128" s="59"/>
      <c r="B128" s="79"/>
      <c r="C128" s="159"/>
      <c r="D128" s="159"/>
      <c r="E128" s="17"/>
      <c r="F128" s="18"/>
      <c r="G128" s="18"/>
      <c r="H128" s="18"/>
      <c r="I128" s="18"/>
      <c r="J128" s="18"/>
      <c r="K128" s="18"/>
      <c r="L128" s="18"/>
      <c r="M128" s="18"/>
      <c r="N128" s="150"/>
      <c r="O128" s="150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50"/>
      <c r="AF128" s="150"/>
      <c r="AG128" s="18"/>
      <c r="AH128" s="18"/>
      <c r="AI128" s="18"/>
      <c r="AJ128" s="18"/>
      <c r="AK128" s="18"/>
      <c r="AL128" s="18"/>
    </row>
    <row r="129" spans="1:38" s="11" customFormat="1" ht="15" customHeight="1" x14ac:dyDescent="0.2">
      <c r="A129" s="59"/>
      <c r="B129" s="79"/>
      <c r="C129" s="159"/>
      <c r="D129" s="159"/>
      <c r="E129" s="17"/>
      <c r="F129" s="18"/>
      <c r="G129" s="18"/>
      <c r="H129" s="18"/>
      <c r="I129" s="18"/>
      <c r="J129" s="18"/>
      <c r="K129" s="18"/>
      <c r="L129" s="18"/>
      <c r="M129" s="18"/>
      <c r="N129" s="150"/>
      <c r="O129" s="150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50"/>
      <c r="AF129" s="150"/>
      <c r="AG129" s="18"/>
      <c r="AH129" s="18"/>
      <c r="AI129" s="18"/>
      <c r="AJ129" s="18"/>
      <c r="AK129" s="18"/>
      <c r="AL129" s="18"/>
    </row>
    <row r="130" spans="1:38" s="11" customFormat="1" ht="15" customHeight="1" x14ac:dyDescent="0.2">
      <c r="A130" s="59"/>
      <c r="B130" s="79"/>
      <c r="C130" s="159"/>
      <c r="D130" s="159"/>
      <c r="E130" s="17"/>
      <c r="F130" s="18"/>
      <c r="G130" s="18"/>
      <c r="H130" s="18"/>
      <c r="I130" s="18"/>
      <c r="J130" s="18"/>
      <c r="K130" s="18"/>
      <c r="L130" s="18"/>
      <c r="M130" s="18"/>
      <c r="N130" s="150"/>
      <c r="O130" s="150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50"/>
      <c r="AF130" s="150"/>
      <c r="AG130" s="18"/>
      <c r="AH130" s="18"/>
      <c r="AI130" s="18"/>
      <c r="AJ130" s="18"/>
      <c r="AK130" s="18"/>
      <c r="AL130" s="18"/>
    </row>
    <row r="131" spans="1:38" s="11" customFormat="1" ht="15" customHeight="1" x14ac:dyDescent="0.2">
      <c r="A131" s="59"/>
      <c r="B131" s="79"/>
      <c r="C131" s="159"/>
      <c r="D131" s="159"/>
      <c r="E131" s="17"/>
      <c r="F131" s="18"/>
      <c r="G131" s="18"/>
      <c r="H131" s="18"/>
      <c r="I131" s="18"/>
      <c r="J131" s="18"/>
      <c r="K131" s="18"/>
      <c r="L131" s="18"/>
      <c r="M131" s="18"/>
      <c r="N131" s="150"/>
      <c r="O131" s="150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50"/>
      <c r="AF131" s="150"/>
      <c r="AG131" s="18"/>
      <c r="AH131" s="18"/>
      <c r="AI131" s="18"/>
      <c r="AJ131" s="18"/>
      <c r="AK131" s="18"/>
      <c r="AL131" s="18"/>
    </row>
    <row r="132" spans="1:38" s="11" customFormat="1" ht="15" customHeight="1" x14ac:dyDescent="0.2">
      <c r="A132" s="59"/>
      <c r="B132" s="79"/>
      <c r="C132" s="159"/>
      <c r="D132" s="159"/>
      <c r="E132" s="17"/>
      <c r="F132" s="18"/>
      <c r="G132" s="18"/>
      <c r="H132" s="18"/>
      <c r="I132" s="18"/>
      <c r="J132" s="18"/>
      <c r="K132" s="18"/>
      <c r="L132" s="18"/>
      <c r="M132" s="18"/>
      <c r="N132" s="150"/>
      <c r="O132" s="150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50"/>
      <c r="AF132" s="150"/>
      <c r="AG132" s="18"/>
      <c r="AH132" s="18"/>
      <c r="AI132" s="18"/>
      <c r="AJ132" s="18"/>
      <c r="AK132" s="18"/>
      <c r="AL132" s="18"/>
    </row>
    <row r="133" spans="1:38" s="11" customFormat="1" ht="15" customHeight="1" x14ac:dyDescent="0.2">
      <c r="A133" s="59"/>
      <c r="B133" s="79"/>
      <c r="C133" s="159"/>
      <c r="D133" s="159"/>
      <c r="E133" s="17"/>
      <c r="F133" s="18"/>
      <c r="G133" s="18"/>
      <c r="H133" s="18"/>
      <c r="I133" s="18"/>
      <c r="J133" s="18"/>
      <c r="K133" s="18"/>
      <c r="L133" s="18"/>
      <c r="M133" s="18"/>
      <c r="N133" s="150"/>
      <c r="O133" s="150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50"/>
      <c r="AF133" s="150"/>
      <c r="AG133" s="18"/>
      <c r="AH133" s="18"/>
      <c r="AI133" s="18"/>
      <c r="AJ133" s="18"/>
      <c r="AK133" s="18"/>
      <c r="AL133" s="18"/>
    </row>
    <row r="134" spans="1:38" s="11" customFormat="1" ht="15" customHeight="1" x14ac:dyDescent="0.2">
      <c r="A134" s="59"/>
      <c r="B134" s="79"/>
      <c r="C134" s="159"/>
      <c r="D134" s="159"/>
      <c r="E134" s="17"/>
      <c r="F134" s="18"/>
      <c r="G134" s="18"/>
      <c r="H134" s="18"/>
      <c r="I134" s="18"/>
      <c r="J134" s="18"/>
      <c r="K134" s="18"/>
      <c r="L134" s="18"/>
      <c r="M134" s="18"/>
      <c r="N134" s="150"/>
      <c r="O134" s="150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50"/>
      <c r="AF134" s="150"/>
      <c r="AG134" s="18"/>
      <c r="AH134" s="18"/>
      <c r="AI134" s="18"/>
      <c r="AJ134" s="18"/>
      <c r="AK134" s="18"/>
      <c r="AL134" s="18"/>
    </row>
    <row r="135" spans="1:38" s="11" customFormat="1" ht="15" customHeight="1" x14ac:dyDescent="0.2">
      <c r="A135" s="59"/>
      <c r="B135" s="79"/>
      <c r="C135" s="159"/>
      <c r="D135" s="159"/>
      <c r="E135" s="17"/>
      <c r="F135" s="18"/>
      <c r="G135" s="18"/>
      <c r="H135" s="18"/>
      <c r="I135" s="18"/>
      <c r="J135" s="18"/>
      <c r="K135" s="18"/>
      <c r="L135" s="18"/>
      <c r="M135" s="18"/>
      <c r="N135" s="150"/>
      <c r="O135" s="150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50"/>
      <c r="AF135" s="150"/>
      <c r="AG135" s="18"/>
      <c r="AH135" s="18"/>
      <c r="AI135" s="18"/>
      <c r="AJ135" s="18"/>
      <c r="AK135" s="18"/>
      <c r="AL135" s="18"/>
    </row>
    <row r="136" spans="1:38" s="11" customFormat="1" ht="15" customHeight="1" x14ac:dyDescent="0.2">
      <c r="A136" s="59"/>
      <c r="B136" s="79"/>
      <c r="C136" s="159"/>
      <c r="D136" s="159"/>
      <c r="E136" s="17"/>
      <c r="F136" s="18"/>
      <c r="G136" s="18"/>
      <c r="H136" s="18"/>
      <c r="I136" s="18"/>
      <c r="J136" s="18"/>
      <c r="K136" s="18"/>
      <c r="L136" s="18"/>
      <c r="M136" s="18"/>
      <c r="N136" s="150"/>
      <c r="O136" s="150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50"/>
      <c r="AF136" s="150"/>
      <c r="AG136" s="18"/>
      <c r="AH136" s="18"/>
      <c r="AI136" s="18"/>
      <c r="AJ136" s="18"/>
      <c r="AK136" s="18"/>
      <c r="AL136" s="18"/>
    </row>
    <row r="137" spans="1:38" s="11" customFormat="1" ht="15" customHeight="1" x14ac:dyDescent="0.2">
      <c r="A137" s="59"/>
      <c r="B137" s="79"/>
      <c r="C137" s="159"/>
      <c r="D137" s="159"/>
      <c r="E137" s="17"/>
      <c r="F137" s="18"/>
      <c r="G137" s="18"/>
      <c r="H137" s="18"/>
      <c r="I137" s="18"/>
      <c r="J137" s="18"/>
      <c r="K137" s="18"/>
      <c r="L137" s="18"/>
      <c r="M137" s="18"/>
      <c r="N137" s="150"/>
      <c r="O137" s="150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50"/>
      <c r="AF137" s="150"/>
      <c r="AG137" s="18"/>
      <c r="AH137" s="18"/>
      <c r="AI137" s="18"/>
      <c r="AJ137" s="18"/>
      <c r="AK137" s="18"/>
      <c r="AL137" s="18"/>
    </row>
    <row r="138" spans="1:38" s="11" customFormat="1" ht="15" customHeight="1" x14ac:dyDescent="0.2">
      <c r="A138" s="59"/>
      <c r="B138" s="79"/>
      <c r="C138" s="159"/>
      <c r="D138" s="159"/>
      <c r="E138" s="17"/>
      <c r="F138" s="18"/>
      <c r="G138" s="18"/>
      <c r="H138" s="18"/>
      <c r="I138" s="18"/>
      <c r="J138" s="18"/>
      <c r="K138" s="18"/>
      <c r="L138" s="18"/>
      <c r="M138" s="18"/>
      <c r="N138" s="150"/>
      <c r="O138" s="150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50"/>
      <c r="AF138" s="150"/>
      <c r="AG138" s="18"/>
      <c r="AH138" s="18"/>
      <c r="AI138" s="18"/>
      <c r="AJ138" s="18"/>
      <c r="AK138" s="18"/>
      <c r="AL138" s="18"/>
    </row>
    <row r="139" spans="1:38" s="11" customFormat="1" ht="15" customHeight="1" x14ac:dyDescent="0.2">
      <c r="A139" s="59"/>
      <c r="B139" s="79"/>
      <c r="C139" s="159"/>
      <c r="D139" s="159"/>
      <c r="E139" s="17"/>
      <c r="F139" s="18"/>
      <c r="G139" s="18"/>
      <c r="H139" s="18"/>
      <c r="I139" s="18"/>
      <c r="J139" s="18"/>
      <c r="K139" s="18"/>
      <c r="L139" s="18"/>
      <c r="M139" s="18"/>
      <c r="N139" s="150"/>
      <c r="O139" s="150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50"/>
      <c r="AF139" s="150"/>
      <c r="AG139" s="18"/>
      <c r="AH139" s="18"/>
      <c r="AI139" s="18"/>
      <c r="AJ139" s="18"/>
      <c r="AK139" s="18"/>
      <c r="AL139" s="18"/>
    </row>
    <row r="140" spans="1:38" s="11" customFormat="1" ht="15" customHeight="1" x14ac:dyDescent="0.2">
      <c r="A140" s="59"/>
      <c r="B140" s="7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8"/>
      <c r="N140" s="150"/>
      <c r="O140" s="150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50"/>
      <c r="AF140" s="150"/>
      <c r="AG140" s="18"/>
      <c r="AH140" s="18"/>
      <c r="AI140" s="18"/>
      <c r="AJ140" s="18"/>
      <c r="AK140" s="18"/>
      <c r="AL140" s="18"/>
    </row>
    <row r="141" spans="1:38" s="11" customFormat="1" ht="15" customHeight="1" x14ac:dyDescent="0.2">
      <c r="A141" s="59"/>
      <c r="B141" s="79"/>
      <c r="C141" s="159"/>
      <c r="D141" s="159"/>
      <c r="E141" s="17"/>
      <c r="F141" s="18"/>
      <c r="G141" s="18"/>
      <c r="H141" s="18"/>
      <c r="I141" s="18"/>
      <c r="J141" s="18"/>
      <c r="K141" s="18"/>
      <c r="L141" s="18"/>
      <c r="M141" s="18"/>
      <c r="N141" s="150"/>
      <c r="O141" s="150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50"/>
      <c r="AF141" s="150"/>
      <c r="AG141" s="18"/>
      <c r="AH141" s="18"/>
      <c r="AI141" s="18"/>
      <c r="AJ141" s="18"/>
      <c r="AK141" s="18"/>
      <c r="AL141" s="18"/>
    </row>
    <row r="142" spans="1:38" s="11" customFormat="1" ht="15" customHeight="1" x14ac:dyDescent="0.2">
      <c r="A142" s="59"/>
      <c r="B142" s="79"/>
      <c r="C142" s="159"/>
      <c r="D142" s="159"/>
      <c r="E142" s="17"/>
      <c r="F142" s="18"/>
      <c r="G142" s="18"/>
      <c r="H142" s="18"/>
      <c r="I142" s="18"/>
      <c r="J142" s="18"/>
      <c r="K142" s="18"/>
      <c r="L142" s="18"/>
      <c r="M142" s="18"/>
      <c r="N142" s="150"/>
      <c r="O142" s="150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50"/>
      <c r="AF142" s="150"/>
      <c r="AG142" s="18"/>
      <c r="AH142" s="18"/>
      <c r="AI142" s="18"/>
      <c r="AJ142" s="18"/>
      <c r="AK142" s="18"/>
      <c r="AL142" s="18"/>
    </row>
    <row r="143" spans="1:38" s="11" customFormat="1" ht="15" customHeight="1" x14ac:dyDescent="0.2">
      <c r="A143" s="59"/>
      <c r="B143" s="7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5" customHeight="1" x14ac:dyDescent="0.2">
      <c r="A144" s="59"/>
      <c r="B144" s="79"/>
      <c r="C144" s="159"/>
      <c r="D144" s="159"/>
      <c r="E144" s="17"/>
      <c r="F144" s="18"/>
      <c r="G144" s="18"/>
      <c r="H144" s="18"/>
      <c r="I144" s="18"/>
      <c r="J144" s="18"/>
      <c r="K144" s="18"/>
      <c r="L144" s="18"/>
      <c r="M144" s="18"/>
      <c r="N144" s="150"/>
      <c r="O144" s="150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50"/>
      <c r="AF144" s="150"/>
      <c r="AG144" s="18"/>
      <c r="AH144" s="18"/>
      <c r="AI144" s="18"/>
      <c r="AJ144" s="18"/>
      <c r="AK144" s="18"/>
      <c r="AL144" s="18"/>
    </row>
    <row r="145" spans="1:38" s="11" customFormat="1" ht="15" customHeight="1" x14ac:dyDescent="0.2">
      <c r="A145" s="59"/>
      <c r="B145" s="79"/>
      <c r="C145" s="159"/>
      <c r="D145" s="159"/>
      <c r="E145" s="17"/>
      <c r="F145" s="18"/>
      <c r="G145" s="18"/>
      <c r="H145" s="18"/>
      <c r="I145" s="18"/>
      <c r="J145" s="18"/>
      <c r="K145" s="18"/>
      <c r="L145" s="18"/>
      <c r="M145" s="18"/>
      <c r="N145" s="150"/>
      <c r="O145" s="150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50"/>
      <c r="AF145" s="150"/>
      <c r="AG145" s="18"/>
      <c r="AH145" s="18"/>
      <c r="AI145" s="18"/>
      <c r="AJ145" s="18"/>
      <c r="AK145" s="18"/>
      <c r="AL145" s="18"/>
    </row>
    <row r="146" spans="1:38" s="11" customFormat="1" ht="15" customHeight="1" x14ac:dyDescent="0.2">
      <c r="A146" s="59"/>
      <c r="B146" s="79"/>
      <c r="C146" s="159"/>
      <c r="D146" s="159"/>
      <c r="E146" s="17"/>
      <c r="F146" s="18"/>
      <c r="G146" s="18"/>
      <c r="H146" s="18"/>
      <c r="I146" s="18"/>
      <c r="J146" s="18"/>
      <c r="K146" s="18"/>
      <c r="L146" s="18"/>
      <c r="M146" s="18"/>
      <c r="N146" s="150"/>
      <c r="O146" s="150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50"/>
      <c r="AF146" s="150"/>
      <c r="AG146" s="18"/>
      <c r="AH146" s="18"/>
      <c r="AI146" s="18"/>
      <c r="AJ146" s="18"/>
      <c r="AK146" s="18"/>
      <c r="AL146" s="18"/>
    </row>
    <row r="147" spans="1:38" s="11" customFormat="1" ht="15" customHeight="1" x14ac:dyDescent="0.2">
      <c r="A147" s="59"/>
      <c r="B147" s="79"/>
      <c r="C147" s="159"/>
      <c r="D147" s="159"/>
      <c r="E147" s="17"/>
      <c r="F147" s="18"/>
      <c r="G147" s="18"/>
      <c r="H147" s="18"/>
      <c r="I147" s="18"/>
      <c r="J147" s="18"/>
      <c r="K147" s="18"/>
      <c r="L147" s="18"/>
      <c r="M147" s="18"/>
      <c r="N147" s="150"/>
      <c r="O147" s="150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50"/>
      <c r="AF147" s="150"/>
      <c r="AG147" s="18"/>
      <c r="AH147" s="18"/>
      <c r="AI147" s="18"/>
      <c r="AJ147" s="18"/>
      <c r="AK147" s="18"/>
      <c r="AL147" s="18"/>
    </row>
    <row r="148" spans="1:38" s="11" customFormat="1" ht="15" customHeight="1" x14ac:dyDescent="0.2">
      <c r="A148" s="59"/>
      <c r="B148" s="79"/>
      <c r="C148" s="159"/>
      <c r="D148" s="159"/>
      <c r="E148" s="17"/>
      <c r="F148" s="18"/>
      <c r="G148" s="18"/>
      <c r="H148" s="18"/>
      <c r="I148" s="18"/>
      <c r="J148" s="18"/>
      <c r="K148" s="18"/>
      <c r="L148" s="18"/>
      <c r="M148" s="18"/>
      <c r="N148" s="150"/>
      <c r="O148" s="150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50"/>
      <c r="AF148" s="150"/>
      <c r="AG148" s="18"/>
      <c r="AH148" s="18"/>
      <c r="AI148" s="18"/>
      <c r="AJ148" s="18"/>
      <c r="AK148" s="18"/>
      <c r="AL148" s="18"/>
    </row>
    <row r="149" spans="1:38" s="11" customFormat="1" ht="15" customHeight="1" x14ac:dyDescent="0.2">
      <c r="A149" s="59"/>
      <c r="B149" s="79"/>
      <c r="C149" s="159"/>
      <c r="D149" s="159"/>
      <c r="E149" s="17"/>
      <c r="F149" s="18"/>
      <c r="G149" s="18"/>
      <c r="H149" s="18"/>
      <c r="I149" s="18"/>
      <c r="J149" s="18"/>
      <c r="K149" s="18"/>
      <c r="L149" s="18"/>
      <c r="M149" s="18"/>
      <c r="N149" s="150"/>
      <c r="O149" s="150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50"/>
      <c r="AF149" s="150"/>
      <c r="AG149" s="18"/>
      <c r="AH149" s="18"/>
      <c r="AI149" s="18"/>
      <c r="AJ149" s="18"/>
      <c r="AK149" s="18"/>
      <c r="AL149" s="18"/>
    </row>
    <row r="150" spans="1:38" s="11" customFormat="1" ht="15" customHeight="1" x14ac:dyDescent="0.2">
      <c r="A150" s="59"/>
      <c r="B150" s="79"/>
      <c r="C150" s="159"/>
      <c r="D150" s="159"/>
      <c r="E150" s="17"/>
      <c r="F150" s="18"/>
      <c r="G150" s="18"/>
      <c r="H150" s="18"/>
      <c r="I150" s="18"/>
      <c r="J150" s="18"/>
      <c r="K150" s="18"/>
      <c r="L150" s="18"/>
      <c r="M150" s="18"/>
      <c r="N150" s="150"/>
      <c r="O150" s="150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50"/>
      <c r="AF150" s="150"/>
      <c r="AG150" s="18"/>
      <c r="AH150" s="18"/>
      <c r="AI150" s="18"/>
      <c r="AJ150" s="18"/>
      <c r="AK150" s="18"/>
      <c r="AL150" s="18"/>
    </row>
    <row r="151" spans="1:38" s="11" customFormat="1" ht="15" customHeight="1" x14ac:dyDescent="0.2">
      <c r="A151" s="59"/>
      <c r="B151" s="79"/>
      <c r="C151" s="159"/>
      <c r="D151" s="159"/>
      <c r="E151" s="17"/>
      <c r="F151" s="18"/>
      <c r="G151" s="18"/>
      <c r="H151" s="18"/>
      <c r="I151" s="18"/>
      <c r="J151" s="18"/>
      <c r="K151" s="18"/>
      <c r="L151" s="18"/>
      <c r="M151" s="18"/>
      <c r="N151" s="150"/>
      <c r="O151" s="150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50"/>
      <c r="AF151" s="150"/>
      <c r="AG151" s="18"/>
      <c r="AH151" s="18"/>
      <c r="AI151" s="18"/>
      <c r="AJ151" s="18"/>
      <c r="AK151" s="18"/>
      <c r="AL151" s="18"/>
    </row>
    <row r="152" spans="1:38" s="11" customFormat="1" ht="15" customHeight="1" x14ac:dyDescent="0.2">
      <c r="A152" s="59"/>
      <c r="B152" s="79"/>
      <c r="C152" s="159"/>
      <c r="D152" s="159"/>
      <c r="E152" s="17"/>
      <c r="F152" s="18"/>
      <c r="G152" s="18"/>
      <c r="H152" s="18"/>
      <c r="I152" s="18"/>
      <c r="J152" s="18"/>
      <c r="K152" s="18"/>
      <c r="L152" s="18"/>
      <c r="M152" s="18"/>
      <c r="N152" s="150"/>
      <c r="O152" s="150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50"/>
      <c r="AF152" s="150"/>
      <c r="AG152" s="18"/>
      <c r="AH152" s="18"/>
      <c r="AI152" s="18"/>
      <c r="AJ152" s="18"/>
      <c r="AK152" s="18"/>
      <c r="AL152" s="18"/>
    </row>
    <row r="153" spans="1:38" s="11" customFormat="1" ht="15" customHeight="1" x14ac:dyDescent="0.2">
      <c r="A153" s="59"/>
      <c r="B153" s="79"/>
      <c r="C153" s="159"/>
      <c r="D153" s="159"/>
      <c r="E153" s="17"/>
      <c r="F153" s="18"/>
      <c r="G153" s="18"/>
      <c r="H153" s="18"/>
      <c r="I153" s="18"/>
      <c r="J153" s="18"/>
      <c r="K153" s="18"/>
      <c r="L153" s="18"/>
      <c r="M153" s="18"/>
      <c r="N153" s="150"/>
      <c r="O153" s="150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50"/>
      <c r="AF153" s="150"/>
      <c r="AG153" s="18"/>
      <c r="AH153" s="18"/>
      <c r="AI153" s="18"/>
      <c r="AJ153" s="18"/>
      <c r="AK153" s="18"/>
      <c r="AL153" s="18"/>
    </row>
    <row r="154" spans="1:38" s="11" customFormat="1" ht="15" customHeight="1" x14ac:dyDescent="0.2">
      <c r="A154" s="59"/>
      <c r="B154" s="79"/>
      <c r="C154" s="159"/>
      <c r="D154" s="159"/>
      <c r="E154" s="17"/>
      <c r="F154" s="18"/>
      <c r="G154" s="18"/>
      <c r="H154" s="18"/>
      <c r="I154" s="18"/>
      <c r="J154" s="18"/>
      <c r="K154" s="18"/>
      <c r="L154" s="18"/>
      <c r="M154" s="18"/>
      <c r="N154" s="150"/>
      <c r="O154" s="150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50"/>
      <c r="AF154" s="150"/>
      <c r="AG154" s="18"/>
      <c r="AH154" s="18"/>
      <c r="AI154" s="18"/>
      <c r="AJ154" s="18"/>
      <c r="AK154" s="18"/>
      <c r="AL154" s="18"/>
    </row>
    <row r="155" spans="1:38" s="11" customFormat="1" ht="15" customHeight="1" x14ac:dyDescent="0.2">
      <c r="A155" s="59"/>
      <c r="B155" s="79"/>
      <c r="C155" s="159"/>
      <c r="D155" s="159"/>
      <c r="E155" s="17"/>
      <c r="F155" s="18"/>
      <c r="G155" s="18"/>
      <c r="H155" s="18"/>
      <c r="I155" s="18"/>
      <c r="J155" s="18"/>
      <c r="K155" s="18"/>
      <c r="L155" s="18"/>
      <c r="M155" s="18"/>
      <c r="N155" s="150"/>
      <c r="O155" s="150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50"/>
      <c r="AF155" s="150"/>
      <c r="AG155" s="18"/>
      <c r="AH155" s="18"/>
      <c r="AI155" s="18"/>
      <c r="AJ155" s="18"/>
      <c r="AK155" s="18"/>
      <c r="AL155" s="18"/>
    </row>
    <row r="156" spans="1:38" s="11" customFormat="1" ht="15" customHeight="1" x14ac:dyDescent="0.2">
      <c r="A156" s="59"/>
      <c r="B156" s="79"/>
      <c r="C156" s="159"/>
      <c r="D156" s="159"/>
      <c r="E156" s="17"/>
      <c r="F156" s="18"/>
      <c r="G156" s="18"/>
      <c r="H156" s="18"/>
      <c r="I156" s="18"/>
      <c r="J156" s="18"/>
      <c r="K156" s="18"/>
      <c r="L156" s="18"/>
      <c r="M156" s="18"/>
      <c r="N156" s="150"/>
      <c r="O156" s="150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50"/>
      <c r="AF156" s="150"/>
      <c r="AG156" s="18"/>
      <c r="AH156" s="18"/>
      <c r="AI156" s="18"/>
      <c r="AJ156" s="18"/>
      <c r="AK156" s="18"/>
      <c r="AL156" s="18"/>
    </row>
    <row r="157" spans="1:38" s="11" customFormat="1" ht="15" customHeight="1" x14ac:dyDescent="0.2">
      <c r="A157" s="59"/>
      <c r="B157" s="79"/>
      <c r="C157" s="159"/>
      <c r="D157" s="159"/>
      <c r="E157" s="17"/>
      <c r="F157" s="18"/>
      <c r="G157" s="18"/>
      <c r="H157" s="18"/>
      <c r="I157" s="18"/>
      <c r="J157" s="18"/>
      <c r="K157" s="18"/>
      <c r="L157" s="18"/>
      <c r="M157" s="18"/>
      <c r="N157" s="150"/>
      <c r="O157" s="150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50"/>
      <c r="AF157" s="150"/>
      <c r="AG157" s="18"/>
      <c r="AH157" s="18"/>
      <c r="AI157" s="18"/>
      <c r="AJ157" s="18"/>
      <c r="AK157" s="18"/>
      <c r="AL157" s="18"/>
    </row>
    <row r="158" spans="1:38" s="11" customFormat="1" ht="15" customHeight="1" x14ac:dyDescent="0.2">
      <c r="A158" s="59"/>
      <c r="B158" s="7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8"/>
      <c r="N158" s="150"/>
      <c r="O158" s="150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50"/>
      <c r="AF158" s="150"/>
      <c r="AG158" s="18"/>
      <c r="AH158" s="18"/>
      <c r="AI158" s="18"/>
      <c r="AJ158" s="18"/>
      <c r="AK158" s="18"/>
      <c r="AL158" s="18"/>
    </row>
    <row r="159" spans="1:38" s="11" customFormat="1" ht="15" customHeight="1" x14ac:dyDescent="0.2">
      <c r="A159" s="59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50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50"/>
      <c r="AF159" s="150"/>
      <c r="AG159" s="18"/>
      <c r="AH159" s="18"/>
      <c r="AI159" s="18"/>
      <c r="AJ159" s="18"/>
      <c r="AK159" s="18"/>
      <c r="AL159" s="18"/>
    </row>
    <row r="160" spans="1:38" s="11" customFormat="1" ht="15" customHeight="1" x14ac:dyDescent="0.2">
      <c r="A160" s="59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50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50"/>
      <c r="AF160" s="150"/>
      <c r="AG160" s="18"/>
      <c r="AH160" s="18"/>
      <c r="AI160" s="18"/>
      <c r="AJ160" s="18"/>
      <c r="AK160" s="18"/>
      <c r="AL160" s="18"/>
    </row>
    <row r="161" spans="1:38" s="11" customFormat="1" ht="15" customHeight="1" x14ac:dyDescent="0.2">
      <c r="A161" s="59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50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50"/>
      <c r="AF161" s="150"/>
      <c r="AG161" s="18"/>
      <c r="AH161" s="18"/>
      <c r="AI161" s="18"/>
      <c r="AJ161" s="18"/>
      <c r="AK161" s="18"/>
      <c r="AL161" s="18"/>
    </row>
    <row r="162" spans="1:38" s="11" customFormat="1" ht="15" customHeight="1" x14ac:dyDescent="0.2">
      <c r="A162" s="59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50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50"/>
      <c r="AF162" s="150"/>
      <c r="AG162" s="18"/>
      <c r="AH162" s="18"/>
      <c r="AI162" s="18"/>
      <c r="AJ162" s="18"/>
      <c r="AK162" s="18"/>
      <c r="AL162" s="18"/>
    </row>
    <row r="163" spans="1:38" s="11" customFormat="1" ht="15" customHeight="1" x14ac:dyDescent="0.2">
      <c r="A163" s="59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50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50"/>
      <c r="AF163" s="150"/>
      <c r="AG163" s="18"/>
      <c r="AH163" s="18"/>
      <c r="AI163" s="18"/>
      <c r="AJ163" s="18"/>
      <c r="AK163" s="18"/>
      <c r="AL163" s="18"/>
    </row>
    <row r="164" spans="1:38" s="11" customFormat="1" ht="15" customHeight="1" x14ac:dyDescent="0.2">
      <c r="A164" s="59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50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50"/>
      <c r="AF164" s="150"/>
      <c r="AG164" s="18"/>
      <c r="AH164" s="18"/>
      <c r="AI164" s="18"/>
      <c r="AJ164" s="18"/>
      <c r="AK164" s="18"/>
      <c r="AL164" s="18"/>
    </row>
    <row r="165" spans="1:38" s="11" customFormat="1" ht="15" customHeight="1" x14ac:dyDescent="0.2">
      <c r="A165" s="59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50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50"/>
      <c r="AF165" s="150"/>
      <c r="AG165" s="18"/>
      <c r="AH165" s="18"/>
      <c r="AI165" s="18"/>
      <c r="AJ165" s="18"/>
      <c r="AK165" s="18"/>
      <c r="AL165" s="18"/>
    </row>
    <row r="166" spans="1:38" s="11" customFormat="1" ht="15" customHeight="1" x14ac:dyDescent="0.2">
      <c r="A166" s="59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50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50"/>
      <c r="AF166" s="150"/>
      <c r="AG166" s="18"/>
      <c r="AH166" s="18"/>
      <c r="AI166" s="18"/>
      <c r="AJ166" s="18"/>
      <c r="AK166" s="18"/>
      <c r="AL166" s="18"/>
    </row>
    <row r="167" spans="1:38" s="11" customFormat="1" ht="15" customHeight="1" x14ac:dyDescent="0.2">
      <c r="A167" s="59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50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50"/>
      <c r="AF167" s="150"/>
      <c r="AG167" s="18"/>
      <c r="AH167" s="18"/>
      <c r="AI167" s="18"/>
      <c r="AJ167" s="18"/>
      <c r="AK167" s="18"/>
      <c r="AL167" s="18"/>
    </row>
    <row r="168" spans="1:38" s="11" customFormat="1" ht="15" customHeight="1" x14ac:dyDescent="0.2">
      <c r="A168" s="59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50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50"/>
      <c r="AF168" s="150"/>
      <c r="AG168" s="18"/>
      <c r="AH168" s="18"/>
      <c r="AI168" s="18"/>
      <c r="AJ168" s="18"/>
      <c r="AK168" s="18"/>
      <c r="AL168" s="18"/>
    </row>
    <row r="169" spans="1:38" s="11" customFormat="1" ht="15" customHeight="1" x14ac:dyDescent="0.2">
      <c r="A169" s="59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50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50"/>
      <c r="AF169" s="150"/>
      <c r="AG169" s="18"/>
      <c r="AH169" s="18"/>
      <c r="AI169" s="18"/>
      <c r="AJ169" s="18"/>
      <c r="AK169" s="18"/>
      <c r="AL169" s="18"/>
    </row>
    <row r="170" spans="1:38" s="11" customFormat="1" ht="15" customHeight="1" x14ac:dyDescent="0.2">
      <c r="A170" s="59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50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50"/>
      <c r="AF170" s="150"/>
      <c r="AG170" s="18"/>
      <c r="AH170" s="18"/>
      <c r="AI170" s="18"/>
      <c r="AJ170" s="18"/>
      <c r="AK170" s="18"/>
      <c r="AL170" s="18"/>
    </row>
    <row r="171" spans="1:38" s="11" customFormat="1" ht="15" customHeight="1" x14ac:dyDescent="0.2">
      <c r="A171" s="59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50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50"/>
      <c r="AF171" s="150"/>
      <c r="AG171" s="18"/>
      <c r="AH171" s="18"/>
      <c r="AI171" s="18"/>
      <c r="AJ171" s="18"/>
      <c r="AK171" s="18"/>
      <c r="AL171" s="18"/>
    </row>
    <row r="172" spans="1:38" s="11" customFormat="1" ht="15" customHeight="1" x14ac:dyDescent="0.2">
      <c r="A172" s="59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50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50"/>
      <c r="AF172" s="150"/>
      <c r="AG172" s="18"/>
      <c r="AH172" s="18"/>
      <c r="AI172" s="18"/>
      <c r="AJ172" s="18"/>
      <c r="AK172" s="18"/>
      <c r="AL172" s="18"/>
    </row>
    <row r="173" spans="1:38" s="11" customFormat="1" ht="15" customHeight="1" x14ac:dyDescent="0.2">
      <c r="A173" s="59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50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50"/>
      <c r="AF173" s="150"/>
      <c r="AG173" s="18"/>
      <c r="AH173" s="18"/>
      <c r="AI173" s="18"/>
      <c r="AJ173" s="18"/>
      <c r="AK173" s="18"/>
      <c r="AL173" s="18"/>
    </row>
    <row r="174" spans="1:38" s="11" customFormat="1" ht="15" customHeight="1" x14ac:dyDescent="0.2">
      <c r="A174" s="59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50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50"/>
      <c r="AF174" s="150"/>
      <c r="AG174" s="18"/>
      <c r="AH174" s="18"/>
      <c r="AI174" s="18"/>
      <c r="AJ174" s="18"/>
      <c r="AK174" s="18"/>
      <c r="AL174" s="18"/>
    </row>
    <row r="175" spans="1:38" s="11" customFormat="1" ht="15" customHeight="1" x14ac:dyDescent="0.2">
      <c r="A175" s="59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50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50"/>
      <c r="AF175" s="150"/>
      <c r="AG175" s="18"/>
      <c r="AH175" s="18"/>
      <c r="AI175" s="18"/>
      <c r="AJ175" s="18"/>
      <c r="AK175" s="18"/>
      <c r="AL175" s="18"/>
    </row>
    <row r="176" spans="1:38" s="11" customFormat="1" ht="15" customHeight="1" x14ac:dyDescent="0.2">
      <c r="A176" s="59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50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50"/>
      <c r="AF176" s="150"/>
      <c r="AG176" s="18"/>
      <c r="AH176" s="18"/>
      <c r="AI176" s="18"/>
      <c r="AJ176" s="18"/>
      <c r="AK176" s="18"/>
      <c r="AL176" s="18"/>
    </row>
    <row r="177" spans="1:38" s="11" customFormat="1" ht="15" customHeight="1" x14ac:dyDescent="0.2">
      <c r="A177" s="59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50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50"/>
      <c r="AF177" s="150"/>
      <c r="AG177" s="18"/>
      <c r="AH177" s="18"/>
      <c r="AI177" s="18"/>
      <c r="AJ177" s="18"/>
      <c r="AK177" s="18"/>
      <c r="AL177" s="18"/>
    </row>
    <row r="178" spans="1:38" s="11" customFormat="1" ht="15" customHeight="1" x14ac:dyDescent="0.2">
      <c r="A178" s="59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50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50"/>
      <c r="AF178" s="150"/>
      <c r="AG178" s="18"/>
      <c r="AH178" s="18"/>
      <c r="AI178" s="18"/>
      <c r="AJ178" s="18"/>
      <c r="AK178" s="18"/>
      <c r="AL178" s="18"/>
    </row>
    <row r="179" spans="1:38" s="11" customFormat="1" ht="15" customHeight="1" x14ac:dyDescent="0.2">
      <c r="A179" s="59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50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50"/>
      <c r="AF179" s="150"/>
      <c r="AG179" s="18"/>
      <c r="AH179" s="18"/>
      <c r="AI179" s="18"/>
      <c r="AJ179" s="18"/>
      <c r="AK179" s="18"/>
      <c r="AL179" s="18"/>
    </row>
    <row r="180" spans="1:38" s="11" customFormat="1" ht="15" customHeight="1" x14ac:dyDescent="0.2">
      <c r="A180" s="59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customHeight="1" x14ac:dyDescent="0.2">
      <c r="A181" s="59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customHeight="1" x14ac:dyDescent="0.2">
      <c r="A182" s="59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customHeight="1" x14ac:dyDescent="0.2">
      <c r="A183" s="59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customHeight="1" x14ac:dyDescent="0.2">
      <c r="A184" s="59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customHeight="1" x14ac:dyDescent="0.2">
      <c r="A185" s="59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customHeight="1" x14ac:dyDescent="0.2">
      <c r="A186" s="59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customHeight="1" x14ac:dyDescent="0.2">
      <c r="A187" s="59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customHeight="1" x14ac:dyDescent="0.2">
      <c r="A188" s="59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customHeight="1" x14ac:dyDescent="0.2">
      <c r="A189" s="59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customHeight="1" x14ac:dyDescent="0.2">
      <c r="A190" s="59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customHeight="1" x14ac:dyDescent="0.2">
      <c r="A191" s="59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customHeight="1" x14ac:dyDescent="0.2">
      <c r="A192" s="59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customHeight="1" x14ac:dyDescent="0.2">
      <c r="A193" s="59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customHeight="1" x14ac:dyDescent="0.2">
      <c r="A194" s="59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customHeight="1" x14ac:dyDescent="0.2">
      <c r="A195" s="59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customHeight="1" x14ac:dyDescent="0.2">
      <c r="A196" s="59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customHeight="1" x14ac:dyDescent="0.2">
      <c r="A197" s="59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customHeight="1" x14ac:dyDescent="0.2">
      <c r="A198" s="59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customHeight="1" x14ac:dyDescent="0.2">
      <c r="A199" s="59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customHeight="1" x14ac:dyDescent="0.2">
      <c r="A200" s="59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customHeight="1" x14ac:dyDescent="0.2">
      <c r="A201" s="59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customHeight="1" x14ac:dyDescent="0.2">
      <c r="A202" s="59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customHeight="1" x14ac:dyDescent="0.2">
      <c r="A203" s="59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customHeight="1" x14ac:dyDescent="0.2">
      <c r="A204" s="59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customHeight="1" x14ac:dyDescent="0.2">
      <c r="A205" s="59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customHeight="1" x14ac:dyDescent="0.2">
      <c r="A206" s="59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customHeight="1" x14ac:dyDescent="0.2">
      <c r="A207" s="59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customHeight="1" x14ac:dyDescent="0.2">
      <c r="A208" s="59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customHeight="1" x14ac:dyDescent="0.2">
      <c r="A209" s="59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customHeight="1" x14ac:dyDescent="0.2">
      <c r="A210" s="59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customHeight="1" x14ac:dyDescent="0.2">
      <c r="A211" s="59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customHeight="1" x14ac:dyDescent="0.2">
      <c r="A212" s="59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customHeight="1" x14ac:dyDescent="0.2">
      <c r="A213" s="59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customHeight="1" x14ac:dyDescent="0.2">
      <c r="A214" s="59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customHeight="1" x14ac:dyDescent="0.2">
      <c r="A215" s="59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customHeight="1" x14ac:dyDescent="0.2">
      <c r="A216" s="59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customHeight="1" x14ac:dyDescent="0.2">
      <c r="A217" s="59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customHeight="1" x14ac:dyDescent="0.2">
      <c r="A218" s="59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customHeight="1" x14ac:dyDescent="0.2">
      <c r="A219" s="59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customHeight="1" x14ac:dyDescent="0.2">
      <c r="A220" s="59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customHeight="1" x14ac:dyDescent="0.2">
      <c r="A221" s="59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customHeight="1" x14ac:dyDescent="0.2">
      <c r="A222" s="59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customHeight="1" x14ac:dyDescent="0.2">
      <c r="A223" s="59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customHeight="1" x14ac:dyDescent="0.2">
      <c r="A224" s="59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customHeight="1" x14ac:dyDescent="0.2">
      <c r="A225" s="59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customHeight="1" x14ac:dyDescent="0.2">
      <c r="A226" s="59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customHeight="1" x14ac:dyDescent="0.2">
      <c r="A227" s="59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customHeight="1" x14ac:dyDescent="0.2">
      <c r="A228" s="59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customHeight="1" x14ac:dyDescent="0.2">
      <c r="A229" s="59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customHeight="1" x14ac:dyDescent="0.2">
      <c r="A230" s="59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customHeight="1" x14ac:dyDescent="0.2">
      <c r="A231" s="59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customHeight="1" x14ac:dyDescent="0.2">
      <c r="A232" s="59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customHeight="1" x14ac:dyDescent="0.2">
      <c r="A233" s="59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customHeight="1" x14ac:dyDescent="0.2">
      <c r="A234" s="59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customHeight="1" x14ac:dyDescent="0.2">
      <c r="A235" s="59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customHeight="1" x14ac:dyDescent="0.2">
      <c r="A236" s="59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customHeight="1" x14ac:dyDescent="0.2">
      <c r="A237" s="59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customHeight="1" x14ac:dyDescent="0.2">
      <c r="A238" s="59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customHeight="1" x14ac:dyDescent="0.2">
      <c r="A239" s="59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customHeight="1" x14ac:dyDescent="0.2">
      <c r="A240" s="59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customHeight="1" x14ac:dyDescent="0.2">
      <c r="A241" s="59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customHeight="1" x14ac:dyDescent="0.2">
      <c r="A242" s="59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customHeight="1" x14ac:dyDescent="0.2">
      <c r="A243" s="59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customHeight="1" x14ac:dyDescent="0.2">
      <c r="A244" s="59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customHeight="1" x14ac:dyDescent="0.2">
      <c r="A245" s="59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customHeight="1" x14ac:dyDescent="0.2">
      <c r="A246" s="59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customHeight="1" x14ac:dyDescent="0.2">
      <c r="A247" s="59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customHeight="1" x14ac:dyDescent="0.2">
      <c r="A248" s="59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customHeight="1" x14ac:dyDescent="0.2">
      <c r="A249" s="59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customHeight="1" x14ac:dyDescent="0.2">
      <c r="A250" s="59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customHeight="1" x14ac:dyDescent="0.2">
      <c r="A251" s="59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customHeight="1" x14ac:dyDescent="0.2">
      <c r="A252" s="59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customHeight="1" x14ac:dyDescent="0.2">
      <c r="A253" s="59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customHeight="1" x14ac:dyDescent="0.2">
      <c r="A254" s="59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customHeight="1" x14ac:dyDescent="0.2">
      <c r="A255" s="59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customHeight="1" x14ac:dyDescent="0.2">
      <c r="A256" s="59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customHeight="1" x14ac:dyDescent="0.2">
      <c r="A257" s="59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customHeight="1" x14ac:dyDescent="0.2">
      <c r="A258" s="59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customHeight="1" x14ac:dyDescent="0.2">
      <c r="A259" s="59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customHeight="1" x14ac:dyDescent="0.2">
      <c r="A260" s="59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customHeight="1" x14ac:dyDescent="0.2">
      <c r="A261" s="59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customHeight="1" x14ac:dyDescent="0.2">
      <c r="A262" s="59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customHeight="1" x14ac:dyDescent="0.2">
      <c r="A263" s="59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customHeight="1" x14ac:dyDescent="0.2">
      <c r="A264" s="59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customHeight="1" x14ac:dyDescent="0.2">
      <c r="A265" s="59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customHeight="1" x14ac:dyDescent="0.2">
      <c r="A266" s="59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customHeight="1" x14ac:dyDescent="0.2">
      <c r="A267" s="59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customHeight="1" x14ac:dyDescent="0.2">
      <c r="A268" s="59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customHeight="1" x14ac:dyDescent="0.2">
      <c r="A269" s="59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customHeight="1" x14ac:dyDescent="0.2">
      <c r="A270" s="59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customHeight="1" x14ac:dyDescent="0.2">
      <c r="A271" s="59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customHeight="1" x14ac:dyDescent="0.2">
      <c r="A272" s="59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customHeight="1" x14ac:dyDescent="0.2">
      <c r="A273" s="59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customHeight="1" x14ac:dyDescent="0.2">
      <c r="A274" s="59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customHeight="1" x14ac:dyDescent="0.2">
      <c r="A275" s="59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customHeight="1" x14ac:dyDescent="0.2">
      <c r="A276" s="59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customHeight="1" x14ac:dyDescent="0.2">
      <c r="A277" s="59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customHeight="1" x14ac:dyDescent="0.2">
      <c r="A278" s="59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customHeight="1" x14ac:dyDescent="0.2">
      <c r="A279" s="59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customHeight="1" x14ac:dyDescent="0.2">
      <c r="A280" s="59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customHeight="1" x14ac:dyDescent="0.2">
      <c r="A281" s="59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customHeight="1" x14ac:dyDescent="0.2">
      <c r="A282" s="59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customHeight="1" x14ac:dyDescent="0.2">
      <c r="A283" s="59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customHeight="1" x14ac:dyDescent="0.2">
      <c r="A284" s="59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customHeight="1" x14ac:dyDescent="0.2">
      <c r="A285" s="59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customHeight="1" x14ac:dyDescent="0.2">
      <c r="A286" s="59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customHeight="1" x14ac:dyDescent="0.2">
      <c r="A287" s="59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customHeight="1" x14ac:dyDescent="0.2">
      <c r="A288" s="59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customHeight="1" x14ac:dyDescent="0.2">
      <c r="A289" s="59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customHeight="1" x14ac:dyDescent="0.2">
      <c r="A290" s="59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customHeight="1" x14ac:dyDescent="0.2">
      <c r="A291" s="59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customHeight="1" x14ac:dyDescent="0.2">
      <c r="A292" s="59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customHeight="1" x14ac:dyDescent="0.2">
      <c r="A293" s="59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customHeight="1" x14ac:dyDescent="0.2">
      <c r="A294" s="59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customHeight="1" x14ac:dyDescent="0.2">
      <c r="A295" s="59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customHeight="1" x14ac:dyDescent="0.2">
      <c r="A296" s="59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customHeight="1" x14ac:dyDescent="0.2">
      <c r="A297" s="59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customHeight="1" x14ac:dyDescent="0.2">
      <c r="A298" s="59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customHeight="1" x14ac:dyDescent="0.2">
      <c r="A299" s="59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customHeight="1" x14ac:dyDescent="0.2">
      <c r="A300" s="59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customHeight="1" x14ac:dyDescent="0.2">
      <c r="A301" s="59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customHeight="1" x14ac:dyDescent="0.2">
      <c r="A302" s="59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customHeight="1" x14ac:dyDescent="0.2">
      <c r="A303" s="59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customHeight="1" x14ac:dyDescent="0.2">
      <c r="A304" s="59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customHeight="1" x14ac:dyDescent="0.2">
      <c r="A305" s="59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customHeight="1" x14ac:dyDescent="0.2">
      <c r="A306" s="59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customHeight="1" x14ac:dyDescent="0.2">
      <c r="A307" s="59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customHeight="1" x14ac:dyDescent="0.2">
      <c r="A308" s="59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customHeight="1" x14ac:dyDescent="0.2">
      <c r="A309" s="59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customHeight="1" x14ac:dyDescent="0.2">
      <c r="A310" s="59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customHeight="1" x14ac:dyDescent="0.2">
      <c r="A311" s="59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customHeight="1" x14ac:dyDescent="0.2">
      <c r="A312" s="59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customHeight="1" x14ac:dyDescent="0.2">
      <c r="A313" s="59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customHeight="1" x14ac:dyDescent="0.2">
      <c r="A314" s="59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customHeight="1" x14ac:dyDescent="0.2">
      <c r="A315" s="59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customHeight="1" x14ac:dyDescent="0.2">
      <c r="A316" s="59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customHeight="1" x14ac:dyDescent="0.2">
      <c r="A317" s="59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customHeight="1" x14ac:dyDescent="0.2">
      <c r="A318" s="59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customHeight="1" x14ac:dyDescent="0.2">
      <c r="A319" s="59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customHeight="1" x14ac:dyDescent="0.2">
      <c r="A320" s="59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customHeight="1" x14ac:dyDescent="0.2">
      <c r="A321" s="59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customHeight="1" x14ac:dyDescent="0.2">
      <c r="A322" s="59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customHeight="1" x14ac:dyDescent="0.2">
      <c r="A323" s="59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customHeight="1" x14ac:dyDescent="0.2">
      <c r="A324" s="59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customHeight="1" x14ac:dyDescent="0.2">
      <c r="A325" s="59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customHeight="1" x14ac:dyDescent="0.2">
      <c r="A326" s="59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customHeight="1" x14ac:dyDescent="0.2">
      <c r="A327" s="59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customHeight="1" x14ac:dyDescent="0.2">
      <c r="A328" s="59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customHeight="1" x14ac:dyDescent="0.2">
      <c r="A329" s="59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customHeight="1" x14ac:dyDescent="0.2">
      <c r="A330" s="59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customHeight="1" x14ac:dyDescent="0.2">
      <c r="A331" s="59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customHeight="1" x14ac:dyDescent="0.2">
      <c r="A332" s="59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customHeight="1" x14ac:dyDescent="0.2">
      <c r="A333" s="59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customHeight="1" x14ac:dyDescent="0.2">
      <c r="A334" s="59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customHeight="1" x14ac:dyDescent="0.2">
      <c r="A335" s="59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customHeight="1" x14ac:dyDescent="0.2">
      <c r="A336" s="59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customHeight="1" x14ac:dyDescent="0.2">
      <c r="A337" s="59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customHeight="1" x14ac:dyDescent="0.2">
      <c r="A338" s="59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customHeight="1" x14ac:dyDescent="0.2">
      <c r="A339" s="59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customHeight="1" x14ac:dyDescent="0.2">
      <c r="A340" s="59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customHeight="1" x14ac:dyDescent="0.2">
      <c r="A341" s="59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customHeight="1" x14ac:dyDescent="0.2">
      <c r="A342" s="59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customHeight="1" x14ac:dyDescent="0.2">
      <c r="A343" s="59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customHeight="1" x14ac:dyDescent="0.2">
      <c r="A344" s="59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customHeight="1" x14ac:dyDescent="0.2">
      <c r="A345" s="59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customHeight="1" x14ac:dyDescent="0.2">
      <c r="A346" s="59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customHeight="1" x14ac:dyDescent="0.2">
      <c r="A347" s="59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customHeight="1" x14ac:dyDescent="0.2">
      <c r="A348" s="59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customHeight="1" x14ac:dyDescent="0.2">
      <c r="A349" s="59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customHeight="1" x14ac:dyDescent="0.2">
      <c r="A350" s="59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customHeight="1" x14ac:dyDescent="0.2">
      <c r="A351" s="59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customHeight="1" x14ac:dyDescent="0.2">
      <c r="A352" s="59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customHeight="1" x14ac:dyDescent="0.2">
      <c r="A353" s="59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customHeight="1" x14ac:dyDescent="0.2">
      <c r="A354" s="59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customHeight="1" x14ac:dyDescent="0.2">
      <c r="A355" s="59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customHeight="1" x14ac:dyDescent="0.2">
      <c r="A356" s="59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customHeight="1" x14ac:dyDescent="0.2">
      <c r="A357" s="59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customHeight="1" x14ac:dyDescent="0.2">
      <c r="A358" s="59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customHeight="1" x14ac:dyDescent="0.2">
      <c r="A359" s="59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customHeight="1" x14ac:dyDescent="0.2">
      <c r="A360" s="59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customHeight="1" x14ac:dyDescent="0.2">
      <c r="A361" s="59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customHeight="1" x14ac:dyDescent="0.2">
      <c r="A362" s="59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customHeight="1" x14ac:dyDescent="0.2">
      <c r="A363" s="59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customHeight="1" x14ac:dyDescent="0.2">
      <c r="A364" s="59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customHeight="1" x14ac:dyDescent="0.2">
      <c r="A365" s="59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customHeight="1" x14ac:dyDescent="0.2">
      <c r="A366" s="59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customHeight="1" x14ac:dyDescent="0.2">
      <c r="A367" s="59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customHeight="1" x14ac:dyDescent="0.2">
      <c r="A368" s="59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customHeight="1" x14ac:dyDescent="0.2">
      <c r="A369" s="59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customHeight="1" x14ac:dyDescent="0.2">
      <c r="A370" s="59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customHeight="1" x14ac:dyDescent="0.2">
      <c r="A371" s="59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customHeight="1" x14ac:dyDescent="0.2">
      <c r="A372" s="59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customHeight="1" x14ac:dyDescent="0.2">
      <c r="A373" s="59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customHeight="1" x14ac:dyDescent="0.2">
      <c r="A374" s="59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customHeight="1" x14ac:dyDescent="0.2">
      <c r="A375" s="59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customHeight="1" x14ac:dyDescent="0.2">
      <c r="A376" s="59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customHeight="1" x14ac:dyDescent="0.2">
      <c r="A377" s="59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customHeight="1" x14ac:dyDescent="0.2">
      <c r="A378" s="59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customHeight="1" x14ac:dyDescent="0.2">
      <c r="A379" s="59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customHeight="1" x14ac:dyDescent="0.2">
      <c r="A380" s="59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customHeight="1" x14ac:dyDescent="0.2">
      <c r="A381" s="59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customHeight="1" x14ac:dyDescent="0.2">
      <c r="A382" s="59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customHeight="1" x14ac:dyDescent="0.2">
      <c r="A383" s="59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customHeight="1" x14ac:dyDescent="0.2">
      <c r="A384" s="59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customHeight="1" x14ac:dyDescent="0.2">
      <c r="A385" s="59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customHeight="1" x14ac:dyDescent="0.2">
      <c r="A386" s="59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customHeight="1" x14ac:dyDescent="0.2">
      <c r="A387" s="59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customHeight="1" x14ac:dyDescent="0.2">
      <c r="A388" s="59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customHeight="1" x14ac:dyDescent="0.2">
      <c r="A389" s="59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customHeight="1" x14ac:dyDescent="0.2">
      <c r="A390" s="59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customHeight="1" x14ac:dyDescent="0.2">
      <c r="A391" s="59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customHeight="1" x14ac:dyDescent="0.2">
      <c r="A392" s="59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customHeight="1" x14ac:dyDescent="0.2">
      <c r="A393" s="59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customHeight="1" x14ac:dyDescent="0.2">
      <c r="A394" s="59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customHeight="1" x14ac:dyDescent="0.2">
      <c r="A395" s="59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customHeight="1" x14ac:dyDescent="0.2">
      <c r="A396" s="59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customHeight="1" x14ac:dyDescent="0.2">
      <c r="A397" s="59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customHeight="1" x14ac:dyDescent="0.2">
      <c r="A398" s="59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customHeight="1" x14ac:dyDescent="0.2">
      <c r="A399" s="59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customHeight="1" x14ac:dyDescent="0.2">
      <c r="A400" s="59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customHeight="1" x14ac:dyDescent="0.2">
      <c r="A401" s="59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customHeight="1" x14ac:dyDescent="0.2">
      <c r="A402" s="59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customHeight="1" x14ac:dyDescent="0.2">
      <c r="A403" s="59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customHeight="1" x14ac:dyDescent="0.2">
      <c r="A404" s="59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customHeight="1" x14ac:dyDescent="0.2">
      <c r="A405" s="59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customHeight="1" x14ac:dyDescent="0.2">
      <c r="A406" s="59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customHeight="1" x14ac:dyDescent="0.2">
      <c r="A407" s="59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customHeight="1" x14ac:dyDescent="0.2">
      <c r="A408" s="59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customHeight="1" x14ac:dyDescent="0.2">
      <c r="A409" s="59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customHeight="1" x14ac:dyDescent="0.2">
      <c r="A410" s="59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customHeight="1" x14ac:dyDescent="0.2">
      <c r="A411" s="59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customHeight="1" x14ac:dyDescent="0.2">
      <c r="A412" s="59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customHeight="1" x14ac:dyDescent="0.2">
      <c r="A413" s="59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customHeight="1" x14ac:dyDescent="0.2">
      <c r="A414" s="59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customHeight="1" x14ac:dyDescent="0.2">
      <c r="A415" s="59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customHeight="1" x14ac:dyDescent="0.2">
      <c r="A416" s="59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customHeight="1" x14ac:dyDescent="0.2">
      <c r="A417" s="59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customHeight="1" x14ac:dyDescent="0.2">
      <c r="A418" s="59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customHeight="1" x14ac:dyDescent="0.2">
      <c r="A419" s="59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customHeight="1" x14ac:dyDescent="0.2">
      <c r="A420" s="59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customHeight="1" x14ac:dyDescent="0.2">
      <c r="A421" s="59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customHeight="1" x14ac:dyDescent="0.2">
      <c r="A422" s="59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customHeight="1" x14ac:dyDescent="0.2">
      <c r="A423" s="59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customHeight="1" x14ac:dyDescent="0.2">
      <c r="A424" s="59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customHeight="1" x14ac:dyDescent="0.2">
      <c r="A425" s="59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customHeight="1" x14ac:dyDescent="0.2">
      <c r="A426" s="59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customHeight="1" x14ac:dyDescent="0.2">
      <c r="A427" s="59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customHeight="1" x14ac:dyDescent="0.2">
      <c r="A428" s="59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customHeight="1" x14ac:dyDescent="0.2">
      <c r="A429" s="59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customHeight="1" x14ac:dyDescent="0.2">
      <c r="A430" s="59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customHeight="1" x14ac:dyDescent="0.2">
      <c r="A431" s="59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customHeight="1" x14ac:dyDescent="0.2">
      <c r="A432" s="59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customHeight="1" x14ac:dyDescent="0.2">
      <c r="A433" s="59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customHeight="1" x14ac:dyDescent="0.2">
      <c r="A434" s="59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customHeight="1" x14ac:dyDescent="0.2">
      <c r="A435" s="59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customHeight="1" x14ac:dyDescent="0.2">
      <c r="A436" s="59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customHeight="1" x14ac:dyDescent="0.2">
      <c r="A437" s="59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customHeight="1" x14ac:dyDescent="0.2">
      <c r="A438" s="59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customHeight="1" x14ac:dyDescent="0.2">
      <c r="A439" s="59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customHeight="1" x14ac:dyDescent="0.2">
      <c r="A440" s="59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customHeight="1" x14ac:dyDescent="0.2">
      <c r="A441" s="59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customHeight="1" x14ac:dyDescent="0.2">
      <c r="A442" s="59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customHeight="1" x14ac:dyDescent="0.2">
      <c r="A443" s="59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customHeight="1" x14ac:dyDescent="0.2">
      <c r="A444" s="59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customHeight="1" x14ac:dyDescent="0.2">
      <c r="A445" s="59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customHeight="1" x14ac:dyDescent="0.2">
      <c r="A446" s="59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customHeight="1" x14ac:dyDescent="0.2">
      <c r="A447" s="59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customHeight="1" x14ac:dyDescent="0.2">
      <c r="A448" s="59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customHeight="1" x14ac:dyDescent="0.2">
      <c r="A449" s="59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customHeight="1" x14ac:dyDescent="0.2">
      <c r="A450" s="59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customHeight="1" x14ac:dyDescent="0.2">
      <c r="A451" s="59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customHeight="1" x14ac:dyDescent="0.2">
      <c r="A452" s="59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customHeight="1" x14ac:dyDescent="0.2">
      <c r="A453" s="59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customHeight="1" x14ac:dyDescent="0.2">
      <c r="A454" s="59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customHeight="1" x14ac:dyDescent="0.2">
      <c r="A455" s="59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customHeight="1" x14ac:dyDescent="0.2">
      <c r="A456" s="59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customHeight="1" x14ac:dyDescent="0.2">
      <c r="A457" s="59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customHeight="1" x14ac:dyDescent="0.2">
      <c r="A458" s="59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customHeight="1" x14ac:dyDescent="0.2">
      <c r="A459" s="59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customHeight="1" x14ac:dyDescent="0.2">
      <c r="A460" s="59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customHeight="1" x14ac:dyDescent="0.2">
      <c r="A461" s="59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customHeight="1" x14ac:dyDescent="0.2">
      <c r="A462" s="59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customHeight="1" x14ac:dyDescent="0.2">
      <c r="A463" s="59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customHeight="1" x14ac:dyDescent="0.2">
      <c r="A464" s="59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customHeight="1" x14ac:dyDescent="0.2">
      <c r="A465" s="59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customHeight="1" x14ac:dyDescent="0.2">
      <c r="A466" s="59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customHeight="1" x14ac:dyDescent="0.2">
      <c r="A467" s="59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customHeight="1" x14ac:dyDescent="0.2">
      <c r="A468" s="59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customHeight="1" x14ac:dyDescent="0.2">
      <c r="A469" s="59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customHeight="1" x14ac:dyDescent="0.2">
      <c r="A470" s="59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customHeight="1" x14ac:dyDescent="0.2">
      <c r="A471" s="59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customHeight="1" x14ac:dyDescent="0.2">
      <c r="A472" s="59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customHeight="1" x14ac:dyDescent="0.2">
      <c r="A473" s="59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customHeight="1" x14ac:dyDescent="0.2">
      <c r="A474" s="59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customHeight="1" x14ac:dyDescent="0.2">
      <c r="A475" s="59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customHeight="1" x14ac:dyDescent="0.2">
      <c r="A476" s="59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customHeight="1" x14ac:dyDescent="0.2">
      <c r="A477" s="59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customHeight="1" x14ac:dyDescent="0.2">
      <c r="A478" s="59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customHeight="1" x14ac:dyDescent="0.2">
      <c r="A479" s="59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customHeight="1" x14ac:dyDescent="0.2">
      <c r="A480" s="59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customHeight="1" x14ac:dyDescent="0.2">
      <c r="A481" s="59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customHeight="1" x14ac:dyDescent="0.2">
      <c r="A482" s="59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customHeight="1" x14ac:dyDescent="0.2">
      <c r="A483" s="59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customHeight="1" x14ac:dyDescent="0.2">
      <c r="A484" s="59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customHeight="1" x14ac:dyDescent="0.2">
      <c r="A485" s="59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customHeight="1" x14ac:dyDescent="0.2">
      <c r="A486" s="59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customHeight="1" x14ac:dyDescent="0.2">
      <c r="A487" s="59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customHeight="1" x14ac:dyDescent="0.2">
      <c r="A488" s="59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customHeight="1" x14ac:dyDescent="0.2">
      <c r="A489" s="59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customHeight="1" x14ac:dyDescent="0.2">
      <c r="A490" s="59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customHeight="1" x14ac:dyDescent="0.2">
      <c r="A491" s="59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customHeight="1" x14ac:dyDescent="0.2">
      <c r="A492" s="59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customHeight="1" x14ac:dyDescent="0.2">
      <c r="A493" s="59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customHeight="1" x14ac:dyDescent="0.2">
      <c r="A494" s="59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customHeight="1" x14ac:dyDescent="0.2">
      <c r="A495" s="59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customHeight="1" x14ac:dyDescent="0.2">
      <c r="A496" s="59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customHeight="1" x14ac:dyDescent="0.2">
      <c r="A497" s="59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customHeight="1" x14ac:dyDescent="0.2">
      <c r="A498" s="59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customHeight="1" x14ac:dyDescent="0.2">
      <c r="A499" s="59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customHeight="1" x14ac:dyDescent="0.2">
      <c r="A500" s="59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customHeight="1" x14ac:dyDescent="0.2">
      <c r="A501" s="59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customHeight="1" x14ac:dyDescent="0.2">
      <c r="A502" s="59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customHeight="1" x14ac:dyDescent="0.2">
      <c r="A503" s="59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customHeight="1" x14ac:dyDescent="0.2">
      <c r="A504" s="59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customHeight="1" x14ac:dyDescent="0.2">
      <c r="A505" s="59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customHeight="1" x14ac:dyDescent="0.2">
      <c r="A506" s="59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customHeight="1" x14ac:dyDescent="0.2">
      <c r="A507" s="59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customHeight="1" x14ac:dyDescent="0.2">
      <c r="A508" s="59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customHeight="1" x14ac:dyDescent="0.2">
      <c r="A509" s="59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customHeight="1" x14ac:dyDescent="0.2">
      <c r="A510" s="59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customHeight="1" x14ac:dyDescent="0.2">
      <c r="A511" s="59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customHeight="1" x14ac:dyDescent="0.2">
      <c r="A512" s="59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customHeight="1" x14ac:dyDescent="0.2">
      <c r="A513" s="59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customHeight="1" x14ac:dyDescent="0.2">
      <c r="A514" s="59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customHeight="1" x14ac:dyDescent="0.2">
      <c r="A515" s="59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customHeight="1" x14ac:dyDescent="0.2">
      <c r="A516" s="59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customHeight="1" x14ac:dyDescent="0.2">
      <c r="A517" s="59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customHeight="1" x14ac:dyDescent="0.2">
      <c r="A518" s="59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customHeight="1" x14ac:dyDescent="0.2">
      <c r="A519" s="59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customHeight="1" x14ac:dyDescent="0.2">
      <c r="A520" s="59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customHeight="1" x14ac:dyDescent="0.2">
      <c r="A521" s="59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customHeight="1" x14ac:dyDescent="0.2">
      <c r="A522" s="59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customHeight="1" x14ac:dyDescent="0.2">
      <c r="A523" s="59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customHeight="1" x14ac:dyDescent="0.2">
      <c r="A524" s="59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customHeight="1" x14ac:dyDescent="0.2">
      <c r="A525" s="59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customHeight="1" x14ac:dyDescent="0.2">
      <c r="A526" s="59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customHeight="1" x14ac:dyDescent="0.2">
      <c r="A527" s="59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customHeight="1" x14ac:dyDescent="0.2">
      <c r="A528" s="59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customHeight="1" x14ac:dyDescent="0.2">
      <c r="A529" s="59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customHeight="1" x14ac:dyDescent="0.2">
      <c r="A530" s="59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customHeight="1" x14ac:dyDescent="0.2">
      <c r="A531" s="59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customHeight="1" x14ac:dyDescent="0.2">
      <c r="A532" s="59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customHeight="1" x14ac:dyDescent="0.2">
      <c r="A533" s="59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customHeight="1" x14ac:dyDescent="0.2">
      <c r="A534" s="59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customHeight="1" x14ac:dyDescent="0.2">
      <c r="A535" s="59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hidden="1" customHeight="1" x14ac:dyDescent="0.15">
      <c r="A536" s="59"/>
      <c r="B536" s="79"/>
      <c r="C536" s="202"/>
      <c r="D536" s="203"/>
      <c r="E536" s="203"/>
      <c r="F536" s="204"/>
      <c r="G536" s="205"/>
      <c r="H536" s="205"/>
      <c r="I536" s="206"/>
      <c r="J536" s="205"/>
      <c r="K536" s="205"/>
      <c r="L536" s="207"/>
      <c r="M536" s="208"/>
      <c r="N536" s="209"/>
      <c r="O536" s="152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52"/>
      <c r="AF536" s="152"/>
      <c r="AG536" s="14"/>
      <c r="AH536" s="73"/>
      <c r="AI536" s="14"/>
      <c r="AJ536" s="14"/>
    </row>
    <row r="537" spans="1:38" s="11" customFormat="1" ht="15" hidden="1" customHeight="1" x14ac:dyDescent="0.15">
      <c r="A537" s="59"/>
      <c r="B537" s="79"/>
      <c r="C537" s="202"/>
      <c r="D537" s="203"/>
      <c r="E537" s="203"/>
      <c r="F537" s="204"/>
      <c r="G537" s="205"/>
      <c r="H537" s="205"/>
      <c r="I537" s="206"/>
      <c r="J537" s="205"/>
      <c r="K537" s="205"/>
      <c r="L537" s="207"/>
      <c r="M537" s="208"/>
      <c r="N537" s="209"/>
      <c r="O537" s="152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52"/>
      <c r="AF537" s="152"/>
      <c r="AG537" s="14"/>
      <c r="AH537" s="73"/>
      <c r="AI537" s="14"/>
      <c r="AJ537" s="14"/>
    </row>
    <row r="538" spans="1:38" s="11" customFormat="1" ht="15" hidden="1" customHeight="1" x14ac:dyDescent="0.15">
      <c r="A538" s="59"/>
      <c r="B538" s="79"/>
      <c r="C538" s="202"/>
      <c r="D538" s="203"/>
      <c r="E538" s="203"/>
      <c r="F538" s="204"/>
      <c r="G538" s="205"/>
      <c r="H538" s="205"/>
      <c r="I538" s="206"/>
      <c r="J538" s="205"/>
      <c r="K538" s="205"/>
      <c r="L538" s="207"/>
      <c r="M538" s="208"/>
      <c r="N538" s="209"/>
      <c r="O538" s="152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52"/>
      <c r="AF538" s="152"/>
      <c r="AG538" s="14"/>
      <c r="AH538" s="73"/>
      <c r="AI538" s="14"/>
      <c r="AJ538" s="14"/>
    </row>
    <row r="539" spans="1:38" s="11" customFormat="1" ht="15" hidden="1" customHeight="1" x14ac:dyDescent="0.15">
      <c r="A539" s="59"/>
      <c r="B539" s="79"/>
      <c r="C539" s="202"/>
      <c r="D539" s="203"/>
      <c r="E539" s="203"/>
      <c r="F539" s="204"/>
      <c r="G539" s="205"/>
      <c r="H539" s="205"/>
      <c r="I539" s="206"/>
      <c r="J539" s="205"/>
      <c r="K539" s="205"/>
      <c r="L539" s="207"/>
      <c r="M539" s="208"/>
      <c r="N539" s="209"/>
      <c r="O539" s="152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52"/>
      <c r="AF539" s="152"/>
      <c r="AG539" s="14"/>
      <c r="AH539" s="73"/>
      <c r="AI539" s="14"/>
      <c r="AJ539" s="14"/>
    </row>
    <row r="540" spans="1:38" s="11" customFormat="1" ht="15" hidden="1" customHeight="1" x14ac:dyDescent="0.15">
      <c r="A540" s="59"/>
      <c r="B540" s="79"/>
      <c r="C540" s="202"/>
      <c r="D540" s="203"/>
      <c r="E540" s="203"/>
      <c r="F540" s="204"/>
      <c r="G540" s="205"/>
      <c r="H540" s="205"/>
      <c r="I540" s="206"/>
      <c r="J540" s="205"/>
      <c r="K540" s="205"/>
      <c r="L540" s="207"/>
      <c r="M540" s="208"/>
      <c r="N540" s="209"/>
      <c r="O540" s="152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52"/>
      <c r="AF540" s="152"/>
      <c r="AG540" s="14"/>
      <c r="AH540" s="73"/>
      <c r="AI540" s="14"/>
      <c r="AJ540" s="14"/>
    </row>
    <row r="541" spans="1:38" s="11" customFormat="1" ht="15" hidden="1" customHeight="1" x14ac:dyDescent="0.15">
      <c r="A541" s="59"/>
      <c r="B541" s="79"/>
      <c r="C541" s="202"/>
      <c r="D541" s="203"/>
      <c r="E541" s="203"/>
      <c r="F541" s="204"/>
      <c r="G541" s="205"/>
      <c r="H541" s="205"/>
      <c r="I541" s="206"/>
      <c r="J541" s="205"/>
      <c r="K541" s="205"/>
      <c r="L541" s="207"/>
      <c r="M541" s="208"/>
      <c r="N541" s="209"/>
      <c r="O541" s="152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52"/>
      <c r="AF541" s="152"/>
      <c r="AG541" s="14"/>
      <c r="AH541" s="73"/>
      <c r="AI541" s="14"/>
      <c r="AJ541" s="14"/>
    </row>
    <row r="542" spans="1:38" s="11" customFormat="1" ht="15" hidden="1" customHeight="1" x14ac:dyDescent="0.15">
      <c r="A542" s="59"/>
      <c r="B542" s="79"/>
      <c r="C542" s="202"/>
      <c r="D542" s="203"/>
      <c r="E542" s="203"/>
      <c r="F542" s="204"/>
      <c r="G542" s="205"/>
      <c r="H542" s="205"/>
      <c r="I542" s="206"/>
      <c r="J542" s="205"/>
      <c r="K542" s="205"/>
      <c r="L542" s="207"/>
      <c r="M542" s="208"/>
      <c r="N542" s="209"/>
      <c r="O542" s="152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52"/>
      <c r="AF542" s="152"/>
      <c r="AG542" s="14"/>
      <c r="AH542" s="73"/>
      <c r="AI542" s="14"/>
      <c r="AJ542" s="14"/>
    </row>
    <row r="543" spans="1:38" s="11" customFormat="1" ht="15" hidden="1" customHeight="1" x14ac:dyDescent="0.15">
      <c r="A543" s="59"/>
      <c r="B543" s="79"/>
      <c r="C543" s="202"/>
      <c r="D543" s="203"/>
      <c r="E543" s="203"/>
      <c r="F543" s="204"/>
      <c r="G543" s="205"/>
      <c r="H543" s="205"/>
      <c r="I543" s="206"/>
      <c r="J543" s="205"/>
      <c r="K543" s="205"/>
      <c r="L543" s="207"/>
      <c r="M543" s="208"/>
      <c r="N543" s="209"/>
      <c r="O543" s="152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52"/>
      <c r="AF543" s="152"/>
      <c r="AG543" s="14"/>
      <c r="AH543" s="73"/>
      <c r="AI543" s="14"/>
      <c r="AJ543" s="14"/>
    </row>
    <row r="544" spans="1:38" s="11" customFormat="1" ht="15" hidden="1" customHeight="1" x14ac:dyDescent="0.15">
      <c r="A544" s="59"/>
      <c r="B544" s="79"/>
      <c r="C544" s="202"/>
      <c r="D544" s="203"/>
      <c r="E544" s="203"/>
      <c r="F544" s="204"/>
      <c r="G544" s="205"/>
      <c r="H544" s="205"/>
      <c r="I544" s="206"/>
      <c r="J544" s="205"/>
      <c r="K544" s="205"/>
      <c r="L544" s="207"/>
      <c r="M544" s="208"/>
      <c r="N544" s="209"/>
      <c r="O544" s="152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52"/>
      <c r="AF544" s="152"/>
      <c r="AG544" s="14"/>
      <c r="AH544" s="73"/>
      <c r="AI544" s="14"/>
      <c r="AJ544" s="14"/>
    </row>
    <row r="545" spans="1:36" s="11" customFormat="1" ht="15" hidden="1" customHeight="1" x14ac:dyDescent="0.15">
      <c r="A545" s="59"/>
      <c r="B545" s="79"/>
      <c r="C545" s="202"/>
      <c r="D545" s="203"/>
      <c r="E545" s="203"/>
      <c r="F545" s="204"/>
      <c r="G545" s="205"/>
      <c r="H545" s="205"/>
      <c r="I545" s="206"/>
      <c r="J545" s="205"/>
      <c r="K545" s="205"/>
      <c r="L545" s="207"/>
      <c r="M545" s="208"/>
      <c r="N545" s="209"/>
      <c r="O545" s="152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52"/>
      <c r="AF545" s="152"/>
      <c r="AG545" s="14"/>
      <c r="AH545" s="73"/>
      <c r="AI545" s="14"/>
      <c r="AJ545" s="14"/>
    </row>
    <row r="546" spans="1:36" s="11" customFormat="1" ht="15" hidden="1" customHeight="1" x14ac:dyDescent="0.15">
      <c r="A546" s="59"/>
      <c r="B546" s="79"/>
      <c r="C546" s="202"/>
      <c r="D546" s="203"/>
      <c r="E546" s="203"/>
      <c r="F546" s="204"/>
      <c r="G546" s="205"/>
      <c r="H546" s="205"/>
      <c r="I546" s="206"/>
      <c r="J546" s="205"/>
      <c r="K546" s="205"/>
      <c r="L546" s="207"/>
      <c r="M546" s="208"/>
      <c r="N546" s="209"/>
      <c r="O546" s="152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52"/>
      <c r="AF546" s="152"/>
      <c r="AG546" s="14"/>
      <c r="AH546" s="73"/>
      <c r="AI546" s="14"/>
      <c r="AJ546" s="14"/>
    </row>
    <row r="547" spans="1:36" s="11" customFormat="1" ht="15" hidden="1" customHeight="1" x14ac:dyDescent="0.15">
      <c r="A547" s="59"/>
      <c r="B547" s="79"/>
      <c r="C547" s="202"/>
      <c r="D547" s="203"/>
      <c r="E547" s="203"/>
      <c r="F547" s="204"/>
      <c r="G547" s="205"/>
      <c r="H547" s="205"/>
      <c r="I547" s="206"/>
      <c r="J547" s="205"/>
      <c r="K547" s="205"/>
      <c r="L547" s="207"/>
      <c r="M547" s="208"/>
      <c r="N547" s="209"/>
      <c r="O547" s="152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52"/>
      <c r="AF547" s="152"/>
      <c r="AG547" s="14"/>
      <c r="AH547" s="73"/>
      <c r="AI547" s="14"/>
      <c r="AJ547" s="14"/>
    </row>
    <row r="548" spans="1:36" s="11" customFormat="1" ht="15" hidden="1" customHeight="1" x14ac:dyDescent="0.15">
      <c r="A548" s="59"/>
      <c r="B548" s="79"/>
      <c r="C548" s="202"/>
      <c r="D548" s="203"/>
      <c r="E548" s="203"/>
      <c r="F548" s="204"/>
      <c r="G548" s="205"/>
      <c r="H548" s="205"/>
      <c r="I548" s="206"/>
      <c r="J548" s="205"/>
      <c r="K548" s="205"/>
      <c r="L548" s="207"/>
      <c r="M548" s="208"/>
      <c r="N548" s="209"/>
      <c r="O548" s="152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52"/>
      <c r="AF548" s="152"/>
      <c r="AG548" s="14"/>
      <c r="AH548" s="73"/>
      <c r="AI548" s="14"/>
      <c r="AJ548" s="14"/>
    </row>
    <row r="549" spans="1:36" s="11" customFormat="1" ht="15" hidden="1" customHeight="1" x14ac:dyDescent="0.15">
      <c r="A549" s="59"/>
      <c r="B549" s="79"/>
      <c r="C549" s="202"/>
      <c r="D549" s="203"/>
      <c r="E549" s="203"/>
      <c r="F549" s="204"/>
      <c r="G549" s="205"/>
      <c r="H549" s="205"/>
      <c r="I549" s="206"/>
      <c r="J549" s="205"/>
      <c r="K549" s="205"/>
      <c r="L549" s="207"/>
      <c r="M549" s="208"/>
      <c r="N549" s="209"/>
      <c r="O549" s="152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52"/>
      <c r="AF549" s="152"/>
      <c r="AG549" s="14"/>
      <c r="AH549" s="73"/>
      <c r="AI549" s="14"/>
      <c r="AJ549" s="14"/>
    </row>
    <row r="550" spans="1:36" s="11" customFormat="1" ht="15" hidden="1" customHeight="1" x14ac:dyDescent="0.15">
      <c r="A550" s="59"/>
      <c r="B550" s="79"/>
      <c r="C550" s="202"/>
      <c r="D550" s="203"/>
      <c r="E550" s="203"/>
      <c r="F550" s="204"/>
      <c r="G550" s="205"/>
      <c r="H550" s="205"/>
      <c r="I550" s="206"/>
      <c r="J550" s="205"/>
      <c r="K550" s="205"/>
      <c r="L550" s="207"/>
      <c r="M550" s="208"/>
      <c r="N550" s="209"/>
      <c r="O550" s="152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52"/>
      <c r="AF550" s="152"/>
      <c r="AG550" s="14"/>
      <c r="AH550" s="73"/>
      <c r="AI550" s="14"/>
      <c r="AJ550" s="14"/>
    </row>
    <row r="551" spans="1:36" s="11" customFormat="1" ht="15" hidden="1" customHeight="1" x14ac:dyDescent="0.15">
      <c r="A551" s="59"/>
      <c r="B551" s="79"/>
      <c r="C551" s="202"/>
      <c r="D551" s="203"/>
      <c r="E551" s="203"/>
      <c r="F551" s="204"/>
      <c r="G551" s="205"/>
      <c r="H551" s="205"/>
      <c r="I551" s="206"/>
      <c r="J551" s="205"/>
      <c r="K551" s="205"/>
      <c r="L551" s="207"/>
      <c r="M551" s="208"/>
      <c r="N551" s="209"/>
      <c r="O551" s="152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52"/>
      <c r="AF551" s="152"/>
      <c r="AG551" s="14"/>
      <c r="AH551" s="73"/>
      <c r="AI551" s="14"/>
      <c r="AJ551" s="14"/>
    </row>
    <row r="552" spans="1:36" s="11" customFormat="1" ht="15" hidden="1" customHeight="1" x14ac:dyDescent="0.15">
      <c r="A552" s="59"/>
      <c r="B552" s="79"/>
      <c r="C552" s="202"/>
      <c r="D552" s="203"/>
      <c r="E552" s="203"/>
      <c r="F552" s="204"/>
      <c r="G552" s="205"/>
      <c r="H552" s="205"/>
      <c r="I552" s="206"/>
      <c r="J552" s="205"/>
      <c r="K552" s="205"/>
      <c r="L552" s="207"/>
      <c r="M552" s="208"/>
      <c r="N552" s="209"/>
      <c r="O552" s="152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52"/>
      <c r="AF552" s="152"/>
      <c r="AG552" s="14"/>
      <c r="AH552" s="73"/>
      <c r="AI552" s="14"/>
      <c r="AJ552" s="14"/>
    </row>
    <row r="553" spans="1:36" s="11" customFormat="1" ht="15" hidden="1" customHeight="1" x14ac:dyDescent="0.15">
      <c r="A553" s="59"/>
      <c r="B553" s="79"/>
      <c r="C553" s="202"/>
      <c r="D553" s="203"/>
      <c r="E553" s="203"/>
      <c r="F553" s="204"/>
      <c r="G553" s="205"/>
      <c r="H553" s="205"/>
      <c r="I553" s="206"/>
      <c r="J553" s="205"/>
      <c r="K553" s="205"/>
      <c r="L553" s="207"/>
      <c r="M553" s="208"/>
      <c r="N553" s="209"/>
      <c r="O553" s="152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52"/>
      <c r="AF553" s="152"/>
      <c r="AG553" s="14"/>
      <c r="AH553" s="73"/>
      <c r="AI553" s="14"/>
      <c r="AJ553" s="14"/>
    </row>
    <row r="554" spans="1:36" s="11" customFormat="1" ht="15" hidden="1" customHeight="1" x14ac:dyDescent="0.15">
      <c r="A554" s="59"/>
      <c r="B554" s="79"/>
      <c r="C554" s="202"/>
      <c r="D554" s="203"/>
      <c r="E554" s="203"/>
      <c r="F554" s="204"/>
      <c r="G554" s="205"/>
      <c r="H554" s="205"/>
      <c r="I554" s="206"/>
      <c r="J554" s="205"/>
      <c r="K554" s="205"/>
      <c r="L554" s="207"/>
      <c r="M554" s="208"/>
      <c r="N554" s="209"/>
      <c r="O554" s="152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52"/>
      <c r="AF554" s="152"/>
      <c r="AG554" s="14"/>
      <c r="AH554" s="73"/>
      <c r="AI554" s="14"/>
      <c r="AJ554" s="14"/>
    </row>
    <row r="555" spans="1:36" s="11" customFormat="1" ht="15" hidden="1" customHeight="1" x14ac:dyDescent="0.15">
      <c r="A555" s="59"/>
      <c r="B555" s="79"/>
      <c r="C555" s="202"/>
      <c r="D555" s="203"/>
      <c r="E555" s="203"/>
      <c r="F555" s="204"/>
      <c r="G555" s="205"/>
      <c r="H555" s="205"/>
      <c r="I555" s="206"/>
      <c r="J555" s="205"/>
      <c r="K555" s="205"/>
      <c r="L555" s="207"/>
      <c r="M555" s="208"/>
      <c r="N555" s="209"/>
      <c r="O555" s="152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52"/>
      <c r="AF555" s="152"/>
      <c r="AG555" s="14"/>
      <c r="AH555" s="73"/>
      <c r="AI555" s="14"/>
      <c r="AJ555" s="14"/>
    </row>
    <row r="556" spans="1:36" s="11" customFormat="1" ht="15" hidden="1" customHeight="1" x14ac:dyDescent="0.15">
      <c r="A556" s="59"/>
      <c r="B556" s="79"/>
      <c r="C556" s="202"/>
      <c r="D556" s="203"/>
      <c r="E556" s="203"/>
      <c r="F556" s="204"/>
      <c r="G556" s="205"/>
      <c r="H556" s="205"/>
      <c r="I556" s="206"/>
      <c r="J556" s="205"/>
      <c r="K556" s="205"/>
      <c r="L556" s="207"/>
      <c r="M556" s="208"/>
      <c r="N556" s="209"/>
      <c r="O556" s="152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52"/>
      <c r="AF556" s="152"/>
      <c r="AG556" s="14"/>
      <c r="AH556" s="73"/>
      <c r="AI556" s="14"/>
      <c r="AJ556" s="14"/>
    </row>
    <row r="557" spans="1:36" s="11" customFormat="1" ht="15" hidden="1" customHeight="1" x14ac:dyDescent="0.15">
      <c r="A557" s="59"/>
      <c r="B557" s="79"/>
      <c r="C557" s="202"/>
      <c r="D557" s="203"/>
      <c r="E557" s="203"/>
      <c r="F557" s="204"/>
      <c r="G557" s="205"/>
      <c r="H557" s="205"/>
      <c r="I557" s="206"/>
      <c r="J557" s="205"/>
      <c r="K557" s="205"/>
      <c r="L557" s="207"/>
      <c r="M557" s="208"/>
      <c r="N557" s="209"/>
      <c r="O557" s="152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52"/>
      <c r="AF557" s="152"/>
      <c r="AG557" s="14"/>
      <c r="AH557" s="73"/>
      <c r="AI557" s="14"/>
      <c r="AJ557" s="14"/>
    </row>
    <row r="558" spans="1:36" s="11" customFormat="1" ht="15" hidden="1" customHeight="1" x14ac:dyDescent="0.15">
      <c r="A558" s="59"/>
      <c r="B558" s="79"/>
      <c r="C558" s="202"/>
      <c r="D558" s="203"/>
      <c r="E558" s="203"/>
      <c r="F558" s="204"/>
      <c r="G558" s="205"/>
      <c r="H558" s="205"/>
      <c r="I558" s="206"/>
      <c r="J558" s="205"/>
      <c r="K558" s="205"/>
      <c r="L558" s="207"/>
      <c r="M558" s="208"/>
      <c r="N558" s="209"/>
      <c r="O558" s="152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52"/>
      <c r="AF558" s="152"/>
      <c r="AG558" s="14"/>
      <c r="AH558" s="73"/>
      <c r="AI558" s="14"/>
      <c r="AJ558" s="14"/>
    </row>
    <row r="559" spans="1:36" s="11" customFormat="1" ht="15" hidden="1" customHeight="1" x14ac:dyDescent="0.15">
      <c r="A559" s="59"/>
      <c r="B559" s="79"/>
      <c r="C559" s="202"/>
      <c r="D559" s="203"/>
      <c r="E559" s="203"/>
      <c r="F559" s="204"/>
      <c r="G559" s="205"/>
      <c r="H559" s="205"/>
      <c r="I559" s="206"/>
      <c r="J559" s="205"/>
      <c r="K559" s="205"/>
      <c r="L559" s="207"/>
      <c r="M559" s="208"/>
      <c r="N559" s="209"/>
      <c r="O559" s="152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52"/>
      <c r="AF559" s="152"/>
      <c r="AG559" s="14"/>
      <c r="AH559" s="73"/>
      <c r="AI559" s="14"/>
      <c r="AJ559" s="14"/>
    </row>
    <row r="560" spans="1:36" s="11" customFormat="1" ht="15" hidden="1" customHeight="1" x14ac:dyDescent="0.15">
      <c r="A560" s="59"/>
      <c r="B560" s="79"/>
      <c r="C560" s="202"/>
      <c r="D560" s="203"/>
      <c r="E560" s="203"/>
      <c r="F560" s="204"/>
      <c r="G560" s="205"/>
      <c r="H560" s="205"/>
      <c r="I560" s="206"/>
      <c r="J560" s="205"/>
      <c r="K560" s="205"/>
      <c r="L560" s="207"/>
      <c r="M560" s="208"/>
      <c r="N560" s="209"/>
      <c r="O560" s="152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52"/>
      <c r="AF560" s="152"/>
      <c r="AG560" s="14"/>
      <c r="AH560" s="73"/>
      <c r="AI560" s="14"/>
      <c r="AJ560" s="14"/>
    </row>
    <row r="561" spans="1:36" s="11" customFormat="1" ht="15" hidden="1" customHeight="1" x14ac:dyDescent="0.15">
      <c r="A561" s="59"/>
      <c r="B561" s="79"/>
      <c r="C561" s="202"/>
      <c r="D561" s="203"/>
      <c r="E561" s="203"/>
      <c r="F561" s="204"/>
      <c r="G561" s="205"/>
      <c r="H561" s="205"/>
      <c r="I561" s="206"/>
      <c r="J561" s="205"/>
      <c r="K561" s="205"/>
      <c r="L561" s="207"/>
      <c r="M561" s="208"/>
      <c r="N561" s="209"/>
      <c r="O561" s="152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52"/>
      <c r="AF561" s="152"/>
      <c r="AG561" s="14"/>
      <c r="AH561" s="73"/>
      <c r="AI561" s="14"/>
      <c r="AJ561" s="14"/>
    </row>
    <row r="562" spans="1:36" s="11" customFormat="1" ht="15" hidden="1" customHeight="1" x14ac:dyDescent="0.15">
      <c r="A562" s="59"/>
      <c r="B562" s="79"/>
      <c r="C562" s="202"/>
      <c r="D562" s="203"/>
      <c r="E562" s="203"/>
      <c r="F562" s="204"/>
      <c r="G562" s="205"/>
      <c r="H562" s="205"/>
      <c r="I562" s="206"/>
      <c r="J562" s="205"/>
      <c r="K562" s="205"/>
      <c r="L562" s="207"/>
      <c r="M562" s="208"/>
      <c r="N562" s="209"/>
      <c r="O562" s="152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52"/>
      <c r="AF562" s="152"/>
      <c r="AG562" s="14"/>
      <c r="AH562" s="73"/>
      <c r="AI562" s="14"/>
      <c r="AJ562" s="14"/>
    </row>
    <row r="563" spans="1:36" s="11" customFormat="1" ht="15" hidden="1" customHeight="1" x14ac:dyDescent="0.15">
      <c r="A563" s="59"/>
      <c r="B563" s="79"/>
      <c r="C563" s="202"/>
      <c r="D563" s="203"/>
      <c r="E563" s="203"/>
      <c r="F563" s="204"/>
      <c r="G563" s="205"/>
      <c r="H563" s="205"/>
      <c r="I563" s="206"/>
      <c r="J563" s="205"/>
      <c r="K563" s="205"/>
      <c r="L563" s="207"/>
      <c r="M563" s="208"/>
      <c r="N563" s="209"/>
      <c r="O563" s="152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52"/>
      <c r="AF563" s="152"/>
      <c r="AG563" s="14"/>
      <c r="AH563" s="73"/>
      <c r="AI563" s="14"/>
      <c r="AJ563" s="14"/>
    </row>
    <row r="564" spans="1:36" s="11" customFormat="1" ht="15" hidden="1" customHeight="1" x14ac:dyDescent="0.15">
      <c r="A564" s="59"/>
      <c r="B564" s="79"/>
      <c r="C564" s="202"/>
      <c r="D564" s="203"/>
      <c r="E564" s="203"/>
      <c r="F564" s="204"/>
      <c r="G564" s="205"/>
      <c r="H564" s="205"/>
      <c r="I564" s="206"/>
      <c r="J564" s="205"/>
      <c r="K564" s="205"/>
      <c r="L564" s="207"/>
      <c r="M564" s="208"/>
      <c r="N564" s="209"/>
      <c r="O564" s="152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52"/>
      <c r="AF564" s="152"/>
      <c r="AG564" s="14"/>
      <c r="AH564" s="73"/>
      <c r="AI564" s="14"/>
      <c r="AJ564" s="14"/>
    </row>
    <row r="565" spans="1:36" s="11" customFormat="1" ht="15" hidden="1" customHeight="1" x14ac:dyDescent="0.15">
      <c r="A565" s="59"/>
      <c r="B565" s="79"/>
      <c r="C565" s="202"/>
      <c r="D565" s="203"/>
      <c r="E565" s="203"/>
      <c r="F565" s="204"/>
      <c r="G565" s="205"/>
      <c r="H565" s="205"/>
      <c r="I565" s="206"/>
      <c r="J565" s="205"/>
      <c r="K565" s="205"/>
      <c r="L565" s="207"/>
      <c r="M565" s="208"/>
      <c r="N565" s="209"/>
      <c r="O565" s="152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52"/>
      <c r="AF565" s="152"/>
      <c r="AG565" s="14"/>
      <c r="AH565" s="73"/>
      <c r="AI565" s="14"/>
      <c r="AJ565" s="14"/>
    </row>
    <row r="566" spans="1:36" s="11" customFormat="1" ht="15" hidden="1" customHeight="1" x14ac:dyDescent="0.15">
      <c r="A566" s="59"/>
      <c r="B566" s="79"/>
      <c r="C566" s="202"/>
      <c r="D566" s="203"/>
      <c r="E566" s="203"/>
      <c r="F566" s="204"/>
      <c r="G566" s="205"/>
      <c r="H566" s="205"/>
      <c r="I566" s="206"/>
      <c r="J566" s="205"/>
      <c r="K566" s="205"/>
      <c r="L566" s="207"/>
      <c r="M566" s="208"/>
      <c r="N566" s="209"/>
      <c r="O566" s="152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52"/>
      <c r="AF566" s="152"/>
      <c r="AG566" s="14"/>
      <c r="AH566" s="73"/>
      <c r="AI566" s="14"/>
      <c r="AJ566" s="14"/>
    </row>
    <row r="567" spans="1:36" s="11" customFormat="1" ht="15" hidden="1" customHeight="1" x14ac:dyDescent="0.15">
      <c r="A567" s="59"/>
      <c r="B567" s="79"/>
      <c r="C567" s="202"/>
      <c r="D567" s="203"/>
      <c r="E567" s="203"/>
      <c r="F567" s="204"/>
      <c r="G567" s="205"/>
      <c r="H567" s="205"/>
      <c r="I567" s="206"/>
      <c r="J567" s="205"/>
      <c r="K567" s="205"/>
      <c r="L567" s="207"/>
      <c r="M567" s="208"/>
      <c r="N567" s="209"/>
      <c r="O567" s="152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52"/>
      <c r="AF567" s="152"/>
      <c r="AG567" s="14"/>
      <c r="AH567" s="73"/>
      <c r="AI567" s="14"/>
      <c r="AJ567" s="14"/>
    </row>
    <row r="568" spans="1:36" s="11" customFormat="1" ht="15" hidden="1" customHeight="1" x14ac:dyDescent="0.15">
      <c r="A568" s="59"/>
      <c r="B568" s="79"/>
      <c r="C568" s="202"/>
      <c r="D568" s="203"/>
      <c r="E568" s="203"/>
      <c r="F568" s="204"/>
      <c r="G568" s="205"/>
      <c r="H568" s="205"/>
      <c r="I568" s="206"/>
      <c r="J568" s="205"/>
      <c r="K568" s="205"/>
      <c r="L568" s="207"/>
      <c r="M568" s="208"/>
      <c r="N568" s="209"/>
      <c r="O568" s="152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52"/>
      <c r="AF568" s="152"/>
      <c r="AG568" s="14"/>
      <c r="AH568" s="73"/>
      <c r="AI568" s="14"/>
      <c r="AJ568" s="14"/>
    </row>
    <row r="569" spans="1:36" s="11" customFormat="1" ht="15" hidden="1" customHeight="1" x14ac:dyDescent="0.15">
      <c r="A569" s="59"/>
      <c r="B569" s="79"/>
      <c r="C569" s="202"/>
      <c r="D569" s="203"/>
      <c r="E569" s="203"/>
      <c r="F569" s="204"/>
      <c r="G569" s="205"/>
      <c r="H569" s="205"/>
      <c r="I569" s="206"/>
      <c r="J569" s="205"/>
      <c r="K569" s="205"/>
      <c r="L569" s="207"/>
      <c r="M569" s="208"/>
      <c r="N569" s="209"/>
      <c r="O569" s="152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52"/>
      <c r="AF569" s="152"/>
      <c r="AG569" s="14"/>
      <c r="AH569" s="73"/>
      <c r="AI569" s="14"/>
      <c r="AJ569" s="14"/>
    </row>
    <row r="570" spans="1:36" s="11" customFormat="1" ht="15" hidden="1" customHeight="1" x14ac:dyDescent="0.15">
      <c r="A570" s="59"/>
      <c r="B570" s="79"/>
      <c r="C570" s="202"/>
      <c r="D570" s="203"/>
      <c r="E570" s="203"/>
      <c r="F570" s="204"/>
      <c r="G570" s="205"/>
      <c r="H570" s="205"/>
      <c r="I570" s="206"/>
      <c r="J570" s="205"/>
      <c r="K570" s="205"/>
      <c r="L570" s="207"/>
      <c r="M570" s="208"/>
      <c r="N570" s="209"/>
      <c r="O570" s="152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52"/>
      <c r="AF570" s="152"/>
      <c r="AG570" s="14"/>
      <c r="AH570" s="73"/>
      <c r="AI570" s="14"/>
      <c r="AJ570" s="14"/>
    </row>
    <row r="571" spans="1:36" s="11" customFormat="1" ht="15" hidden="1" customHeight="1" x14ac:dyDescent="0.15">
      <c r="A571" s="59"/>
      <c r="B571" s="79"/>
      <c r="C571" s="202"/>
      <c r="D571" s="203"/>
      <c r="E571" s="203"/>
      <c r="F571" s="204"/>
      <c r="G571" s="205"/>
      <c r="H571" s="205"/>
      <c r="I571" s="206"/>
      <c r="J571" s="205"/>
      <c r="K571" s="205"/>
      <c r="L571" s="207"/>
      <c r="M571" s="208"/>
      <c r="N571" s="209"/>
      <c r="O571" s="152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52"/>
      <c r="AF571" s="152"/>
      <c r="AG571" s="14"/>
      <c r="AH571" s="73"/>
      <c r="AI571" s="14"/>
      <c r="AJ571" s="14"/>
    </row>
    <row r="572" spans="1:36" s="11" customFormat="1" ht="15" hidden="1" customHeight="1" x14ac:dyDescent="0.15">
      <c r="A572" s="59"/>
      <c r="B572" s="79"/>
      <c r="C572" s="202"/>
      <c r="D572" s="203"/>
      <c r="E572" s="203"/>
      <c r="F572" s="204"/>
      <c r="G572" s="205"/>
      <c r="H572" s="205"/>
      <c r="I572" s="206"/>
      <c r="J572" s="205"/>
      <c r="K572" s="205"/>
      <c r="L572" s="207"/>
      <c r="M572" s="208"/>
      <c r="N572" s="209"/>
      <c r="O572" s="152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52"/>
      <c r="AF572" s="152"/>
      <c r="AG572" s="14"/>
      <c r="AH572" s="73"/>
      <c r="AI572" s="14"/>
      <c r="AJ572" s="14"/>
    </row>
    <row r="573" spans="1:36" s="11" customFormat="1" ht="15" hidden="1" customHeight="1" x14ac:dyDescent="0.15">
      <c r="A573" s="59"/>
      <c r="B573" s="79"/>
      <c r="C573" s="202"/>
      <c r="D573" s="203"/>
      <c r="E573" s="203"/>
      <c r="F573" s="204"/>
      <c r="G573" s="205"/>
      <c r="H573" s="205"/>
      <c r="I573" s="206"/>
      <c r="J573" s="205"/>
      <c r="K573" s="205"/>
      <c r="L573" s="207"/>
      <c r="M573" s="208"/>
      <c r="N573" s="209"/>
      <c r="O573" s="152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52"/>
      <c r="AF573" s="152"/>
      <c r="AG573" s="14"/>
      <c r="AH573" s="73"/>
      <c r="AI573" s="14"/>
      <c r="AJ573" s="14"/>
    </row>
    <row r="574" spans="1:36" s="11" customFormat="1" ht="15" hidden="1" customHeight="1" x14ac:dyDescent="0.15">
      <c r="A574" s="59"/>
      <c r="B574" s="79"/>
      <c r="C574" s="202"/>
      <c r="D574" s="203"/>
      <c r="E574" s="203"/>
      <c r="F574" s="204"/>
      <c r="G574" s="205"/>
      <c r="H574" s="205"/>
      <c r="I574" s="206"/>
      <c r="J574" s="205"/>
      <c r="K574" s="205"/>
      <c r="L574" s="207"/>
      <c r="M574" s="208"/>
      <c r="N574" s="209"/>
      <c r="O574" s="152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52"/>
      <c r="AF574" s="152"/>
      <c r="AG574" s="14"/>
      <c r="AH574" s="73"/>
      <c r="AI574" s="14"/>
      <c r="AJ574" s="14"/>
    </row>
    <row r="575" spans="1:36" s="11" customFormat="1" ht="15" hidden="1" customHeight="1" x14ac:dyDescent="0.15">
      <c r="A575" s="59"/>
      <c r="B575" s="79"/>
      <c r="C575" s="202"/>
      <c r="D575" s="203"/>
      <c r="E575" s="203"/>
      <c r="F575" s="204"/>
      <c r="G575" s="205"/>
      <c r="H575" s="205"/>
      <c r="I575" s="206"/>
      <c r="J575" s="205"/>
      <c r="K575" s="205"/>
      <c r="L575" s="207"/>
      <c r="M575" s="208"/>
      <c r="N575" s="209"/>
      <c r="O575" s="152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52"/>
      <c r="AF575" s="152"/>
      <c r="AG575" s="14"/>
      <c r="AH575" s="73"/>
      <c r="AI575" s="14"/>
      <c r="AJ575" s="14"/>
    </row>
    <row r="576" spans="1:36" s="11" customFormat="1" ht="15" hidden="1" customHeight="1" x14ac:dyDescent="0.15">
      <c r="A576" s="59"/>
      <c r="B576" s="79"/>
      <c r="C576" s="202"/>
      <c r="D576" s="203"/>
      <c r="E576" s="203"/>
      <c r="F576" s="204"/>
      <c r="G576" s="205"/>
      <c r="H576" s="205"/>
      <c r="I576" s="206"/>
      <c r="J576" s="205"/>
      <c r="K576" s="205"/>
      <c r="L576" s="207"/>
      <c r="M576" s="208"/>
      <c r="N576" s="209"/>
      <c r="O576" s="152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52"/>
      <c r="AF576" s="152"/>
      <c r="AG576" s="14"/>
      <c r="AH576" s="73"/>
      <c r="AI576" s="14"/>
      <c r="AJ576" s="14"/>
    </row>
    <row r="577" spans="1:36" s="11" customFormat="1" ht="15" hidden="1" customHeight="1" x14ac:dyDescent="0.15">
      <c r="A577" s="59"/>
      <c r="B577" s="79"/>
      <c r="C577" s="202"/>
      <c r="D577" s="203"/>
      <c r="E577" s="203"/>
      <c r="F577" s="204"/>
      <c r="G577" s="205"/>
      <c r="H577" s="205"/>
      <c r="I577" s="206"/>
      <c r="J577" s="205"/>
      <c r="K577" s="205"/>
      <c r="L577" s="207"/>
      <c r="M577" s="208"/>
      <c r="N577" s="209"/>
      <c r="O577" s="152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52"/>
      <c r="AF577" s="152"/>
      <c r="AG577" s="14"/>
      <c r="AH577" s="73"/>
      <c r="AI577" s="14"/>
      <c r="AJ577" s="14"/>
    </row>
    <row r="578" spans="1:36" s="11" customFormat="1" ht="15" hidden="1" customHeight="1" x14ac:dyDescent="0.15">
      <c r="A578" s="59"/>
      <c r="B578" s="79"/>
      <c r="C578" s="202"/>
      <c r="D578" s="203"/>
      <c r="E578" s="203"/>
      <c r="F578" s="204"/>
      <c r="G578" s="205"/>
      <c r="H578" s="205"/>
      <c r="I578" s="206"/>
      <c r="J578" s="205"/>
      <c r="K578" s="205"/>
      <c r="L578" s="207"/>
      <c r="M578" s="208"/>
      <c r="N578" s="209"/>
      <c r="O578" s="152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52"/>
      <c r="AF578" s="152"/>
      <c r="AG578" s="14"/>
      <c r="AH578" s="73"/>
      <c r="AI578" s="14"/>
      <c r="AJ578" s="14"/>
    </row>
    <row r="579" spans="1:36" s="11" customFormat="1" ht="15" hidden="1" customHeight="1" x14ac:dyDescent="0.15">
      <c r="A579" s="59"/>
      <c r="B579" s="79"/>
      <c r="C579" s="202"/>
      <c r="D579" s="203"/>
      <c r="E579" s="203"/>
      <c r="F579" s="204"/>
      <c r="G579" s="205"/>
      <c r="H579" s="205"/>
      <c r="I579" s="206"/>
      <c r="J579" s="205"/>
      <c r="K579" s="205"/>
      <c r="L579" s="207"/>
      <c r="M579" s="208"/>
      <c r="N579" s="209"/>
      <c r="O579" s="152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52"/>
      <c r="AF579" s="152"/>
      <c r="AG579" s="14"/>
      <c r="AH579" s="73"/>
      <c r="AI579" s="14"/>
      <c r="AJ579" s="14"/>
    </row>
    <row r="580" spans="1:36" s="11" customFormat="1" ht="15" hidden="1" customHeight="1" x14ac:dyDescent="0.15">
      <c r="A580" s="59"/>
      <c r="B580" s="79"/>
      <c r="C580" s="202"/>
      <c r="D580" s="203"/>
      <c r="E580" s="203"/>
      <c r="F580" s="204"/>
      <c r="G580" s="205"/>
      <c r="H580" s="205"/>
      <c r="I580" s="206"/>
      <c r="J580" s="205"/>
      <c r="K580" s="205"/>
      <c r="L580" s="207"/>
      <c r="M580" s="208"/>
      <c r="N580" s="209"/>
      <c r="O580" s="152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52"/>
      <c r="AF580" s="152"/>
      <c r="AG580" s="14"/>
      <c r="AH580" s="73"/>
      <c r="AI580" s="14"/>
      <c r="AJ580" s="14"/>
    </row>
    <row r="581" spans="1:36" s="11" customFormat="1" ht="15" hidden="1" customHeight="1" x14ac:dyDescent="0.15">
      <c r="A581" s="59"/>
      <c r="B581" s="79"/>
      <c r="C581" s="202"/>
      <c r="D581" s="203"/>
      <c r="E581" s="203"/>
      <c r="F581" s="204"/>
      <c r="G581" s="205"/>
      <c r="H581" s="205"/>
      <c r="I581" s="206"/>
      <c r="J581" s="205"/>
      <c r="K581" s="205"/>
      <c r="L581" s="207"/>
      <c r="M581" s="208"/>
      <c r="N581" s="209"/>
      <c r="O581" s="152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52"/>
      <c r="AF581" s="152"/>
      <c r="AG581" s="14"/>
      <c r="AH581" s="73"/>
      <c r="AI581" s="14"/>
      <c r="AJ581" s="14"/>
    </row>
    <row r="582" spans="1:36" s="11" customFormat="1" ht="15" hidden="1" customHeight="1" x14ac:dyDescent="0.15">
      <c r="A582" s="59"/>
      <c r="B582" s="79"/>
      <c r="C582" s="202"/>
      <c r="D582" s="203"/>
      <c r="E582" s="203"/>
      <c r="F582" s="204"/>
      <c r="G582" s="205"/>
      <c r="H582" s="205"/>
      <c r="I582" s="206"/>
      <c r="J582" s="205"/>
      <c r="K582" s="205"/>
      <c r="L582" s="207"/>
      <c r="M582" s="208"/>
      <c r="N582" s="209"/>
      <c r="O582" s="152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52"/>
      <c r="AF582" s="152"/>
      <c r="AG582" s="14"/>
      <c r="AH582" s="73"/>
      <c r="AI582" s="14"/>
      <c r="AJ582" s="14"/>
    </row>
    <row r="583" spans="1:36" s="11" customFormat="1" ht="15" hidden="1" customHeight="1" x14ac:dyDescent="0.15">
      <c r="A583" s="59"/>
      <c r="B583" s="79"/>
      <c r="C583" s="202"/>
      <c r="D583" s="203"/>
      <c r="E583" s="203"/>
      <c r="F583" s="204"/>
      <c r="G583" s="205"/>
      <c r="H583" s="205"/>
      <c r="I583" s="206"/>
      <c r="J583" s="205"/>
      <c r="K583" s="205"/>
      <c r="L583" s="207"/>
      <c r="M583" s="208"/>
      <c r="N583" s="209"/>
      <c r="O583" s="152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52"/>
      <c r="AF583" s="152"/>
      <c r="AG583" s="14"/>
      <c r="AH583" s="73"/>
      <c r="AI583" s="14"/>
      <c r="AJ583" s="14"/>
    </row>
    <row r="584" spans="1:36" s="11" customFormat="1" ht="15" hidden="1" customHeight="1" x14ac:dyDescent="0.15">
      <c r="A584" s="59"/>
      <c r="B584" s="79"/>
      <c r="C584" s="202"/>
      <c r="D584" s="203"/>
      <c r="E584" s="203"/>
      <c r="F584" s="204"/>
      <c r="G584" s="205"/>
      <c r="H584" s="205"/>
      <c r="I584" s="206"/>
      <c r="J584" s="205"/>
      <c r="K584" s="205"/>
      <c r="L584" s="207"/>
      <c r="M584" s="208"/>
      <c r="N584" s="209"/>
      <c r="O584" s="152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52"/>
      <c r="AF584" s="152"/>
      <c r="AG584" s="14"/>
      <c r="AH584" s="73"/>
      <c r="AI584" s="14"/>
      <c r="AJ584" s="14"/>
    </row>
    <row r="585" spans="1:36" s="11" customFormat="1" ht="15" hidden="1" customHeight="1" x14ac:dyDescent="0.15">
      <c r="A585" s="59"/>
      <c r="B585" s="79"/>
      <c r="C585" s="202"/>
      <c r="D585" s="203"/>
      <c r="E585" s="203"/>
      <c r="F585" s="204"/>
      <c r="G585" s="205"/>
      <c r="H585" s="205"/>
      <c r="I585" s="206"/>
      <c r="J585" s="205"/>
      <c r="K585" s="205"/>
      <c r="L585" s="207"/>
      <c r="M585" s="208"/>
      <c r="N585" s="209"/>
      <c r="O585" s="152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52"/>
      <c r="AF585" s="152"/>
      <c r="AG585" s="14"/>
      <c r="AH585" s="73"/>
      <c r="AI585" s="14"/>
      <c r="AJ585" s="14"/>
    </row>
    <row r="586" spans="1:36" s="11" customFormat="1" ht="15" hidden="1" customHeight="1" x14ac:dyDescent="0.15">
      <c r="A586" s="59"/>
      <c r="B586" s="79"/>
      <c r="C586" s="202"/>
      <c r="D586" s="203"/>
      <c r="E586" s="203"/>
      <c r="F586" s="204"/>
      <c r="G586" s="205"/>
      <c r="H586" s="205"/>
      <c r="I586" s="206"/>
      <c r="J586" s="205"/>
      <c r="K586" s="205"/>
      <c r="L586" s="207"/>
      <c r="M586" s="208"/>
      <c r="N586" s="209"/>
      <c r="O586" s="152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52"/>
      <c r="AF586" s="152"/>
      <c r="AG586" s="14"/>
      <c r="AH586" s="73"/>
      <c r="AI586" s="14"/>
      <c r="AJ586" s="14"/>
    </row>
    <row r="587" spans="1:36" s="11" customFormat="1" ht="15" hidden="1" customHeight="1" x14ac:dyDescent="0.15">
      <c r="A587" s="59"/>
      <c r="B587" s="79"/>
      <c r="C587" s="202"/>
      <c r="D587" s="203"/>
      <c r="E587" s="203"/>
      <c r="F587" s="204"/>
      <c r="G587" s="205"/>
      <c r="H587" s="205"/>
      <c r="I587" s="206"/>
      <c r="J587" s="205"/>
      <c r="K587" s="205"/>
      <c r="L587" s="207"/>
      <c r="M587" s="208"/>
      <c r="N587" s="209"/>
      <c r="O587" s="152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52"/>
      <c r="AF587" s="152"/>
      <c r="AG587" s="14"/>
      <c r="AH587" s="73"/>
      <c r="AI587" s="14"/>
      <c r="AJ587" s="14"/>
    </row>
    <row r="588" spans="1:36" s="11" customFormat="1" ht="15" hidden="1" customHeight="1" x14ac:dyDescent="0.15">
      <c r="A588" s="59"/>
      <c r="B588" s="79"/>
      <c r="C588" s="202"/>
      <c r="D588" s="203"/>
      <c r="E588" s="203"/>
      <c r="F588" s="204"/>
      <c r="G588" s="205"/>
      <c r="H588" s="205"/>
      <c r="I588" s="206"/>
      <c r="J588" s="205"/>
      <c r="K588" s="205"/>
      <c r="L588" s="207"/>
      <c r="M588" s="208"/>
      <c r="N588" s="209"/>
      <c r="O588" s="152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52"/>
      <c r="AF588" s="152"/>
      <c r="AG588" s="14"/>
      <c r="AH588" s="73"/>
      <c r="AI588" s="14"/>
      <c r="AJ588" s="14"/>
    </row>
    <row r="589" spans="1:36" s="11" customFormat="1" ht="15" hidden="1" customHeight="1" x14ac:dyDescent="0.15">
      <c r="A589" s="59"/>
      <c r="B589" s="79"/>
      <c r="C589" s="202"/>
      <c r="D589" s="203"/>
      <c r="E589" s="203"/>
      <c r="F589" s="204"/>
      <c r="G589" s="205"/>
      <c r="H589" s="205"/>
      <c r="I589" s="206"/>
      <c r="J589" s="205"/>
      <c r="K589" s="205"/>
      <c r="L589" s="207"/>
      <c r="M589" s="208"/>
      <c r="N589" s="209"/>
      <c r="O589" s="152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52"/>
      <c r="AF589" s="152"/>
      <c r="AG589" s="14"/>
      <c r="AH589" s="73"/>
      <c r="AI589" s="14"/>
      <c r="AJ589" s="14"/>
    </row>
    <row r="590" spans="1:36" s="11" customFormat="1" ht="15" hidden="1" customHeight="1" x14ac:dyDescent="0.15">
      <c r="A590" s="59"/>
      <c r="B590" s="79"/>
      <c r="C590" s="202"/>
      <c r="D590" s="203"/>
      <c r="E590" s="203"/>
      <c r="F590" s="204"/>
      <c r="G590" s="205"/>
      <c r="H590" s="205"/>
      <c r="I590" s="206"/>
      <c r="J590" s="205"/>
      <c r="K590" s="205"/>
      <c r="L590" s="207"/>
      <c r="M590" s="208"/>
      <c r="N590" s="209"/>
      <c r="O590" s="152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52"/>
      <c r="AF590" s="152"/>
      <c r="AG590" s="14"/>
      <c r="AH590" s="73"/>
      <c r="AI590" s="14"/>
      <c r="AJ590" s="14"/>
    </row>
    <row r="591" spans="1:36" s="11" customFormat="1" ht="15" hidden="1" customHeight="1" x14ac:dyDescent="0.15">
      <c r="A591" s="59"/>
      <c r="B591" s="79"/>
      <c r="C591" s="202"/>
      <c r="D591" s="203"/>
      <c r="E591" s="203"/>
      <c r="F591" s="204"/>
      <c r="G591" s="205"/>
      <c r="H591" s="205"/>
      <c r="I591" s="206"/>
      <c r="J591" s="205"/>
      <c r="K591" s="205"/>
      <c r="L591" s="207"/>
      <c r="M591" s="208"/>
      <c r="N591" s="209"/>
      <c r="O591" s="152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52"/>
      <c r="AF591" s="152"/>
      <c r="AG591" s="14"/>
      <c r="AH591" s="73"/>
      <c r="AI591" s="14"/>
      <c r="AJ591" s="14"/>
    </row>
    <row r="592" spans="1:36" s="11" customFormat="1" ht="15" hidden="1" customHeight="1" x14ac:dyDescent="0.15">
      <c r="A592" s="59"/>
      <c r="B592" s="79"/>
      <c r="C592" s="202"/>
      <c r="D592" s="203"/>
      <c r="E592" s="203"/>
      <c r="F592" s="204"/>
      <c r="G592" s="205"/>
      <c r="H592" s="205"/>
      <c r="I592" s="206"/>
      <c r="J592" s="205"/>
      <c r="K592" s="205"/>
      <c r="L592" s="207"/>
      <c r="M592" s="208"/>
      <c r="N592" s="209"/>
      <c r="O592" s="152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52"/>
      <c r="AF592" s="152"/>
      <c r="AG592" s="14"/>
      <c r="AH592" s="73"/>
      <c r="AI592" s="14"/>
      <c r="AJ592" s="14"/>
    </row>
    <row r="593" spans="1:36" s="11" customFormat="1" ht="15" hidden="1" customHeight="1" x14ac:dyDescent="0.15">
      <c r="A593" s="59"/>
      <c r="B593" s="79"/>
      <c r="C593" s="202"/>
      <c r="D593" s="203"/>
      <c r="E593" s="203"/>
      <c r="F593" s="204"/>
      <c r="G593" s="205"/>
      <c r="H593" s="205"/>
      <c r="I593" s="206"/>
      <c r="J593" s="205"/>
      <c r="K593" s="205"/>
      <c r="L593" s="207"/>
      <c r="M593" s="208"/>
      <c r="N593" s="209"/>
      <c r="O593" s="152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52"/>
      <c r="AF593" s="152"/>
      <c r="AG593" s="14"/>
      <c r="AH593" s="73"/>
      <c r="AI593" s="14"/>
      <c r="AJ593" s="14"/>
    </row>
    <row r="594" spans="1:36" s="11" customFormat="1" ht="15" hidden="1" customHeight="1" x14ac:dyDescent="0.15">
      <c r="A594" s="59"/>
      <c r="B594" s="79"/>
      <c r="C594" s="202"/>
      <c r="D594" s="203"/>
      <c r="E594" s="203"/>
      <c r="F594" s="204"/>
      <c r="G594" s="205"/>
      <c r="H594" s="205"/>
      <c r="I594" s="206"/>
      <c r="J594" s="205"/>
      <c r="K594" s="205"/>
      <c r="L594" s="207"/>
      <c r="M594" s="208"/>
      <c r="N594" s="209"/>
      <c r="O594" s="152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52"/>
      <c r="AF594" s="152"/>
      <c r="AG594" s="14"/>
      <c r="AH594" s="73"/>
      <c r="AI594" s="14"/>
      <c r="AJ594" s="14"/>
    </row>
    <row r="595" spans="1:36" s="11" customFormat="1" ht="15" hidden="1" customHeight="1" x14ac:dyDescent="0.15">
      <c r="A595" s="59"/>
      <c r="B595" s="79"/>
      <c r="C595" s="202"/>
      <c r="D595" s="203"/>
      <c r="E595" s="203"/>
      <c r="F595" s="204"/>
      <c r="G595" s="205"/>
      <c r="H595" s="205"/>
      <c r="I595" s="206"/>
      <c r="J595" s="205"/>
      <c r="K595" s="205"/>
      <c r="L595" s="207"/>
      <c r="M595" s="208"/>
      <c r="N595" s="209"/>
      <c r="O595" s="152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52"/>
      <c r="AF595" s="152"/>
      <c r="AG595" s="14"/>
      <c r="AH595" s="73"/>
      <c r="AI595" s="14"/>
      <c r="AJ595" s="14"/>
    </row>
    <row r="596" spans="1:36" s="11" customFormat="1" ht="15" hidden="1" customHeight="1" x14ac:dyDescent="0.15">
      <c r="A596" s="59"/>
      <c r="B596" s="79"/>
      <c r="C596" s="202"/>
      <c r="D596" s="203"/>
      <c r="E596" s="203"/>
      <c r="F596" s="204"/>
      <c r="G596" s="205"/>
      <c r="H596" s="205"/>
      <c r="I596" s="206"/>
      <c r="J596" s="205"/>
      <c r="K596" s="205"/>
      <c r="L596" s="207"/>
      <c r="M596" s="208"/>
      <c r="N596" s="209"/>
      <c r="O596" s="152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52"/>
      <c r="AF596" s="152"/>
      <c r="AG596" s="14"/>
      <c r="AH596" s="73"/>
      <c r="AI596" s="14"/>
      <c r="AJ596" s="14"/>
    </row>
    <row r="597" spans="1:36" s="11" customFormat="1" ht="15" hidden="1" customHeight="1" x14ac:dyDescent="0.15">
      <c r="A597" s="59"/>
      <c r="B597" s="79"/>
      <c r="C597" s="202"/>
      <c r="D597" s="203"/>
      <c r="E597" s="203"/>
      <c r="F597" s="204"/>
      <c r="G597" s="205"/>
      <c r="H597" s="205"/>
      <c r="I597" s="206"/>
      <c r="J597" s="205"/>
      <c r="K597" s="205"/>
      <c r="L597" s="207"/>
      <c r="M597" s="208"/>
      <c r="N597" s="209"/>
      <c r="O597" s="152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52"/>
      <c r="AF597" s="152"/>
      <c r="AG597" s="14"/>
      <c r="AH597" s="73"/>
      <c r="AI597" s="14"/>
      <c r="AJ597" s="14"/>
    </row>
    <row r="598" spans="1:36" s="11" customFormat="1" ht="15" hidden="1" customHeight="1" x14ac:dyDescent="0.15">
      <c r="A598" s="59"/>
      <c r="B598" s="79"/>
      <c r="C598" s="202"/>
      <c r="D598" s="203"/>
      <c r="E598" s="203"/>
      <c r="F598" s="204"/>
      <c r="G598" s="205"/>
      <c r="H598" s="205"/>
      <c r="I598" s="206"/>
      <c r="J598" s="205"/>
      <c r="K598" s="205"/>
      <c r="L598" s="207"/>
      <c r="M598" s="208"/>
      <c r="N598" s="209"/>
      <c r="O598" s="152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52"/>
      <c r="AF598" s="152"/>
      <c r="AG598" s="14"/>
      <c r="AH598" s="73"/>
      <c r="AI598" s="14"/>
      <c r="AJ598" s="14"/>
    </row>
    <row r="599" spans="1:36" s="11" customFormat="1" ht="15" hidden="1" customHeight="1" x14ac:dyDescent="0.15">
      <c r="A599" s="59"/>
      <c r="B599" s="79"/>
      <c r="C599" s="202"/>
      <c r="D599" s="203"/>
      <c r="E599" s="203"/>
      <c r="F599" s="204"/>
      <c r="G599" s="205"/>
      <c r="H599" s="205"/>
      <c r="I599" s="206"/>
      <c r="J599" s="205"/>
      <c r="K599" s="205"/>
      <c r="L599" s="207"/>
      <c r="M599" s="208"/>
      <c r="N599" s="209"/>
      <c r="O599" s="152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52"/>
      <c r="AF599" s="152"/>
      <c r="AG599" s="14"/>
      <c r="AH599" s="73"/>
      <c r="AI599" s="14"/>
      <c r="AJ599" s="14"/>
    </row>
    <row r="600" spans="1:36" s="11" customFormat="1" ht="15" hidden="1" customHeight="1" x14ac:dyDescent="0.15">
      <c r="A600" s="59"/>
      <c r="B600" s="79"/>
      <c r="C600" s="202"/>
      <c r="D600" s="203"/>
      <c r="E600" s="203"/>
      <c r="F600" s="204"/>
      <c r="G600" s="205"/>
      <c r="H600" s="205"/>
      <c r="I600" s="206"/>
      <c r="J600" s="205"/>
      <c r="K600" s="205"/>
      <c r="L600" s="207"/>
      <c r="M600" s="208"/>
      <c r="N600" s="209"/>
      <c r="O600" s="152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52"/>
      <c r="AF600" s="152"/>
      <c r="AG600" s="14"/>
      <c r="AH600" s="73"/>
      <c r="AI600" s="14"/>
      <c r="AJ600" s="14"/>
    </row>
    <row r="601" spans="1:36" s="11" customFormat="1" ht="15" hidden="1" customHeight="1" x14ac:dyDescent="0.15">
      <c r="A601" s="59"/>
      <c r="B601" s="79"/>
      <c r="C601" s="202"/>
      <c r="D601" s="203"/>
      <c r="E601" s="203"/>
      <c r="F601" s="204"/>
      <c r="G601" s="205"/>
      <c r="H601" s="205"/>
      <c r="I601" s="206"/>
      <c r="J601" s="205"/>
      <c r="K601" s="205"/>
      <c r="L601" s="207"/>
      <c r="M601" s="208"/>
      <c r="N601" s="209"/>
      <c r="O601" s="152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52"/>
      <c r="AF601" s="152"/>
      <c r="AG601" s="14"/>
      <c r="AH601" s="73"/>
      <c r="AI601" s="14"/>
      <c r="AJ601" s="14"/>
    </row>
    <row r="602" spans="1:36" s="11" customFormat="1" ht="15" hidden="1" customHeight="1" x14ac:dyDescent="0.15">
      <c r="A602" s="59"/>
      <c r="B602" s="79"/>
      <c r="C602" s="202"/>
      <c r="D602" s="203"/>
      <c r="E602" s="203"/>
      <c r="F602" s="204"/>
      <c r="G602" s="205"/>
      <c r="H602" s="205"/>
      <c r="I602" s="206"/>
      <c r="J602" s="205"/>
      <c r="K602" s="205"/>
      <c r="L602" s="207"/>
      <c r="M602" s="208"/>
      <c r="N602" s="209"/>
      <c r="O602" s="152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52"/>
      <c r="AF602" s="152"/>
      <c r="AG602" s="14"/>
      <c r="AH602" s="73"/>
      <c r="AI602" s="14"/>
      <c r="AJ602" s="14"/>
    </row>
    <row r="603" spans="1:36" s="11" customFormat="1" ht="15" hidden="1" customHeight="1" x14ac:dyDescent="0.15">
      <c r="A603" s="59"/>
      <c r="B603" s="79"/>
      <c r="C603" s="202"/>
      <c r="D603" s="203"/>
      <c r="E603" s="203"/>
      <c r="F603" s="204"/>
      <c r="G603" s="205"/>
      <c r="H603" s="205"/>
      <c r="I603" s="206"/>
      <c r="J603" s="205"/>
      <c r="K603" s="205"/>
      <c r="L603" s="207"/>
      <c r="M603" s="208"/>
      <c r="N603" s="209"/>
      <c r="O603" s="152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52"/>
      <c r="AF603" s="152"/>
      <c r="AG603" s="14"/>
      <c r="AH603" s="73"/>
      <c r="AI603" s="14"/>
      <c r="AJ603" s="14"/>
    </row>
    <row r="604" spans="1:36" s="11" customFormat="1" ht="15" hidden="1" customHeight="1" x14ac:dyDescent="0.15">
      <c r="A604" s="59"/>
      <c r="B604" s="79"/>
      <c r="C604" s="202"/>
      <c r="D604" s="203"/>
      <c r="E604" s="203"/>
      <c r="F604" s="204"/>
      <c r="G604" s="205"/>
      <c r="H604" s="205"/>
      <c r="I604" s="206"/>
      <c r="J604" s="205"/>
      <c r="K604" s="205"/>
      <c r="L604" s="207"/>
      <c r="M604" s="208"/>
      <c r="N604" s="209"/>
      <c r="O604" s="152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52"/>
      <c r="AF604" s="152"/>
      <c r="AG604" s="14"/>
      <c r="AH604" s="73"/>
      <c r="AI604" s="14"/>
      <c r="AJ604" s="14"/>
    </row>
    <row r="605" spans="1:36" s="11" customFormat="1" ht="15" hidden="1" customHeight="1" x14ac:dyDescent="0.15">
      <c r="A605" s="59"/>
      <c r="B605" s="79"/>
      <c r="C605" s="202"/>
      <c r="D605" s="203"/>
      <c r="E605" s="203"/>
      <c r="F605" s="204"/>
      <c r="G605" s="205"/>
      <c r="H605" s="205"/>
      <c r="I605" s="206"/>
      <c r="J605" s="205"/>
      <c r="K605" s="205"/>
      <c r="L605" s="207"/>
      <c r="M605" s="208"/>
      <c r="N605" s="209"/>
      <c r="O605" s="152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52"/>
      <c r="AF605" s="152"/>
      <c r="AG605" s="14"/>
      <c r="AH605" s="73"/>
      <c r="AI605" s="14"/>
      <c r="AJ605" s="14"/>
    </row>
    <row r="606" spans="1:36" s="11" customFormat="1" ht="15" hidden="1" customHeight="1" x14ac:dyDescent="0.15">
      <c r="A606" s="59"/>
      <c r="B606" s="79"/>
      <c r="C606" s="202"/>
      <c r="D606" s="203"/>
      <c r="E606" s="203"/>
      <c r="F606" s="204"/>
      <c r="G606" s="205"/>
      <c r="H606" s="205"/>
      <c r="I606" s="206"/>
      <c r="J606" s="205"/>
      <c r="K606" s="205"/>
      <c r="L606" s="207"/>
      <c r="M606" s="208"/>
      <c r="N606" s="209"/>
      <c r="O606" s="152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52"/>
      <c r="AF606" s="152"/>
      <c r="AG606" s="14"/>
      <c r="AH606" s="73"/>
      <c r="AI606" s="14"/>
      <c r="AJ606" s="14"/>
    </row>
    <row r="607" spans="1:36" s="11" customFormat="1" ht="15" hidden="1" customHeight="1" x14ac:dyDescent="0.15">
      <c r="A607" s="59"/>
      <c r="B607" s="79"/>
      <c r="C607" s="202"/>
      <c r="D607" s="203"/>
      <c r="E607" s="203"/>
      <c r="F607" s="204"/>
      <c r="G607" s="205"/>
      <c r="H607" s="205"/>
      <c r="I607" s="206"/>
      <c r="J607" s="205"/>
      <c r="K607" s="205"/>
      <c r="L607" s="207"/>
      <c r="M607" s="208"/>
      <c r="N607" s="209"/>
      <c r="O607" s="152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52"/>
      <c r="AF607" s="152"/>
      <c r="AG607" s="14"/>
      <c r="AH607" s="73"/>
      <c r="AI607" s="14"/>
      <c r="AJ607" s="14"/>
    </row>
    <row r="608" spans="1:36" s="11" customFormat="1" ht="15" hidden="1" customHeight="1" x14ac:dyDescent="0.15">
      <c r="A608" s="59"/>
      <c r="B608" s="79"/>
      <c r="C608" s="202"/>
      <c r="D608" s="203"/>
      <c r="E608" s="203"/>
      <c r="F608" s="204"/>
      <c r="G608" s="205"/>
      <c r="H608" s="205"/>
      <c r="I608" s="206"/>
      <c r="J608" s="205"/>
      <c r="K608" s="205"/>
      <c r="L608" s="207"/>
      <c r="M608" s="208"/>
      <c r="N608" s="209"/>
      <c r="O608" s="152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52"/>
      <c r="AF608" s="152"/>
      <c r="AG608" s="14"/>
      <c r="AH608" s="73"/>
      <c r="AI608" s="14"/>
      <c r="AJ608" s="14"/>
    </row>
    <row r="609" spans="1:36" s="11" customFormat="1" ht="15" hidden="1" customHeight="1" x14ac:dyDescent="0.15">
      <c r="A609" s="59"/>
      <c r="B609" s="79"/>
      <c r="C609" s="202"/>
      <c r="D609" s="203"/>
      <c r="E609" s="203"/>
      <c r="F609" s="204"/>
      <c r="G609" s="205"/>
      <c r="H609" s="205"/>
      <c r="I609" s="206"/>
      <c r="J609" s="205"/>
      <c r="K609" s="205"/>
      <c r="L609" s="207"/>
      <c r="M609" s="208"/>
      <c r="N609" s="209"/>
      <c r="O609" s="152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52"/>
      <c r="AF609" s="152"/>
      <c r="AG609" s="14"/>
      <c r="AH609" s="73"/>
      <c r="AI609" s="14"/>
      <c r="AJ609" s="14"/>
    </row>
    <row r="610" spans="1:36" s="11" customFormat="1" ht="15" hidden="1" customHeight="1" x14ac:dyDescent="0.15">
      <c r="A610" s="59"/>
      <c r="B610" s="79"/>
      <c r="C610" s="202"/>
      <c r="D610" s="203"/>
      <c r="E610" s="203"/>
      <c r="F610" s="204"/>
      <c r="G610" s="205"/>
      <c r="H610" s="205"/>
      <c r="I610" s="206"/>
      <c r="J610" s="205"/>
      <c r="K610" s="205"/>
      <c r="L610" s="207"/>
      <c r="M610" s="208"/>
      <c r="N610" s="209"/>
      <c r="O610" s="152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52"/>
      <c r="AF610" s="152"/>
      <c r="AG610" s="14"/>
      <c r="AH610" s="73"/>
      <c r="AI610" s="14"/>
      <c r="AJ610" s="14"/>
    </row>
    <row r="611" spans="1:36" s="11" customFormat="1" ht="15" hidden="1" customHeight="1" x14ac:dyDescent="0.15">
      <c r="A611" s="59"/>
      <c r="B611" s="79"/>
      <c r="C611" s="202"/>
      <c r="D611" s="203"/>
      <c r="E611" s="203"/>
      <c r="F611" s="204"/>
      <c r="G611" s="205"/>
      <c r="H611" s="205"/>
      <c r="I611" s="206"/>
      <c r="J611" s="205"/>
      <c r="K611" s="205"/>
      <c r="L611" s="207"/>
      <c r="M611" s="208"/>
      <c r="N611" s="209"/>
      <c r="O611" s="152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52"/>
      <c r="AF611" s="152"/>
      <c r="AG611" s="14"/>
      <c r="AH611" s="73"/>
      <c r="AI611" s="14"/>
      <c r="AJ611" s="14"/>
    </row>
    <row r="612" spans="1:36" s="11" customFormat="1" ht="15" hidden="1" customHeight="1" x14ac:dyDescent="0.15">
      <c r="A612" s="59"/>
      <c r="B612" s="79"/>
      <c r="C612" s="202"/>
      <c r="D612" s="203"/>
      <c r="E612" s="203"/>
      <c r="F612" s="204"/>
      <c r="G612" s="205"/>
      <c r="H612" s="205"/>
      <c r="I612" s="206"/>
      <c r="J612" s="205"/>
      <c r="K612" s="205"/>
      <c r="L612" s="207"/>
      <c r="M612" s="208"/>
      <c r="N612" s="209"/>
      <c r="O612" s="152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52"/>
      <c r="AF612" s="152"/>
      <c r="AG612" s="14"/>
      <c r="AH612" s="73"/>
      <c r="AI612" s="14"/>
      <c r="AJ612" s="14"/>
    </row>
    <row r="613" spans="1:36" s="11" customFormat="1" ht="15" hidden="1" customHeight="1" x14ac:dyDescent="0.15">
      <c r="A613" s="59"/>
      <c r="B613" s="79"/>
      <c r="C613" s="202"/>
      <c r="D613" s="203"/>
      <c r="E613" s="203"/>
      <c r="F613" s="204"/>
      <c r="G613" s="205"/>
      <c r="H613" s="205"/>
      <c r="I613" s="206"/>
      <c r="J613" s="205"/>
      <c r="K613" s="205"/>
      <c r="L613" s="207"/>
      <c r="M613" s="208"/>
      <c r="N613" s="209"/>
      <c r="O613" s="152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52"/>
      <c r="AF613" s="152"/>
      <c r="AG613" s="14"/>
      <c r="AH613" s="73"/>
      <c r="AI613" s="14"/>
      <c r="AJ613" s="14"/>
    </row>
    <row r="614" spans="1:36" s="11" customFormat="1" ht="15" hidden="1" customHeight="1" x14ac:dyDescent="0.15">
      <c r="A614" s="59"/>
      <c r="B614" s="79"/>
      <c r="C614" s="202"/>
      <c r="D614" s="203"/>
      <c r="E614" s="203"/>
      <c r="F614" s="204"/>
      <c r="G614" s="205"/>
      <c r="H614" s="205"/>
      <c r="I614" s="206"/>
      <c r="J614" s="205"/>
      <c r="K614" s="205"/>
      <c r="L614" s="207"/>
      <c r="M614" s="208"/>
      <c r="N614" s="209"/>
      <c r="O614" s="152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52"/>
      <c r="AF614" s="152"/>
      <c r="AG614" s="14"/>
      <c r="AH614" s="73"/>
      <c r="AI614" s="14"/>
      <c r="AJ614" s="14"/>
    </row>
    <row r="615" spans="1:36" s="11" customFormat="1" ht="15" hidden="1" customHeight="1" x14ac:dyDescent="0.15">
      <c r="A615" s="59"/>
      <c r="B615" s="79"/>
      <c r="C615" s="202"/>
      <c r="D615" s="203"/>
      <c r="E615" s="203"/>
      <c r="F615" s="204"/>
      <c r="G615" s="205"/>
      <c r="H615" s="205"/>
      <c r="I615" s="206"/>
      <c r="J615" s="205"/>
      <c r="K615" s="205"/>
      <c r="L615" s="207"/>
      <c r="M615" s="208"/>
      <c r="N615" s="209"/>
      <c r="O615" s="152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52"/>
      <c r="AF615" s="152"/>
      <c r="AG615" s="14"/>
      <c r="AH615" s="73"/>
      <c r="AI615" s="14"/>
      <c r="AJ615" s="14"/>
    </row>
    <row r="616" spans="1:36" s="11" customFormat="1" ht="15" hidden="1" customHeight="1" x14ac:dyDescent="0.15">
      <c r="A616" s="59"/>
      <c r="B616" s="79"/>
      <c r="C616" s="202"/>
      <c r="D616" s="203"/>
      <c r="E616" s="203"/>
      <c r="F616" s="204"/>
      <c r="G616" s="205"/>
      <c r="H616" s="205"/>
      <c r="I616" s="206"/>
      <c r="J616" s="205"/>
      <c r="K616" s="205"/>
      <c r="L616" s="207"/>
      <c r="M616" s="208"/>
      <c r="N616" s="209"/>
      <c r="O616" s="152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52"/>
      <c r="AF616" s="152"/>
      <c r="AG616" s="14"/>
      <c r="AH616" s="73"/>
      <c r="AI616" s="14"/>
      <c r="AJ616" s="14"/>
    </row>
    <row r="617" spans="1:36" s="11" customFormat="1" ht="15" hidden="1" customHeight="1" x14ac:dyDescent="0.15">
      <c r="A617" s="59"/>
      <c r="B617" s="79"/>
      <c r="C617" s="202"/>
      <c r="D617" s="203"/>
      <c r="E617" s="203"/>
      <c r="F617" s="204"/>
      <c r="G617" s="205"/>
      <c r="H617" s="205"/>
      <c r="I617" s="206"/>
      <c r="J617" s="205"/>
      <c r="K617" s="205"/>
      <c r="L617" s="207"/>
      <c r="M617" s="208"/>
      <c r="N617" s="209"/>
      <c r="O617" s="152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52"/>
      <c r="AF617" s="152"/>
      <c r="AG617" s="14"/>
      <c r="AH617" s="73"/>
      <c r="AI617" s="14"/>
      <c r="AJ617" s="14"/>
    </row>
    <row r="618" spans="1:36" s="11" customFormat="1" ht="15" hidden="1" customHeight="1" x14ac:dyDescent="0.15">
      <c r="A618" s="59"/>
      <c r="B618" s="79"/>
      <c r="C618" s="202"/>
      <c r="D618" s="203"/>
      <c r="E618" s="203"/>
      <c r="F618" s="204"/>
      <c r="G618" s="205"/>
      <c r="H618" s="205"/>
      <c r="I618" s="206"/>
      <c r="J618" s="205"/>
      <c r="K618" s="205"/>
      <c r="L618" s="207"/>
      <c r="M618" s="208"/>
      <c r="N618" s="209"/>
      <c r="O618" s="152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52"/>
      <c r="AF618" s="152"/>
      <c r="AG618" s="14"/>
      <c r="AH618" s="73"/>
      <c r="AI618" s="14"/>
      <c r="AJ618" s="14"/>
    </row>
    <row r="619" spans="1:36" s="11" customFormat="1" ht="15" hidden="1" customHeight="1" x14ac:dyDescent="0.15">
      <c r="A619" s="59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52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52"/>
      <c r="AF619" s="152"/>
      <c r="AG619" s="14"/>
      <c r="AH619" s="73"/>
      <c r="AI619" s="14"/>
      <c r="AJ619" s="14"/>
    </row>
    <row r="620" spans="1:36" s="11" customFormat="1" ht="15" hidden="1" customHeight="1" x14ac:dyDescent="0.15">
      <c r="A620" s="59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52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52"/>
      <c r="AF620" s="152"/>
      <c r="AG620" s="14"/>
      <c r="AH620" s="73"/>
      <c r="AI620" s="14"/>
      <c r="AJ620" s="14"/>
    </row>
    <row r="621" spans="1:36" s="11" customFormat="1" ht="15" hidden="1" customHeight="1" x14ac:dyDescent="0.15">
      <c r="A621" s="59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52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52"/>
      <c r="AF621" s="152"/>
      <c r="AG621" s="14"/>
      <c r="AH621" s="73"/>
      <c r="AI621" s="14"/>
      <c r="AJ621" s="14"/>
    </row>
    <row r="622" spans="1:36" s="11" customFormat="1" ht="15" hidden="1" customHeight="1" x14ac:dyDescent="0.15">
      <c r="A622" s="59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52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52"/>
      <c r="AF622" s="152"/>
      <c r="AG622" s="14"/>
      <c r="AH622" s="73"/>
      <c r="AI622" s="14"/>
      <c r="AJ622" s="14"/>
    </row>
    <row r="623" spans="1:36" s="11" customFormat="1" ht="15" hidden="1" customHeight="1" x14ac:dyDescent="0.15">
      <c r="A623" s="59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52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52"/>
      <c r="AF623" s="152"/>
      <c r="AG623" s="14"/>
      <c r="AH623" s="73"/>
      <c r="AI623" s="14"/>
      <c r="AJ623" s="14"/>
    </row>
    <row r="624" spans="1:36" s="11" customFormat="1" ht="15" hidden="1" customHeight="1" x14ac:dyDescent="0.15">
      <c r="A624" s="59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52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52"/>
      <c r="AF624" s="152"/>
      <c r="AG624" s="14"/>
      <c r="AH624" s="73"/>
      <c r="AI624" s="14"/>
      <c r="AJ624" s="14"/>
    </row>
    <row r="625" spans="1:36" s="11" customFormat="1" ht="15" hidden="1" customHeight="1" x14ac:dyDescent="0.15">
      <c r="A625" s="59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52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52"/>
      <c r="AF625" s="152"/>
      <c r="AG625" s="14"/>
      <c r="AH625" s="73"/>
      <c r="AI625" s="14"/>
      <c r="AJ625" s="14"/>
    </row>
    <row r="626" spans="1:36" s="11" customFormat="1" ht="15" hidden="1" customHeight="1" x14ac:dyDescent="0.15">
      <c r="A626" s="59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52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52"/>
      <c r="AF626" s="152"/>
      <c r="AG626" s="14"/>
      <c r="AH626" s="73"/>
      <c r="AI626" s="14"/>
      <c r="AJ626" s="14"/>
    </row>
    <row r="627" spans="1:36" s="11" customFormat="1" ht="15" hidden="1" customHeight="1" x14ac:dyDescent="0.15">
      <c r="A627" s="59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52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52"/>
      <c r="AF627" s="152"/>
      <c r="AG627" s="14"/>
      <c r="AH627" s="73"/>
      <c r="AI627" s="14"/>
      <c r="AJ627" s="14"/>
    </row>
    <row r="628" spans="1:36" s="11" customFormat="1" ht="15" hidden="1" customHeight="1" x14ac:dyDescent="0.15">
      <c r="A628" s="59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52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52"/>
      <c r="AF628" s="152"/>
      <c r="AG628" s="14"/>
      <c r="AH628" s="73"/>
      <c r="AI628" s="14"/>
      <c r="AJ628" s="14"/>
    </row>
    <row r="629" spans="1:36" s="11" customFormat="1" ht="15" hidden="1" customHeight="1" x14ac:dyDescent="0.15">
      <c r="A629" s="59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52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52"/>
      <c r="AF629" s="152"/>
      <c r="AG629" s="14"/>
      <c r="AH629" s="73"/>
      <c r="AI629" s="14"/>
      <c r="AJ629" s="14"/>
    </row>
    <row r="630" spans="1:36" s="11" customFormat="1" ht="15" hidden="1" customHeight="1" x14ac:dyDescent="0.15">
      <c r="A630" s="59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52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52"/>
      <c r="AF630" s="152"/>
      <c r="AG630" s="14"/>
      <c r="AH630" s="73"/>
      <c r="AI630" s="14"/>
      <c r="AJ630" s="14"/>
    </row>
    <row r="631" spans="1:36" s="11" customFormat="1" ht="15" hidden="1" customHeight="1" x14ac:dyDescent="0.15">
      <c r="A631" s="59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52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52"/>
      <c r="AF631" s="152"/>
      <c r="AG631" s="14"/>
      <c r="AH631" s="73"/>
      <c r="AI631" s="14"/>
      <c r="AJ631" s="14"/>
    </row>
    <row r="632" spans="1:36" s="11" customFormat="1" ht="15" hidden="1" customHeight="1" x14ac:dyDescent="0.15">
      <c r="A632" s="59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52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52"/>
      <c r="AF632" s="152"/>
      <c r="AG632" s="14"/>
      <c r="AH632" s="73"/>
      <c r="AI632" s="14"/>
      <c r="AJ632" s="14"/>
    </row>
    <row r="633" spans="1:36" s="11" customFormat="1" ht="15" hidden="1" customHeight="1" x14ac:dyDescent="0.15">
      <c r="A633" s="59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52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52"/>
      <c r="AF633" s="152"/>
      <c r="AG633" s="14"/>
      <c r="AH633" s="73"/>
      <c r="AI633" s="14"/>
      <c r="AJ633" s="14"/>
    </row>
    <row r="634" spans="1:36" s="11" customFormat="1" ht="15" hidden="1" customHeight="1" x14ac:dyDescent="0.15">
      <c r="A634" s="59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52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52"/>
      <c r="AF634" s="152"/>
      <c r="AG634" s="14"/>
      <c r="AH634" s="73"/>
      <c r="AI634" s="14"/>
      <c r="AJ634" s="14"/>
    </row>
    <row r="635" spans="1:36" s="11" customFormat="1" ht="15" hidden="1" customHeight="1" x14ac:dyDescent="0.15">
      <c r="A635" s="59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52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52"/>
      <c r="AF635" s="152"/>
      <c r="AG635" s="14"/>
      <c r="AH635" s="73"/>
      <c r="AI635" s="14"/>
      <c r="AJ635" s="14"/>
    </row>
    <row r="636" spans="1:36" s="11" customFormat="1" ht="15" hidden="1" customHeight="1" x14ac:dyDescent="0.15">
      <c r="A636" s="59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52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52"/>
      <c r="AF636" s="152"/>
      <c r="AG636" s="14"/>
      <c r="AH636" s="73"/>
      <c r="AI636" s="14"/>
      <c r="AJ636" s="14"/>
    </row>
    <row r="637" spans="1:36" s="11" customFormat="1" ht="15" hidden="1" customHeight="1" x14ac:dyDescent="0.15">
      <c r="A637" s="59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52"/>
      <c r="AF637" s="152"/>
      <c r="AG637" s="14"/>
      <c r="AH637" s="73"/>
      <c r="AI637" s="14"/>
      <c r="AJ637" s="14"/>
    </row>
    <row r="638" spans="1:36" s="11" customFormat="1" ht="15" hidden="1" customHeight="1" x14ac:dyDescent="0.15">
      <c r="A638" s="59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52"/>
      <c r="AF638" s="152"/>
      <c r="AG638" s="14"/>
      <c r="AH638" s="73"/>
      <c r="AI638" s="14"/>
      <c r="AJ638" s="14"/>
    </row>
    <row r="639" spans="1:36" s="11" customFormat="1" ht="15" hidden="1" customHeight="1" x14ac:dyDescent="0.15">
      <c r="A639" s="59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52"/>
      <c r="AF639" s="152"/>
      <c r="AG639" s="14"/>
      <c r="AH639" s="73"/>
      <c r="AI639" s="14"/>
      <c r="AJ639" s="14"/>
    </row>
    <row r="640" spans="1:36" s="11" customFormat="1" ht="15" hidden="1" customHeight="1" x14ac:dyDescent="0.15">
      <c r="A640" s="59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59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59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59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59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59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59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59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59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59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59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59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59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59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59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59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59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59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59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59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59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59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59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59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59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59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59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59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59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59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59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59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59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59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59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59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59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59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59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59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59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59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59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59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59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59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59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59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59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8" s="11" customFormat="1" ht="15" hidden="1" customHeight="1" x14ac:dyDescent="0.15">
      <c r="A689" s="59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8" s="11" customFormat="1" ht="15" hidden="1" customHeight="1" x14ac:dyDescent="0.15">
      <c r="A690" s="59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8" s="11" customFormat="1" ht="15" hidden="1" customHeight="1" x14ac:dyDescent="0.15">
      <c r="A691" s="59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8" s="11" customFormat="1" ht="15" hidden="1" customHeight="1" x14ac:dyDescent="0.15">
      <c r="A692" s="59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8" s="11" customFormat="1" ht="15" hidden="1" customHeight="1" x14ac:dyDescent="0.15">
      <c r="A693" s="59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8" s="11" customFormat="1" ht="15" hidden="1" customHeight="1" x14ac:dyDescent="0.15">
      <c r="A694" s="59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8" s="11" customFormat="1" ht="15" hidden="1" customHeight="1" x14ac:dyDescent="0.15">
      <c r="A695" s="59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8" s="11" customFormat="1" ht="15" hidden="1" customHeight="1" x14ac:dyDescent="0.15">
      <c r="A696" s="59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8" s="11" customFormat="1" ht="15" hidden="1" customHeight="1" x14ac:dyDescent="0.15">
      <c r="A697" s="59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8" s="11" customFormat="1" ht="15" hidden="1" customHeight="1" x14ac:dyDescent="0.15">
      <c r="A698" s="59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8" s="11" customFormat="1" ht="15" hidden="1" customHeight="1" x14ac:dyDescent="0.15">
      <c r="A699" s="59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8" s="11" customFormat="1" ht="13.5" hidden="1" thickBot="1" x14ac:dyDescent="0.25">
      <c r="A700" s="59"/>
      <c r="B700" s="79"/>
      <c r="C700" s="158"/>
      <c r="D700" s="158"/>
      <c r="E700" s="24"/>
      <c r="F700" s="65"/>
      <c r="G700" s="20"/>
      <c r="H700" s="20"/>
      <c r="I700" s="20"/>
      <c r="J700" s="20"/>
      <c r="K700" s="20"/>
      <c r="L700" s="20"/>
      <c r="M700" s="20"/>
      <c r="N700" s="149"/>
      <c r="O700" s="149"/>
      <c r="P700" s="20"/>
      <c r="Q700" s="20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  <c r="AK700" s="14"/>
      <c r="AL700" s="14"/>
    </row>
  </sheetData>
  <sheetProtection algorithmName="SHA-512" hashValue="gF6lBfMFMkezBOPRzuHj7XQDBO6K3EFDvuCXijxe9ofMbCMcXdHtBxuZl9j5cTPJpAnJkEqSEuTpiT1cvr1zVw==" saltValue="XXNBV/Ecxvxi3DRX5XmtqA==" spinCount="100000" sheet="1" objects="1" scenarios="1"/>
  <mergeCells count="2">
    <mergeCell ref="C35:E35"/>
    <mergeCell ref="M35:P35"/>
  </mergeCells>
  <conditionalFormatting sqref="AH21:AH32">
    <cfRule type="expression" dxfId="338" priority="47">
      <formula>OR(AG21="nee",AG21="")</formula>
    </cfRule>
  </conditionalFormatting>
  <conditionalFormatting sqref="J38:K45">
    <cfRule type="expression" dxfId="337" priority="284">
      <formula>$E$36="Subscription"</formula>
    </cfRule>
  </conditionalFormatting>
  <conditionalFormatting sqref="Q21:Q32">
    <cfRule type="expression" dxfId="336" priority="15">
      <formula>OR(P21="nee",P21="")</formula>
    </cfRule>
  </conditionalFormatting>
  <conditionalFormatting sqref="R21:R32">
    <cfRule type="expression" dxfId="335" priority="14">
      <formula>OR(P21="nee",P21="")</formula>
    </cfRule>
  </conditionalFormatting>
  <conditionalFormatting sqref="AI21:AI32">
    <cfRule type="expression" dxfId="334" priority="10">
      <formula>OR(AG21="nee",AG21="")</formula>
    </cfRule>
  </conditionalFormatting>
  <conditionalFormatting sqref="Q38:Q45">
    <cfRule type="expression" dxfId="333" priority="2">
      <formula>OR(P38="nee",P38="")</formula>
    </cfRule>
  </conditionalFormatting>
  <conditionalFormatting sqref="R38:R45">
    <cfRule type="expression" dxfId="332" priority="1">
      <formula>OR(P38="nee",P38="")</formula>
    </cfRule>
  </conditionalFormatting>
  <dataValidations count="2">
    <dataValidation type="list" allowBlank="1" showInputMessage="1" showErrorMessage="1" sqref="E36" xr:uid="{8A3579A4-8D49-4351-8C16-6D0D96A15134}">
      <formula1>"Aanschaf | Perpetual, Subscription"</formula1>
    </dataValidation>
    <dataValidation type="list" allowBlank="1" showInputMessage="1" showErrorMessage="1" sqref="P21:P32 P38:P45 AG21:AG32" xr:uid="{A42FB400-EF18-4472-A2BE-6A10E7EDA9B2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F6B8-9B66-43BF-A8CD-15A7D0CB6672}">
  <dimension ref="A1:P39"/>
  <sheetViews>
    <sheetView showGridLines="0" zoomScale="80" zoomScaleNormal="80" workbookViewId="0">
      <selection activeCell="E28" sqref="E28"/>
    </sheetView>
  </sheetViews>
  <sheetFormatPr defaultColWidth="0" defaultRowHeight="15" zeroHeight="1" x14ac:dyDescent="0.25"/>
  <cols>
    <col min="1" max="1" width="3.7109375" style="530" customWidth="1"/>
    <col min="2" max="2" width="24" style="530" customWidth="1"/>
    <col min="3" max="3" width="22.7109375" style="530" customWidth="1"/>
    <col min="4" max="4" width="11.85546875" style="530" customWidth="1"/>
    <col min="5" max="11" width="18.7109375" style="530" customWidth="1"/>
    <col min="12" max="12" width="3.7109375" style="529" customWidth="1"/>
    <col min="13" max="13" width="2.7109375" style="529" hidden="1" customWidth="1"/>
    <col min="14" max="16" width="19" style="529" hidden="1" customWidth="1"/>
    <col min="17" max="16384" width="8.85546875" style="529" hidden="1"/>
  </cols>
  <sheetData>
    <row r="1" spans="1:12" ht="12" customHeight="1" x14ac:dyDescent="0.25">
      <c r="A1" s="605"/>
      <c r="B1" s="605"/>
      <c r="C1" s="606"/>
      <c r="D1" s="606"/>
      <c r="E1" s="605"/>
      <c r="F1" s="603"/>
      <c r="G1" s="604"/>
      <c r="H1" s="603"/>
      <c r="I1" s="603"/>
      <c r="L1" s="530"/>
    </row>
    <row r="2" spans="1:12" ht="22.5" x14ac:dyDescent="0.25">
      <c r="A2" s="557"/>
      <c r="B2" s="607" t="str">
        <f>'A. Bouwblok 1'!C2</f>
        <v>Europese openbare aanbesteding</v>
      </c>
      <c r="C2" s="582"/>
      <c r="D2" s="582"/>
      <c r="E2" s="602"/>
      <c r="F2" s="601"/>
      <c r="G2" s="582"/>
      <c r="H2" s="582"/>
      <c r="I2" s="600"/>
      <c r="J2" s="572"/>
      <c r="K2" s="572"/>
      <c r="L2" s="530"/>
    </row>
    <row r="3" spans="1:12" ht="22.5" x14ac:dyDescent="0.25">
      <c r="A3" s="599"/>
      <c r="B3" s="598" t="str">
        <f>'A. Bouwblok 1'!C3</f>
        <v>Vervanging LAN omgeving</v>
      </c>
      <c r="C3" s="595"/>
      <c r="D3" s="595"/>
      <c r="E3" s="597"/>
      <c r="F3" s="596"/>
      <c r="G3" s="595"/>
      <c r="H3" s="595"/>
      <c r="I3" s="594"/>
      <c r="J3" s="572"/>
      <c r="K3" s="572"/>
      <c r="L3" s="530"/>
    </row>
    <row r="4" spans="1:12" ht="19.5" x14ac:dyDescent="0.25">
      <c r="A4" s="557"/>
      <c r="B4" s="593" t="s">
        <v>458</v>
      </c>
      <c r="C4" s="591"/>
      <c r="D4" s="591"/>
      <c r="E4" s="591"/>
      <c r="F4" s="587"/>
      <c r="G4" s="591"/>
      <c r="H4" s="591"/>
      <c r="I4" s="591"/>
      <c r="J4" s="572"/>
      <c r="K4" s="572"/>
      <c r="L4" s="530"/>
    </row>
    <row r="5" spans="1:12" ht="12.6" customHeight="1" x14ac:dyDescent="0.25">
      <c r="A5" s="557"/>
      <c r="B5" s="408" t="str">
        <f>'A. Bouwblok 1'!C5</f>
        <v>IUC24-009</v>
      </c>
      <c r="C5" s="591"/>
      <c r="D5" s="591"/>
      <c r="E5" s="591"/>
      <c r="F5" s="587"/>
      <c r="G5" s="592"/>
      <c r="H5" s="591"/>
      <c r="I5" s="591"/>
      <c r="J5" s="572"/>
      <c r="K5" s="572"/>
      <c r="L5" s="530"/>
    </row>
    <row r="6" spans="1:12" ht="12.6" customHeight="1" x14ac:dyDescent="0.25">
      <c r="A6" s="557"/>
      <c r="B6" s="353" t="s">
        <v>6</v>
      </c>
      <c r="C6" s="591"/>
      <c r="D6" s="591"/>
      <c r="E6" s="591"/>
      <c r="F6" s="587"/>
      <c r="G6" s="591"/>
      <c r="H6" s="591"/>
      <c r="I6" s="591"/>
      <c r="J6" s="572"/>
      <c r="K6" s="572"/>
      <c r="L6" s="530"/>
    </row>
    <row r="7" spans="1:12" x14ac:dyDescent="0.25">
      <c r="A7" s="557"/>
      <c r="B7" s="590"/>
      <c r="C7" s="589"/>
      <c r="D7" s="589"/>
      <c r="E7" s="588"/>
      <c r="F7" s="588"/>
      <c r="G7" s="587"/>
      <c r="H7" s="588"/>
      <c r="I7" s="587"/>
      <c r="J7" s="572"/>
      <c r="K7" s="572"/>
      <c r="L7" s="530"/>
    </row>
    <row r="8" spans="1:12" x14ac:dyDescent="0.25">
      <c r="A8" s="557"/>
      <c r="B8" s="556"/>
      <c r="C8" s="531"/>
      <c r="D8" s="531"/>
      <c r="E8" s="531"/>
      <c r="F8" s="586"/>
      <c r="G8" s="531"/>
      <c r="H8" s="531"/>
      <c r="I8" s="531"/>
      <c r="J8" s="531"/>
      <c r="K8" s="531"/>
      <c r="L8" s="530"/>
    </row>
    <row r="9" spans="1:12" x14ac:dyDescent="0.25">
      <c r="A9" s="557"/>
      <c r="B9" s="585" t="s">
        <v>457</v>
      </c>
      <c r="C9" s="584"/>
      <c r="D9" s="584"/>
      <c r="E9" s="584"/>
      <c r="F9" s="584"/>
      <c r="G9" s="584"/>
      <c r="H9" s="584"/>
      <c r="I9" s="584"/>
      <c r="J9" s="583"/>
      <c r="K9" s="531"/>
      <c r="L9" s="530"/>
    </row>
    <row r="10" spans="1:12" ht="51" x14ac:dyDescent="0.2">
      <c r="A10" s="557"/>
      <c r="B10" s="574"/>
      <c r="C10" s="582"/>
      <c r="D10" s="582"/>
      <c r="E10" s="580" t="s">
        <v>456</v>
      </c>
      <c r="F10" s="581" t="s">
        <v>455</v>
      </c>
      <c r="G10" s="581" t="s">
        <v>454</v>
      </c>
      <c r="H10" s="579" t="s">
        <v>453</v>
      </c>
      <c r="I10" s="580" t="s">
        <v>452</v>
      </c>
      <c r="J10" s="579" t="s">
        <v>451</v>
      </c>
      <c r="K10" s="531"/>
      <c r="L10" s="530"/>
    </row>
    <row r="11" spans="1:12" x14ac:dyDescent="0.25">
      <c r="A11" s="557"/>
      <c r="B11" s="574"/>
      <c r="C11" s="578"/>
      <c r="D11" s="578" t="s">
        <v>450</v>
      </c>
      <c r="E11" s="577">
        <f>ROUND(145*1.136,2)</f>
        <v>164.72</v>
      </c>
      <c r="F11" s="577">
        <f>ROUND(5*1.136,2)</f>
        <v>5.68</v>
      </c>
      <c r="G11" s="576">
        <f>ROUND(2.5*1024*1.136,2)</f>
        <v>2908.16</v>
      </c>
      <c r="H11" s="576">
        <f>ROUND(745*1.136,2)</f>
        <v>846.32</v>
      </c>
      <c r="I11" s="576">
        <f>ROUND(620*1.136,2)</f>
        <v>704.32</v>
      </c>
      <c r="J11" s="576">
        <f>ROUND(140*1.136,2)</f>
        <v>159.04</v>
      </c>
      <c r="K11" s="531"/>
      <c r="L11" s="530"/>
    </row>
    <row r="12" spans="1:12" x14ac:dyDescent="0.25">
      <c r="A12" s="557"/>
      <c r="B12" s="574"/>
      <c r="C12" s="572"/>
      <c r="D12" s="572"/>
      <c r="E12" s="575"/>
      <c r="F12" s="572"/>
      <c r="G12" s="572"/>
      <c r="H12" s="572"/>
      <c r="I12" s="572"/>
      <c r="J12" s="571"/>
      <c r="K12" s="531"/>
      <c r="L12" s="530"/>
    </row>
    <row r="13" spans="1:12" x14ac:dyDescent="0.25">
      <c r="A13" s="557"/>
      <c r="B13" s="574"/>
      <c r="C13" s="573"/>
      <c r="D13" s="573" t="s">
        <v>449</v>
      </c>
      <c r="E13" s="567" t="s">
        <v>448</v>
      </c>
      <c r="F13" s="566"/>
      <c r="G13" s="565"/>
      <c r="H13" s="572"/>
      <c r="I13" s="572"/>
      <c r="J13" s="571"/>
      <c r="K13" s="531"/>
      <c r="L13" s="530"/>
    </row>
    <row r="14" spans="1:12" x14ac:dyDescent="0.25">
      <c r="A14" s="557"/>
      <c r="B14" s="570"/>
      <c r="C14" s="569"/>
      <c r="D14" s="568" t="s">
        <v>447</v>
      </c>
      <c r="E14" s="567" t="s">
        <v>446</v>
      </c>
      <c r="F14" s="566"/>
      <c r="G14" s="565"/>
      <c r="H14" s="564"/>
      <c r="I14" s="564"/>
      <c r="J14" s="563"/>
      <c r="K14" s="531"/>
      <c r="L14" s="530"/>
    </row>
    <row r="15" spans="1:12" ht="18" customHeight="1" thickBot="1" x14ac:dyDescent="0.3">
      <c r="A15" s="557"/>
      <c r="B15" s="532"/>
      <c r="C15" s="532"/>
      <c r="D15" s="532"/>
      <c r="E15" s="532"/>
      <c r="F15" s="532"/>
      <c r="G15" s="532"/>
      <c r="H15" s="532"/>
      <c r="I15" s="532"/>
      <c r="J15" s="532"/>
      <c r="K15" s="532"/>
      <c r="L15" s="530"/>
    </row>
    <row r="16" spans="1:12" ht="18" customHeight="1" x14ac:dyDescent="0.25">
      <c r="A16" s="557"/>
      <c r="B16" s="531"/>
      <c r="C16" s="531"/>
      <c r="D16" s="531"/>
      <c r="E16" s="531"/>
      <c r="F16" s="531"/>
      <c r="G16" s="531"/>
      <c r="H16" s="531"/>
      <c r="I16" s="531"/>
      <c r="J16" s="531"/>
      <c r="K16" s="531"/>
      <c r="L16" s="530"/>
    </row>
    <row r="17" spans="1:12" ht="18" customHeight="1" x14ac:dyDescent="0.25">
      <c r="A17" s="557"/>
      <c r="B17" s="555" t="s">
        <v>445</v>
      </c>
      <c r="C17" s="562"/>
      <c r="D17" s="562"/>
      <c r="E17" s="553" t="s">
        <v>444</v>
      </c>
      <c r="F17" s="553" t="s">
        <v>443</v>
      </c>
      <c r="G17" s="553" t="s">
        <v>442</v>
      </c>
      <c r="H17" s="553" t="s">
        <v>441</v>
      </c>
      <c r="I17" s="553" t="s">
        <v>440</v>
      </c>
      <c r="J17" s="552" t="s">
        <v>439</v>
      </c>
      <c r="K17" s="552" t="s">
        <v>459</v>
      </c>
      <c r="L17" s="530"/>
    </row>
    <row r="18" spans="1:12" ht="18" customHeight="1" x14ac:dyDescent="0.25">
      <c r="A18" s="557"/>
      <c r="B18" s="561" t="s">
        <v>460</v>
      </c>
      <c r="C18" s="536"/>
      <c r="D18" s="535"/>
      <c r="E18" s="540">
        <f t="shared" ref="E18:K18" si="0">+E37</f>
        <v>0</v>
      </c>
      <c r="F18" s="540">
        <f t="shared" si="0"/>
        <v>0</v>
      </c>
      <c r="G18" s="540">
        <f t="shared" si="0"/>
        <v>0</v>
      </c>
      <c r="H18" s="540">
        <f t="shared" si="0"/>
        <v>0</v>
      </c>
      <c r="I18" s="540">
        <f t="shared" si="0"/>
        <v>0</v>
      </c>
      <c r="J18" s="540">
        <f t="shared" si="0"/>
        <v>0</v>
      </c>
      <c r="K18" s="540">
        <f t="shared" si="0"/>
        <v>0</v>
      </c>
      <c r="L18" s="530"/>
    </row>
    <row r="19" spans="1:12" ht="18" customHeight="1" thickBot="1" x14ac:dyDescent="0.3">
      <c r="A19" s="557"/>
      <c r="B19" s="561" t="s">
        <v>461</v>
      </c>
      <c r="C19" s="536"/>
      <c r="D19" s="535"/>
      <c r="E19" s="615">
        <f t="shared" ref="E19:K19" si="1">++E18</f>
        <v>0</v>
      </c>
      <c r="F19" s="615">
        <f t="shared" si="1"/>
        <v>0</v>
      </c>
      <c r="G19" s="615">
        <f t="shared" si="1"/>
        <v>0</v>
      </c>
      <c r="H19" s="615">
        <f t="shared" si="1"/>
        <v>0</v>
      </c>
      <c r="I19" s="615">
        <f t="shared" si="1"/>
        <v>0</v>
      </c>
      <c r="J19" s="615">
        <f t="shared" si="1"/>
        <v>0</v>
      </c>
      <c r="K19" s="615">
        <f t="shared" si="1"/>
        <v>0</v>
      </c>
      <c r="L19" s="615"/>
    </row>
    <row r="20" spans="1:12" ht="18" customHeight="1" thickBot="1" x14ac:dyDescent="0.3">
      <c r="A20" s="557"/>
      <c r="B20" s="559" t="s">
        <v>438</v>
      </c>
      <c r="C20" s="610"/>
      <c r="D20" s="611"/>
      <c r="E20" s="560">
        <f>SUM(E18:E19)</f>
        <v>0</v>
      </c>
      <c r="F20" s="560">
        <f t="shared" ref="F20:K20" si="2">SUM(F18:F19)</f>
        <v>0</v>
      </c>
      <c r="G20" s="560">
        <f t="shared" si="2"/>
        <v>0</v>
      </c>
      <c r="H20" s="560">
        <f t="shared" si="2"/>
        <v>0</v>
      </c>
      <c r="I20" s="560">
        <f t="shared" si="2"/>
        <v>0</v>
      </c>
      <c r="J20" s="560">
        <f t="shared" si="2"/>
        <v>0</v>
      </c>
      <c r="K20" s="560">
        <f t="shared" si="2"/>
        <v>0</v>
      </c>
      <c r="L20" s="530"/>
    </row>
    <row r="21" spans="1:12" ht="18" customHeight="1" thickTop="1" x14ac:dyDescent="0.25">
      <c r="A21" s="557"/>
      <c r="B21" s="546"/>
      <c r="L21" s="530"/>
    </row>
    <row r="22" spans="1:12" ht="18" customHeight="1" thickBot="1" x14ac:dyDescent="0.3">
      <c r="A22" s="557"/>
      <c r="B22" s="559" t="s">
        <v>437</v>
      </c>
      <c r="C22" s="536"/>
      <c r="D22" s="535"/>
      <c r="E22" s="558">
        <f>SUM(E20:K20)</f>
        <v>0</v>
      </c>
      <c r="L22" s="530"/>
    </row>
    <row r="23" spans="1:12" ht="18" customHeight="1" thickTop="1" thickBot="1" x14ac:dyDescent="0.3">
      <c r="A23" s="557"/>
      <c r="B23" s="533"/>
      <c r="C23" s="532"/>
      <c r="D23" s="532"/>
      <c r="E23" s="532"/>
      <c r="F23" s="532"/>
      <c r="G23" s="532"/>
      <c r="H23" s="532"/>
      <c r="I23" s="532"/>
      <c r="J23" s="532"/>
      <c r="K23" s="532"/>
      <c r="L23" s="530"/>
    </row>
    <row r="24" spans="1:12" ht="18" customHeight="1" x14ac:dyDescent="0.25">
      <c r="A24" s="557"/>
      <c r="B24" s="556"/>
      <c r="C24" s="531"/>
      <c r="D24" s="531"/>
      <c r="E24" s="531"/>
      <c r="F24" s="531"/>
      <c r="G24" s="531"/>
      <c r="H24" s="531"/>
      <c r="I24" s="531"/>
      <c r="J24" s="531"/>
      <c r="K24" s="531"/>
      <c r="L24" s="530"/>
    </row>
    <row r="25" spans="1:12" ht="18" customHeight="1" x14ac:dyDescent="0.25">
      <c r="A25" s="557"/>
      <c r="B25" s="556" t="s">
        <v>467</v>
      </c>
      <c r="C25" s="531"/>
      <c r="D25" s="531"/>
      <c r="E25" s="531"/>
      <c r="F25" s="531"/>
      <c r="G25" s="531"/>
      <c r="H25" s="531"/>
      <c r="I25" s="531"/>
      <c r="J25" s="531"/>
      <c r="K25" s="531"/>
      <c r="L25" s="530"/>
    </row>
    <row r="26" spans="1:12" ht="18" customHeight="1" x14ac:dyDescent="0.25">
      <c r="A26" s="557"/>
      <c r="B26" s="556"/>
      <c r="C26" s="531"/>
      <c r="D26" s="531"/>
      <c r="E26" s="531"/>
      <c r="F26" s="531"/>
      <c r="G26" s="531"/>
      <c r="H26" s="531"/>
      <c r="I26" s="531"/>
      <c r="J26" s="531"/>
      <c r="K26" s="531"/>
      <c r="L26" s="530"/>
    </row>
    <row r="27" spans="1:12" s="530" customFormat="1" ht="18" customHeight="1" x14ac:dyDescent="0.25">
      <c r="B27" s="555" t="s">
        <v>436</v>
      </c>
      <c r="C27" s="554"/>
      <c r="D27" s="554"/>
      <c r="E27" s="553" t="str">
        <f>+$E$17</f>
        <v>Jaar 1</v>
      </c>
      <c r="F27" s="553" t="str">
        <f>+$F$17</f>
        <v>Jaar 2</v>
      </c>
      <c r="G27" s="553" t="str">
        <f>+$G$17</f>
        <v>Jaar 3</v>
      </c>
      <c r="H27" s="553" t="str">
        <f>+$H$17</f>
        <v>Jaar 4</v>
      </c>
      <c r="I27" s="553" t="str">
        <f>+$I$17</f>
        <v>Jaar 5</v>
      </c>
      <c r="J27" s="552" t="str">
        <f>+$J$17</f>
        <v>Jaar 6</v>
      </c>
      <c r="K27" s="552" t="str">
        <f>+$K$17</f>
        <v>Jaar 7</v>
      </c>
    </row>
    <row r="28" spans="1:12" s="530" customFormat="1" ht="18" customHeight="1" x14ac:dyDescent="0.25">
      <c r="B28" s="612" t="s">
        <v>432</v>
      </c>
      <c r="C28" s="613" t="s">
        <v>435</v>
      </c>
      <c r="D28" s="613"/>
      <c r="E28" s="614"/>
      <c r="F28" s="614"/>
      <c r="G28" s="614"/>
      <c r="H28" s="614"/>
      <c r="I28" s="614"/>
      <c r="J28" s="614"/>
      <c r="K28" s="614"/>
    </row>
    <row r="29" spans="1:12" s="530" customFormat="1" ht="18" customHeight="1" x14ac:dyDescent="0.25">
      <c r="B29" s="539"/>
      <c r="C29" s="539" t="s">
        <v>434</v>
      </c>
      <c r="D29" s="539"/>
      <c r="E29" s="551"/>
      <c r="F29" s="551"/>
      <c r="G29" s="551"/>
      <c r="H29" s="551"/>
      <c r="I29" s="551"/>
      <c r="J29" s="551"/>
      <c r="K29" s="551"/>
    </row>
    <row r="30" spans="1:12" s="530" customFormat="1" ht="18" customHeight="1" x14ac:dyDescent="0.25">
      <c r="B30" s="539"/>
      <c r="C30" s="539" t="s">
        <v>433</v>
      </c>
      <c r="D30" s="539"/>
      <c r="E30" s="550"/>
      <c r="F30" s="550"/>
      <c r="G30" s="550"/>
      <c r="H30" s="550"/>
      <c r="I30" s="550"/>
      <c r="J30" s="550"/>
      <c r="K30" s="550"/>
    </row>
    <row r="31" spans="1:12" s="530" customFormat="1" ht="18" customHeight="1" x14ac:dyDescent="0.25">
      <c r="B31" s="539" t="s">
        <v>428</v>
      </c>
      <c r="C31" s="549"/>
      <c r="D31" s="548" t="str">
        <f>IF(C31="Virtual Appliance","n.v.t.",IF(C31="Linux Container","# Con.","# VM's"))</f>
        <v># VM's</v>
      </c>
      <c r="E31" s="547"/>
      <c r="F31" s="547"/>
      <c r="G31" s="547"/>
      <c r="H31" s="547"/>
      <c r="I31" s="547"/>
      <c r="J31" s="547"/>
      <c r="K31" s="547"/>
    </row>
    <row r="32" spans="1:12" s="530" customFormat="1" ht="18" customHeight="1" x14ac:dyDescent="0.25">
      <c r="B32" s="546"/>
      <c r="C32" s="543"/>
      <c r="D32" s="543"/>
      <c r="E32" s="545" t="str">
        <f>IF(AND(C31="Virtual Appliance",SUM(E31:J31)&lt;&gt;0),"Let op: Bij een Vitual Aplliance behoren bovengenoemde aantallen nihil te zijn!","")</f>
        <v/>
      </c>
      <c r="F32" s="544"/>
      <c r="G32" s="543"/>
      <c r="H32" s="543"/>
      <c r="I32" s="543"/>
      <c r="J32" s="543"/>
      <c r="K32" s="543"/>
    </row>
    <row r="33" spans="2:11" s="530" customFormat="1" ht="18" customHeight="1" x14ac:dyDescent="0.25">
      <c r="B33" s="542" t="s">
        <v>432</v>
      </c>
      <c r="C33" s="635" t="s">
        <v>431</v>
      </c>
      <c r="D33" s="636"/>
      <c r="E33" s="540">
        <f t="shared" ref="E33:K33" si="3">+E28*$E$11</f>
        <v>0</v>
      </c>
      <c r="F33" s="540">
        <f t="shared" si="3"/>
        <v>0</v>
      </c>
      <c r="G33" s="540">
        <f t="shared" si="3"/>
        <v>0</v>
      </c>
      <c r="H33" s="540">
        <f t="shared" si="3"/>
        <v>0</v>
      </c>
      <c r="I33" s="540">
        <f t="shared" si="3"/>
        <v>0</v>
      </c>
      <c r="J33" s="540">
        <f t="shared" si="3"/>
        <v>0</v>
      </c>
      <c r="K33" s="540">
        <f t="shared" si="3"/>
        <v>0</v>
      </c>
    </row>
    <row r="34" spans="2:11" s="530" customFormat="1" ht="18" customHeight="1" x14ac:dyDescent="0.25">
      <c r="B34" s="541"/>
      <c r="C34" s="635" t="s">
        <v>430</v>
      </c>
      <c r="D34" s="636"/>
      <c r="E34" s="540">
        <f t="shared" ref="E34:K34" si="4">+E29*$F$11</f>
        <v>0</v>
      </c>
      <c r="F34" s="540">
        <f t="shared" si="4"/>
        <v>0</v>
      </c>
      <c r="G34" s="540">
        <f t="shared" si="4"/>
        <v>0</v>
      </c>
      <c r="H34" s="540">
        <f t="shared" si="4"/>
        <v>0</v>
      </c>
      <c r="I34" s="540">
        <f t="shared" si="4"/>
        <v>0</v>
      </c>
      <c r="J34" s="540">
        <f t="shared" si="4"/>
        <v>0</v>
      </c>
      <c r="K34" s="540">
        <f t="shared" si="4"/>
        <v>0</v>
      </c>
    </row>
    <row r="35" spans="2:11" s="530" customFormat="1" ht="18" customHeight="1" x14ac:dyDescent="0.25">
      <c r="B35" s="541"/>
      <c r="C35" s="635" t="s">
        <v>429</v>
      </c>
      <c r="D35" s="636"/>
      <c r="E35" s="540">
        <f t="shared" ref="E35:K35" si="5">+E30*$G$11</f>
        <v>0</v>
      </c>
      <c r="F35" s="540">
        <f t="shared" si="5"/>
        <v>0</v>
      </c>
      <c r="G35" s="540">
        <f t="shared" si="5"/>
        <v>0</v>
      </c>
      <c r="H35" s="540">
        <f t="shared" si="5"/>
        <v>0</v>
      </c>
      <c r="I35" s="540">
        <f t="shared" si="5"/>
        <v>0</v>
      </c>
      <c r="J35" s="540">
        <f t="shared" si="5"/>
        <v>0</v>
      </c>
      <c r="K35" s="540">
        <f t="shared" si="5"/>
        <v>0</v>
      </c>
    </row>
    <row r="36" spans="2:11" s="530" customFormat="1" ht="18" customHeight="1" x14ac:dyDescent="0.25">
      <c r="B36" s="539" t="s">
        <v>428</v>
      </c>
      <c r="C36" s="635">
        <f>+C31</f>
        <v>0</v>
      </c>
      <c r="D36" s="636"/>
      <c r="E36" s="538" t="str">
        <f>IF(C31="Windows vm",E31*$H$11,IF(C31="Linux vm",E31*$I$11,IF(C31="Linux Container",E31*$J$11,"n.v.t.")))</f>
        <v>n.v.t.</v>
      </c>
      <c r="F36" s="538" t="str">
        <f>IF(C31="Windows vm",F31*$H$11,IF(C31="Linux vm",F31*$I$11,IF(C31="Linux Container",F31*$J$11,"n.v.t.")))</f>
        <v>n.v.t.</v>
      </c>
      <c r="G36" s="538" t="str">
        <f>IF(C31="Windows vm",G31*$H$11,IF(C31="Linux vm",G31*$I$11,IF(C31="Linux Container",G31*$J$11,"n.v.t.")))</f>
        <v>n.v.t.</v>
      </c>
      <c r="H36" s="538" t="str">
        <f>IF(C31="Windows vm",H31*$H$11,IF(C31="Linux vm",H31*$I$11,IF(C31="Linux Container",H31*$J$11,"n.v.t.")))</f>
        <v>n.v.t.</v>
      </c>
      <c r="I36" s="538" t="str">
        <f>IF(C31="Windows vm",I31*$H$11,IF(C31="Linux vm",I31*$I$11,IF(C31="Linux Container",I31*$J$11,"n.v.t.")))</f>
        <v>n.v.t.</v>
      </c>
      <c r="J36" s="538" t="str">
        <f>IF(C31="Windows vm",J31*$H$11,IF(C31="Linux vm",J31*$I$11,IF(C31="Linux Container",J31*$J$11,"n.v.t.")))</f>
        <v>n.v.t.</v>
      </c>
      <c r="K36" s="538" t="str">
        <f>IF(D31="Windows vm",K31*$H$11,IF(D31="Linux vm",K31*$I$11,IF(D31="Linux Container",K31*$J$11,"n.v.t.")))</f>
        <v>n.v.t.</v>
      </c>
    </row>
    <row r="37" spans="2:11" s="530" customFormat="1" ht="18" customHeight="1" thickBot="1" x14ac:dyDescent="0.3">
      <c r="B37" s="537" t="str">
        <f>"TCO "&amp; B27</f>
        <v>TCO Productielomgeving (Business)</v>
      </c>
      <c r="C37" s="536"/>
      <c r="D37" s="535"/>
      <c r="E37" s="534">
        <f t="shared" ref="E37:K37" si="6">SUM(E33:E36)</f>
        <v>0</v>
      </c>
      <c r="F37" s="534">
        <f t="shared" si="6"/>
        <v>0</v>
      </c>
      <c r="G37" s="534">
        <f t="shared" si="6"/>
        <v>0</v>
      </c>
      <c r="H37" s="534">
        <f t="shared" si="6"/>
        <v>0</v>
      </c>
      <c r="I37" s="534">
        <f t="shared" si="6"/>
        <v>0</v>
      </c>
      <c r="J37" s="534">
        <f t="shared" si="6"/>
        <v>0</v>
      </c>
      <c r="K37" s="534">
        <f t="shared" si="6"/>
        <v>0</v>
      </c>
    </row>
    <row r="38" spans="2:11" s="530" customFormat="1" ht="18" customHeight="1" thickTop="1" thickBot="1" x14ac:dyDescent="0.3">
      <c r="B38" s="533"/>
      <c r="C38" s="532"/>
      <c r="D38" s="532"/>
      <c r="E38" s="532"/>
      <c r="F38" s="532"/>
      <c r="G38" s="532"/>
      <c r="H38" s="532"/>
      <c r="I38" s="532"/>
      <c r="J38" s="532"/>
      <c r="K38" s="532"/>
    </row>
    <row r="39" spans="2:11" s="530" customFormat="1" ht="18" customHeight="1" x14ac:dyDescent="0.25">
      <c r="B39" s="556"/>
      <c r="C39" s="531"/>
      <c r="D39" s="531"/>
      <c r="E39" s="531"/>
      <c r="F39" s="531"/>
      <c r="G39" s="531"/>
      <c r="H39" s="531"/>
      <c r="I39" s="531"/>
      <c r="J39" s="531"/>
      <c r="K39" s="531"/>
    </row>
  </sheetData>
  <sheetProtection algorithmName="SHA-512" hashValue="P2ze6TmNzkHUslOXZpuS8G1TvvpTb+NJg4rEMEdYRjdN0cn/MX0MyImXknswkJdHXBk5fvGB/UEwpDH+vgGnZg==" saltValue="NvdA84G+1E5fOz3W+mtm+w==" spinCount="100000" sheet="1" objects="1" scenarios="1"/>
  <mergeCells count="4">
    <mergeCell ref="C36:D36"/>
    <mergeCell ref="C35:D35"/>
    <mergeCell ref="C33:D33"/>
    <mergeCell ref="C34:D34"/>
  </mergeCells>
  <conditionalFormatting sqref="E31">
    <cfRule type="expression" dxfId="331" priority="28">
      <formula>$D$31="n.v.t."</formula>
    </cfRule>
  </conditionalFormatting>
  <conditionalFormatting sqref="F31">
    <cfRule type="expression" dxfId="330" priority="16">
      <formula>$D$31="n.v.t."</formula>
    </cfRule>
  </conditionalFormatting>
  <conditionalFormatting sqref="G31">
    <cfRule type="expression" dxfId="329" priority="15">
      <formula>$D$31="n.v.t."</formula>
    </cfRule>
  </conditionalFormatting>
  <conditionalFormatting sqref="H31">
    <cfRule type="expression" dxfId="328" priority="14">
      <formula>$D$31="n.v.t."</formula>
    </cfRule>
  </conditionalFormatting>
  <conditionalFormatting sqref="I31">
    <cfRule type="expression" dxfId="327" priority="13">
      <formula>$D$31="n.v.t."</formula>
    </cfRule>
  </conditionalFormatting>
  <conditionalFormatting sqref="J31:K31">
    <cfRule type="expression" dxfId="326" priority="12">
      <formula>$D$31="n.v.t."</formula>
    </cfRule>
  </conditionalFormatting>
  <dataValidations count="1">
    <dataValidation type="list" allowBlank="1" showInputMessage="1" showErrorMessage="1" sqref="C31" xr:uid="{00000000-0002-0000-0000-000000000000}">
      <formula1>"Windows vm,Linux vm, Linux Container,Virtual Appliance"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9A94-256A-42A5-8389-63771C9AF278}">
  <sheetPr codeName="Blad14"/>
  <dimension ref="A1:AQ727"/>
  <sheetViews>
    <sheetView showGridLines="0" zoomScale="80" zoomScaleNormal="80" workbookViewId="0">
      <selection activeCell="G33" sqref="G33:H33"/>
    </sheetView>
  </sheetViews>
  <sheetFormatPr defaultColWidth="0" defaultRowHeight="0" customHeight="1" zeroHeight="1" outlineLevelRow="1" outlineLevelCol="3" x14ac:dyDescent="0.2"/>
  <cols>
    <col min="1" max="1" width="3.7109375" style="5" customWidth="1"/>
    <col min="2" max="2" width="7.42578125" style="72" customWidth="1"/>
    <col min="3" max="3" width="18.85546875" style="147" customWidth="1"/>
    <col min="4" max="4" width="45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4.7109375" style="5" customWidth="1"/>
    <col min="16" max="16" width="15.7109375" style="5" customWidth="1" outlineLevel="1"/>
    <col min="17" max="17" width="19" style="5" customWidth="1" outlineLevel="1"/>
    <col min="18" max="20" width="15.7109375" style="5" customWidth="1"/>
    <col min="21" max="21" width="3.7109375" style="5" customWidth="1"/>
    <col min="22" max="22" width="20.7109375" style="5" customWidth="1"/>
    <col min="23" max="23" width="35.7109375" style="5" customWidth="1"/>
    <col min="24" max="24" width="15.7109375" style="5" customWidth="1"/>
    <col min="25" max="25" width="20.7109375" style="5" customWidth="1"/>
    <col min="26" max="27" width="15.7109375" style="5" customWidth="1"/>
    <col min="28" max="28" width="3.7109375" style="5" customWidth="1"/>
    <col min="29" max="29" width="20.7109375" style="5" customWidth="1"/>
    <col min="30" max="30" width="45.7109375" style="147" customWidth="1"/>
    <col min="31" max="31" width="14.7109375" style="5" customWidth="1" outlineLevel="1"/>
    <col min="32" max="32" width="20.7109375" style="72" customWidth="1" outlineLevel="1"/>
    <col min="33" max="33" width="49.140625" style="5" customWidth="1" outlineLevel="1"/>
    <col min="34" max="34" width="20.7109375" style="5" customWidth="1"/>
    <col min="35" max="36" width="16.7109375" style="5" customWidth="1"/>
    <col min="37" max="37" width="3.7109375" style="5" customWidth="1"/>
    <col min="38" max="43" width="0" style="5" hidden="1" customWidth="1"/>
    <col min="44" max="16384" width="8.85546875" style="5" hidden="1"/>
  </cols>
  <sheetData>
    <row r="1" spans="1:36" ht="16.899999999999999" customHeight="1" x14ac:dyDescent="0.3">
      <c r="A1" s="255" t="str">
        <f>D11</f>
        <v xml:space="preserve">Optic 1 : </v>
      </c>
      <c r="B1" s="78"/>
      <c r="C1" s="155"/>
      <c r="F1" s="6"/>
      <c r="J1" s="7"/>
      <c r="K1" s="7"/>
      <c r="L1" s="7"/>
      <c r="M1" s="7"/>
      <c r="AF1" s="5"/>
    </row>
    <row r="2" spans="1:36" s="3" customFormat="1" ht="22.5" x14ac:dyDescent="0.3">
      <c r="A2" s="255" t="str">
        <f>D13</f>
        <v xml:space="preserve">Optic 2 : </v>
      </c>
      <c r="B2" s="78"/>
      <c r="C2" s="25" t="str">
        <f>+Samenvatting!B2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48"/>
      <c r="AE2" s="10"/>
      <c r="AF2" s="10"/>
      <c r="AG2" s="10"/>
      <c r="AH2" s="10"/>
      <c r="AI2" s="10"/>
      <c r="AJ2" s="10"/>
    </row>
    <row r="3" spans="1:36" s="11" customFormat="1" ht="18" x14ac:dyDescent="0.25">
      <c r="A3" s="255" t="str">
        <f>D15</f>
        <v xml:space="preserve">Optic 3 : </v>
      </c>
      <c r="B3" s="79"/>
      <c r="C3" s="12" t="str">
        <f>+Samenvatting!B3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48"/>
      <c r="AE3" s="10"/>
      <c r="AF3" s="10"/>
      <c r="AG3" s="10"/>
      <c r="AH3" s="10"/>
      <c r="AI3" s="10"/>
      <c r="AJ3" s="10"/>
    </row>
    <row r="4" spans="1:36" s="11" customFormat="1" ht="19.5" x14ac:dyDescent="0.25">
      <c r="A4" s="255" t="str">
        <f>D17</f>
        <v xml:space="preserve">Optic 4 : </v>
      </c>
      <c r="B4" s="79"/>
      <c r="C4" s="117" t="s">
        <v>320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48"/>
      <c r="AE4" s="10"/>
      <c r="AF4" s="10"/>
      <c r="AG4" s="10"/>
      <c r="AH4" s="10"/>
      <c r="AI4" s="10"/>
      <c r="AJ4" s="10"/>
    </row>
    <row r="5" spans="1:36" s="11" customFormat="1" ht="15" x14ac:dyDescent="0.2">
      <c r="A5" s="255" t="str">
        <f>C18</f>
        <v>Optic 5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48"/>
      <c r="AE5" s="10"/>
      <c r="AF5" s="10"/>
      <c r="AG5" s="10"/>
      <c r="AH5" s="10"/>
      <c r="AI5" s="10"/>
      <c r="AJ5" s="10"/>
    </row>
    <row r="6" spans="1:36" s="11" customFormat="1" ht="15" x14ac:dyDescent="0.2">
      <c r="A6" s="255" t="str">
        <f>D21</f>
        <v xml:space="preserve">Optic 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48"/>
      <c r="AE6" s="10"/>
      <c r="AF6" s="10"/>
      <c r="AG6" s="10"/>
      <c r="AH6" s="10"/>
      <c r="AI6" s="10"/>
      <c r="AJ6" s="10"/>
    </row>
    <row r="7" spans="1:36" s="11" customFormat="1" ht="13.5" thickBot="1" x14ac:dyDescent="0.25">
      <c r="A7" s="255" t="str">
        <f>D23</f>
        <v xml:space="preserve">Optic 7 : </v>
      </c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49"/>
      <c r="AE7" s="20"/>
      <c r="AF7" s="20"/>
      <c r="AG7" s="20"/>
      <c r="AH7" s="20"/>
      <c r="AI7" s="20"/>
      <c r="AJ7" s="20"/>
    </row>
    <row r="8" spans="1:36" s="11" customFormat="1" ht="12.75" x14ac:dyDescent="0.2">
      <c r="A8" s="255" t="str">
        <f>D25</f>
        <v xml:space="preserve">Optic 8 : </v>
      </c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50"/>
      <c r="AE8" s="18"/>
      <c r="AF8" s="18"/>
      <c r="AG8" s="18"/>
      <c r="AH8" s="18"/>
      <c r="AI8" s="18"/>
      <c r="AJ8" s="18"/>
    </row>
    <row r="9" spans="1:36" s="11" customFormat="1" ht="19.899999999999999" customHeight="1" x14ac:dyDescent="0.25">
      <c r="A9" s="255" t="str">
        <f>D27</f>
        <v xml:space="preserve">Optic 9 : </v>
      </c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50"/>
      <c r="AE9" s="18"/>
      <c r="AF9" s="18"/>
      <c r="AG9" s="18"/>
      <c r="AH9" s="18"/>
      <c r="AI9" s="18"/>
      <c r="AJ9" s="18"/>
    </row>
    <row r="10" spans="1:36" s="11" customFormat="1" ht="19.5" outlineLevel="1" x14ac:dyDescent="0.25">
      <c r="A10" s="255" t="str">
        <f>D29</f>
        <v xml:space="preserve">Optic 10 : </v>
      </c>
      <c r="B10" s="80">
        <v>1</v>
      </c>
      <c r="C10" s="168" t="s">
        <v>200</v>
      </c>
      <c r="D10" s="170"/>
      <c r="E10" s="89">
        <f>J33</f>
        <v>0</v>
      </c>
      <c r="F10" s="89">
        <f>S33</f>
        <v>315</v>
      </c>
      <c r="G10" s="89">
        <f>AJ33</f>
        <v>0</v>
      </c>
      <c r="H10" s="89">
        <f>SUM(E10:G10)</f>
        <v>315</v>
      </c>
      <c r="I10" s="252"/>
      <c r="J10" s="75"/>
      <c r="K10" s="75"/>
      <c r="L10" s="75"/>
      <c r="M10" s="75"/>
      <c r="N10" s="151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151"/>
      <c r="AE10" s="75"/>
      <c r="AF10" s="75"/>
      <c r="AG10" s="75"/>
      <c r="AH10" s="75"/>
      <c r="AI10" s="75"/>
      <c r="AJ10" s="75"/>
    </row>
    <row r="11" spans="1:36" s="11" customFormat="1" ht="20.25" thickBot="1" x14ac:dyDescent="0.3">
      <c r="A11" s="14"/>
      <c r="B11" s="141"/>
      <c r="C11" s="162" t="s">
        <v>7</v>
      </c>
      <c r="D11" s="251" t="str">
        <f>F33 &amp; G33</f>
        <v xml:space="preserve">Optic 1 : </v>
      </c>
      <c r="E11" s="142">
        <f>SUM(E10:E10)</f>
        <v>0</v>
      </c>
      <c r="F11" s="142">
        <f>SUM(F10:F10)</f>
        <v>315</v>
      </c>
      <c r="G11" s="142">
        <f>SUM(G10:G10)</f>
        <v>0</v>
      </c>
      <c r="H11" s="142">
        <f>SUM(H10:H10)</f>
        <v>315</v>
      </c>
      <c r="I11" s="252"/>
      <c r="J11" s="75"/>
      <c r="K11" s="75"/>
      <c r="L11" s="75"/>
      <c r="M11" s="75"/>
      <c r="N11" s="151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151"/>
      <c r="AE11" s="75"/>
      <c r="AF11" s="75"/>
      <c r="AG11" s="75"/>
      <c r="AH11" s="75"/>
      <c r="AI11" s="75"/>
      <c r="AJ11" s="75"/>
    </row>
    <row r="12" spans="1:36" s="11" customFormat="1" ht="19.5" outlineLevel="1" x14ac:dyDescent="0.25">
      <c r="A12" s="14"/>
      <c r="B12" s="80">
        <v>2</v>
      </c>
      <c r="C12" s="171" t="s">
        <v>201</v>
      </c>
      <c r="D12" s="172"/>
      <c r="E12" s="143">
        <f>J40</f>
        <v>0</v>
      </c>
      <c r="F12" s="143">
        <f>S40</f>
        <v>0</v>
      </c>
      <c r="G12" s="143">
        <f>AJ40</f>
        <v>0</v>
      </c>
      <c r="H12" s="143">
        <f>SUM(E12:G12)</f>
        <v>0</v>
      </c>
      <c r="I12" s="75"/>
      <c r="J12" s="75"/>
      <c r="K12" s="75"/>
      <c r="L12" s="75"/>
      <c r="M12" s="75"/>
      <c r="N12" s="151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151"/>
      <c r="AE12" s="75"/>
      <c r="AF12" s="75"/>
      <c r="AG12" s="75"/>
      <c r="AH12" s="75"/>
      <c r="AI12" s="75"/>
      <c r="AJ12" s="75"/>
    </row>
    <row r="13" spans="1:36" s="11" customFormat="1" ht="20.25" thickBot="1" x14ac:dyDescent="0.3">
      <c r="A13" s="14"/>
      <c r="B13" s="141"/>
      <c r="C13" s="162" t="s">
        <v>7</v>
      </c>
      <c r="D13" s="251" t="str">
        <f>F40 &amp; G40</f>
        <v xml:space="preserve">Optic 2 : </v>
      </c>
      <c r="E13" s="142">
        <f>SUM(E12:E12)</f>
        <v>0</v>
      </c>
      <c r="F13" s="142">
        <f>SUM(F12:F12)</f>
        <v>0</v>
      </c>
      <c r="G13" s="142">
        <f>SUM(G12:G12)</f>
        <v>0</v>
      </c>
      <c r="H13" s="142">
        <f>SUM(H12:H12)</f>
        <v>0</v>
      </c>
      <c r="I13" s="75"/>
      <c r="J13" s="75"/>
      <c r="K13" s="75"/>
      <c r="L13" s="75"/>
      <c r="M13" s="75"/>
      <c r="N13" s="151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151"/>
      <c r="AE13" s="75"/>
      <c r="AF13" s="75"/>
      <c r="AG13" s="75"/>
      <c r="AH13" s="75"/>
      <c r="AI13" s="75"/>
      <c r="AJ13" s="75"/>
    </row>
    <row r="14" spans="1:36" s="11" customFormat="1" ht="19.5" outlineLevel="1" x14ac:dyDescent="0.25">
      <c r="A14" s="14"/>
      <c r="B14" s="80">
        <v>3</v>
      </c>
      <c r="C14" s="171" t="s">
        <v>202</v>
      </c>
      <c r="D14" s="170"/>
      <c r="E14" s="89">
        <f>J47</f>
        <v>0</v>
      </c>
      <c r="F14" s="89">
        <f>S47</f>
        <v>0</v>
      </c>
      <c r="G14" s="89">
        <f>AJ47</f>
        <v>0</v>
      </c>
      <c r="H14" s="89">
        <f>SUM(E14:G14)</f>
        <v>0</v>
      </c>
      <c r="I14" s="75"/>
      <c r="J14" s="75"/>
      <c r="K14" s="75"/>
      <c r="L14" s="75"/>
      <c r="M14" s="75"/>
      <c r="N14" s="151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151"/>
      <c r="AE14" s="75"/>
      <c r="AF14" s="75"/>
      <c r="AG14" s="75"/>
      <c r="AH14" s="75"/>
      <c r="AI14" s="75"/>
      <c r="AJ14" s="75"/>
    </row>
    <row r="15" spans="1:36" s="11" customFormat="1" ht="20.25" thickBot="1" x14ac:dyDescent="0.3">
      <c r="A15" s="14"/>
      <c r="B15" s="141"/>
      <c r="C15" s="162" t="s">
        <v>7</v>
      </c>
      <c r="D15" s="251" t="str">
        <f>F47 &amp; G47</f>
        <v xml:space="preserve">Optic 3 : </v>
      </c>
      <c r="E15" s="142">
        <f>SUM(E14:E14)</f>
        <v>0</v>
      </c>
      <c r="F15" s="142">
        <f>SUM(F14:F14)</f>
        <v>0</v>
      </c>
      <c r="G15" s="142">
        <f>SUM(G14:G14)</f>
        <v>0</v>
      </c>
      <c r="H15" s="142">
        <f>SUM(H14:H14)</f>
        <v>0</v>
      </c>
      <c r="I15" s="75"/>
      <c r="J15" s="75"/>
      <c r="K15" s="75"/>
      <c r="L15" s="75"/>
      <c r="M15" s="75"/>
      <c r="N15" s="151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151"/>
      <c r="AE15" s="75"/>
      <c r="AF15" s="75"/>
      <c r="AG15" s="75"/>
      <c r="AH15" s="75"/>
      <c r="AI15" s="75"/>
      <c r="AJ15" s="75"/>
    </row>
    <row r="16" spans="1:36" s="11" customFormat="1" ht="19.5" outlineLevel="1" x14ac:dyDescent="0.25">
      <c r="A16" s="14"/>
      <c r="B16" s="80">
        <v>4</v>
      </c>
      <c r="C16" s="171" t="s">
        <v>203</v>
      </c>
      <c r="D16" s="170"/>
      <c r="E16" s="89">
        <f>J54</f>
        <v>0</v>
      </c>
      <c r="F16" s="89">
        <f>S54</f>
        <v>0</v>
      </c>
      <c r="G16" s="89">
        <f>AJ54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151"/>
      <c r="AE16" s="75"/>
      <c r="AF16" s="75"/>
      <c r="AG16" s="75"/>
      <c r="AH16" s="75"/>
      <c r="AI16" s="75"/>
      <c r="AJ16" s="75"/>
    </row>
    <row r="17" spans="1:37" s="11" customFormat="1" ht="20.25" thickBot="1" x14ac:dyDescent="0.3">
      <c r="A17" s="14"/>
      <c r="B17" s="141"/>
      <c r="C17" s="162" t="s">
        <v>7</v>
      </c>
      <c r="D17" s="251" t="str">
        <f>F54 &amp; G54</f>
        <v xml:space="preserve">Optic 4 : </v>
      </c>
      <c r="E17" s="142">
        <f>SUM(E16:E16)</f>
        <v>0</v>
      </c>
      <c r="F17" s="142">
        <f>SUM(F16:F16)</f>
        <v>0</v>
      </c>
      <c r="G17" s="142">
        <f>SUM(G16:G16)</f>
        <v>0</v>
      </c>
      <c r="H17" s="142">
        <f>SUM(H16:H16)</f>
        <v>0</v>
      </c>
      <c r="I17" s="75"/>
      <c r="J17" s="75"/>
      <c r="K17" s="75"/>
      <c r="L17" s="75"/>
      <c r="M17" s="75"/>
      <c r="N17" s="151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151"/>
      <c r="AE17" s="75"/>
      <c r="AF17" s="75"/>
      <c r="AG17" s="75"/>
      <c r="AH17" s="75"/>
      <c r="AI17" s="75"/>
      <c r="AJ17" s="75"/>
    </row>
    <row r="18" spans="1:37" s="11" customFormat="1" ht="19.5" x14ac:dyDescent="0.25">
      <c r="A18" s="14"/>
      <c r="B18" s="80">
        <v>5</v>
      </c>
      <c r="C18" s="171" t="s">
        <v>204</v>
      </c>
      <c r="D18" s="170"/>
      <c r="E18" s="89">
        <f>J61</f>
        <v>0</v>
      </c>
      <c r="F18" s="89">
        <f>S61</f>
        <v>0</v>
      </c>
      <c r="G18" s="89">
        <f>AJ61</f>
        <v>0</v>
      </c>
      <c r="H18" s="89">
        <f>SUM(E18:G18)</f>
        <v>0</v>
      </c>
      <c r="I18" s="75"/>
      <c r="J18" s="75"/>
      <c r="K18" s="75"/>
      <c r="L18" s="75"/>
      <c r="M18" s="75"/>
      <c r="N18" s="151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151"/>
      <c r="AE18" s="75"/>
      <c r="AF18" s="75"/>
      <c r="AG18" s="75"/>
      <c r="AH18" s="75"/>
      <c r="AI18" s="75"/>
      <c r="AJ18" s="75"/>
    </row>
    <row r="19" spans="1:37" s="11" customFormat="1" ht="20.25" thickBot="1" x14ac:dyDescent="0.3">
      <c r="A19" s="14"/>
      <c r="B19" s="141"/>
      <c r="C19" s="162" t="s">
        <v>7</v>
      </c>
      <c r="D19" s="251" t="str">
        <f>F61 &amp; G61</f>
        <v xml:space="preserve">Optic 5 : </v>
      </c>
      <c r="E19" s="142">
        <f>SUM(E18:E18)</f>
        <v>0</v>
      </c>
      <c r="F19" s="142">
        <f>SUM(F18:F18)</f>
        <v>0</v>
      </c>
      <c r="G19" s="142">
        <f>SUM(G18:G18)</f>
        <v>0</v>
      </c>
      <c r="H19" s="142">
        <f>SUM(H18:H18)</f>
        <v>0</v>
      </c>
      <c r="I19" s="75"/>
      <c r="J19" s="75"/>
      <c r="K19" s="75"/>
      <c r="L19" s="75"/>
      <c r="M19" s="75"/>
      <c r="N19" s="151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151"/>
      <c r="AE19" s="75"/>
      <c r="AF19" s="75"/>
      <c r="AG19" s="75"/>
      <c r="AH19" s="75"/>
      <c r="AI19" s="75"/>
      <c r="AJ19" s="75"/>
    </row>
    <row r="20" spans="1:37" s="11" customFormat="1" ht="19.5" x14ac:dyDescent="0.25">
      <c r="A20" s="14"/>
      <c r="B20" s="80">
        <v>6</v>
      </c>
      <c r="C20" s="171" t="s">
        <v>265</v>
      </c>
      <c r="D20" s="170"/>
      <c r="E20" s="89">
        <f>J68</f>
        <v>0</v>
      </c>
      <c r="F20" s="89">
        <f>S68</f>
        <v>0</v>
      </c>
      <c r="G20" s="89">
        <f>AJ68</f>
        <v>0</v>
      </c>
      <c r="H20" s="89">
        <f t="shared" ref="H20" si="0">SUM(E20:G20)</f>
        <v>0</v>
      </c>
      <c r="I20" s="75"/>
      <c r="J20" s="75"/>
      <c r="K20" s="75"/>
      <c r="L20" s="75"/>
      <c r="M20" s="75"/>
      <c r="N20" s="151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151"/>
      <c r="AE20" s="75"/>
      <c r="AF20" s="75"/>
      <c r="AG20" s="75"/>
      <c r="AH20" s="75"/>
      <c r="AI20" s="75"/>
      <c r="AJ20" s="75"/>
    </row>
    <row r="21" spans="1:37" s="11" customFormat="1" ht="20.25" thickBot="1" x14ac:dyDescent="0.3">
      <c r="A21" s="14"/>
      <c r="B21" s="141"/>
      <c r="C21" s="162" t="s">
        <v>7</v>
      </c>
      <c r="D21" s="251" t="str">
        <f>F68 &amp; G68</f>
        <v xml:space="preserve">Optic 6 : </v>
      </c>
      <c r="E21" s="142">
        <f t="shared" ref="E21:G21" si="1">SUM(E20:E20)</f>
        <v>0</v>
      </c>
      <c r="F21" s="142">
        <f t="shared" si="1"/>
        <v>0</v>
      </c>
      <c r="G21" s="142">
        <f t="shared" si="1"/>
        <v>0</v>
      </c>
      <c r="H21" s="142">
        <f t="shared" ref="H21" si="2">SUM(H20:H20)</f>
        <v>0</v>
      </c>
      <c r="I21" s="75"/>
      <c r="J21" s="75"/>
      <c r="K21" s="75"/>
      <c r="L21" s="75"/>
      <c r="M21" s="75"/>
      <c r="N21" s="151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151"/>
      <c r="AE21" s="75"/>
      <c r="AF21" s="75"/>
      <c r="AG21" s="75"/>
      <c r="AH21" s="75"/>
      <c r="AI21" s="75"/>
      <c r="AJ21" s="75"/>
    </row>
    <row r="22" spans="1:37" s="11" customFormat="1" ht="19.5" x14ac:dyDescent="0.25">
      <c r="A22" s="14"/>
      <c r="B22" s="80">
        <v>7</v>
      </c>
      <c r="C22" s="171" t="s">
        <v>266</v>
      </c>
      <c r="D22" s="170"/>
      <c r="E22" s="89">
        <f>J75</f>
        <v>0</v>
      </c>
      <c r="F22" s="89">
        <f>S75</f>
        <v>0</v>
      </c>
      <c r="G22" s="89">
        <f>AJ75</f>
        <v>0</v>
      </c>
      <c r="H22" s="89">
        <f t="shared" ref="H22" si="3">SUM(E22:G22)</f>
        <v>0</v>
      </c>
      <c r="I22" s="75"/>
      <c r="J22" s="75"/>
      <c r="K22" s="75"/>
      <c r="L22" s="75"/>
      <c r="M22" s="75"/>
      <c r="N22" s="151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151"/>
      <c r="AE22" s="75"/>
      <c r="AF22" s="75"/>
      <c r="AG22" s="75"/>
      <c r="AH22" s="75"/>
      <c r="AI22" s="75"/>
      <c r="AJ22" s="75"/>
    </row>
    <row r="23" spans="1:37" s="11" customFormat="1" ht="20.25" thickBot="1" x14ac:dyDescent="0.3">
      <c r="A23" s="14"/>
      <c r="B23" s="141"/>
      <c r="C23" s="162" t="s">
        <v>7</v>
      </c>
      <c r="D23" s="251" t="str">
        <f>F75 &amp; G75</f>
        <v xml:space="preserve">Optic 7 : </v>
      </c>
      <c r="E23" s="142">
        <f t="shared" ref="E23:G23" si="4">SUM(E22:E22)</f>
        <v>0</v>
      </c>
      <c r="F23" s="142">
        <f t="shared" si="4"/>
        <v>0</v>
      </c>
      <c r="G23" s="142">
        <f t="shared" si="4"/>
        <v>0</v>
      </c>
      <c r="H23" s="142">
        <f t="shared" ref="H23" si="5">SUM(H22:H22)</f>
        <v>0</v>
      </c>
      <c r="I23" s="75"/>
      <c r="J23" s="75"/>
      <c r="K23" s="75"/>
      <c r="L23" s="75"/>
      <c r="M23" s="75"/>
      <c r="N23" s="151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151"/>
      <c r="AE23" s="75"/>
      <c r="AF23" s="75"/>
      <c r="AG23" s="75"/>
      <c r="AH23" s="75"/>
      <c r="AI23" s="75"/>
      <c r="AJ23" s="75"/>
    </row>
    <row r="24" spans="1:37" s="11" customFormat="1" ht="19.5" x14ac:dyDescent="0.25">
      <c r="A24" s="14"/>
      <c r="B24" s="80">
        <v>8</v>
      </c>
      <c r="C24" s="171" t="s">
        <v>267</v>
      </c>
      <c r="D24" s="170"/>
      <c r="E24" s="89">
        <f>J82</f>
        <v>0</v>
      </c>
      <c r="F24" s="89">
        <f>S82</f>
        <v>0</v>
      </c>
      <c r="G24" s="89">
        <f>AJ82</f>
        <v>0</v>
      </c>
      <c r="H24" s="89">
        <f t="shared" ref="H24" si="6">SUM(E24:G24)</f>
        <v>0</v>
      </c>
      <c r="I24" s="75"/>
      <c r="J24" s="75"/>
      <c r="K24" s="75"/>
      <c r="L24" s="75"/>
      <c r="M24" s="75"/>
      <c r="N24" s="151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151"/>
      <c r="AE24" s="75"/>
      <c r="AF24" s="75"/>
      <c r="AG24" s="75"/>
      <c r="AH24" s="75"/>
      <c r="AI24" s="75"/>
      <c r="AJ24" s="75"/>
    </row>
    <row r="25" spans="1:37" s="11" customFormat="1" ht="20.25" thickBot="1" x14ac:dyDescent="0.3">
      <c r="A25" s="14"/>
      <c r="B25" s="141"/>
      <c r="C25" s="162" t="s">
        <v>7</v>
      </c>
      <c r="D25" s="251" t="str">
        <f>F82 &amp; G82</f>
        <v xml:space="preserve">Optic 8 : </v>
      </c>
      <c r="E25" s="142">
        <f t="shared" ref="E25:G25" si="7">SUM(E24:E24)</f>
        <v>0</v>
      </c>
      <c r="F25" s="142">
        <f t="shared" si="7"/>
        <v>0</v>
      </c>
      <c r="G25" s="142">
        <f t="shared" si="7"/>
        <v>0</v>
      </c>
      <c r="H25" s="142">
        <f t="shared" ref="H25" si="8">SUM(H24:H24)</f>
        <v>0</v>
      </c>
      <c r="I25" s="75"/>
      <c r="J25" s="75"/>
      <c r="K25" s="75"/>
      <c r="L25" s="75"/>
      <c r="M25" s="75"/>
      <c r="N25" s="151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151"/>
      <c r="AE25" s="75"/>
      <c r="AF25" s="75"/>
      <c r="AG25" s="75"/>
      <c r="AH25" s="75"/>
      <c r="AI25" s="75"/>
      <c r="AJ25" s="75"/>
    </row>
    <row r="26" spans="1:37" s="11" customFormat="1" ht="19.5" x14ac:dyDescent="0.25">
      <c r="A26" s="14"/>
      <c r="B26" s="80">
        <v>9</v>
      </c>
      <c r="C26" s="171" t="s">
        <v>268</v>
      </c>
      <c r="D26" s="170"/>
      <c r="E26" s="89">
        <f>J89</f>
        <v>0</v>
      </c>
      <c r="F26" s="89">
        <f>S89</f>
        <v>0</v>
      </c>
      <c r="G26" s="89">
        <f>AJ89</f>
        <v>0</v>
      </c>
      <c r="H26" s="89">
        <f t="shared" ref="H26" si="9">SUM(E26:G26)</f>
        <v>0</v>
      </c>
      <c r="I26" s="75"/>
      <c r="J26" s="75"/>
      <c r="K26" s="75"/>
      <c r="L26" s="75"/>
      <c r="M26" s="75"/>
      <c r="N26" s="151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151"/>
      <c r="AE26" s="75"/>
      <c r="AF26" s="75"/>
      <c r="AG26" s="75"/>
      <c r="AH26" s="75"/>
      <c r="AI26" s="75"/>
      <c r="AJ26" s="75"/>
    </row>
    <row r="27" spans="1:37" s="11" customFormat="1" ht="20.25" thickBot="1" x14ac:dyDescent="0.3">
      <c r="A27" s="14"/>
      <c r="B27" s="141"/>
      <c r="C27" s="162" t="s">
        <v>7</v>
      </c>
      <c r="D27" s="251" t="str">
        <f>F89 &amp; G89</f>
        <v xml:space="preserve">Optic 9 : </v>
      </c>
      <c r="E27" s="142">
        <f t="shared" ref="E27:G27" si="10">SUM(E26:E26)</f>
        <v>0</v>
      </c>
      <c r="F27" s="142">
        <f t="shared" si="10"/>
        <v>0</v>
      </c>
      <c r="G27" s="142">
        <f t="shared" si="10"/>
        <v>0</v>
      </c>
      <c r="H27" s="142">
        <f t="shared" ref="H27" si="11">SUM(H26:H26)</f>
        <v>0</v>
      </c>
      <c r="I27" s="75"/>
      <c r="J27" s="75"/>
      <c r="K27" s="75"/>
      <c r="L27" s="75"/>
      <c r="M27" s="75"/>
      <c r="N27" s="151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151"/>
      <c r="AE27" s="75"/>
      <c r="AF27" s="75"/>
      <c r="AG27" s="75"/>
      <c r="AH27" s="75"/>
      <c r="AI27" s="75"/>
      <c r="AJ27" s="75"/>
    </row>
    <row r="28" spans="1:37" s="11" customFormat="1" ht="19.5" x14ac:dyDescent="0.25">
      <c r="A28" s="14"/>
      <c r="B28" s="80">
        <v>10</v>
      </c>
      <c r="C28" s="171" t="s">
        <v>269</v>
      </c>
      <c r="D28" s="170"/>
      <c r="E28" s="89">
        <f>J96</f>
        <v>0</v>
      </c>
      <c r="F28" s="89">
        <f>S96</f>
        <v>0</v>
      </c>
      <c r="G28" s="89">
        <f>AJ96</f>
        <v>0</v>
      </c>
      <c r="H28" s="89">
        <f t="shared" ref="H28" si="12">SUM(E28:G28)</f>
        <v>0</v>
      </c>
      <c r="I28" s="75"/>
      <c r="J28" s="75"/>
      <c r="K28" s="75"/>
      <c r="L28" s="75"/>
      <c r="M28" s="75"/>
      <c r="N28" s="151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151"/>
      <c r="AE28" s="75"/>
      <c r="AF28" s="75"/>
      <c r="AG28" s="75"/>
      <c r="AH28" s="75"/>
      <c r="AI28" s="75"/>
      <c r="AJ28" s="75"/>
    </row>
    <row r="29" spans="1:37" s="11" customFormat="1" ht="20.25" thickBot="1" x14ac:dyDescent="0.3">
      <c r="A29" s="14"/>
      <c r="B29" s="141"/>
      <c r="C29" s="162" t="s">
        <v>7</v>
      </c>
      <c r="D29" s="251" t="str">
        <f>F96 &amp; G96</f>
        <v xml:space="preserve">Optic 10 : </v>
      </c>
      <c r="E29" s="142">
        <f t="shared" ref="E29:H29" si="13">SUM(E28:E28)</f>
        <v>0</v>
      </c>
      <c r="F29" s="142">
        <f t="shared" si="13"/>
        <v>0</v>
      </c>
      <c r="G29" s="142">
        <f t="shared" si="13"/>
        <v>0</v>
      </c>
      <c r="H29" s="142">
        <f t="shared" si="13"/>
        <v>0</v>
      </c>
      <c r="I29" s="75"/>
      <c r="J29" s="75"/>
      <c r="K29" s="75"/>
      <c r="L29" s="75"/>
      <c r="M29" s="75"/>
      <c r="N29" s="151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151"/>
      <c r="AE29" s="75"/>
      <c r="AF29" s="75"/>
      <c r="AG29" s="75"/>
      <c r="AH29" s="75"/>
      <c r="AI29" s="75"/>
      <c r="AJ29" s="75"/>
    </row>
    <row r="30" spans="1:37" s="11" customFormat="1" ht="13.5" thickBot="1" x14ac:dyDescent="0.25">
      <c r="A30" s="14"/>
      <c r="B30" s="158"/>
      <c r="C30" s="158"/>
      <c r="D30" s="158"/>
      <c r="E30" s="24"/>
      <c r="F30" s="20"/>
      <c r="G30" s="20"/>
      <c r="H30" s="20"/>
      <c r="I30" s="20"/>
      <c r="J30" s="20"/>
      <c r="K30" s="20"/>
      <c r="L30" s="20"/>
      <c r="M30" s="20"/>
      <c r="N30" s="149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49"/>
      <c r="AE30" s="20"/>
      <c r="AF30" s="20"/>
      <c r="AG30" s="20"/>
      <c r="AH30" s="20"/>
      <c r="AI30" s="20"/>
      <c r="AJ30" s="20"/>
    </row>
    <row r="31" spans="1:37" s="11" customFormat="1" ht="15" customHeight="1" x14ac:dyDescent="0.2">
      <c r="A31" s="14"/>
      <c r="B31" s="159"/>
      <c r="C31" s="159"/>
      <c r="D31" s="159"/>
      <c r="E31" s="17"/>
      <c r="F31" s="18"/>
      <c r="G31" s="18"/>
      <c r="H31" s="18"/>
      <c r="I31" s="18"/>
      <c r="J31" s="18"/>
      <c r="K31" s="18"/>
      <c r="L31" s="18"/>
      <c r="M31" s="18"/>
      <c r="N31" s="150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50"/>
      <c r="AE31" s="18"/>
      <c r="AF31" s="18"/>
      <c r="AG31" s="18"/>
      <c r="AH31" s="18"/>
      <c r="AI31" s="18"/>
      <c r="AJ31" s="18"/>
    </row>
    <row r="32" spans="1:37" s="11" customFormat="1" ht="19.5" x14ac:dyDescent="0.15">
      <c r="A32" s="14"/>
      <c r="B32" s="87">
        <v>1</v>
      </c>
      <c r="C32" s="83" t="str">
        <f>VLOOKUP(B32,$B$10:$D$29,2,FALSE)</f>
        <v>Optic 1</v>
      </c>
      <c r="D32" s="164"/>
      <c r="E32" s="128"/>
      <c r="F32" s="128"/>
      <c r="G32" s="164" t="s">
        <v>199</v>
      </c>
      <c r="H32" s="128"/>
      <c r="I32" s="128"/>
      <c r="J32" s="127"/>
      <c r="K32" s="266"/>
      <c r="L32" s="85"/>
      <c r="M32" s="248" t="s">
        <v>317</v>
      </c>
      <c r="N32" s="249"/>
      <c r="O32" s="250"/>
      <c r="P32" s="250"/>
      <c r="Q32" s="250"/>
      <c r="R32" s="128"/>
      <c r="S32" s="127"/>
      <c r="T32" s="266"/>
      <c r="U32" s="266"/>
      <c r="V32" s="248" t="s">
        <v>317</v>
      </c>
      <c r="W32" s="249"/>
      <c r="X32" s="250"/>
      <c r="Y32" s="250"/>
      <c r="Z32" s="624"/>
      <c r="AA32" s="266"/>
      <c r="AB32" s="85"/>
      <c r="AC32" s="248" t="s">
        <v>17</v>
      </c>
      <c r="AD32" s="249"/>
      <c r="AE32" s="250"/>
      <c r="AF32" s="250"/>
      <c r="AG32" s="250"/>
      <c r="AH32" s="250"/>
      <c r="AI32" s="128"/>
      <c r="AJ32" s="127"/>
      <c r="AK32" s="86"/>
    </row>
    <row r="33" spans="1:39" s="86" customFormat="1" ht="20.25" thickBot="1" x14ac:dyDescent="0.2">
      <c r="A33" s="14"/>
      <c r="B33" s="59"/>
      <c r="C33" s="83" t="s">
        <v>20</v>
      </c>
      <c r="D33" s="164"/>
      <c r="E33" s="130"/>
      <c r="F33" s="304" t="str">
        <f>"Optic "&amp;B32&amp;" : "</f>
        <v xml:space="preserve">Optic 1 : </v>
      </c>
      <c r="G33" s="639"/>
      <c r="H33" s="640"/>
      <c r="I33" s="88" t="s">
        <v>21</v>
      </c>
      <c r="J33" s="84">
        <f>SUM(J35:J35)</f>
        <v>0</v>
      </c>
      <c r="K33" s="267"/>
      <c r="L33" s="59"/>
      <c r="M33" s="246"/>
      <c r="N33" s="247"/>
      <c r="O33" s="129"/>
      <c r="P33" s="129"/>
      <c r="Q33" s="129"/>
      <c r="R33" s="132" t="s">
        <v>21</v>
      </c>
      <c r="S33" s="133">
        <f>SUM(S35:S35)</f>
        <v>315</v>
      </c>
      <c r="T33" s="267"/>
      <c r="U33" s="267"/>
      <c r="V33" s="246" t="s">
        <v>472</v>
      </c>
      <c r="W33" s="247"/>
      <c r="X33" s="129"/>
      <c r="Y33" s="129"/>
      <c r="Z33" s="625"/>
      <c r="AA33" s="267"/>
      <c r="AB33" s="59"/>
      <c r="AC33" s="246"/>
      <c r="AD33" s="247"/>
      <c r="AE33" s="129"/>
      <c r="AF33" s="129"/>
      <c r="AG33" s="129"/>
      <c r="AH33" s="129"/>
      <c r="AI33" s="132" t="s">
        <v>21</v>
      </c>
      <c r="AJ33" s="133">
        <f>SUM(AJ35:AJ35)</f>
        <v>0</v>
      </c>
      <c r="AK33" s="11"/>
      <c r="AL33" s="11"/>
      <c r="AM33" s="11"/>
    </row>
    <row r="34" spans="1:39" s="11" customFormat="1" ht="75.75" thickTop="1" x14ac:dyDescent="0.25">
      <c r="A34" s="14"/>
      <c r="B34" s="135"/>
      <c r="C34" s="192" t="s">
        <v>5</v>
      </c>
      <c r="D34" s="192" t="s">
        <v>11</v>
      </c>
      <c r="E34" s="641" t="s">
        <v>14</v>
      </c>
      <c r="F34" s="642"/>
      <c r="G34" s="193" t="s">
        <v>36</v>
      </c>
      <c r="H34" s="193" t="s">
        <v>181</v>
      </c>
      <c r="I34" s="193" t="s">
        <v>12</v>
      </c>
      <c r="J34" s="193" t="s">
        <v>13</v>
      </c>
      <c r="K34" s="268" t="s">
        <v>210</v>
      </c>
      <c r="L34" s="14"/>
      <c r="M34" s="192" t="s">
        <v>5</v>
      </c>
      <c r="N34" s="192" t="s">
        <v>11</v>
      </c>
      <c r="O34" s="194" t="s">
        <v>19</v>
      </c>
      <c r="P34" s="193" t="s">
        <v>318</v>
      </c>
      <c r="Q34" s="193" t="s">
        <v>474</v>
      </c>
      <c r="R34" s="193" t="s">
        <v>319</v>
      </c>
      <c r="S34" s="193" t="s">
        <v>224</v>
      </c>
      <c r="T34" s="268" t="s">
        <v>210</v>
      </c>
      <c r="U34" s="267"/>
      <c r="V34" s="623" t="s">
        <v>5</v>
      </c>
      <c r="W34" s="626" t="s">
        <v>470</v>
      </c>
      <c r="X34" s="193" t="s">
        <v>318</v>
      </c>
      <c r="Y34" s="527" t="s">
        <v>473</v>
      </c>
      <c r="Z34" s="193" t="s">
        <v>319</v>
      </c>
      <c r="AA34" s="268" t="s">
        <v>210</v>
      </c>
      <c r="AB34" s="14"/>
      <c r="AC34" s="192" t="s">
        <v>5</v>
      </c>
      <c r="AD34" s="192" t="s">
        <v>11</v>
      </c>
      <c r="AE34" s="194" t="s">
        <v>19</v>
      </c>
      <c r="AF34" s="193" t="s">
        <v>425</v>
      </c>
      <c r="AG34" s="195" t="s">
        <v>15</v>
      </c>
      <c r="AH34" s="194" t="s">
        <v>425</v>
      </c>
      <c r="AI34" s="193" t="s">
        <v>18</v>
      </c>
      <c r="AJ34" s="193" t="s">
        <v>226</v>
      </c>
    </row>
    <row r="35" spans="1:39" s="11" customFormat="1" ht="15" customHeight="1" x14ac:dyDescent="0.15">
      <c r="A35" s="14"/>
      <c r="B35" s="135"/>
      <c r="C35" s="165"/>
      <c r="D35" s="63"/>
      <c r="E35" s="637"/>
      <c r="F35" s="638"/>
      <c r="G35" s="227"/>
      <c r="H35" s="64"/>
      <c r="I35" s="196">
        <f>G35*(1-H35)</f>
        <v>0</v>
      </c>
      <c r="J35" s="197">
        <f>IF(ISERROR(+I35),"",+I35)</f>
        <v>0</v>
      </c>
      <c r="K35" s="269"/>
      <c r="L35" s="14"/>
      <c r="M35" s="198" t="str">
        <f>IF(ISBLANK(+C35),"",+C35)</f>
        <v/>
      </c>
      <c r="N35" s="198" t="str">
        <f>IF(ISBLANK(+D35),"",+D35)</f>
        <v/>
      </c>
      <c r="O35" s="108" t="s">
        <v>469</v>
      </c>
      <c r="P35" s="227">
        <v>50</v>
      </c>
      <c r="Q35" s="211">
        <v>0.1</v>
      </c>
      <c r="R35" s="196">
        <f>IF(ISERROR(+P35*(1-(Q35))),"",+P35*(1-(Q35)))</f>
        <v>45</v>
      </c>
      <c r="S35" s="197">
        <f>IF(OR(O35="nee",O35=""),0,IF(ISERROR(+R35*7),0,+R35*7))</f>
        <v>315</v>
      </c>
      <c r="T35" s="269"/>
      <c r="U35" s="267"/>
      <c r="V35" s="629"/>
      <c r="W35" s="627"/>
      <c r="X35" s="628"/>
      <c r="Y35" s="528"/>
      <c r="Z35" s="196" t="str">
        <f>IF(Y35="","",X35*(1-Y35))</f>
        <v/>
      </c>
      <c r="AA35" s="269"/>
      <c r="AB35" s="14"/>
      <c r="AC35" s="198" t="str">
        <f>IF(ISBLANK(+M35),"",+M35)</f>
        <v/>
      </c>
      <c r="AD35" s="198" t="str">
        <f>IF(ISBLANK(+N35),"",+N35)</f>
        <v/>
      </c>
      <c r="AE35" s="108"/>
      <c r="AF35" s="106"/>
      <c r="AG35" s="211"/>
      <c r="AH35" s="200" t="str">
        <f>IF(ISERROR(IF(OR(AE35="nee",AE35=""),"",AF35)),"",IF(OR(AE35="nee",AE35=""),"",AF35))</f>
        <v/>
      </c>
      <c r="AI35" s="201" t="str">
        <f>IF(ISERROR((AH35*24*365)/1000),"",(AH35*24*365)/1000)</f>
        <v/>
      </c>
      <c r="AJ35" s="197">
        <f>IF(ISERROR(+AI35*tariefKwh*7),0,+AI35*tariefKwh*7)</f>
        <v>0</v>
      </c>
    </row>
    <row r="36" spans="1:39" s="11" customFormat="1" ht="15" customHeight="1" x14ac:dyDescent="0.15">
      <c r="A36" s="14"/>
      <c r="B36" s="79"/>
      <c r="C36" s="202" t="s">
        <v>299</v>
      </c>
      <c r="D36" s="203"/>
      <c r="E36" s="203"/>
      <c r="F36" s="204"/>
      <c r="G36" s="205"/>
      <c r="H36" s="206"/>
      <c r="I36" s="205"/>
      <c r="J36" s="207"/>
      <c r="K36" s="207"/>
      <c r="L36" s="208"/>
      <c r="M36" s="209"/>
      <c r="N36" s="152"/>
      <c r="O36" s="14"/>
      <c r="P36" s="14"/>
      <c r="Q36" s="14"/>
      <c r="R36" s="14"/>
      <c r="S36" s="14"/>
      <c r="T36" s="207"/>
      <c r="U36" s="207"/>
      <c r="V36" s="207"/>
      <c r="W36" s="207"/>
      <c r="X36" s="207"/>
      <c r="Y36" s="207"/>
      <c r="Z36" s="207"/>
      <c r="AA36" s="207"/>
      <c r="AB36" s="14"/>
      <c r="AC36" s="152"/>
      <c r="AD36" s="152"/>
      <c r="AE36" s="73"/>
      <c r="AF36" s="14"/>
      <c r="AG36" s="14"/>
    </row>
    <row r="37" spans="1:39" s="11" customFormat="1" ht="15" customHeight="1" thickBot="1" x14ac:dyDescent="0.25">
      <c r="A37" s="14"/>
      <c r="B37" s="158"/>
      <c r="C37" s="158"/>
      <c r="D37" s="158"/>
      <c r="E37" s="24"/>
      <c r="F37" s="20"/>
      <c r="G37" s="20"/>
      <c r="H37" s="20"/>
      <c r="I37" s="20"/>
      <c r="J37" s="20"/>
      <c r="K37" s="20"/>
      <c r="L37" s="20"/>
      <c r="M37" s="149"/>
      <c r="N37" s="149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149"/>
      <c r="AD37" s="149"/>
      <c r="AE37" s="20"/>
      <c r="AF37" s="20"/>
      <c r="AG37" s="20"/>
      <c r="AH37" s="20"/>
      <c r="AI37" s="20"/>
      <c r="AJ37" s="20"/>
    </row>
    <row r="38" spans="1:39" s="11" customFormat="1" ht="15" customHeight="1" x14ac:dyDescent="0.2">
      <c r="A38" s="14"/>
      <c r="B38" s="159"/>
      <c r="C38" s="159"/>
      <c r="D38" s="159"/>
      <c r="E38" s="17"/>
      <c r="F38" s="18"/>
      <c r="G38" s="18"/>
      <c r="H38" s="18"/>
      <c r="I38" s="18"/>
      <c r="J38" s="18"/>
      <c r="K38" s="18"/>
      <c r="L38" s="18"/>
      <c r="M38" s="18"/>
      <c r="N38" s="150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50"/>
      <c r="AE38" s="18"/>
      <c r="AF38" s="18"/>
      <c r="AG38" s="18"/>
      <c r="AH38" s="18"/>
      <c r="AI38" s="18"/>
      <c r="AJ38" s="18"/>
    </row>
    <row r="39" spans="1:39" s="11" customFormat="1" ht="21" customHeight="1" x14ac:dyDescent="0.15">
      <c r="A39" s="14"/>
      <c r="B39" s="87">
        <v>2</v>
      </c>
      <c r="C39" s="83" t="str">
        <f>VLOOKUP(B39,$B$10:$D$29,2,FALSE)</f>
        <v>Optic 2</v>
      </c>
      <c r="D39" s="164"/>
      <c r="E39" s="128"/>
      <c r="F39" s="128"/>
      <c r="G39" s="131" t="s">
        <v>199</v>
      </c>
      <c r="H39" s="131"/>
      <c r="I39" s="128"/>
      <c r="J39" s="127"/>
      <c r="K39" s="266"/>
      <c r="L39" s="85"/>
      <c r="M39" s="248" t="s">
        <v>317</v>
      </c>
      <c r="N39" s="249"/>
      <c r="O39" s="250"/>
      <c r="P39" s="250"/>
      <c r="Q39" s="250"/>
      <c r="R39" s="128"/>
      <c r="S39" s="127"/>
      <c r="T39" s="266"/>
      <c r="U39" s="266"/>
      <c r="V39" s="248" t="s">
        <v>317</v>
      </c>
      <c r="W39" s="249"/>
      <c r="X39" s="250"/>
      <c r="Y39" s="250"/>
      <c r="Z39" s="624"/>
      <c r="AA39" s="266"/>
      <c r="AB39" s="85"/>
      <c r="AC39" s="248" t="s">
        <v>17</v>
      </c>
      <c r="AD39" s="249"/>
      <c r="AE39" s="250"/>
      <c r="AF39" s="250"/>
      <c r="AG39" s="250"/>
      <c r="AH39" s="250"/>
      <c r="AI39" s="128"/>
      <c r="AJ39" s="127"/>
    </row>
    <row r="40" spans="1:39" s="86" customFormat="1" ht="20.25" thickBot="1" x14ac:dyDescent="0.2">
      <c r="A40" s="14"/>
      <c r="B40" s="59"/>
      <c r="C40" s="83" t="s">
        <v>20</v>
      </c>
      <c r="D40" s="164"/>
      <c r="E40" s="130"/>
      <c r="F40" s="304" t="str">
        <f>"Optic "&amp;B39&amp;" : "</f>
        <v xml:space="preserve">Optic 2 : </v>
      </c>
      <c r="G40" s="639"/>
      <c r="H40" s="640"/>
      <c r="I40" s="88" t="s">
        <v>21</v>
      </c>
      <c r="J40" s="84">
        <f>SUM(J42:J42)</f>
        <v>0</v>
      </c>
      <c r="K40" s="267"/>
      <c r="L40" s="59"/>
      <c r="M40" s="246"/>
      <c r="N40" s="247"/>
      <c r="O40" s="129"/>
      <c r="P40" s="129"/>
      <c r="Q40" s="129"/>
      <c r="R40" s="132" t="s">
        <v>21</v>
      </c>
      <c r="S40" s="133">
        <f>SUM(S42:S42)</f>
        <v>0</v>
      </c>
      <c r="T40" s="267"/>
      <c r="U40" s="267"/>
      <c r="V40" s="246" t="s">
        <v>472</v>
      </c>
      <c r="W40" s="247"/>
      <c r="X40" s="129"/>
      <c r="Y40" s="129"/>
      <c r="Z40" s="625"/>
      <c r="AA40" s="267"/>
      <c r="AB40" s="59"/>
      <c r="AC40" s="246"/>
      <c r="AD40" s="247"/>
      <c r="AE40" s="129"/>
      <c r="AF40" s="129"/>
      <c r="AG40" s="129"/>
      <c r="AH40" s="129"/>
      <c r="AI40" s="132" t="s">
        <v>21</v>
      </c>
      <c r="AJ40" s="133">
        <f>SUM(AJ42:AJ42)</f>
        <v>0</v>
      </c>
      <c r="AK40" s="11"/>
      <c r="AL40" s="11"/>
      <c r="AM40" s="11"/>
    </row>
    <row r="41" spans="1:39" s="11" customFormat="1" ht="75.75" thickTop="1" x14ac:dyDescent="0.25">
      <c r="A41" s="14"/>
      <c r="B41" s="135"/>
      <c r="C41" s="192" t="s">
        <v>5</v>
      </c>
      <c r="D41" s="192" t="s">
        <v>11</v>
      </c>
      <c r="E41" s="641" t="s">
        <v>14</v>
      </c>
      <c r="F41" s="642"/>
      <c r="G41" s="193" t="s">
        <v>36</v>
      </c>
      <c r="H41" s="193" t="s">
        <v>181</v>
      </c>
      <c r="I41" s="193" t="s">
        <v>12</v>
      </c>
      <c r="J41" s="193" t="s">
        <v>13</v>
      </c>
      <c r="K41" s="268" t="s">
        <v>210</v>
      </c>
      <c r="L41" s="14"/>
      <c r="M41" s="192" t="s">
        <v>5</v>
      </c>
      <c r="N41" s="192" t="s">
        <v>11</v>
      </c>
      <c r="O41" s="194" t="s">
        <v>19</v>
      </c>
      <c r="P41" s="193" t="s">
        <v>318</v>
      </c>
      <c r="Q41" s="193" t="s">
        <v>474</v>
      </c>
      <c r="R41" s="193" t="s">
        <v>319</v>
      </c>
      <c r="S41" s="193" t="s">
        <v>224</v>
      </c>
      <c r="T41" s="268" t="s">
        <v>210</v>
      </c>
      <c r="U41" s="267"/>
      <c r="V41" s="623" t="s">
        <v>5</v>
      </c>
      <c r="W41" s="626" t="s">
        <v>470</v>
      </c>
      <c r="X41" s="193" t="s">
        <v>318</v>
      </c>
      <c r="Y41" s="527" t="s">
        <v>473</v>
      </c>
      <c r="Z41" s="193" t="s">
        <v>319</v>
      </c>
      <c r="AA41" s="268" t="s">
        <v>210</v>
      </c>
      <c r="AB41" s="14"/>
      <c r="AC41" s="192" t="s">
        <v>5</v>
      </c>
      <c r="AD41" s="192" t="s">
        <v>11</v>
      </c>
      <c r="AE41" s="194" t="s">
        <v>19</v>
      </c>
      <c r="AF41" s="193" t="s">
        <v>425</v>
      </c>
      <c r="AG41" s="195" t="s">
        <v>15</v>
      </c>
      <c r="AH41" s="193" t="s">
        <v>425</v>
      </c>
      <c r="AI41" s="193" t="s">
        <v>18</v>
      </c>
      <c r="AJ41" s="193" t="s">
        <v>226</v>
      </c>
    </row>
    <row r="42" spans="1:39" s="11" customFormat="1" ht="15" customHeight="1" x14ac:dyDescent="0.15">
      <c r="A42" s="14"/>
      <c r="B42" s="135"/>
      <c r="C42" s="165"/>
      <c r="D42" s="63"/>
      <c r="E42" s="637"/>
      <c r="F42" s="638"/>
      <c r="G42" s="227"/>
      <c r="H42" s="64"/>
      <c r="I42" s="196">
        <f>G42*(1-H42)</f>
        <v>0</v>
      </c>
      <c r="J42" s="197">
        <f>IF(ISERROR(+I42),"",+I42)</f>
        <v>0</v>
      </c>
      <c r="K42" s="269"/>
      <c r="L42" s="14"/>
      <c r="M42" s="198" t="str">
        <f t="shared" ref="M42:N42" si="14">IF(ISBLANK(+C42),"",+C42)</f>
        <v/>
      </c>
      <c r="N42" s="198" t="str">
        <f t="shared" si="14"/>
        <v/>
      </c>
      <c r="O42" s="108" t="s">
        <v>475</v>
      </c>
      <c r="P42" s="227"/>
      <c r="Q42" s="211"/>
      <c r="R42" s="196">
        <f t="shared" ref="R42" si="15">IF(ISERROR(+P42*(1-(Q42))),"",+P42*(1-(Q42)))</f>
        <v>0</v>
      </c>
      <c r="S42" s="197">
        <f>IF(OR(O42="nee",O42=""),0,IF(ISERROR(+R42*7),0,+R42*7))</f>
        <v>0</v>
      </c>
      <c r="T42" s="269"/>
      <c r="U42" s="267"/>
      <c r="V42" s="629"/>
      <c r="W42" s="627"/>
      <c r="X42" s="628"/>
      <c r="Y42" s="528"/>
      <c r="Z42" s="196" t="str">
        <f>IF(Y42="","",X42*(1-Y42))</f>
        <v/>
      </c>
      <c r="AA42" s="269"/>
      <c r="AB42" s="14"/>
      <c r="AC42" s="198" t="str">
        <f>IF(ISBLANK(+M42),"",+M42)</f>
        <v/>
      </c>
      <c r="AD42" s="198" t="str">
        <f>IF(ISBLANK(+N42),"",+N42)</f>
        <v/>
      </c>
      <c r="AE42" s="108"/>
      <c r="AF42" s="106"/>
      <c r="AG42" s="211"/>
      <c r="AH42" s="200" t="str">
        <f>IF(ISERROR(IF(OR(AE42="nee",AE42=""),"",AF42)),"",IF(OR(AE42="nee",AE42=""),"",AF42))</f>
        <v/>
      </c>
      <c r="AI42" s="201" t="str">
        <f>IF(ISERROR((AH42*24*365)/1000),"",(AH42*24*365)/1000)</f>
        <v/>
      </c>
      <c r="AJ42" s="197">
        <f>IF(ISERROR(+AI42*tariefKwh*7),0,+AI42*tariefKwh*7)</f>
        <v>0</v>
      </c>
    </row>
    <row r="43" spans="1:39" s="11" customFormat="1" ht="15" customHeight="1" x14ac:dyDescent="0.15">
      <c r="A43" s="14"/>
      <c r="B43" s="79"/>
      <c r="C43" s="202" t="s">
        <v>299</v>
      </c>
      <c r="D43" s="203"/>
      <c r="E43" s="203"/>
      <c r="F43" s="204"/>
      <c r="G43" s="205"/>
      <c r="H43" s="206"/>
      <c r="I43" s="205"/>
      <c r="J43" s="207"/>
      <c r="K43" s="207"/>
      <c r="L43" s="208"/>
      <c r="M43" s="209"/>
      <c r="N43" s="152"/>
      <c r="O43" s="14"/>
      <c r="P43" s="14"/>
      <c r="Q43" s="14"/>
      <c r="R43" s="14"/>
      <c r="S43" s="14"/>
      <c r="T43" s="207"/>
      <c r="U43" s="207"/>
      <c r="V43" s="207"/>
      <c r="W43" s="207"/>
      <c r="X43" s="207"/>
      <c r="Y43" s="207"/>
      <c r="Z43" s="207"/>
      <c r="AA43" s="207"/>
      <c r="AB43" s="14"/>
      <c r="AC43" s="152"/>
      <c r="AD43" s="152"/>
      <c r="AE43" s="73"/>
      <c r="AF43" s="14"/>
      <c r="AG43" s="14"/>
    </row>
    <row r="44" spans="1:39" s="11" customFormat="1" ht="15" customHeight="1" thickBot="1" x14ac:dyDescent="0.25">
      <c r="A44" s="14"/>
      <c r="B44" s="158"/>
      <c r="C44" s="158"/>
      <c r="D44" s="158"/>
      <c r="E44" s="24"/>
      <c r="F44" s="20"/>
      <c r="G44" s="20"/>
      <c r="H44" s="20"/>
      <c r="I44" s="20"/>
      <c r="J44" s="20"/>
      <c r="K44" s="20"/>
      <c r="L44" s="20"/>
      <c r="M44" s="20"/>
      <c r="N44" s="149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149"/>
      <c r="AE44" s="20"/>
      <c r="AF44" s="20"/>
      <c r="AG44" s="20"/>
      <c r="AH44" s="20"/>
      <c r="AI44" s="20"/>
      <c r="AJ44" s="20"/>
    </row>
    <row r="45" spans="1:39" s="11" customFormat="1" ht="15" customHeight="1" x14ac:dyDescent="0.2">
      <c r="A45" s="14"/>
      <c r="B45" s="159"/>
      <c r="C45" s="159"/>
      <c r="D45" s="159"/>
      <c r="E45" s="17"/>
      <c r="F45" s="18"/>
      <c r="G45" s="18"/>
      <c r="H45" s="18"/>
      <c r="I45" s="18"/>
      <c r="J45" s="18"/>
      <c r="K45" s="18"/>
      <c r="L45" s="18"/>
      <c r="M45" s="18"/>
      <c r="N45" s="150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50"/>
      <c r="AE45" s="18"/>
      <c r="AF45" s="18"/>
      <c r="AG45" s="18"/>
      <c r="AH45" s="18"/>
      <c r="AI45" s="18"/>
      <c r="AJ45" s="18"/>
    </row>
    <row r="46" spans="1:39" s="11" customFormat="1" ht="21" customHeight="1" x14ac:dyDescent="0.15">
      <c r="A46" s="14"/>
      <c r="B46" s="87">
        <v>3</v>
      </c>
      <c r="C46" s="83" t="str">
        <f>VLOOKUP(B46,$B$10:$D$29,2,FALSE)</f>
        <v>Optic 3</v>
      </c>
      <c r="D46" s="164"/>
      <c r="E46" s="128"/>
      <c r="F46" s="128"/>
      <c r="G46" s="131" t="s">
        <v>199</v>
      </c>
      <c r="H46" s="131"/>
      <c r="I46" s="128"/>
      <c r="J46" s="127"/>
      <c r="K46" s="266"/>
      <c r="L46" s="85"/>
      <c r="M46" s="248" t="s">
        <v>317</v>
      </c>
      <c r="N46" s="249"/>
      <c r="O46" s="250"/>
      <c r="P46" s="250"/>
      <c r="Q46" s="250"/>
      <c r="R46" s="128"/>
      <c r="S46" s="127"/>
      <c r="T46" s="266"/>
      <c r="U46" s="266"/>
      <c r="V46" s="248" t="s">
        <v>317</v>
      </c>
      <c r="W46" s="249"/>
      <c r="X46" s="250"/>
      <c r="Y46" s="250"/>
      <c r="Z46" s="624"/>
      <c r="AA46" s="266"/>
      <c r="AB46" s="85"/>
      <c r="AC46" s="248" t="s">
        <v>17</v>
      </c>
      <c r="AD46" s="249"/>
      <c r="AE46" s="250"/>
      <c r="AF46" s="250"/>
      <c r="AG46" s="250"/>
      <c r="AH46" s="250"/>
      <c r="AI46" s="128"/>
      <c r="AJ46" s="127"/>
    </row>
    <row r="47" spans="1:39" s="86" customFormat="1" ht="20.25" thickBot="1" x14ac:dyDescent="0.2">
      <c r="A47" s="14"/>
      <c r="B47" s="59"/>
      <c r="C47" s="83" t="s">
        <v>20</v>
      </c>
      <c r="D47" s="164"/>
      <c r="E47" s="130"/>
      <c r="F47" s="304" t="str">
        <f>"Optic "&amp;B46&amp;" : "</f>
        <v xml:space="preserve">Optic 3 : </v>
      </c>
      <c r="G47" s="639"/>
      <c r="H47" s="640"/>
      <c r="I47" s="88" t="s">
        <v>21</v>
      </c>
      <c r="J47" s="84">
        <f>SUM(J49:J49)</f>
        <v>0</v>
      </c>
      <c r="K47" s="267"/>
      <c r="L47" s="59"/>
      <c r="M47" s="246"/>
      <c r="N47" s="247"/>
      <c r="O47" s="129"/>
      <c r="P47" s="129"/>
      <c r="Q47" s="129"/>
      <c r="R47" s="132" t="s">
        <v>21</v>
      </c>
      <c r="S47" s="133">
        <f>SUM(S49:S49)</f>
        <v>0</v>
      </c>
      <c r="T47" s="267"/>
      <c r="U47" s="267"/>
      <c r="V47" s="246" t="s">
        <v>472</v>
      </c>
      <c r="W47" s="247"/>
      <c r="X47" s="129"/>
      <c r="Y47" s="129"/>
      <c r="Z47" s="625"/>
      <c r="AA47" s="267"/>
      <c r="AB47" s="59"/>
      <c r="AC47" s="246"/>
      <c r="AD47" s="247"/>
      <c r="AE47" s="129"/>
      <c r="AF47" s="129"/>
      <c r="AG47" s="129"/>
      <c r="AH47" s="129"/>
      <c r="AI47" s="132" t="s">
        <v>21</v>
      </c>
      <c r="AJ47" s="133">
        <f>SUM(AJ49:AJ49)</f>
        <v>0</v>
      </c>
      <c r="AK47" s="11"/>
      <c r="AL47" s="11"/>
      <c r="AM47" s="11"/>
    </row>
    <row r="48" spans="1:39" s="11" customFormat="1" ht="75.75" thickTop="1" x14ac:dyDescent="0.25">
      <c r="A48" s="14"/>
      <c r="B48" s="135"/>
      <c r="C48" s="192" t="s">
        <v>5</v>
      </c>
      <c r="D48" s="192" t="s">
        <v>11</v>
      </c>
      <c r="E48" s="641" t="s">
        <v>14</v>
      </c>
      <c r="F48" s="642"/>
      <c r="G48" s="193" t="s">
        <v>36</v>
      </c>
      <c r="H48" s="193" t="s">
        <v>181</v>
      </c>
      <c r="I48" s="193" t="s">
        <v>12</v>
      </c>
      <c r="J48" s="193" t="s">
        <v>13</v>
      </c>
      <c r="K48" s="268" t="s">
        <v>210</v>
      </c>
      <c r="L48" s="14"/>
      <c r="M48" s="192" t="s">
        <v>5</v>
      </c>
      <c r="N48" s="192" t="s">
        <v>11</v>
      </c>
      <c r="O48" s="194" t="s">
        <v>19</v>
      </c>
      <c r="P48" s="193" t="s">
        <v>318</v>
      </c>
      <c r="Q48" s="193" t="s">
        <v>474</v>
      </c>
      <c r="R48" s="193" t="s">
        <v>319</v>
      </c>
      <c r="S48" s="193" t="s">
        <v>224</v>
      </c>
      <c r="T48" s="268" t="s">
        <v>210</v>
      </c>
      <c r="U48" s="267"/>
      <c r="V48" s="623" t="s">
        <v>5</v>
      </c>
      <c r="W48" s="626" t="s">
        <v>470</v>
      </c>
      <c r="X48" s="193" t="s">
        <v>318</v>
      </c>
      <c r="Y48" s="527" t="s">
        <v>473</v>
      </c>
      <c r="Z48" s="193" t="s">
        <v>319</v>
      </c>
      <c r="AA48" s="268" t="s">
        <v>210</v>
      </c>
      <c r="AB48" s="14"/>
      <c r="AC48" s="192" t="s">
        <v>5</v>
      </c>
      <c r="AD48" s="192" t="s">
        <v>11</v>
      </c>
      <c r="AE48" s="194" t="s">
        <v>19</v>
      </c>
      <c r="AF48" s="193" t="s">
        <v>425</v>
      </c>
      <c r="AG48" s="195" t="s">
        <v>15</v>
      </c>
      <c r="AH48" s="193" t="s">
        <v>425</v>
      </c>
      <c r="AI48" s="193" t="s">
        <v>18</v>
      </c>
      <c r="AJ48" s="193" t="s">
        <v>226</v>
      </c>
    </row>
    <row r="49" spans="1:39" s="11" customFormat="1" ht="15" customHeight="1" x14ac:dyDescent="0.15">
      <c r="A49" s="14"/>
      <c r="B49" s="135"/>
      <c r="C49" s="165"/>
      <c r="D49" s="63"/>
      <c r="E49" s="637"/>
      <c r="F49" s="638"/>
      <c r="G49" s="227"/>
      <c r="H49" s="64"/>
      <c r="I49" s="196">
        <f>G49*(1-H49)</f>
        <v>0</v>
      </c>
      <c r="J49" s="197">
        <f>IF(ISERROR(+I49),"",+I49)</f>
        <v>0</v>
      </c>
      <c r="K49" s="269"/>
      <c r="L49" s="14"/>
      <c r="M49" s="198" t="str">
        <f t="shared" ref="M49:N49" si="16">IF(ISBLANK(+C49),"",+C49)</f>
        <v/>
      </c>
      <c r="N49" s="198" t="str">
        <f t="shared" si="16"/>
        <v/>
      </c>
      <c r="O49" s="108"/>
      <c r="P49" s="227"/>
      <c r="Q49" s="211"/>
      <c r="R49" s="196">
        <f>IF(ISERROR(+P49*(1-(Q49))),"",+P49*(1-(Q49)))</f>
        <v>0</v>
      </c>
      <c r="S49" s="197">
        <f>IF(OR(O49="nee",O49=""),0,IF(ISERROR(+R49*7),0,+R49*7))</f>
        <v>0</v>
      </c>
      <c r="T49" s="269"/>
      <c r="U49" s="267"/>
      <c r="V49" s="629"/>
      <c r="W49" s="627"/>
      <c r="X49" s="628"/>
      <c r="Y49" s="528"/>
      <c r="Z49" s="196" t="str">
        <f>IF(Y49="","",X49*(1-Y49))</f>
        <v/>
      </c>
      <c r="AA49" s="269"/>
      <c r="AB49" s="14"/>
      <c r="AC49" s="198" t="str">
        <f>IF(ISBLANK(+M49),"",+M49)</f>
        <v/>
      </c>
      <c r="AD49" s="198" t="str">
        <f>IF(ISBLANK(+N49),"",+N49)</f>
        <v/>
      </c>
      <c r="AE49" s="108"/>
      <c r="AF49" s="106"/>
      <c r="AG49" s="211"/>
      <c r="AH49" s="200" t="str">
        <f>IF(ISERROR(IF(OR(AE49="nee",AE49=""),"",AF49)),"",IF(OR(AE49="nee",AE49=""),"",AF49))</f>
        <v/>
      </c>
      <c r="AI49" s="201" t="str">
        <f>IF(ISERROR((AH49*24*365)/1000),"",(AH49*24*365)/1000)</f>
        <v/>
      </c>
      <c r="AJ49" s="197">
        <f>IF(ISERROR(+AI49*tariefKwh*7),0,+AI49*tariefKwh*7)</f>
        <v>0</v>
      </c>
    </row>
    <row r="50" spans="1:39" s="11" customFormat="1" ht="15" customHeight="1" x14ac:dyDescent="0.15">
      <c r="A50" s="14"/>
      <c r="B50" s="79"/>
      <c r="C50" s="202" t="s">
        <v>299</v>
      </c>
      <c r="D50" s="203"/>
      <c r="E50" s="203"/>
      <c r="F50" s="204"/>
      <c r="G50" s="205"/>
      <c r="H50" s="206"/>
      <c r="I50" s="205"/>
      <c r="J50" s="207"/>
      <c r="K50" s="207"/>
      <c r="L50" s="208"/>
      <c r="M50" s="209"/>
      <c r="N50" s="152"/>
      <c r="O50" s="14"/>
      <c r="P50" s="14"/>
      <c r="Q50" s="14"/>
      <c r="R50" s="14"/>
      <c r="S50" s="14"/>
      <c r="T50" s="207"/>
      <c r="U50" s="207"/>
      <c r="V50" s="207"/>
      <c r="W50" s="207"/>
      <c r="X50" s="207"/>
      <c r="Y50" s="207"/>
      <c r="Z50" s="207"/>
      <c r="AA50" s="207"/>
      <c r="AB50" s="14"/>
      <c r="AC50" s="152"/>
      <c r="AD50" s="152"/>
      <c r="AE50" s="73"/>
      <c r="AF50" s="14"/>
      <c r="AG50" s="14"/>
    </row>
    <row r="51" spans="1:39" s="11" customFormat="1" ht="15" customHeight="1" thickBot="1" x14ac:dyDescent="0.25">
      <c r="A51" s="14"/>
      <c r="B51" s="158"/>
      <c r="C51" s="158"/>
      <c r="D51" s="158"/>
      <c r="E51" s="24"/>
      <c r="F51" s="20"/>
      <c r="G51" s="20"/>
      <c r="H51" s="20"/>
      <c r="I51" s="20"/>
      <c r="J51" s="20"/>
      <c r="K51" s="20"/>
      <c r="L51" s="20"/>
      <c r="M51" s="149"/>
      <c r="N51" s="149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149"/>
      <c r="AD51" s="149"/>
      <c r="AE51" s="20"/>
      <c r="AF51" s="20"/>
      <c r="AG51" s="20"/>
      <c r="AH51" s="20"/>
      <c r="AI51" s="20"/>
      <c r="AJ51" s="20"/>
    </row>
    <row r="52" spans="1:39" s="11" customFormat="1" ht="15" customHeight="1" x14ac:dyDescent="0.2">
      <c r="A52" s="14"/>
      <c r="B52" s="159"/>
      <c r="C52" s="159"/>
      <c r="D52" s="159"/>
      <c r="E52" s="17"/>
      <c r="F52" s="18"/>
      <c r="G52" s="18"/>
      <c r="H52" s="18"/>
      <c r="I52" s="18"/>
      <c r="J52" s="18"/>
      <c r="K52" s="18"/>
      <c r="L52" s="18"/>
      <c r="M52" s="150"/>
      <c r="N52" s="150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50"/>
      <c r="AD52" s="150"/>
      <c r="AE52" s="18"/>
      <c r="AF52" s="18"/>
      <c r="AG52" s="18"/>
      <c r="AH52" s="18"/>
      <c r="AI52" s="18"/>
      <c r="AJ52" s="18"/>
    </row>
    <row r="53" spans="1:39" s="11" customFormat="1" ht="19.5" x14ac:dyDescent="0.15">
      <c r="A53" s="14"/>
      <c r="B53" s="87">
        <v>4</v>
      </c>
      <c r="C53" s="83" t="str">
        <f>VLOOKUP(B53,$B$10:$D$29,2,FALSE)</f>
        <v>Optic 4</v>
      </c>
      <c r="D53" s="164"/>
      <c r="E53" s="128"/>
      <c r="F53" s="128"/>
      <c r="G53" s="131" t="s">
        <v>199</v>
      </c>
      <c r="H53" s="131"/>
      <c r="I53" s="128"/>
      <c r="J53" s="127"/>
      <c r="K53" s="266"/>
      <c r="L53" s="85"/>
      <c r="M53" s="248" t="s">
        <v>317</v>
      </c>
      <c r="N53" s="249"/>
      <c r="O53" s="250"/>
      <c r="P53" s="250"/>
      <c r="Q53" s="250"/>
      <c r="R53" s="128"/>
      <c r="S53" s="127"/>
      <c r="T53" s="266"/>
      <c r="U53" s="266"/>
      <c r="V53" s="248" t="s">
        <v>317</v>
      </c>
      <c r="W53" s="249"/>
      <c r="X53" s="250"/>
      <c r="Y53" s="250"/>
      <c r="Z53" s="624"/>
      <c r="AA53" s="266"/>
      <c r="AB53" s="85"/>
      <c r="AC53" s="248" t="s">
        <v>17</v>
      </c>
      <c r="AD53" s="249"/>
      <c r="AE53" s="250"/>
      <c r="AF53" s="250"/>
      <c r="AG53" s="250"/>
      <c r="AH53" s="250"/>
      <c r="AI53" s="128"/>
      <c r="AJ53" s="127"/>
    </row>
    <row r="54" spans="1:39" s="86" customFormat="1" ht="20.25" thickBot="1" x14ac:dyDescent="0.2">
      <c r="A54" s="14"/>
      <c r="B54" s="59"/>
      <c r="C54" s="83" t="s">
        <v>20</v>
      </c>
      <c r="D54" s="164"/>
      <c r="E54" s="130"/>
      <c r="F54" s="304" t="str">
        <f>"Optic "&amp;B53&amp;" : "</f>
        <v xml:space="preserve">Optic 4 : </v>
      </c>
      <c r="G54" s="639"/>
      <c r="H54" s="640"/>
      <c r="I54" s="88" t="s">
        <v>21</v>
      </c>
      <c r="J54" s="84">
        <f>SUM(J56:J56)</f>
        <v>0</v>
      </c>
      <c r="K54" s="267"/>
      <c r="L54" s="59"/>
      <c r="M54" s="246"/>
      <c r="N54" s="247"/>
      <c r="O54" s="129"/>
      <c r="P54" s="129"/>
      <c r="Q54" s="129"/>
      <c r="R54" s="132" t="s">
        <v>21</v>
      </c>
      <c r="S54" s="133">
        <f>SUM(S56:S56)</f>
        <v>0</v>
      </c>
      <c r="T54" s="267"/>
      <c r="U54" s="267"/>
      <c r="V54" s="246" t="s">
        <v>472</v>
      </c>
      <c r="W54" s="247"/>
      <c r="X54" s="129"/>
      <c r="Y54" s="129"/>
      <c r="Z54" s="625"/>
      <c r="AA54" s="267"/>
      <c r="AB54" s="59"/>
      <c r="AC54" s="246"/>
      <c r="AD54" s="247"/>
      <c r="AE54" s="129"/>
      <c r="AF54" s="129"/>
      <c r="AG54" s="129"/>
      <c r="AH54" s="129"/>
      <c r="AI54" s="132" t="s">
        <v>21</v>
      </c>
      <c r="AJ54" s="133">
        <f>SUM(AJ56:AJ56)</f>
        <v>0</v>
      </c>
      <c r="AK54" s="11"/>
      <c r="AL54" s="11"/>
      <c r="AM54" s="11"/>
    </row>
    <row r="55" spans="1:39" s="11" customFormat="1" ht="75.75" thickTop="1" x14ac:dyDescent="0.25">
      <c r="A55" s="14"/>
      <c r="B55" s="135"/>
      <c r="C55" s="192" t="s">
        <v>5</v>
      </c>
      <c r="D55" s="192" t="s">
        <v>11</v>
      </c>
      <c r="E55" s="641" t="s">
        <v>14</v>
      </c>
      <c r="F55" s="642"/>
      <c r="G55" s="193" t="s">
        <v>36</v>
      </c>
      <c r="H55" s="193" t="s">
        <v>181</v>
      </c>
      <c r="I55" s="193" t="s">
        <v>12</v>
      </c>
      <c r="J55" s="193" t="s">
        <v>13</v>
      </c>
      <c r="K55" s="268" t="s">
        <v>210</v>
      </c>
      <c r="L55" s="14"/>
      <c r="M55" s="192" t="s">
        <v>5</v>
      </c>
      <c r="N55" s="192" t="s">
        <v>11</v>
      </c>
      <c r="O55" s="194" t="s">
        <v>19</v>
      </c>
      <c r="P55" s="193" t="s">
        <v>318</v>
      </c>
      <c r="Q55" s="193" t="s">
        <v>474</v>
      </c>
      <c r="R55" s="193" t="s">
        <v>319</v>
      </c>
      <c r="S55" s="193" t="s">
        <v>224</v>
      </c>
      <c r="T55" s="268" t="s">
        <v>210</v>
      </c>
      <c r="U55" s="267"/>
      <c r="V55" s="623" t="s">
        <v>5</v>
      </c>
      <c r="W55" s="626" t="s">
        <v>470</v>
      </c>
      <c r="X55" s="193" t="s">
        <v>318</v>
      </c>
      <c r="Y55" s="527" t="s">
        <v>473</v>
      </c>
      <c r="Z55" s="193" t="s">
        <v>319</v>
      </c>
      <c r="AA55" s="268" t="s">
        <v>210</v>
      </c>
      <c r="AB55" s="14"/>
      <c r="AC55" s="192" t="s">
        <v>5</v>
      </c>
      <c r="AD55" s="192" t="s">
        <v>11</v>
      </c>
      <c r="AE55" s="194" t="s">
        <v>19</v>
      </c>
      <c r="AF55" s="193" t="s">
        <v>425</v>
      </c>
      <c r="AG55" s="195" t="s">
        <v>15</v>
      </c>
      <c r="AH55" s="193" t="s">
        <v>425</v>
      </c>
      <c r="AI55" s="193" t="s">
        <v>18</v>
      </c>
      <c r="AJ55" s="193" t="s">
        <v>226</v>
      </c>
    </row>
    <row r="56" spans="1:39" s="11" customFormat="1" ht="15" customHeight="1" x14ac:dyDescent="0.15">
      <c r="A56" s="14"/>
      <c r="B56" s="135"/>
      <c r="C56" s="165"/>
      <c r="D56" s="63"/>
      <c r="E56" s="637"/>
      <c r="F56" s="638"/>
      <c r="G56" s="227"/>
      <c r="H56" s="64"/>
      <c r="I56" s="196">
        <f>G56*(1-H56)</f>
        <v>0</v>
      </c>
      <c r="J56" s="197">
        <f>IF(ISERROR(+I56),"",+I56)</f>
        <v>0</v>
      </c>
      <c r="K56" s="269"/>
      <c r="L56" s="14"/>
      <c r="M56" s="198" t="str">
        <f t="shared" ref="M56:N56" si="17">IF(ISBLANK(+C56),"",+C56)</f>
        <v/>
      </c>
      <c r="N56" s="198" t="str">
        <f t="shared" si="17"/>
        <v/>
      </c>
      <c r="O56" s="108"/>
      <c r="P56" s="227"/>
      <c r="Q56" s="211"/>
      <c r="R56" s="196">
        <f>IF(ISERROR(+P56*(1-(Q56))),"",+P56*(1-(Q56)))</f>
        <v>0</v>
      </c>
      <c r="S56" s="197">
        <f>IF(OR(O56="nee",O56=""),0,IF(ISERROR(+R56*7),0,+R56*7))</f>
        <v>0</v>
      </c>
      <c r="T56" s="269"/>
      <c r="U56" s="267"/>
      <c r="V56" s="629"/>
      <c r="W56" s="627"/>
      <c r="X56" s="628"/>
      <c r="Y56" s="528"/>
      <c r="Z56" s="196" t="str">
        <f>IF(Y56="","",X56*(1-Y56))</f>
        <v/>
      </c>
      <c r="AA56" s="269"/>
      <c r="AB56" s="14"/>
      <c r="AC56" s="198" t="str">
        <f>IF(ISBLANK(+M56),"",+M56)</f>
        <v/>
      </c>
      <c r="AD56" s="198" t="str">
        <f>IF(ISBLANK(+N56),"",+N56)</f>
        <v/>
      </c>
      <c r="AE56" s="108"/>
      <c r="AF56" s="106"/>
      <c r="AG56" s="211"/>
      <c r="AH56" s="200" t="str">
        <f>IF(ISERROR(IF(OR(AE56="nee",AE56=""),"",AF56)),"",IF(OR(AE56="nee",AE56=""),"",AF56))</f>
        <v/>
      </c>
      <c r="AI56" s="201" t="str">
        <f>IF(ISERROR((AH56*24*365)/1000),"",(AH56*24*365)/1000)</f>
        <v/>
      </c>
      <c r="AJ56" s="197">
        <f>IF(ISERROR(+AI56*tariefKwh*7),0,+AI56*tariefKwh*7)</f>
        <v>0</v>
      </c>
    </row>
    <row r="57" spans="1:39" s="11" customFormat="1" ht="15" customHeight="1" x14ac:dyDescent="0.15">
      <c r="A57" s="14"/>
      <c r="B57" s="79"/>
      <c r="C57" s="202" t="s">
        <v>299</v>
      </c>
      <c r="D57" s="203"/>
      <c r="E57" s="203"/>
      <c r="F57" s="204"/>
      <c r="G57" s="205"/>
      <c r="H57" s="206"/>
      <c r="I57" s="205"/>
      <c r="J57" s="207"/>
      <c r="K57" s="207"/>
      <c r="L57" s="208"/>
      <c r="M57" s="209"/>
      <c r="N57" s="152"/>
      <c r="O57" s="14"/>
      <c r="P57" s="14"/>
      <c r="Q57" s="14"/>
      <c r="R57" s="14"/>
      <c r="S57" s="14"/>
      <c r="T57" s="207"/>
      <c r="U57" s="207"/>
      <c r="V57" s="207"/>
      <c r="W57" s="207"/>
      <c r="X57" s="207"/>
      <c r="Y57" s="207"/>
      <c r="Z57" s="207"/>
      <c r="AA57" s="207"/>
      <c r="AB57" s="14"/>
      <c r="AC57" s="152"/>
      <c r="AD57" s="152"/>
      <c r="AE57" s="73"/>
      <c r="AF57" s="14"/>
      <c r="AG57" s="14"/>
    </row>
    <row r="58" spans="1:39" s="11" customFormat="1" ht="15" customHeight="1" thickBot="1" x14ac:dyDescent="0.25">
      <c r="A58" s="14"/>
      <c r="B58" s="158"/>
      <c r="C58" s="158"/>
      <c r="D58" s="158"/>
      <c r="E58" s="24"/>
      <c r="F58" s="20"/>
      <c r="G58" s="20"/>
      <c r="H58" s="20"/>
      <c r="I58" s="20"/>
      <c r="J58" s="20"/>
      <c r="K58" s="20"/>
      <c r="L58" s="20"/>
      <c r="M58" s="149"/>
      <c r="N58" s="149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149"/>
      <c r="AD58" s="149"/>
      <c r="AE58" s="20"/>
      <c r="AF58" s="20"/>
      <c r="AG58" s="20"/>
      <c r="AH58" s="20"/>
      <c r="AI58" s="20"/>
      <c r="AJ58" s="20"/>
    </row>
    <row r="59" spans="1:39" s="11" customFormat="1" ht="15" customHeight="1" x14ac:dyDescent="0.2">
      <c r="A59" s="14"/>
      <c r="B59" s="159"/>
      <c r="C59" s="159"/>
      <c r="D59" s="159"/>
      <c r="E59" s="17"/>
      <c r="F59" s="18"/>
      <c r="G59" s="18"/>
      <c r="H59" s="18"/>
      <c r="I59" s="18"/>
      <c r="J59" s="18"/>
      <c r="K59" s="18"/>
      <c r="L59" s="18"/>
      <c r="M59" s="150"/>
      <c r="N59" s="150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50"/>
      <c r="AD59" s="150"/>
      <c r="AE59" s="18"/>
      <c r="AF59" s="18"/>
      <c r="AG59" s="18"/>
      <c r="AH59" s="18"/>
      <c r="AI59" s="18"/>
      <c r="AJ59" s="18"/>
    </row>
    <row r="60" spans="1:39" s="11" customFormat="1" ht="19.5" x14ac:dyDescent="0.15">
      <c r="A60" s="14"/>
      <c r="B60" s="87">
        <v>5</v>
      </c>
      <c r="C60" s="83" t="str">
        <f>VLOOKUP(B60,$B$10:$D$29,2,FALSE)</f>
        <v>Optic 5</v>
      </c>
      <c r="D60" s="164"/>
      <c r="E60" s="128"/>
      <c r="F60" s="128"/>
      <c r="G60" s="131" t="s">
        <v>199</v>
      </c>
      <c r="H60" s="131"/>
      <c r="I60" s="128"/>
      <c r="J60" s="127"/>
      <c r="K60" s="266"/>
      <c r="L60" s="85"/>
      <c r="M60" s="248" t="s">
        <v>317</v>
      </c>
      <c r="N60" s="249"/>
      <c r="O60" s="250"/>
      <c r="P60" s="250"/>
      <c r="Q60" s="250"/>
      <c r="R60" s="128"/>
      <c r="S60" s="127"/>
      <c r="T60" s="266"/>
      <c r="U60" s="266"/>
      <c r="V60" s="248" t="s">
        <v>317</v>
      </c>
      <c r="W60" s="249"/>
      <c r="X60" s="250"/>
      <c r="Y60" s="250"/>
      <c r="Z60" s="624"/>
      <c r="AA60" s="266"/>
      <c r="AB60" s="85"/>
      <c r="AC60" s="248" t="s">
        <v>17</v>
      </c>
      <c r="AD60" s="249"/>
      <c r="AE60" s="250"/>
      <c r="AF60" s="250"/>
      <c r="AG60" s="250"/>
      <c r="AH60" s="250"/>
      <c r="AI60" s="128"/>
      <c r="AJ60" s="127"/>
    </row>
    <row r="61" spans="1:39" s="11" customFormat="1" ht="20.25" thickBot="1" x14ac:dyDescent="0.2">
      <c r="A61" s="14"/>
      <c r="B61" s="59"/>
      <c r="C61" s="83" t="s">
        <v>20</v>
      </c>
      <c r="D61" s="164"/>
      <c r="E61" s="130"/>
      <c r="F61" s="304" t="str">
        <f>"Optic "&amp;B60&amp;" : "</f>
        <v xml:space="preserve">Optic 5 : </v>
      </c>
      <c r="G61" s="639"/>
      <c r="H61" s="640"/>
      <c r="I61" s="88" t="s">
        <v>21</v>
      </c>
      <c r="J61" s="84">
        <f>SUM(J63:J63)</f>
        <v>0</v>
      </c>
      <c r="K61" s="267"/>
      <c r="L61" s="59"/>
      <c r="M61" s="246"/>
      <c r="N61" s="247"/>
      <c r="O61" s="129"/>
      <c r="P61" s="129"/>
      <c r="Q61" s="129"/>
      <c r="R61" s="132" t="s">
        <v>21</v>
      </c>
      <c r="S61" s="133">
        <f>SUM(S63:S63)</f>
        <v>0</v>
      </c>
      <c r="T61" s="267"/>
      <c r="U61" s="267"/>
      <c r="V61" s="246" t="s">
        <v>472</v>
      </c>
      <c r="W61" s="247"/>
      <c r="X61" s="129"/>
      <c r="Y61" s="129"/>
      <c r="Z61" s="625"/>
      <c r="AA61" s="267"/>
      <c r="AB61" s="59"/>
      <c r="AC61" s="246"/>
      <c r="AD61" s="247"/>
      <c r="AE61" s="129"/>
      <c r="AF61" s="129"/>
      <c r="AG61" s="129"/>
      <c r="AH61" s="129"/>
      <c r="AI61" s="132" t="s">
        <v>21</v>
      </c>
      <c r="AJ61" s="133">
        <f>SUM(AJ63:AJ63)</f>
        <v>0</v>
      </c>
    </row>
    <row r="62" spans="1:39" s="11" customFormat="1" ht="75.75" thickTop="1" x14ac:dyDescent="0.25">
      <c r="A62" s="14"/>
      <c r="B62" s="135"/>
      <c r="C62" s="192" t="s">
        <v>5</v>
      </c>
      <c r="D62" s="192" t="s">
        <v>11</v>
      </c>
      <c r="E62" s="641" t="s">
        <v>14</v>
      </c>
      <c r="F62" s="642"/>
      <c r="G62" s="193" t="s">
        <v>36</v>
      </c>
      <c r="H62" s="193" t="s">
        <v>181</v>
      </c>
      <c r="I62" s="193" t="s">
        <v>12</v>
      </c>
      <c r="J62" s="193" t="s">
        <v>13</v>
      </c>
      <c r="K62" s="268" t="s">
        <v>210</v>
      </c>
      <c r="L62" s="14"/>
      <c r="M62" s="192" t="s">
        <v>5</v>
      </c>
      <c r="N62" s="192" t="s">
        <v>11</v>
      </c>
      <c r="O62" s="194" t="s">
        <v>19</v>
      </c>
      <c r="P62" s="193" t="s">
        <v>318</v>
      </c>
      <c r="Q62" s="193" t="s">
        <v>474</v>
      </c>
      <c r="R62" s="193" t="s">
        <v>319</v>
      </c>
      <c r="S62" s="193" t="s">
        <v>224</v>
      </c>
      <c r="T62" s="268" t="s">
        <v>210</v>
      </c>
      <c r="U62" s="267"/>
      <c r="V62" s="623" t="s">
        <v>5</v>
      </c>
      <c r="W62" s="626" t="s">
        <v>470</v>
      </c>
      <c r="X62" s="193" t="s">
        <v>318</v>
      </c>
      <c r="Y62" s="527" t="s">
        <v>473</v>
      </c>
      <c r="Z62" s="193" t="s">
        <v>319</v>
      </c>
      <c r="AA62" s="268" t="s">
        <v>210</v>
      </c>
      <c r="AB62" s="14"/>
      <c r="AC62" s="192" t="s">
        <v>5</v>
      </c>
      <c r="AD62" s="192" t="s">
        <v>11</v>
      </c>
      <c r="AE62" s="194" t="s">
        <v>19</v>
      </c>
      <c r="AF62" s="193" t="s">
        <v>425</v>
      </c>
      <c r="AG62" s="195" t="s">
        <v>15</v>
      </c>
      <c r="AH62" s="193" t="s">
        <v>425</v>
      </c>
      <c r="AI62" s="193" t="s">
        <v>18</v>
      </c>
      <c r="AJ62" s="193" t="s">
        <v>226</v>
      </c>
    </row>
    <row r="63" spans="1:39" s="11" customFormat="1" ht="15" customHeight="1" x14ac:dyDescent="0.15">
      <c r="A63" s="14"/>
      <c r="B63" s="135"/>
      <c r="C63" s="165"/>
      <c r="D63" s="63"/>
      <c r="E63" s="637"/>
      <c r="F63" s="638"/>
      <c r="G63" s="227"/>
      <c r="H63" s="64"/>
      <c r="I63" s="196">
        <f>G63*(1-H63)</f>
        <v>0</v>
      </c>
      <c r="J63" s="197">
        <f>IF(ISERROR(+I63),"",+I63)</f>
        <v>0</v>
      </c>
      <c r="K63" s="269"/>
      <c r="L63" s="14"/>
      <c r="M63" s="198" t="str">
        <f t="shared" ref="M63:N63" si="18">IF(ISBLANK(+C63),"",+C63)</f>
        <v/>
      </c>
      <c r="N63" s="198" t="str">
        <f t="shared" si="18"/>
        <v/>
      </c>
      <c r="O63" s="108"/>
      <c r="P63" s="227"/>
      <c r="Q63" s="211"/>
      <c r="R63" s="196">
        <f>IF(ISERROR(+P63*(1-(Q63))),"",+P63*(1-(Q63)))</f>
        <v>0</v>
      </c>
      <c r="S63" s="197">
        <f>IF(OR(O63="nee",O63=""),0,IF(ISERROR(+R63*7),0,+R63*7))</f>
        <v>0</v>
      </c>
      <c r="T63" s="269"/>
      <c r="U63" s="267"/>
      <c r="V63" s="629"/>
      <c r="W63" s="627"/>
      <c r="X63" s="628"/>
      <c r="Y63" s="528"/>
      <c r="Z63" s="196" t="str">
        <f>IF(Y63="","",X63*(1-Y63))</f>
        <v/>
      </c>
      <c r="AA63" s="269"/>
      <c r="AB63" s="14"/>
      <c r="AC63" s="198" t="str">
        <f>IF(ISBLANK(+M63),"",+M63)</f>
        <v/>
      </c>
      <c r="AD63" s="198" t="str">
        <f>IF(ISBLANK(+N63),"",+N63)</f>
        <v/>
      </c>
      <c r="AE63" s="108"/>
      <c r="AF63" s="106"/>
      <c r="AG63" s="211"/>
      <c r="AH63" s="200" t="str">
        <f>IF(ISERROR(IF(OR(AE63="nee",AE63=""),"",AF63)),"",IF(OR(AE63="nee",AE63=""),"",AF63))</f>
        <v/>
      </c>
      <c r="AI63" s="201" t="str">
        <f>IF(ISERROR((AH63*24*365)/1000),"",(AH63*24*365)/1000)</f>
        <v/>
      </c>
      <c r="AJ63" s="197">
        <f>IF(ISERROR(+AI63*tariefKwh*7),0,+AI63*tariefKwh*7)</f>
        <v>0</v>
      </c>
    </row>
    <row r="64" spans="1:39" s="11" customFormat="1" ht="15" customHeight="1" x14ac:dyDescent="0.15">
      <c r="A64" s="14"/>
      <c r="B64" s="79"/>
      <c r="C64" s="202" t="s">
        <v>299</v>
      </c>
      <c r="D64" s="203"/>
      <c r="E64" s="203"/>
      <c r="F64" s="204"/>
      <c r="G64" s="205"/>
      <c r="H64" s="206"/>
      <c r="I64" s="205"/>
      <c r="J64" s="207"/>
      <c r="K64" s="207"/>
      <c r="L64" s="208"/>
      <c r="M64" s="209"/>
      <c r="N64" s="152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52"/>
      <c r="AD64" s="152"/>
      <c r="AE64" s="73"/>
      <c r="AF64" s="14"/>
      <c r="AG64" s="14"/>
    </row>
    <row r="65" spans="1:37" s="11" customFormat="1" ht="15" customHeight="1" thickBot="1" x14ac:dyDescent="0.25">
      <c r="A65" s="14"/>
      <c r="B65" s="158"/>
      <c r="C65" s="158"/>
      <c r="D65" s="158"/>
      <c r="E65" s="24"/>
      <c r="F65" s="20"/>
      <c r="G65" s="20"/>
      <c r="H65" s="20"/>
      <c r="I65" s="20"/>
      <c r="J65" s="20"/>
      <c r="K65" s="20"/>
      <c r="L65" s="20"/>
      <c r="M65" s="149"/>
      <c r="N65" s="149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149"/>
      <c r="AD65" s="149"/>
      <c r="AE65" s="20"/>
      <c r="AF65" s="20"/>
      <c r="AG65" s="20"/>
      <c r="AH65" s="20"/>
      <c r="AI65" s="20"/>
      <c r="AJ65" s="20"/>
    </row>
    <row r="66" spans="1:37" s="11" customFormat="1" ht="15" customHeight="1" x14ac:dyDescent="0.2">
      <c r="A66" s="14"/>
      <c r="B66" s="159"/>
      <c r="C66" s="159"/>
      <c r="D66" s="159"/>
      <c r="E66" s="17"/>
      <c r="F66" s="18"/>
      <c r="G66" s="18"/>
      <c r="H66" s="18"/>
      <c r="I66" s="18"/>
      <c r="J66" s="18"/>
      <c r="K66" s="18"/>
      <c r="L66" s="18"/>
      <c r="M66" s="150"/>
      <c r="N66" s="150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50"/>
      <c r="AD66" s="150"/>
      <c r="AE66" s="18"/>
      <c r="AF66" s="18"/>
      <c r="AG66" s="18"/>
      <c r="AH66" s="18"/>
      <c r="AI66" s="18"/>
      <c r="AJ66" s="18"/>
    </row>
    <row r="67" spans="1:37" s="11" customFormat="1" ht="19.5" x14ac:dyDescent="0.15">
      <c r="A67" s="14"/>
      <c r="B67" s="87">
        <v>6</v>
      </c>
      <c r="C67" s="83" t="str">
        <f>VLOOKUP(B67,$B$10:$D$29,2,FALSE)</f>
        <v>Optic 6</v>
      </c>
      <c r="D67" s="164"/>
      <c r="E67" s="128"/>
      <c r="F67" s="128"/>
      <c r="G67" s="131" t="s">
        <v>199</v>
      </c>
      <c r="H67" s="131"/>
      <c r="I67" s="128"/>
      <c r="J67" s="127"/>
      <c r="K67" s="266"/>
      <c r="L67" s="85"/>
      <c r="M67" s="248" t="s">
        <v>317</v>
      </c>
      <c r="N67" s="249"/>
      <c r="O67" s="250"/>
      <c r="P67" s="250"/>
      <c r="Q67" s="250"/>
      <c r="R67" s="128"/>
      <c r="S67" s="127"/>
      <c r="T67" s="266"/>
      <c r="U67" s="266"/>
      <c r="V67" s="248" t="s">
        <v>317</v>
      </c>
      <c r="W67" s="249"/>
      <c r="X67" s="250"/>
      <c r="Y67" s="250"/>
      <c r="Z67" s="624"/>
      <c r="AA67" s="266"/>
      <c r="AB67" s="85"/>
      <c r="AC67" s="248" t="s">
        <v>17</v>
      </c>
      <c r="AD67" s="249"/>
      <c r="AE67" s="250"/>
      <c r="AF67" s="250"/>
      <c r="AG67" s="250"/>
      <c r="AH67" s="250"/>
      <c r="AI67" s="128"/>
      <c r="AJ67" s="127"/>
    </row>
    <row r="68" spans="1:37" s="11" customFormat="1" ht="20.25" thickBot="1" x14ac:dyDescent="0.2">
      <c r="A68" s="14"/>
      <c r="B68" s="59"/>
      <c r="C68" s="83" t="s">
        <v>20</v>
      </c>
      <c r="D68" s="164"/>
      <c r="E68" s="130"/>
      <c r="F68" s="304" t="str">
        <f>"Optic "&amp;B67&amp;" : "</f>
        <v xml:space="preserve">Optic 6 : </v>
      </c>
      <c r="G68" s="639"/>
      <c r="H68" s="640"/>
      <c r="I68" s="88" t="s">
        <v>21</v>
      </c>
      <c r="J68" s="84">
        <f>SUM(J70:J70)</f>
        <v>0</v>
      </c>
      <c r="K68" s="267"/>
      <c r="L68" s="59"/>
      <c r="M68" s="246"/>
      <c r="N68" s="247"/>
      <c r="O68" s="129"/>
      <c r="P68" s="129"/>
      <c r="Q68" s="129"/>
      <c r="R68" s="132" t="s">
        <v>21</v>
      </c>
      <c r="S68" s="133">
        <f>SUM(S70:S70)</f>
        <v>0</v>
      </c>
      <c r="T68" s="267"/>
      <c r="U68" s="267"/>
      <c r="V68" s="246" t="s">
        <v>472</v>
      </c>
      <c r="W68" s="247"/>
      <c r="X68" s="129"/>
      <c r="Y68" s="129"/>
      <c r="Z68" s="625"/>
      <c r="AA68" s="267"/>
      <c r="AB68" s="59"/>
      <c r="AC68" s="246"/>
      <c r="AD68" s="247"/>
      <c r="AE68" s="129"/>
      <c r="AF68" s="129"/>
      <c r="AG68" s="129"/>
      <c r="AH68" s="129"/>
      <c r="AI68" s="132" t="s">
        <v>21</v>
      </c>
      <c r="AJ68" s="133">
        <f>SUM(AJ70:AJ70)</f>
        <v>0</v>
      </c>
    </row>
    <row r="69" spans="1:37" s="11" customFormat="1" ht="75.75" thickTop="1" x14ac:dyDescent="0.25">
      <c r="A69" s="14"/>
      <c r="B69" s="135"/>
      <c r="C69" s="192" t="s">
        <v>5</v>
      </c>
      <c r="D69" s="192" t="s">
        <v>11</v>
      </c>
      <c r="E69" s="641" t="s">
        <v>14</v>
      </c>
      <c r="F69" s="642"/>
      <c r="G69" s="193" t="s">
        <v>36</v>
      </c>
      <c r="H69" s="193" t="s">
        <v>181</v>
      </c>
      <c r="I69" s="193" t="s">
        <v>12</v>
      </c>
      <c r="J69" s="193" t="s">
        <v>13</v>
      </c>
      <c r="K69" s="268" t="s">
        <v>210</v>
      </c>
      <c r="L69" s="14"/>
      <c r="M69" s="192" t="s">
        <v>5</v>
      </c>
      <c r="N69" s="192" t="s">
        <v>11</v>
      </c>
      <c r="O69" s="194" t="s">
        <v>19</v>
      </c>
      <c r="P69" s="193" t="s">
        <v>318</v>
      </c>
      <c r="Q69" s="193" t="s">
        <v>474</v>
      </c>
      <c r="R69" s="193" t="s">
        <v>319</v>
      </c>
      <c r="S69" s="193" t="s">
        <v>224</v>
      </c>
      <c r="T69" s="268" t="s">
        <v>210</v>
      </c>
      <c r="U69" s="267"/>
      <c r="V69" s="623" t="s">
        <v>5</v>
      </c>
      <c r="W69" s="626" t="s">
        <v>470</v>
      </c>
      <c r="X69" s="193" t="s">
        <v>318</v>
      </c>
      <c r="Y69" s="527" t="s">
        <v>473</v>
      </c>
      <c r="Z69" s="193" t="s">
        <v>319</v>
      </c>
      <c r="AA69" s="268" t="s">
        <v>210</v>
      </c>
      <c r="AB69" s="14"/>
      <c r="AC69" s="192" t="s">
        <v>5</v>
      </c>
      <c r="AD69" s="192" t="s">
        <v>11</v>
      </c>
      <c r="AE69" s="194" t="s">
        <v>19</v>
      </c>
      <c r="AF69" s="193" t="s">
        <v>425</v>
      </c>
      <c r="AG69" s="195" t="s">
        <v>15</v>
      </c>
      <c r="AH69" s="193" t="s">
        <v>425</v>
      </c>
      <c r="AI69" s="193" t="s">
        <v>18</v>
      </c>
      <c r="AJ69" s="193" t="s">
        <v>226</v>
      </c>
    </row>
    <row r="70" spans="1:37" s="11" customFormat="1" ht="15" customHeight="1" x14ac:dyDescent="0.15">
      <c r="A70" s="14"/>
      <c r="B70" s="135"/>
      <c r="C70" s="165"/>
      <c r="D70" s="63"/>
      <c r="E70" s="63"/>
      <c r="F70" s="210"/>
      <c r="G70" s="227"/>
      <c r="H70" s="64"/>
      <c r="I70" s="196">
        <f>G70*(1-H70)</f>
        <v>0</v>
      </c>
      <c r="J70" s="197">
        <f>IF(ISERROR(+I70*F70),"",+I70*F70)</f>
        <v>0</v>
      </c>
      <c r="K70" s="269"/>
      <c r="L70" s="14"/>
      <c r="M70" s="198" t="str">
        <f t="shared" ref="M70" si="19">IF(ISBLANK(+C70),"",+C70)</f>
        <v/>
      </c>
      <c r="N70" s="198" t="str">
        <f t="shared" ref="N70" si="20">IF(ISBLANK(+D70),"",+D70)</f>
        <v/>
      </c>
      <c r="O70" s="108"/>
      <c r="P70" s="227"/>
      <c r="Q70" s="211"/>
      <c r="R70" s="196">
        <f>IF(ISERROR(+P70*(1-(Q70))),"",+P70*(1-(Q70)))</f>
        <v>0</v>
      </c>
      <c r="S70" s="197">
        <f>IF(OR(O70="nee",O70=""),0,IF(ISERROR(+R70*7),0,+R70*7))</f>
        <v>0</v>
      </c>
      <c r="T70" s="269"/>
      <c r="U70" s="267"/>
      <c r="V70" s="629"/>
      <c r="W70" s="627"/>
      <c r="X70" s="628"/>
      <c r="Y70" s="528"/>
      <c r="Z70" s="196" t="str">
        <f>IF(Y70="","",X70*(1-Y70))</f>
        <v/>
      </c>
      <c r="AA70" s="269"/>
      <c r="AB70" s="14"/>
      <c r="AC70" s="198" t="str">
        <f>IF(ISBLANK(+M70),"",+M70)</f>
        <v/>
      </c>
      <c r="AD70" s="198" t="str">
        <f>IF(ISBLANK(+N70),"",+N70)</f>
        <v/>
      </c>
      <c r="AE70" s="108"/>
      <c r="AF70" s="106"/>
      <c r="AG70" s="211"/>
      <c r="AH70" s="200" t="str">
        <f>IF(ISERROR(IF(OR(AE70="nee",AE70=""),"",AF70)),"",IF(OR(AE70="nee",AE70=""),"",AF70))</f>
        <v/>
      </c>
      <c r="AI70" s="201" t="str">
        <f>IF(ISERROR((AH70*24*365)/1000),"",(AH70*24*365)/1000)</f>
        <v/>
      </c>
      <c r="AJ70" s="197">
        <f>IF(ISERROR(+AI70*tariefKwh*7),0,+AI70*tariefKwh*7)</f>
        <v>0</v>
      </c>
    </row>
    <row r="71" spans="1:37" s="11" customFormat="1" ht="15" customHeight="1" x14ac:dyDescent="0.15">
      <c r="A71" s="14"/>
      <c r="B71" s="79"/>
      <c r="C71" s="202" t="s">
        <v>299</v>
      </c>
      <c r="D71" s="203"/>
      <c r="E71" s="203"/>
      <c r="F71" s="204"/>
      <c r="G71" s="205"/>
      <c r="H71" s="206"/>
      <c r="I71" s="205"/>
      <c r="J71" s="207"/>
      <c r="K71" s="207"/>
      <c r="L71" s="208"/>
      <c r="M71" s="209"/>
      <c r="N71" s="152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52"/>
      <c r="AD71" s="152"/>
      <c r="AE71" s="73"/>
      <c r="AF71" s="14"/>
      <c r="AG71" s="14"/>
    </row>
    <row r="72" spans="1:37" s="11" customFormat="1" ht="15" customHeight="1" thickBot="1" x14ac:dyDescent="0.25">
      <c r="A72" s="14"/>
      <c r="B72" s="158"/>
      <c r="C72" s="158"/>
      <c r="D72" s="158"/>
      <c r="E72" s="24"/>
      <c r="F72" s="20"/>
      <c r="G72" s="20"/>
      <c r="H72" s="20"/>
      <c r="I72" s="20"/>
      <c r="J72" s="20"/>
      <c r="K72" s="20"/>
      <c r="L72" s="20"/>
      <c r="M72" s="149"/>
      <c r="N72" s="149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149"/>
      <c r="AD72" s="149"/>
      <c r="AE72" s="20"/>
      <c r="AF72" s="20"/>
      <c r="AG72" s="20"/>
      <c r="AH72" s="20"/>
      <c r="AI72" s="20"/>
      <c r="AJ72" s="20"/>
    </row>
    <row r="73" spans="1:37" s="11" customFormat="1" ht="15" customHeight="1" x14ac:dyDescent="0.2">
      <c r="A73" s="14"/>
      <c r="B73" s="159"/>
      <c r="C73" s="159"/>
      <c r="D73" s="159"/>
      <c r="E73" s="17"/>
      <c r="F73" s="18"/>
      <c r="G73" s="18"/>
      <c r="H73" s="18"/>
      <c r="I73" s="18"/>
      <c r="J73" s="18"/>
      <c r="K73" s="18"/>
      <c r="L73" s="18"/>
      <c r="M73" s="18"/>
      <c r="N73" s="150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50"/>
      <c r="AE73" s="18"/>
      <c r="AF73" s="18"/>
      <c r="AG73" s="18"/>
      <c r="AH73" s="18"/>
      <c r="AI73" s="18"/>
      <c r="AJ73" s="18"/>
    </row>
    <row r="74" spans="1:37" s="11" customFormat="1" ht="19.5" x14ac:dyDescent="0.15">
      <c r="A74" s="14"/>
      <c r="B74" s="87">
        <v>7</v>
      </c>
      <c r="C74" s="83" t="str">
        <f>VLOOKUP(B74,$B$10:$D$29,2,FALSE)</f>
        <v>Optic 7</v>
      </c>
      <c r="D74" s="164"/>
      <c r="E74" s="128"/>
      <c r="F74" s="128"/>
      <c r="G74" s="131" t="s">
        <v>199</v>
      </c>
      <c r="H74" s="128"/>
      <c r="I74" s="128"/>
      <c r="J74" s="127"/>
      <c r="K74" s="266"/>
      <c r="L74" s="85"/>
      <c r="M74" s="248" t="s">
        <v>317</v>
      </c>
      <c r="N74" s="249"/>
      <c r="O74" s="250"/>
      <c r="P74" s="250"/>
      <c r="Q74" s="250"/>
      <c r="R74" s="128"/>
      <c r="S74" s="127"/>
      <c r="T74" s="266"/>
      <c r="U74" s="266"/>
      <c r="V74" s="248" t="s">
        <v>317</v>
      </c>
      <c r="W74" s="249"/>
      <c r="X74" s="250"/>
      <c r="Y74" s="250"/>
      <c r="Z74" s="624"/>
      <c r="AA74" s="266"/>
      <c r="AB74" s="85"/>
      <c r="AC74" s="248" t="s">
        <v>17</v>
      </c>
      <c r="AD74" s="249"/>
      <c r="AE74" s="250"/>
      <c r="AF74" s="250"/>
      <c r="AG74" s="250"/>
      <c r="AH74" s="250"/>
      <c r="AI74" s="128"/>
      <c r="AJ74" s="127"/>
      <c r="AK74" s="86"/>
    </row>
    <row r="75" spans="1:37" s="11" customFormat="1" ht="20.25" thickBot="1" x14ac:dyDescent="0.2">
      <c r="A75" s="14"/>
      <c r="B75" s="59"/>
      <c r="C75" s="83" t="s">
        <v>20</v>
      </c>
      <c r="D75" s="164"/>
      <c r="E75" s="130"/>
      <c r="F75" s="304" t="str">
        <f>"Optic "&amp;B74&amp;" : "</f>
        <v xml:space="preserve">Optic 7 : </v>
      </c>
      <c r="G75" s="639"/>
      <c r="H75" s="640"/>
      <c r="I75" s="88" t="s">
        <v>21</v>
      </c>
      <c r="J75" s="84">
        <f>SUM(J77:J77)</f>
        <v>0</v>
      </c>
      <c r="K75" s="267"/>
      <c r="L75" s="59"/>
      <c r="M75" s="246"/>
      <c r="N75" s="247"/>
      <c r="O75" s="129"/>
      <c r="P75" s="129"/>
      <c r="Q75" s="129"/>
      <c r="R75" s="132" t="s">
        <v>21</v>
      </c>
      <c r="S75" s="133">
        <f>SUM(S77:S77)</f>
        <v>0</v>
      </c>
      <c r="T75" s="267"/>
      <c r="U75" s="267"/>
      <c r="V75" s="246" t="s">
        <v>472</v>
      </c>
      <c r="W75" s="247"/>
      <c r="X75" s="129"/>
      <c r="Y75" s="129"/>
      <c r="Z75" s="625"/>
      <c r="AA75" s="267"/>
      <c r="AB75" s="59"/>
      <c r="AC75" s="246"/>
      <c r="AD75" s="247"/>
      <c r="AE75" s="129"/>
      <c r="AF75" s="129"/>
      <c r="AG75" s="129"/>
      <c r="AH75" s="129"/>
      <c r="AI75" s="132" t="s">
        <v>21</v>
      </c>
      <c r="AJ75" s="133">
        <f>SUM(AJ77:AJ77)</f>
        <v>0</v>
      </c>
    </row>
    <row r="76" spans="1:37" s="11" customFormat="1" ht="75.75" thickTop="1" x14ac:dyDescent="0.25">
      <c r="A76" s="14"/>
      <c r="B76" s="135"/>
      <c r="C76" s="192" t="s">
        <v>5</v>
      </c>
      <c r="D76" s="192" t="s">
        <v>11</v>
      </c>
      <c r="E76" s="641" t="s">
        <v>14</v>
      </c>
      <c r="F76" s="642"/>
      <c r="G76" s="193" t="s">
        <v>36</v>
      </c>
      <c r="H76" s="193" t="s">
        <v>181</v>
      </c>
      <c r="I76" s="193" t="s">
        <v>12</v>
      </c>
      <c r="J76" s="193" t="s">
        <v>13</v>
      </c>
      <c r="K76" s="268" t="s">
        <v>210</v>
      </c>
      <c r="L76" s="14"/>
      <c r="M76" s="192" t="s">
        <v>5</v>
      </c>
      <c r="N76" s="192" t="s">
        <v>11</v>
      </c>
      <c r="O76" s="194" t="s">
        <v>19</v>
      </c>
      <c r="P76" s="193" t="s">
        <v>318</v>
      </c>
      <c r="Q76" s="193" t="s">
        <v>474</v>
      </c>
      <c r="R76" s="193" t="s">
        <v>319</v>
      </c>
      <c r="S76" s="193" t="s">
        <v>224</v>
      </c>
      <c r="T76" s="268" t="s">
        <v>210</v>
      </c>
      <c r="U76" s="267"/>
      <c r="V76" s="623" t="s">
        <v>5</v>
      </c>
      <c r="W76" s="626" t="s">
        <v>470</v>
      </c>
      <c r="X76" s="193" t="s">
        <v>318</v>
      </c>
      <c r="Y76" s="527" t="s">
        <v>473</v>
      </c>
      <c r="Z76" s="193" t="s">
        <v>319</v>
      </c>
      <c r="AA76" s="268" t="s">
        <v>210</v>
      </c>
      <c r="AB76" s="14"/>
      <c r="AC76" s="192" t="s">
        <v>5</v>
      </c>
      <c r="AD76" s="192" t="s">
        <v>11</v>
      </c>
      <c r="AE76" s="194" t="s">
        <v>19</v>
      </c>
      <c r="AF76" s="193" t="s">
        <v>425</v>
      </c>
      <c r="AG76" s="195" t="s">
        <v>15</v>
      </c>
      <c r="AH76" s="193" t="s">
        <v>425</v>
      </c>
      <c r="AI76" s="193" t="s">
        <v>18</v>
      </c>
      <c r="AJ76" s="193" t="s">
        <v>226</v>
      </c>
    </row>
    <row r="77" spans="1:37" s="11" customFormat="1" ht="15" customHeight="1" x14ac:dyDescent="0.15">
      <c r="A77" s="14"/>
      <c r="B77" s="135"/>
      <c r="C77" s="165"/>
      <c r="D77" s="63"/>
      <c r="E77" s="637"/>
      <c r="F77" s="638"/>
      <c r="G77" s="227"/>
      <c r="H77" s="64"/>
      <c r="I77" s="196">
        <f>G77*(1-H77)</f>
        <v>0</v>
      </c>
      <c r="J77" s="197">
        <f>IF(ISERROR(+I77),"",+I77)</f>
        <v>0</v>
      </c>
      <c r="K77" s="269"/>
      <c r="L77" s="14"/>
      <c r="M77" s="198" t="str">
        <f>IF(ISBLANK(+C77),"",+C77)</f>
        <v/>
      </c>
      <c r="N77" s="198" t="str">
        <f>IF(ISBLANK(+D77),"",+D77)</f>
        <v/>
      </c>
      <c r="O77" s="108"/>
      <c r="P77" s="227"/>
      <c r="Q77" s="211"/>
      <c r="R77" s="196">
        <f>IF(ISERROR(+P77*(1-(Q77))),"",+P77*(1-(Q77)))</f>
        <v>0</v>
      </c>
      <c r="S77" s="197">
        <f>IF(OR(O77="nee",O77=""),0,IF(ISERROR(+R77*7),0,+R77*7))</f>
        <v>0</v>
      </c>
      <c r="T77" s="269"/>
      <c r="U77" s="267"/>
      <c r="V77" s="629"/>
      <c r="W77" s="627"/>
      <c r="X77" s="628"/>
      <c r="Y77" s="528"/>
      <c r="Z77" s="196" t="str">
        <f>IF(Y77="","",X77*(1-Y77))</f>
        <v/>
      </c>
      <c r="AA77" s="269"/>
      <c r="AB77" s="14"/>
      <c r="AC77" s="198" t="str">
        <f>IF(ISBLANK(+M77),"",+M77)</f>
        <v/>
      </c>
      <c r="AD77" s="198" t="str">
        <f>IF(ISBLANK(+N77),"",+N77)</f>
        <v/>
      </c>
      <c r="AE77" s="108"/>
      <c r="AF77" s="106"/>
      <c r="AG77" s="211"/>
      <c r="AH77" s="200" t="str">
        <f>IF(ISERROR(IF(OR(AE77="nee",AE77=""),"",AF77)),"",IF(OR(AE77="nee",AE77=""),"",AF77))</f>
        <v/>
      </c>
      <c r="AI77" s="201" t="str">
        <f>IF(ISERROR((AH77*24*365)/1000),"",(AH77*24*365)/1000)</f>
        <v/>
      </c>
      <c r="AJ77" s="197">
        <f>IF(ISERROR(+AI77*tariefKwh*7),0,+AI77*tariefKwh*7)</f>
        <v>0</v>
      </c>
    </row>
    <row r="78" spans="1:37" s="11" customFormat="1" ht="15" customHeight="1" x14ac:dyDescent="0.15">
      <c r="A78" s="14"/>
      <c r="B78" s="79"/>
      <c r="C78" s="202" t="s">
        <v>299</v>
      </c>
      <c r="D78" s="203"/>
      <c r="E78" s="203"/>
      <c r="F78" s="204"/>
      <c r="G78" s="205"/>
      <c r="H78" s="206"/>
      <c r="I78" s="205"/>
      <c r="J78" s="207"/>
      <c r="K78" s="207"/>
      <c r="L78" s="208"/>
      <c r="M78" s="209"/>
      <c r="N78" s="152"/>
      <c r="O78" s="14"/>
      <c r="P78" s="14"/>
      <c r="Q78" s="14"/>
      <c r="R78" s="14"/>
      <c r="S78" s="14"/>
      <c r="T78" s="207"/>
      <c r="U78" s="207"/>
      <c r="V78" s="207"/>
      <c r="W78" s="207"/>
      <c r="X78" s="207"/>
      <c r="Y78" s="207"/>
      <c r="Z78" s="207"/>
      <c r="AA78" s="207"/>
      <c r="AB78" s="14"/>
      <c r="AC78" s="152"/>
      <c r="AD78" s="152"/>
      <c r="AE78" s="73"/>
      <c r="AF78" s="14"/>
      <c r="AG78" s="14"/>
    </row>
    <row r="79" spans="1:37" s="11" customFormat="1" ht="15" customHeight="1" thickBot="1" x14ac:dyDescent="0.25">
      <c r="A79" s="14"/>
      <c r="B79" s="158"/>
      <c r="C79" s="158"/>
      <c r="D79" s="158"/>
      <c r="E79" s="24"/>
      <c r="F79" s="20"/>
      <c r="G79" s="20"/>
      <c r="H79" s="20"/>
      <c r="I79" s="20"/>
      <c r="J79" s="20"/>
      <c r="K79" s="20"/>
      <c r="L79" s="20"/>
      <c r="M79" s="149"/>
      <c r="N79" s="149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149"/>
      <c r="AD79" s="149"/>
      <c r="AE79" s="20"/>
      <c r="AF79" s="20"/>
      <c r="AG79" s="20"/>
      <c r="AH79" s="20"/>
      <c r="AI79" s="20"/>
      <c r="AJ79" s="20"/>
    </row>
    <row r="80" spans="1:37" s="11" customFormat="1" ht="15" customHeight="1" x14ac:dyDescent="0.2">
      <c r="A80" s="14"/>
      <c r="B80" s="159"/>
      <c r="C80" s="159"/>
      <c r="D80" s="159"/>
      <c r="E80" s="17"/>
      <c r="F80" s="18"/>
      <c r="G80" s="18"/>
      <c r="H80" s="18"/>
      <c r="I80" s="18"/>
      <c r="J80" s="18"/>
      <c r="K80" s="18"/>
      <c r="L80" s="18"/>
      <c r="M80" s="18"/>
      <c r="N80" s="150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50"/>
      <c r="AE80" s="18"/>
      <c r="AF80" s="18"/>
      <c r="AG80" s="18"/>
      <c r="AH80" s="18"/>
      <c r="AI80" s="18"/>
      <c r="AJ80" s="18"/>
    </row>
    <row r="81" spans="1:36" s="11" customFormat="1" ht="15" customHeight="1" x14ac:dyDescent="0.15">
      <c r="A81" s="14"/>
      <c r="B81" s="87">
        <v>8</v>
      </c>
      <c r="C81" s="83" t="str">
        <f>VLOOKUP(B81,$B$10:$D$29,2,FALSE)</f>
        <v>Optic 8</v>
      </c>
      <c r="D81" s="164"/>
      <c r="E81" s="128"/>
      <c r="F81" s="128"/>
      <c r="G81" s="131" t="s">
        <v>199</v>
      </c>
      <c r="H81" s="131"/>
      <c r="I81" s="128"/>
      <c r="J81" s="127"/>
      <c r="K81" s="266"/>
      <c r="L81" s="85"/>
      <c r="M81" s="248" t="s">
        <v>317</v>
      </c>
      <c r="N81" s="249"/>
      <c r="O81" s="250"/>
      <c r="P81" s="250"/>
      <c r="Q81" s="250"/>
      <c r="R81" s="128"/>
      <c r="S81" s="127"/>
      <c r="T81" s="266"/>
      <c r="U81" s="266"/>
      <c r="V81" s="248" t="s">
        <v>317</v>
      </c>
      <c r="W81" s="249"/>
      <c r="X81" s="250"/>
      <c r="Y81" s="250"/>
      <c r="Z81" s="624"/>
      <c r="AA81" s="266"/>
      <c r="AB81" s="85"/>
      <c r="AC81" s="248" t="s">
        <v>17</v>
      </c>
      <c r="AD81" s="249"/>
      <c r="AE81" s="250"/>
      <c r="AF81" s="250"/>
      <c r="AG81" s="250"/>
      <c r="AH81" s="250"/>
      <c r="AI81" s="128"/>
      <c r="AJ81" s="127"/>
    </row>
    <row r="82" spans="1:36" s="11" customFormat="1" ht="15" customHeight="1" thickBot="1" x14ac:dyDescent="0.2">
      <c r="A82" s="14"/>
      <c r="B82" s="59"/>
      <c r="C82" s="83" t="s">
        <v>20</v>
      </c>
      <c r="D82" s="164"/>
      <c r="E82" s="130"/>
      <c r="F82" s="304" t="str">
        <f>"Optic "&amp;B81&amp;" : "</f>
        <v xml:space="preserve">Optic 8 : </v>
      </c>
      <c r="G82" s="639"/>
      <c r="H82" s="640"/>
      <c r="I82" s="88" t="s">
        <v>21</v>
      </c>
      <c r="J82" s="84">
        <f>SUM(J84:J84)</f>
        <v>0</v>
      </c>
      <c r="K82" s="267"/>
      <c r="L82" s="59"/>
      <c r="M82" s="246"/>
      <c r="N82" s="247"/>
      <c r="O82" s="129"/>
      <c r="P82" s="129"/>
      <c r="Q82" s="129"/>
      <c r="R82" s="132" t="s">
        <v>21</v>
      </c>
      <c r="S82" s="133">
        <f>SUM(S84:S84)</f>
        <v>0</v>
      </c>
      <c r="T82" s="267"/>
      <c r="U82" s="267"/>
      <c r="V82" s="246" t="s">
        <v>472</v>
      </c>
      <c r="W82" s="247"/>
      <c r="X82" s="129"/>
      <c r="Y82" s="129"/>
      <c r="Z82" s="625"/>
      <c r="AA82" s="267"/>
      <c r="AB82" s="59"/>
      <c r="AC82" s="246"/>
      <c r="AD82" s="247"/>
      <c r="AE82" s="129"/>
      <c r="AF82" s="129"/>
      <c r="AG82" s="129"/>
      <c r="AH82" s="129"/>
      <c r="AI82" s="132" t="s">
        <v>21</v>
      </c>
      <c r="AJ82" s="133">
        <f>SUM(AJ84:AJ84)</f>
        <v>0</v>
      </c>
    </row>
    <row r="83" spans="1:36" s="11" customFormat="1" ht="75.75" thickTop="1" x14ac:dyDescent="0.25">
      <c r="A83" s="14"/>
      <c r="B83" s="135"/>
      <c r="C83" s="192" t="s">
        <v>5</v>
      </c>
      <c r="D83" s="192" t="s">
        <v>11</v>
      </c>
      <c r="E83" s="641" t="s">
        <v>14</v>
      </c>
      <c r="F83" s="642"/>
      <c r="G83" s="193" t="s">
        <v>36</v>
      </c>
      <c r="H83" s="193" t="s">
        <v>181</v>
      </c>
      <c r="I83" s="193" t="s">
        <v>12</v>
      </c>
      <c r="J83" s="193" t="s">
        <v>13</v>
      </c>
      <c r="K83" s="268" t="s">
        <v>210</v>
      </c>
      <c r="L83" s="14"/>
      <c r="M83" s="192" t="s">
        <v>5</v>
      </c>
      <c r="N83" s="192" t="s">
        <v>11</v>
      </c>
      <c r="O83" s="194" t="s">
        <v>19</v>
      </c>
      <c r="P83" s="193" t="s">
        <v>318</v>
      </c>
      <c r="Q83" s="193" t="s">
        <v>474</v>
      </c>
      <c r="R83" s="193" t="s">
        <v>319</v>
      </c>
      <c r="S83" s="193" t="s">
        <v>224</v>
      </c>
      <c r="T83" s="268" t="s">
        <v>210</v>
      </c>
      <c r="U83" s="267"/>
      <c r="V83" s="623" t="s">
        <v>5</v>
      </c>
      <c r="W83" s="626" t="s">
        <v>470</v>
      </c>
      <c r="X83" s="193" t="s">
        <v>318</v>
      </c>
      <c r="Y83" s="527" t="s">
        <v>473</v>
      </c>
      <c r="Z83" s="193" t="s">
        <v>319</v>
      </c>
      <c r="AA83" s="268" t="s">
        <v>210</v>
      </c>
      <c r="AB83" s="14"/>
      <c r="AC83" s="192" t="s">
        <v>5</v>
      </c>
      <c r="AD83" s="192" t="s">
        <v>11</v>
      </c>
      <c r="AE83" s="194" t="s">
        <v>19</v>
      </c>
      <c r="AF83" s="193" t="s">
        <v>425</v>
      </c>
      <c r="AG83" s="195" t="s">
        <v>15</v>
      </c>
      <c r="AH83" s="193" t="s">
        <v>425</v>
      </c>
      <c r="AI83" s="193" t="s">
        <v>18</v>
      </c>
      <c r="AJ83" s="193" t="s">
        <v>226</v>
      </c>
    </row>
    <row r="84" spans="1:36" s="11" customFormat="1" ht="15" customHeight="1" x14ac:dyDescent="0.15">
      <c r="A84" s="14"/>
      <c r="B84" s="135"/>
      <c r="C84" s="165"/>
      <c r="D84" s="63"/>
      <c r="E84" s="637"/>
      <c r="F84" s="638"/>
      <c r="G84" s="227"/>
      <c r="H84" s="64"/>
      <c r="I84" s="196">
        <f>G84*(1-H84)</f>
        <v>0</v>
      </c>
      <c r="J84" s="197">
        <f>IF(ISERROR(+I84),"",+I84)</f>
        <v>0</v>
      </c>
      <c r="K84" s="269"/>
      <c r="L84" s="14"/>
      <c r="M84" s="198" t="str">
        <f t="shared" ref="M84" si="21">IF(ISBLANK(+C84),"",+C84)</f>
        <v/>
      </c>
      <c r="N84" s="198" t="str">
        <f t="shared" ref="N84" si="22">IF(ISBLANK(+D84),"",+D84)</f>
        <v/>
      </c>
      <c r="O84" s="108"/>
      <c r="P84" s="227"/>
      <c r="Q84" s="211"/>
      <c r="R84" s="196">
        <f t="shared" ref="R84" si="23">IF(ISERROR(+P84*(1-(Q84))),"",+P84*(1-(Q84)))</f>
        <v>0</v>
      </c>
      <c r="S84" s="197">
        <f>IF(OR(O84="nee",O84=""),0,IF(ISERROR(+R84*7),0,+R84*7))</f>
        <v>0</v>
      </c>
      <c r="T84" s="269"/>
      <c r="U84" s="267"/>
      <c r="V84" s="629"/>
      <c r="W84" s="627"/>
      <c r="X84" s="628"/>
      <c r="Y84" s="528"/>
      <c r="Z84" s="196" t="str">
        <f>IF(Y84="","",X84*(1-Y84))</f>
        <v/>
      </c>
      <c r="AA84" s="269"/>
      <c r="AB84" s="14"/>
      <c r="AC84" s="198" t="str">
        <f>IF(ISBLANK(+M84),"",+M84)</f>
        <v/>
      </c>
      <c r="AD84" s="198" t="str">
        <f>IF(ISBLANK(+N84),"",+N84)</f>
        <v/>
      </c>
      <c r="AE84" s="108"/>
      <c r="AF84" s="106"/>
      <c r="AG84" s="211"/>
      <c r="AH84" s="200" t="str">
        <f>IF(ISERROR(IF(OR(AE84="nee",AE84=""),"",AF84)),"",IF(OR(AE84="nee",AE84=""),"",AF84))</f>
        <v/>
      </c>
      <c r="AI84" s="201" t="str">
        <f>IF(ISERROR((AH84*24*365)/1000),"",(AH84*24*365)/1000)</f>
        <v/>
      </c>
      <c r="AJ84" s="197">
        <f>IF(ISERROR(+AI84*tariefKwh*7),0,+AI84*tariefKwh*7)</f>
        <v>0</v>
      </c>
    </row>
    <row r="85" spans="1:36" s="11" customFormat="1" ht="15" customHeight="1" x14ac:dyDescent="0.15">
      <c r="A85" s="14"/>
      <c r="B85" s="79"/>
      <c r="C85" s="202" t="s">
        <v>299</v>
      </c>
      <c r="D85" s="203"/>
      <c r="E85" s="203"/>
      <c r="F85" s="204"/>
      <c r="G85" s="205"/>
      <c r="H85" s="206"/>
      <c r="I85" s="205"/>
      <c r="J85" s="207"/>
      <c r="K85" s="207"/>
      <c r="L85" s="208"/>
      <c r="M85" s="209"/>
      <c r="N85" s="152"/>
      <c r="O85" s="14"/>
      <c r="P85" s="14"/>
      <c r="Q85" s="14"/>
      <c r="R85" s="14"/>
      <c r="S85" s="14"/>
      <c r="T85" s="207"/>
      <c r="U85" s="207"/>
      <c r="V85" s="207"/>
      <c r="W85" s="207"/>
      <c r="X85" s="207"/>
      <c r="Y85" s="207"/>
      <c r="Z85" s="207"/>
      <c r="AA85" s="207"/>
      <c r="AB85" s="14"/>
      <c r="AC85" s="152"/>
      <c r="AD85" s="152"/>
      <c r="AE85" s="73"/>
      <c r="AF85" s="14"/>
      <c r="AG85" s="14"/>
    </row>
    <row r="86" spans="1:36" s="11" customFormat="1" ht="15" customHeight="1" thickBot="1" x14ac:dyDescent="0.25">
      <c r="A86" s="14"/>
      <c r="B86" s="158"/>
      <c r="C86" s="158"/>
      <c r="D86" s="158"/>
      <c r="E86" s="24"/>
      <c r="F86" s="20"/>
      <c r="G86" s="20"/>
      <c r="H86" s="20"/>
      <c r="I86" s="20"/>
      <c r="J86" s="20"/>
      <c r="K86" s="20"/>
      <c r="L86" s="20"/>
      <c r="M86" s="20"/>
      <c r="N86" s="149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49"/>
      <c r="AE86" s="20"/>
      <c r="AF86" s="20"/>
      <c r="AG86" s="20"/>
      <c r="AH86" s="20"/>
      <c r="AI86" s="20"/>
      <c r="AJ86" s="20"/>
    </row>
    <row r="87" spans="1:36" s="11" customFormat="1" ht="15" customHeight="1" x14ac:dyDescent="0.2">
      <c r="A87" s="14"/>
      <c r="B87" s="159"/>
      <c r="C87" s="159"/>
      <c r="D87" s="159"/>
      <c r="E87" s="17"/>
      <c r="F87" s="18"/>
      <c r="G87" s="18"/>
      <c r="H87" s="18"/>
      <c r="I87" s="18"/>
      <c r="J87" s="18"/>
      <c r="K87" s="18"/>
      <c r="L87" s="18"/>
      <c r="M87" s="18"/>
      <c r="N87" s="150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50"/>
      <c r="AE87" s="18"/>
      <c r="AF87" s="18"/>
      <c r="AG87" s="18"/>
      <c r="AH87" s="18"/>
      <c r="AI87" s="18"/>
      <c r="AJ87" s="18"/>
    </row>
    <row r="88" spans="1:36" s="11" customFormat="1" ht="19.5" x14ac:dyDescent="0.15">
      <c r="A88" s="14"/>
      <c r="B88" s="87">
        <v>9</v>
      </c>
      <c r="C88" s="83" t="str">
        <f>VLOOKUP(B88,$B$10:$D$29,2,FALSE)</f>
        <v>Optic 9</v>
      </c>
      <c r="D88" s="164"/>
      <c r="E88" s="128"/>
      <c r="F88" s="128"/>
      <c r="G88" s="131" t="s">
        <v>199</v>
      </c>
      <c r="H88" s="131"/>
      <c r="I88" s="128"/>
      <c r="J88" s="127"/>
      <c r="K88" s="266"/>
      <c r="L88" s="85"/>
      <c r="M88" s="248" t="s">
        <v>317</v>
      </c>
      <c r="N88" s="249"/>
      <c r="O88" s="250"/>
      <c r="P88" s="250"/>
      <c r="Q88" s="250"/>
      <c r="R88" s="128"/>
      <c r="S88" s="127"/>
      <c r="T88" s="266"/>
      <c r="U88" s="266"/>
      <c r="V88" s="248" t="s">
        <v>317</v>
      </c>
      <c r="W88" s="249"/>
      <c r="X88" s="250"/>
      <c r="Y88" s="250"/>
      <c r="Z88" s="624"/>
      <c r="AA88" s="266"/>
      <c r="AB88" s="85"/>
      <c r="AC88" s="248" t="s">
        <v>17</v>
      </c>
      <c r="AD88" s="249"/>
      <c r="AE88" s="250"/>
      <c r="AF88" s="250"/>
      <c r="AG88" s="250"/>
      <c r="AH88" s="250"/>
      <c r="AI88" s="128"/>
      <c r="AJ88" s="127"/>
    </row>
    <row r="89" spans="1:36" s="11" customFormat="1" ht="20.25" thickBot="1" x14ac:dyDescent="0.2">
      <c r="A89" s="14"/>
      <c r="B89" s="59"/>
      <c r="C89" s="83" t="s">
        <v>20</v>
      </c>
      <c r="D89" s="164"/>
      <c r="E89" s="130"/>
      <c r="F89" s="304" t="str">
        <f>"Optic "&amp;B88&amp;" : "</f>
        <v xml:space="preserve">Optic 9 : </v>
      </c>
      <c r="G89" s="639"/>
      <c r="H89" s="640"/>
      <c r="I89" s="88" t="s">
        <v>21</v>
      </c>
      <c r="J89" s="84">
        <f>SUM(J91:J91)</f>
        <v>0</v>
      </c>
      <c r="K89" s="267"/>
      <c r="L89" s="59"/>
      <c r="M89" s="246"/>
      <c r="N89" s="247"/>
      <c r="O89" s="129"/>
      <c r="P89" s="129"/>
      <c r="Q89" s="129"/>
      <c r="R89" s="132" t="s">
        <v>21</v>
      </c>
      <c r="S89" s="133">
        <f>SUM(S91:S91)</f>
        <v>0</v>
      </c>
      <c r="T89" s="267"/>
      <c r="U89" s="267"/>
      <c r="V89" s="246" t="s">
        <v>472</v>
      </c>
      <c r="W89" s="247"/>
      <c r="X89" s="129"/>
      <c r="Y89" s="129"/>
      <c r="Z89" s="625"/>
      <c r="AA89" s="267"/>
      <c r="AB89" s="59"/>
      <c r="AC89" s="246"/>
      <c r="AD89" s="247"/>
      <c r="AE89" s="129"/>
      <c r="AF89" s="129"/>
      <c r="AG89" s="129"/>
      <c r="AH89" s="129"/>
      <c r="AI89" s="132" t="s">
        <v>21</v>
      </c>
      <c r="AJ89" s="133">
        <f>SUM(AJ91:AJ91)</f>
        <v>0</v>
      </c>
    </row>
    <row r="90" spans="1:36" s="11" customFormat="1" ht="75.75" thickTop="1" x14ac:dyDescent="0.25">
      <c r="A90" s="14"/>
      <c r="B90" s="135"/>
      <c r="C90" s="192" t="s">
        <v>5</v>
      </c>
      <c r="D90" s="192" t="s">
        <v>11</v>
      </c>
      <c r="E90" s="641" t="s">
        <v>14</v>
      </c>
      <c r="F90" s="642"/>
      <c r="G90" s="193" t="s">
        <v>36</v>
      </c>
      <c r="H90" s="193" t="s">
        <v>181</v>
      </c>
      <c r="I90" s="193" t="s">
        <v>12</v>
      </c>
      <c r="J90" s="193" t="s">
        <v>13</v>
      </c>
      <c r="K90" s="268" t="s">
        <v>210</v>
      </c>
      <c r="L90" s="14"/>
      <c r="M90" s="192" t="s">
        <v>5</v>
      </c>
      <c r="N90" s="192" t="s">
        <v>11</v>
      </c>
      <c r="O90" s="194" t="s">
        <v>19</v>
      </c>
      <c r="P90" s="193" t="s">
        <v>318</v>
      </c>
      <c r="Q90" s="193" t="s">
        <v>474</v>
      </c>
      <c r="R90" s="193" t="s">
        <v>319</v>
      </c>
      <c r="S90" s="193" t="s">
        <v>224</v>
      </c>
      <c r="T90" s="268" t="s">
        <v>210</v>
      </c>
      <c r="U90" s="267"/>
      <c r="V90" s="623" t="s">
        <v>5</v>
      </c>
      <c r="W90" s="626" t="s">
        <v>470</v>
      </c>
      <c r="X90" s="193" t="s">
        <v>318</v>
      </c>
      <c r="Y90" s="527" t="s">
        <v>473</v>
      </c>
      <c r="Z90" s="193" t="s">
        <v>319</v>
      </c>
      <c r="AA90" s="268" t="s">
        <v>210</v>
      </c>
      <c r="AB90" s="14"/>
      <c r="AC90" s="192" t="s">
        <v>5</v>
      </c>
      <c r="AD90" s="192" t="s">
        <v>11</v>
      </c>
      <c r="AE90" s="194" t="s">
        <v>19</v>
      </c>
      <c r="AF90" s="193" t="s">
        <v>425</v>
      </c>
      <c r="AG90" s="195" t="s">
        <v>15</v>
      </c>
      <c r="AH90" s="193" t="s">
        <v>425</v>
      </c>
      <c r="AI90" s="193" t="s">
        <v>18</v>
      </c>
      <c r="AJ90" s="193" t="s">
        <v>226</v>
      </c>
    </row>
    <row r="91" spans="1:36" s="11" customFormat="1" ht="15" customHeight="1" x14ac:dyDescent="0.15">
      <c r="A91" s="14"/>
      <c r="B91" s="135"/>
      <c r="C91" s="165"/>
      <c r="D91" s="63"/>
      <c r="E91" s="637"/>
      <c r="F91" s="638"/>
      <c r="G91" s="227"/>
      <c r="H91" s="64"/>
      <c r="I91" s="196">
        <f>G91*(1-H91)</f>
        <v>0</v>
      </c>
      <c r="J91" s="197">
        <f>IF(ISERROR(+I91),"",+I91)</f>
        <v>0</v>
      </c>
      <c r="K91" s="269"/>
      <c r="L91" s="14"/>
      <c r="M91" s="198" t="str">
        <f t="shared" ref="M91" si="24">IF(ISBLANK(+C91),"",+C91)</f>
        <v/>
      </c>
      <c r="N91" s="198" t="str">
        <f t="shared" ref="N91" si="25">IF(ISBLANK(+D91),"",+D91)</f>
        <v/>
      </c>
      <c r="O91" s="108"/>
      <c r="P91" s="227"/>
      <c r="Q91" s="211"/>
      <c r="R91" s="196">
        <f t="shared" ref="R91" si="26">IF(ISERROR(+P91*(1-(Q91))),"",+P91*(1-(Q91)))</f>
        <v>0</v>
      </c>
      <c r="S91" s="197">
        <f>IF(OR(O91="nee",O91=""),0,IF(ISERROR(+R91*7),0,+R91*7))</f>
        <v>0</v>
      </c>
      <c r="T91" s="269"/>
      <c r="U91" s="267"/>
      <c r="V91" s="629"/>
      <c r="W91" s="627"/>
      <c r="X91" s="628"/>
      <c r="Y91" s="528"/>
      <c r="Z91" s="196" t="str">
        <f>IF(Y91="","",X91*(1-Y91))</f>
        <v/>
      </c>
      <c r="AA91" s="269"/>
      <c r="AB91" s="14"/>
      <c r="AC91" s="198" t="str">
        <f>IF(ISBLANK(+M91),"",+M91)</f>
        <v/>
      </c>
      <c r="AD91" s="198" t="str">
        <f>IF(ISBLANK(+N91),"",+N91)</f>
        <v/>
      </c>
      <c r="AE91" s="108"/>
      <c r="AF91" s="106"/>
      <c r="AG91" s="211"/>
      <c r="AH91" s="200" t="str">
        <f>IF(ISERROR(IF(OR(AE91="nee",AE91=""),"",AF91)),"",IF(OR(AE91="nee",AE91=""),"",AF91))</f>
        <v/>
      </c>
      <c r="AI91" s="201" t="str">
        <f>IF(ISERROR((AH91*24*365)/1000),"",(AH91*24*365)/1000)</f>
        <v/>
      </c>
      <c r="AJ91" s="197">
        <f>IF(ISERROR(+AI91*tariefKwh*7),0,+AI91*tariefKwh*7)</f>
        <v>0</v>
      </c>
    </row>
    <row r="92" spans="1:36" s="11" customFormat="1" ht="15" customHeight="1" x14ac:dyDescent="0.15">
      <c r="A92" s="14"/>
      <c r="B92" s="79"/>
      <c r="C92" s="202" t="s">
        <v>299</v>
      </c>
      <c r="D92" s="203"/>
      <c r="E92" s="203"/>
      <c r="F92" s="204"/>
      <c r="G92" s="205"/>
      <c r="H92" s="206"/>
      <c r="I92" s="205"/>
      <c r="J92" s="207"/>
      <c r="K92" s="207"/>
      <c r="L92" s="208"/>
      <c r="M92" s="209"/>
      <c r="N92" s="152"/>
      <c r="O92" s="14"/>
      <c r="P92" s="14"/>
      <c r="Q92" s="14"/>
      <c r="R92" s="14"/>
      <c r="S92" s="14"/>
      <c r="T92" s="207"/>
      <c r="U92" s="207"/>
      <c r="V92" s="207"/>
      <c r="W92" s="207"/>
      <c r="X92" s="207"/>
      <c r="Y92" s="207"/>
      <c r="Z92" s="207"/>
      <c r="AA92" s="207"/>
      <c r="AB92" s="14"/>
      <c r="AC92" s="152"/>
      <c r="AD92" s="152"/>
      <c r="AE92" s="73"/>
      <c r="AF92" s="14"/>
      <c r="AG92" s="14"/>
    </row>
    <row r="93" spans="1:36" s="11" customFormat="1" ht="15" customHeight="1" thickBot="1" x14ac:dyDescent="0.25">
      <c r="A93" s="14"/>
      <c r="B93" s="158"/>
      <c r="C93" s="158"/>
      <c r="D93" s="158"/>
      <c r="E93" s="24"/>
      <c r="F93" s="20"/>
      <c r="G93" s="20"/>
      <c r="H93" s="20"/>
      <c r="I93" s="20"/>
      <c r="J93" s="20"/>
      <c r="K93" s="20"/>
      <c r="L93" s="20"/>
      <c r="M93" s="149"/>
      <c r="N93" s="149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149"/>
      <c r="AD93" s="149"/>
      <c r="AE93" s="20"/>
      <c r="AF93" s="20"/>
      <c r="AG93" s="20"/>
      <c r="AH93" s="20"/>
      <c r="AI93" s="20"/>
      <c r="AJ93" s="20"/>
    </row>
    <row r="94" spans="1:36" s="11" customFormat="1" ht="15" customHeight="1" x14ac:dyDescent="0.2">
      <c r="A94" s="14"/>
      <c r="B94" s="159"/>
      <c r="C94" s="159"/>
      <c r="D94" s="159"/>
      <c r="E94" s="17"/>
      <c r="F94" s="18"/>
      <c r="G94" s="18"/>
      <c r="H94" s="18"/>
      <c r="I94" s="18"/>
      <c r="J94" s="18"/>
      <c r="K94" s="18"/>
      <c r="L94" s="18"/>
      <c r="M94" s="150"/>
      <c r="N94" s="150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50"/>
      <c r="AD94" s="150"/>
      <c r="AE94" s="18"/>
      <c r="AF94" s="18"/>
      <c r="AG94" s="18"/>
      <c r="AH94" s="18"/>
      <c r="AI94" s="18"/>
      <c r="AJ94" s="18"/>
    </row>
    <row r="95" spans="1:36" s="11" customFormat="1" ht="19.5" x14ac:dyDescent="0.15">
      <c r="A95" s="14"/>
      <c r="B95" s="87">
        <v>10</v>
      </c>
      <c r="C95" s="83" t="str">
        <f>VLOOKUP(B95,$B$10:$D$29,2,FALSE)</f>
        <v>Optic 10</v>
      </c>
      <c r="D95" s="164"/>
      <c r="E95" s="128"/>
      <c r="F95" s="128"/>
      <c r="G95" s="131" t="s">
        <v>199</v>
      </c>
      <c r="H95" s="131"/>
      <c r="I95" s="128"/>
      <c r="J95" s="127"/>
      <c r="K95" s="266"/>
      <c r="L95" s="85"/>
      <c r="M95" s="248" t="s">
        <v>317</v>
      </c>
      <c r="N95" s="249"/>
      <c r="O95" s="250"/>
      <c r="P95" s="250"/>
      <c r="Q95" s="250"/>
      <c r="R95" s="128"/>
      <c r="S95" s="127"/>
      <c r="T95" s="266"/>
      <c r="U95" s="266"/>
      <c r="V95" s="248" t="s">
        <v>317</v>
      </c>
      <c r="W95" s="249"/>
      <c r="X95" s="250"/>
      <c r="Y95" s="250"/>
      <c r="Z95" s="624"/>
      <c r="AA95" s="266"/>
      <c r="AB95" s="85"/>
      <c r="AC95" s="248" t="s">
        <v>17</v>
      </c>
      <c r="AD95" s="249"/>
      <c r="AE95" s="250"/>
      <c r="AF95" s="250"/>
      <c r="AG95" s="250"/>
      <c r="AH95" s="250"/>
      <c r="AI95" s="128"/>
      <c r="AJ95" s="127"/>
    </row>
    <row r="96" spans="1:36" s="11" customFormat="1" ht="20.25" thickBot="1" x14ac:dyDescent="0.2">
      <c r="A96" s="14"/>
      <c r="B96" s="59"/>
      <c r="C96" s="83" t="s">
        <v>20</v>
      </c>
      <c r="D96" s="164"/>
      <c r="E96" s="130"/>
      <c r="F96" s="304" t="str">
        <f>"Optic "&amp;B95&amp;" : "</f>
        <v xml:space="preserve">Optic 10 : </v>
      </c>
      <c r="G96" s="639"/>
      <c r="H96" s="640"/>
      <c r="I96" s="88" t="s">
        <v>21</v>
      </c>
      <c r="J96" s="84">
        <f>SUM(J98:J98)</f>
        <v>0</v>
      </c>
      <c r="K96" s="267"/>
      <c r="L96" s="59"/>
      <c r="M96" s="246"/>
      <c r="N96" s="247"/>
      <c r="O96" s="129"/>
      <c r="P96" s="129"/>
      <c r="Q96" s="129"/>
      <c r="R96" s="132" t="s">
        <v>21</v>
      </c>
      <c r="S96" s="133">
        <f>SUM(S98:S98)</f>
        <v>0</v>
      </c>
      <c r="T96" s="267"/>
      <c r="U96" s="267"/>
      <c r="V96" s="246" t="s">
        <v>472</v>
      </c>
      <c r="W96" s="247"/>
      <c r="X96" s="129"/>
      <c r="Y96" s="129"/>
      <c r="Z96" s="625"/>
      <c r="AA96" s="267"/>
      <c r="AB96" s="59"/>
      <c r="AC96" s="246"/>
      <c r="AD96" s="247"/>
      <c r="AE96" s="129"/>
      <c r="AF96" s="129"/>
      <c r="AG96" s="129"/>
      <c r="AH96" s="129"/>
      <c r="AI96" s="132" t="s">
        <v>21</v>
      </c>
      <c r="AJ96" s="133">
        <f>SUM(AJ98:AJ98)</f>
        <v>0</v>
      </c>
    </row>
    <row r="97" spans="1:36" s="11" customFormat="1" ht="75.75" thickTop="1" x14ac:dyDescent="0.25">
      <c r="A97" s="14"/>
      <c r="B97" s="135"/>
      <c r="C97" s="192" t="s">
        <v>5</v>
      </c>
      <c r="D97" s="192" t="s">
        <v>11</v>
      </c>
      <c r="E97" s="641" t="s">
        <v>14</v>
      </c>
      <c r="F97" s="642"/>
      <c r="G97" s="193" t="s">
        <v>36</v>
      </c>
      <c r="H97" s="193" t="s">
        <v>181</v>
      </c>
      <c r="I97" s="193" t="s">
        <v>12</v>
      </c>
      <c r="J97" s="193" t="s">
        <v>13</v>
      </c>
      <c r="K97" s="268" t="s">
        <v>210</v>
      </c>
      <c r="L97" s="14"/>
      <c r="M97" s="192" t="s">
        <v>5</v>
      </c>
      <c r="N97" s="192" t="s">
        <v>11</v>
      </c>
      <c r="O97" s="194" t="s">
        <v>19</v>
      </c>
      <c r="P97" s="193" t="s">
        <v>318</v>
      </c>
      <c r="Q97" s="193" t="s">
        <v>474</v>
      </c>
      <c r="R97" s="193" t="s">
        <v>319</v>
      </c>
      <c r="S97" s="193" t="s">
        <v>224</v>
      </c>
      <c r="T97" s="268" t="s">
        <v>210</v>
      </c>
      <c r="U97" s="267"/>
      <c r="V97" s="623" t="s">
        <v>5</v>
      </c>
      <c r="W97" s="626" t="s">
        <v>470</v>
      </c>
      <c r="X97" s="193" t="s">
        <v>318</v>
      </c>
      <c r="Y97" s="527" t="s">
        <v>473</v>
      </c>
      <c r="Z97" s="193" t="s">
        <v>319</v>
      </c>
      <c r="AA97" s="268" t="s">
        <v>210</v>
      </c>
      <c r="AB97" s="14"/>
      <c r="AC97" s="192" t="s">
        <v>5</v>
      </c>
      <c r="AD97" s="192" t="s">
        <v>11</v>
      </c>
      <c r="AE97" s="194" t="s">
        <v>19</v>
      </c>
      <c r="AF97" s="193" t="s">
        <v>425</v>
      </c>
      <c r="AG97" s="195" t="s">
        <v>15</v>
      </c>
      <c r="AH97" s="193" t="s">
        <v>425</v>
      </c>
      <c r="AI97" s="193" t="s">
        <v>18</v>
      </c>
      <c r="AJ97" s="193" t="s">
        <v>226</v>
      </c>
    </row>
    <row r="98" spans="1:36" s="11" customFormat="1" ht="15" customHeight="1" x14ac:dyDescent="0.15">
      <c r="A98" s="14"/>
      <c r="B98" s="135"/>
      <c r="C98" s="165"/>
      <c r="D98" s="63"/>
      <c r="E98" s="637"/>
      <c r="F98" s="638"/>
      <c r="G98" s="227"/>
      <c r="H98" s="64"/>
      <c r="I98" s="196">
        <f>G98*(1-H98)</f>
        <v>0</v>
      </c>
      <c r="J98" s="197">
        <f>IF(ISERROR(+I98),"",+I98)</f>
        <v>0</v>
      </c>
      <c r="K98" s="269"/>
      <c r="L98" s="14"/>
      <c r="M98" s="198" t="str">
        <f t="shared" ref="M98" si="27">IF(ISBLANK(+C98),"",+C98)</f>
        <v/>
      </c>
      <c r="N98" s="198" t="str">
        <f t="shared" ref="N98" si="28">IF(ISBLANK(+D98),"",+D98)</f>
        <v/>
      </c>
      <c r="O98" s="108"/>
      <c r="P98" s="227"/>
      <c r="Q98" s="211"/>
      <c r="R98" s="196">
        <f t="shared" ref="R98" si="29">IF(ISERROR(+P98*(1-(Q98))),"",+P98*(1-(Q98)))</f>
        <v>0</v>
      </c>
      <c r="S98" s="197">
        <f>IF(OR(O98="nee",O98=""),0,IF(ISERROR(+R98*7),0,+R98*7))</f>
        <v>0</v>
      </c>
      <c r="T98" s="269"/>
      <c r="U98" s="267"/>
      <c r="V98" s="629"/>
      <c r="W98" s="627"/>
      <c r="X98" s="628"/>
      <c r="Y98" s="528"/>
      <c r="Z98" s="196" t="str">
        <f>IF(Y98="","",X98*(1-Y98))</f>
        <v/>
      </c>
      <c r="AA98" s="269"/>
      <c r="AB98" s="14"/>
      <c r="AC98" s="198" t="str">
        <f t="shared" ref="AC98" si="30">IF(ISBLANK(+M98),"",+M98)</f>
        <v/>
      </c>
      <c r="AD98" s="198" t="str">
        <f t="shared" ref="AD98" si="31">IF(ISBLANK(+N98),"",+N98)</f>
        <v/>
      </c>
      <c r="AE98" s="108"/>
      <c r="AF98" s="106"/>
      <c r="AG98" s="211"/>
      <c r="AH98" s="200" t="str">
        <f>IF(ISERROR(IF(OR(AE98="nee",AE98=""),"",AF98)),"",IF(OR(AE98="nee",AE98=""),"",AF98))</f>
        <v/>
      </c>
      <c r="AI98" s="201" t="str">
        <f>IF(ISERROR((AH98*24*365)/1000),"",(AH98*24*365)/1000)</f>
        <v/>
      </c>
      <c r="AJ98" s="197">
        <f>IF(ISERROR(+AI98*tariefKwh*7),0,+AI98*tariefKwh*7)</f>
        <v>0</v>
      </c>
    </row>
    <row r="99" spans="1:36" s="11" customFormat="1" ht="15" customHeight="1" x14ac:dyDescent="0.15">
      <c r="A99" s="14"/>
      <c r="B99" s="79"/>
      <c r="C99" s="202" t="s">
        <v>299</v>
      </c>
      <c r="D99" s="203"/>
      <c r="E99" s="203"/>
      <c r="F99" s="204"/>
      <c r="G99" s="205"/>
      <c r="H99" s="206"/>
      <c r="I99" s="205"/>
      <c r="J99" s="207"/>
      <c r="K99" s="207"/>
      <c r="L99" s="208"/>
      <c r="M99" s="209"/>
      <c r="N99" s="152"/>
      <c r="O99" s="14"/>
      <c r="P99" s="14"/>
      <c r="Q99" s="14"/>
      <c r="R99" s="14"/>
      <c r="S99" s="14"/>
      <c r="T99" s="207"/>
      <c r="U99" s="207"/>
      <c r="V99" s="207"/>
      <c r="W99" s="207"/>
      <c r="X99" s="207"/>
      <c r="Y99" s="207"/>
      <c r="Z99" s="207"/>
      <c r="AA99" s="207"/>
      <c r="AB99" s="14"/>
      <c r="AC99" s="152"/>
      <c r="AD99" s="152"/>
      <c r="AE99" s="73"/>
      <c r="AF99" s="14"/>
      <c r="AG99" s="14"/>
    </row>
    <row r="100" spans="1:36" s="11" customFormat="1" ht="15" customHeight="1" thickBot="1" x14ac:dyDescent="0.25">
      <c r="A100" s="14"/>
      <c r="B100" s="158"/>
      <c r="C100" s="158"/>
      <c r="D100" s="158"/>
      <c r="E100" s="24"/>
      <c r="F100" s="20"/>
      <c r="G100" s="20"/>
      <c r="H100" s="20"/>
      <c r="I100" s="20"/>
      <c r="J100" s="20"/>
      <c r="K100" s="20"/>
      <c r="L100" s="20"/>
      <c r="M100" s="149"/>
      <c r="N100" s="149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149"/>
      <c r="AD100" s="149"/>
      <c r="AE100" s="20"/>
      <c r="AF100" s="20"/>
      <c r="AG100" s="20"/>
      <c r="AH100" s="20"/>
      <c r="AI100" s="20"/>
      <c r="AJ100" s="20"/>
    </row>
    <row r="101" spans="1:36" s="11" customFormat="1" ht="15" customHeight="1" x14ac:dyDescent="0.2">
      <c r="A101" s="14"/>
      <c r="B101" s="159"/>
      <c r="C101" s="159"/>
      <c r="D101" s="159"/>
      <c r="E101" s="17"/>
      <c r="F101" s="18"/>
      <c r="G101" s="18"/>
      <c r="H101" s="18"/>
      <c r="I101" s="18"/>
      <c r="J101" s="18"/>
      <c r="K101" s="18"/>
      <c r="L101" s="18"/>
      <c r="M101" s="150"/>
      <c r="N101" s="150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50"/>
      <c r="AD101" s="150"/>
      <c r="AE101" s="18"/>
      <c r="AF101" s="18"/>
      <c r="AG101" s="18"/>
      <c r="AH101" s="18"/>
      <c r="AI101" s="18"/>
      <c r="AJ101" s="18"/>
    </row>
    <row r="102" spans="1:36" s="11" customFormat="1" ht="15" hidden="1" customHeight="1" x14ac:dyDescent="0.2">
      <c r="A102" s="14"/>
      <c r="B102" s="79"/>
      <c r="C102" s="159"/>
      <c r="D102" s="159"/>
      <c r="E102" s="17"/>
      <c r="F102" s="18"/>
      <c r="G102" s="18"/>
      <c r="H102" s="18"/>
      <c r="I102" s="18"/>
      <c r="J102" s="18"/>
      <c r="K102" s="18"/>
      <c r="L102" s="18"/>
      <c r="M102" s="18"/>
      <c r="N102" s="150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50"/>
      <c r="AE102" s="18"/>
      <c r="AF102" s="18"/>
      <c r="AG102" s="18"/>
      <c r="AH102" s="18"/>
      <c r="AI102" s="18"/>
      <c r="AJ102" s="18"/>
    </row>
    <row r="103" spans="1:36" s="11" customFormat="1" ht="15" hidden="1" customHeight="1" x14ac:dyDescent="0.2">
      <c r="A103" s="14"/>
      <c r="B103" s="79"/>
      <c r="C103" s="159"/>
      <c r="D103" s="159"/>
      <c r="E103" s="17"/>
      <c r="F103" s="18"/>
      <c r="G103" s="18"/>
      <c r="H103" s="18"/>
      <c r="I103" s="18"/>
      <c r="J103" s="18"/>
      <c r="K103" s="18"/>
      <c r="L103" s="18"/>
      <c r="M103" s="18"/>
      <c r="N103" s="150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50"/>
      <c r="AE103" s="18"/>
      <c r="AF103" s="18"/>
      <c r="AG103" s="18"/>
      <c r="AH103" s="18"/>
      <c r="AI103" s="18"/>
      <c r="AJ103" s="18"/>
    </row>
    <row r="104" spans="1:36" s="11" customFormat="1" ht="15" hidden="1" customHeight="1" x14ac:dyDescent="0.2">
      <c r="A104" s="14"/>
      <c r="B104" s="79"/>
      <c r="C104" s="159"/>
      <c r="D104" s="159"/>
      <c r="E104" s="17"/>
      <c r="F104" s="18"/>
      <c r="G104" s="18"/>
      <c r="H104" s="18"/>
      <c r="I104" s="18"/>
      <c r="J104" s="18"/>
      <c r="K104" s="18"/>
      <c r="L104" s="18"/>
      <c r="M104" s="18"/>
      <c r="N104" s="150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50"/>
      <c r="AE104" s="18"/>
      <c r="AF104" s="18"/>
      <c r="AG104" s="18"/>
      <c r="AH104" s="18"/>
      <c r="AI104" s="18"/>
      <c r="AJ104" s="18"/>
    </row>
    <row r="105" spans="1:36" s="11" customFormat="1" ht="15" hidden="1" customHeight="1" x14ac:dyDescent="0.2">
      <c r="A105" s="14"/>
      <c r="B105" s="79"/>
      <c r="C105" s="159"/>
      <c r="D105" s="159"/>
      <c r="E105" s="17"/>
      <c r="F105" s="18"/>
      <c r="G105" s="18"/>
      <c r="H105" s="18"/>
      <c r="I105" s="18"/>
      <c r="J105" s="18"/>
      <c r="K105" s="18"/>
      <c r="L105" s="18"/>
      <c r="M105" s="18"/>
      <c r="N105" s="150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50"/>
      <c r="AE105" s="18"/>
      <c r="AF105" s="18"/>
      <c r="AG105" s="18"/>
      <c r="AH105" s="18"/>
      <c r="AI105" s="18"/>
      <c r="AJ105" s="18"/>
    </row>
    <row r="106" spans="1:36" s="11" customFormat="1" ht="15" hidden="1" customHeight="1" x14ac:dyDescent="0.2">
      <c r="A106" s="14"/>
      <c r="B106" s="79"/>
      <c r="C106" s="159"/>
      <c r="D106" s="159"/>
      <c r="E106" s="17"/>
      <c r="F106" s="18"/>
      <c r="G106" s="18"/>
      <c r="H106" s="18"/>
      <c r="I106" s="18"/>
      <c r="J106" s="18"/>
      <c r="K106" s="18"/>
      <c r="L106" s="18"/>
      <c r="M106" s="18"/>
      <c r="N106" s="150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50"/>
      <c r="AE106" s="18"/>
      <c r="AF106" s="18"/>
      <c r="AG106" s="18"/>
      <c r="AH106" s="18"/>
      <c r="AI106" s="18"/>
      <c r="AJ106" s="18"/>
    </row>
    <row r="107" spans="1:36" s="11" customFormat="1" ht="15" hidden="1" customHeight="1" x14ac:dyDescent="0.2">
      <c r="A107" s="14"/>
      <c r="B107" s="7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50"/>
      <c r="AE107" s="18"/>
      <c r="AF107" s="18"/>
      <c r="AG107" s="18"/>
      <c r="AH107" s="18"/>
      <c r="AI107" s="18"/>
      <c r="AJ107" s="18"/>
    </row>
    <row r="108" spans="1:36" s="11" customFormat="1" ht="15" hidden="1" customHeight="1" x14ac:dyDescent="0.2">
      <c r="A108" s="14"/>
      <c r="B108" s="79"/>
      <c r="C108" s="159"/>
      <c r="D108" s="159"/>
      <c r="E108" s="17"/>
      <c r="F108" s="18"/>
      <c r="G108" s="18"/>
      <c r="H108" s="18"/>
      <c r="I108" s="18"/>
      <c r="J108" s="18"/>
      <c r="K108" s="18"/>
      <c r="L108" s="18"/>
      <c r="M108" s="18"/>
      <c r="N108" s="150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50"/>
      <c r="AE108" s="18"/>
      <c r="AF108" s="18"/>
      <c r="AG108" s="18"/>
      <c r="AH108" s="18"/>
      <c r="AI108" s="18"/>
      <c r="AJ108" s="18"/>
    </row>
    <row r="109" spans="1:36" s="11" customFormat="1" ht="15" hidden="1" customHeight="1" x14ac:dyDescent="0.2">
      <c r="A109" s="14"/>
      <c r="B109" s="79"/>
      <c r="C109" s="159"/>
      <c r="D109" s="159"/>
      <c r="E109" s="17"/>
      <c r="F109" s="18"/>
      <c r="G109" s="18"/>
      <c r="H109" s="18"/>
      <c r="I109" s="18"/>
      <c r="J109" s="18"/>
      <c r="K109" s="18"/>
      <c r="L109" s="18"/>
      <c r="M109" s="18"/>
      <c r="N109" s="150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50"/>
      <c r="AE109" s="18"/>
      <c r="AF109" s="18"/>
      <c r="AG109" s="18"/>
      <c r="AH109" s="18"/>
      <c r="AI109" s="18"/>
      <c r="AJ109" s="18"/>
    </row>
    <row r="110" spans="1:36" s="11" customFormat="1" ht="15" hidden="1" customHeight="1" x14ac:dyDescent="0.2">
      <c r="A110" s="14"/>
      <c r="B110" s="79"/>
      <c r="C110" s="159"/>
      <c r="D110" s="159"/>
      <c r="E110" s="17"/>
      <c r="F110" s="18"/>
      <c r="G110" s="18"/>
      <c r="H110" s="18"/>
      <c r="I110" s="18"/>
      <c r="J110" s="18"/>
      <c r="K110" s="18"/>
      <c r="L110" s="18"/>
      <c r="M110" s="18"/>
      <c r="N110" s="150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50"/>
      <c r="AE110" s="18"/>
      <c r="AF110" s="18"/>
      <c r="AG110" s="18"/>
      <c r="AH110" s="18"/>
      <c r="AI110" s="18"/>
      <c r="AJ110" s="18"/>
    </row>
    <row r="111" spans="1:36" s="11" customFormat="1" ht="15" hidden="1" customHeight="1" x14ac:dyDescent="0.2">
      <c r="A111" s="14"/>
      <c r="B111" s="79"/>
      <c r="C111" s="159"/>
      <c r="D111" s="159"/>
      <c r="E111" s="17"/>
      <c r="F111" s="18"/>
      <c r="G111" s="18"/>
      <c r="H111" s="18"/>
      <c r="I111" s="18"/>
      <c r="J111" s="18"/>
      <c r="K111" s="18"/>
      <c r="L111" s="18"/>
      <c r="M111" s="18"/>
      <c r="N111" s="150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50"/>
      <c r="AE111" s="18"/>
      <c r="AF111" s="18"/>
      <c r="AG111" s="18"/>
      <c r="AH111" s="18"/>
      <c r="AI111" s="18"/>
      <c r="AJ111" s="18"/>
    </row>
    <row r="112" spans="1:36" s="11" customFormat="1" ht="15" hidden="1" customHeight="1" x14ac:dyDescent="0.2">
      <c r="A112" s="14"/>
      <c r="B112" s="79"/>
      <c r="C112" s="159"/>
      <c r="D112" s="159"/>
      <c r="E112" s="17"/>
      <c r="F112" s="18"/>
      <c r="G112" s="18"/>
      <c r="H112" s="18"/>
      <c r="I112" s="18"/>
      <c r="J112" s="18"/>
      <c r="K112" s="18"/>
      <c r="L112" s="18"/>
      <c r="M112" s="18"/>
      <c r="N112" s="150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50"/>
      <c r="AE112" s="18"/>
      <c r="AF112" s="18"/>
      <c r="AG112" s="18"/>
      <c r="AH112" s="18"/>
      <c r="AI112" s="18"/>
      <c r="AJ112" s="18"/>
    </row>
    <row r="113" spans="1:36" s="11" customFormat="1" ht="15" hidden="1" customHeight="1" x14ac:dyDescent="0.2">
      <c r="A113" s="14"/>
      <c r="B113" s="79"/>
      <c r="C113" s="159"/>
      <c r="D113" s="159"/>
      <c r="E113" s="17"/>
      <c r="F113" s="18"/>
      <c r="G113" s="18"/>
      <c r="H113" s="18"/>
      <c r="I113" s="18"/>
      <c r="J113" s="18"/>
      <c r="K113" s="18"/>
      <c r="L113" s="18"/>
      <c r="M113" s="18"/>
      <c r="N113" s="150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50"/>
      <c r="AE113" s="18"/>
      <c r="AF113" s="18"/>
      <c r="AG113" s="18"/>
      <c r="AH113" s="18"/>
      <c r="AI113" s="18"/>
      <c r="AJ113" s="18"/>
    </row>
    <row r="114" spans="1:36" s="11" customFormat="1" ht="15" hidden="1" customHeight="1" x14ac:dyDescent="0.2">
      <c r="A114" s="14"/>
      <c r="B114" s="79"/>
      <c r="C114" s="159"/>
      <c r="D114" s="159"/>
      <c r="E114" s="17"/>
      <c r="F114" s="18"/>
      <c r="G114" s="18"/>
      <c r="H114" s="18"/>
      <c r="I114" s="18"/>
      <c r="J114" s="18"/>
      <c r="K114" s="18"/>
      <c r="L114" s="18"/>
      <c r="M114" s="18"/>
      <c r="N114" s="150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50"/>
      <c r="AE114" s="18"/>
      <c r="AF114" s="18"/>
      <c r="AG114" s="18"/>
      <c r="AH114" s="18"/>
      <c r="AI114" s="18"/>
      <c r="AJ114" s="18"/>
    </row>
    <row r="115" spans="1:36" s="11" customFormat="1" ht="15" hidden="1" customHeight="1" x14ac:dyDescent="0.2">
      <c r="A115" s="14"/>
      <c r="B115" s="79"/>
      <c r="C115" s="159"/>
      <c r="D115" s="159"/>
      <c r="E115" s="17"/>
      <c r="F115" s="18"/>
      <c r="G115" s="18"/>
      <c r="H115" s="18"/>
      <c r="I115" s="18"/>
      <c r="J115" s="18"/>
      <c r="K115" s="18"/>
      <c r="L115" s="18"/>
      <c r="M115" s="18"/>
      <c r="N115" s="150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50"/>
      <c r="AE115" s="18"/>
      <c r="AF115" s="18"/>
      <c r="AG115" s="18"/>
      <c r="AH115" s="18"/>
      <c r="AI115" s="18"/>
      <c r="AJ115" s="18"/>
    </row>
    <row r="116" spans="1:36" s="11" customFormat="1" ht="15" hidden="1" customHeight="1" x14ac:dyDescent="0.2">
      <c r="A116" s="14"/>
      <c r="B116" s="79"/>
      <c r="C116" s="159"/>
      <c r="D116" s="159"/>
      <c r="E116" s="17"/>
      <c r="F116" s="18"/>
      <c r="G116" s="18"/>
      <c r="H116" s="18"/>
      <c r="I116" s="18"/>
      <c r="J116" s="18"/>
      <c r="K116" s="18"/>
      <c r="L116" s="18"/>
      <c r="M116" s="18"/>
      <c r="N116" s="150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50"/>
      <c r="AE116" s="18"/>
      <c r="AF116" s="18"/>
      <c r="AG116" s="18"/>
      <c r="AH116" s="18"/>
      <c r="AI116" s="18"/>
      <c r="AJ116" s="18"/>
    </row>
    <row r="117" spans="1:36" s="11" customFormat="1" ht="15" hidden="1" customHeight="1" x14ac:dyDescent="0.2">
      <c r="A117" s="14"/>
      <c r="B117" s="79"/>
      <c r="C117" s="159"/>
      <c r="D117" s="159"/>
      <c r="E117" s="17"/>
      <c r="F117" s="18"/>
      <c r="G117" s="18"/>
      <c r="H117" s="18"/>
      <c r="I117" s="18"/>
      <c r="J117" s="18"/>
      <c r="K117" s="18"/>
      <c r="L117" s="18"/>
      <c r="M117" s="18"/>
      <c r="N117" s="150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50"/>
      <c r="AE117" s="18"/>
      <c r="AF117" s="18"/>
      <c r="AG117" s="18"/>
      <c r="AH117" s="18"/>
      <c r="AI117" s="18"/>
      <c r="AJ117" s="18"/>
    </row>
    <row r="118" spans="1:36" s="11" customFormat="1" ht="15" hidden="1" customHeight="1" x14ac:dyDescent="0.2">
      <c r="A118" s="14"/>
      <c r="B118" s="79"/>
      <c r="C118" s="159"/>
      <c r="D118" s="159"/>
      <c r="E118" s="17"/>
      <c r="F118" s="18"/>
      <c r="G118" s="18"/>
      <c r="H118" s="18"/>
      <c r="I118" s="18"/>
      <c r="J118" s="18"/>
      <c r="K118" s="18"/>
      <c r="L118" s="18"/>
      <c r="M118" s="18"/>
      <c r="N118" s="150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50"/>
      <c r="AE118" s="18"/>
      <c r="AF118" s="18"/>
      <c r="AG118" s="18"/>
      <c r="AH118" s="18"/>
      <c r="AI118" s="18"/>
      <c r="AJ118" s="18"/>
    </row>
    <row r="119" spans="1:36" s="11" customFormat="1" ht="15" hidden="1" customHeight="1" x14ac:dyDescent="0.2">
      <c r="A119" s="14"/>
      <c r="B119" s="79"/>
      <c r="C119" s="159"/>
      <c r="D119" s="159"/>
      <c r="E119" s="17"/>
      <c r="F119" s="18"/>
      <c r="G119" s="18"/>
      <c r="H119" s="18"/>
      <c r="I119" s="18"/>
      <c r="J119" s="18"/>
      <c r="K119" s="18"/>
      <c r="L119" s="18"/>
      <c r="M119" s="18"/>
      <c r="N119" s="150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50"/>
      <c r="AE119" s="18"/>
      <c r="AF119" s="18"/>
      <c r="AG119" s="18"/>
      <c r="AH119" s="18"/>
      <c r="AI119" s="18"/>
      <c r="AJ119" s="18"/>
    </row>
    <row r="120" spans="1:36" s="11" customFormat="1" ht="15" hidden="1" customHeight="1" x14ac:dyDescent="0.2">
      <c r="A120" s="14"/>
      <c r="B120" s="79"/>
      <c r="C120" s="159"/>
      <c r="D120" s="159"/>
      <c r="E120" s="17"/>
      <c r="F120" s="18"/>
      <c r="G120" s="18"/>
      <c r="H120" s="18"/>
      <c r="I120" s="18"/>
      <c r="J120" s="18"/>
      <c r="K120" s="18"/>
      <c r="L120" s="18"/>
      <c r="M120" s="18"/>
      <c r="N120" s="150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50"/>
      <c r="AE120" s="18"/>
      <c r="AF120" s="18"/>
      <c r="AG120" s="18"/>
      <c r="AH120" s="18"/>
      <c r="AI120" s="18"/>
      <c r="AJ120" s="18"/>
    </row>
    <row r="121" spans="1:36" s="11" customFormat="1" ht="15" hidden="1" customHeight="1" x14ac:dyDescent="0.2">
      <c r="A121" s="14"/>
      <c r="B121" s="79"/>
      <c r="C121" s="159"/>
      <c r="D121" s="159"/>
      <c r="E121" s="17"/>
      <c r="F121" s="18"/>
      <c r="G121" s="18"/>
      <c r="H121" s="18"/>
      <c r="I121" s="18"/>
      <c r="J121" s="18"/>
      <c r="K121" s="18"/>
      <c r="L121" s="18"/>
      <c r="M121" s="18"/>
      <c r="N121" s="150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50"/>
      <c r="AE121" s="18"/>
      <c r="AF121" s="18"/>
      <c r="AG121" s="18"/>
      <c r="AH121" s="18"/>
      <c r="AI121" s="18"/>
      <c r="AJ121" s="18"/>
    </row>
    <row r="122" spans="1:36" s="11" customFormat="1" ht="15" hidden="1" customHeight="1" x14ac:dyDescent="0.2">
      <c r="A122" s="14"/>
      <c r="B122" s="79"/>
      <c r="C122" s="159"/>
      <c r="D122" s="159"/>
      <c r="E122" s="17"/>
      <c r="F122" s="18"/>
      <c r="G122" s="18"/>
      <c r="H122" s="18"/>
      <c r="I122" s="18"/>
      <c r="J122" s="18"/>
      <c r="K122" s="18"/>
      <c r="L122" s="18"/>
      <c r="M122" s="18"/>
      <c r="N122" s="150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50"/>
      <c r="AE122" s="18"/>
      <c r="AF122" s="18"/>
      <c r="AG122" s="18"/>
      <c r="AH122" s="18"/>
      <c r="AI122" s="18"/>
      <c r="AJ122" s="18"/>
    </row>
    <row r="123" spans="1:36" s="11" customFormat="1" ht="15" hidden="1" customHeight="1" x14ac:dyDescent="0.2">
      <c r="A123" s="14"/>
      <c r="B123" s="79"/>
      <c r="C123" s="159"/>
      <c r="D123" s="159"/>
      <c r="E123" s="17"/>
      <c r="F123" s="18"/>
      <c r="G123" s="18"/>
      <c r="H123" s="18"/>
      <c r="I123" s="18"/>
      <c r="J123" s="18"/>
      <c r="K123" s="18"/>
      <c r="L123" s="18"/>
      <c r="M123" s="18"/>
      <c r="N123" s="150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50"/>
      <c r="AE123" s="18"/>
      <c r="AF123" s="18"/>
      <c r="AG123" s="18"/>
      <c r="AH123" s="18"/>
      <c r="AI123" s="18"/>
      <c r="AJ123" s="18"/>
    </row>
    <row r="124" spans="1:36" s="11" customFormat="1" ht="15" hidden="1" customHeight="1" x14ac:dyDescent="0.2">
      <c r="A124" s="14"/>
      <c r="B124" s="79"/>
      <c r="C124" s="159"/>
      <c r="D124" s="159"/>
      <c r="E124" s="17"/>
      <c r="F124" s="18"/>
      <c r="G124" s="18"/>
      <c r="H124" s="18"/>
      <c r="I124" s="18"/>
      <c r="J124" s="18"/>
      <c r="K124" s="18"/>
      <c r="L124" s="18"/>
      <c r="M124" s="18"/>
      <c r="N124" s="150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50"/>
      <c r="AE124" s="18"/>
      <c r="AF124" s="18"/>
      <c r="AG124" s="18"/>
      <c r="AH124" s="18"/>
      <c r="AI124" s="18"/>
      <c r="AJ124" s="18"/>
    </row>
    <row r="125" spans="1:36" s="11" customFormat="1" ht="15" hidden="1" customHeight="1" x14ac:dyDescent="0.2">
      <c r="A125" s="14"/>
      <c r="B125" s="7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50"/>
      <c r="AE125" s="18"/>
      <c r="AF125" s="18"/>
      <c r="AG125" s="18"/>
      <c r="AH125" s="18"/>
      <c r="AI125" s="18"/>
      <c r="AJ125" s="18"/>
    </row>
    <row r="126" spans="1:36" s="11" customFormat="1" ht="15" hidden="1" customHeight="1" x14ac:dyDescent="0.2">
      <c r="A126" s="14"/>
      <c r="B126" s="79"/>
      <c r="C126" s="159"/>
      <c r="D126" s="159"/>
      <c r="E126" s="17"/>
      <c r="F126" s="18"/>
      <c r="G126" s="18"/>
      <c r="H126" s="18"/>
      <c r="I126" s="18"/>
      <c r="J126" s="18"/>
      <c r="K126" s="18"/>
      <c r="L126" s="18"/>
      <c r="M126" s="18"/>
      <c r="N126" s="150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50"/>
      <c r="AE126" s="18"/>
      <c r="AF126" s="18"/>
      <c r="AG126" s="18"/>
      <c r="AH126" s="18"/>
      <c r="AI126" s="18"/>
      <c r="AJ126" s="18"/>
    </row>
    <row r="127" spans="1:36" s="11" customFormat="1" ht="15" hidden="1" customHeight="1" x14ac:dyDescent="0.2">
      <c r="A127" s="14"/>
      <c r="B127" s="79"/>
      <c r="C127" s="159"/>
      <c r="D127" s="159"/>
      <c r="E127" s="17"/>
      <c r="F127" s="18"/>
      <c r="G127" s="18"/>
      <c r="H127" s="18"/>
      <c r="I127" s="18"/>
      <c r="J127" s="18"/>
      <c r="K127" s="18"/>
      <c r="L127" s="18"/>
      <c r="M127" s="18"/>
      <c r="N127" s="150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50"/>
      <c r="AE127" s="18"/>
      <c r="AF127" s="18"/>
      <c r="AG127" s="18"/>
      <c r="AH127" s="18"/>
      <c r="AI127" s="18"/>
      <c r="AJ127" s="18"/>
    </row>
    <row r="128" spans="1:36" s="11" customFormat="1" ht="15" hidden="1" customHeight="1" x14ac:dyDescent="0.2">
      <c r="A128" s="14"/>
      <c r="B128" s="79"/>
      <c r="C128" s="159"/>
      <c r="D128" s="159"/>
      <c r="E128" s="17"/>
      <c r="F128" s="18"/>
      <c r="G128" s="18"/>
      <c r="H128" s="18"/>
      <c r="I128" s="18"/>
      <c r="J128" s="18"/>
      <c r="K128" s="18"/>
      <c r="L128" s="18"/>
      <c r="M128" s="18"/>
      <c r="N128" s="150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50"/>
      <c r="AE128" s="18"/>
      <c r="AF128" s="18"/>
      <c r="AG128" s="18"/>
      <c r="AH128" s="18"/>
      <c r="AI128" s="18"/>
      <c r="AJ128" s="18"/>
    </row>
    <row r="129" spans="1:36" s="11" customFormat="1" ht="15" hidden="1" customHeight="1" x14ac:dyDescent="0.2">
      <c r="A129" s="14"/>
      <c r="B129" s="79"/>
      <c r="C129" s="159"/>
      <c r="D129" s="159"/>
      <c r="E129" s="17"/>
      <c r="F129" s="18"/>
      <c r="G129" s="18"/>
      <c r="H129" s="18"/>
      <c r="I129" s="18"/>
      <c r="J129" s="18"/>
      <c r="K129" s="18"/>
      <c r="L129" s="18"/>
      <c r="M129" s="18"/>
      <c r="N129" s="150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50"/>
      <c r="AE129" s="18"/>
      <c r="AF129" s="18"/>
      <c r="AG129" s="18"/>
      <c r="AH129" s="18"/>
      <c r="AI129" s="18"/>
      <c r="AJ129" s="18"/>
    </row>
    <row r="130" spans="1:36" s="11" customFormat="1" ht="15" hidden="1" customHeight="1" x14ac:dyDescent="0.2">
      <c r="A130" s="14"/>
      <c r="B130" s="79"/>
      <c r="C130" s="159"/>
      <c r="D130" s="159"/>
      <c r="E130" s="17"/>
      <c r="F130" s="18"/>
      <c r="G130" s="18"/>
      <c r="H130" s="18"/>
      <c r="I130" s="18"/>
      <c r="J130" s="18"/>
      <c r="K130" s="18"/>
      <c r="L130" s="18"/>
      <c r="M130" s="18"/>
      <c r="N130" s="150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50"/>
      <c r="AE130" s="18"/>
      <c r="AF130" s="18"/>
      <c r="AG130" s="18"/>
      <c r="AH130" s="18"/>
      <c r="AI130" s="18"/>
      <c r="AJ130" s="18"/>
    </row>
    <row r="131" spans="1:36" s="11" customFormat="1" ht="15" hidden="1" customHeight="1" x14ac:dyDescent="0.2">
      <c r="A131" s="14"/>
      <c r="B131" s="79"/>
      <c r="C131" s="159"/>
      <c r="D131" s="159"/>
      <c r="E131" s="17"/>
      <c r="F131" s="18"/>
      <c r="G131" s="18"/>
      <c r="H131" s="18"/>
      <c r="I131" s="18"/>
      <c r="J131" s="18"/>
      <c r="K131" s="18"/>
      <c r="L131" s="18"/>
      <c r="M131" s="18"/>
      <c r="N131" s="150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50"/>
      <c r="AE131" s="18"/>
      <c r="AF131" s="18"/>
      <c r="AG131" s="18"/>
      <c r="AH131" s="18"/>
      <c r="AI131" s="18"/>
      <c r="AJ131" s="18"/>
    </row>
    <row r="132" spans="1:36" s="11" customFormat="1" ht="15" hidden="1" customHeight="1" x14ac:dyDescent="0.2">
      <c r="A132" s="14"/>
      <c r="B132" s="79"/>
      <c r="C132" s="159"/>
      <c r="D132" s="159"/>
      <c r="E132" s="17"/>
      <c r="F132" s="18"/>
      <c r="G132" s="18"/>
      <c r="H132" s="18"/>
      <c r="I132" s="18"/>
      <c r="J132" s="18"/>
      <c r="K132" s="18"/>
      <c r="L132" s="18"/>
      <c r="M132" s="18"/>
      <c r="N132" s="150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50"/>
      <c r="AE132" s="18"/>
      <c r="AF132" s="18"/>
      <c r="AG132" s="18"/>
      <c r="AH132" s="18"/>
      <c r="AI132" s="18"/>
      <c r="AJ132" s="18"/>
    </row>
    <row r="133" spans="1:36" s="11" customFormat="1" ht="15" hidden="1" customHeight="1" x14ac:dyDescent="0.2">
      <c r="A133" s="14"/>
      <c r="B133" s="79"/>
      <c r="C133" s="159"/>
      <c r="D133" s="159"/>
      <c r="E133" s="17"/>
      <c r="F133" s="18"/>
      <c r="G133" s="18"/>
      <c r="H133" s="18"/>
      <c r="I133" s="18"/>
      <c r="J133" s="18"/>
      <c r="K133" s="18"/>
      <c r="L133" s="18"/>
      <c r="M133" s="18"/>
      <c r="N133" s="150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50"/>
      <c r="AE133" s="18"/>
      <c r="AF133" s="18"/>
      <c r="AG133" s="18"/>
      <c r="AH133" s="18"/>
      <c r="AI133" s="18"/>
      <c r="AJ133" s="18"/>
    </row>
    <row r="134" spans="1:36" s="11" customFormat="1" ht="15" hidden="1" customHeight="1" x14ac:dyDescent="0.2">
      <c r="A134" s="14"/>
      <c r="B134" s="79"/>
      <c r="C134" s="159"/>
      <c r="D134" s="159"/>
      <c r="E134" s="17"/>
      <c r="F134" s="18"/>
      <c r="G134" s="18"/>
      <c r="H134" s="18"/>
      <c r="I134" s="18"/>
      <c r="J134" s="18"/>
      <c r="K134" s="18"/>
      <c r="L134" s="18"/>
      <c r="M134" s="18"/>
      <c r="N134" s="150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50"/>
      <c r="AE134" s="18"/>
      <c r="AF134" s="18"/>
      <c r="AG134" s="18"/>
      <c r="AH134" s="18"/>
      <c r="AI134" s="18"/>
      <c r="AJ134" s="18"/>
    </row>
    <row r="135" spans="1:36" s="11" customFormat="1" ht="15" hidden="1" customHeight="1" x14ac:dyDescent="0.2">
      <c r="A135" s="14"/>
      <c r="B135" s="79"/>
      <c r="C135" s="159"/>
      <c r="D135" s="159"/>
      <c r="E135" s="17"/>
      <c r="F135" s="18"/>
      <c r="G135" s="18"/>
      <c r="H135" s="18"/>
      <c r="I135" s="18"/>
      <c r="J135" s="18"/>
      <c r="K135" s="18"/>
      <c r="L135" s="18"/>
      <c r="M135" s="18"/>
      <c r="N135" s="150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50"/>
      <c r="AE135" s="18"/>
      <c r="AF135" s="18"/>
      <c r="AG135" s="18"/>
      <c r="AH135" s="18"/>
      <c r="AI135" s="18"/>
      <c r="AJ135" s="18"/>
    </row>
    <row r="136" spans="1:36" s="11" customFormat="1" ht="15" hidden="1" customHeight="1" x14ac:dyDescent="0.2">
      <c r="A136" s="14"/>
      <c r="B136" s="79"/>
      <c r="C136" s="159"/>
      <c r="D136" s="159"/>
      <c r="E136" s="17"/>
      <c r="F136" s="18"/>
      <c r="G136" s="18"/>
      <c r="H136" s="18"/>
      <c r="I136" s="18"/>
      <c r="J136" s="18"/>
      <c r="K136" s="18"/>
      <c r="L136" s="18"/>
      <c r="M136" s="18"/>
      <c r="N136" s="150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50"/>
      <c r="AE136" s="18"/>
      <c r="AF136" s="18"/>
      <c r="AG136" s="18"/>
      <c r="AH136" s="18"/>
      <c r="AI136" s="18"/>
      <c r="AJ136" s="18"/>
    </row>
    <row r="137" spans="1:36" s="11" customFormat="1" ht="15" hidden="1" customHeight="1" x14ac:dyDescent="0.2">
      <c r="A137" s="14"/>
      <c r="B137" s="79"/>
      <c r="C137" s="159"/>
      <c r="D137" s="159"/>
      <c r="E137" s="17"/>
      <c r="F137" s="18"/>
      <c r="G137" s="18"/>
      <c r="H137" s="18"/>
      <c r="I137" s="18"/>
      <c r="J137" s="18"/>
      <c r="K137" s="18"/>
      <c r="L137" s="18"/>
      <c r="M137" s="18"/>
      <c r="N137" s="150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50"/>
      <c r="AE137" s="18"/>
      <c r="AF137" s="18"/>
      <c r="AG137" s="18"/>
      <c r="AH137" s="18"/>
      <c r="AI137" s="18"/>
      <c r="AJ137" s="18"/>
    </row>
    <row r="138" spans="1:36" s="11" customFormat="1" ht="15" hidden="1" customHeight="1" x14ac:dyDescent="0.2">
      <c r="A138" s="14"/>
      <c r="B138" s="79"/>
      <c r="C138" s="159"/>
      <c r="D138" s="159"/>
      <c r="E138" s="17"/>
      <c r="F138" s="18"/>
      <c r="G138" s="18"/>
      <c r="H138" s="18"/>
      <c r="I138" s="18"/>
      <c r="J138" s="18"/>
      <c r="K138" s="18"/>
      <c r="L138" s="18"/>
      <c r="M138" s="18"/>
      <c r="N138" s="150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50"/>
      <c r="AE138" s="18"/>
      <c r="AF138" s="18"/>
      <c r="AG138" s="18"/>
      <c r="AH138" s="18"/>
      <c r="AI138" s="18"/>
      <c r="AJ138" s="18"/>
    </row>
    <row r="139" spans="1:36" s="11" customFormat="1" ht="15" hidden="1" customHeight="1" x14ac:dyDescent="0.2">
      <c r="A139" s="14"/>
      <c r="B139" s="79"/>
      <c r="C139" s="159"/>
      <c r="D139" s="159"/>
      <c r="E139" s="17"/>
      <c r="F139" s="18"/>
      <c r="G139" s="18"/>
      <c r="H139" s="18"/>
      <c r="I139" s="18"/>
      <c r="J139" s="18"/>
      <c r="K139" s="18"/>
      <c r="L139" s="18"/>
      <c r="M139" s="18"/>
      <c r="N139" s="150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50"/>
      <c r="AE139" s="18"/>
      <c r="AF139" s="18"/>
      <c r="AG139" s="18"/>
      <c r="AH139" s="18"/>
      <c r="AI139" s="18"/>
      <c r="AJ139" s="18"/>
    </row>
    <row r="140" spans="1:36" s="11" customFormat="1" ht="15" hidden="1" customHeight="1" x14ac:dyDescent="0.2">
      <c r="A140" s="14"/>
      <c r="B140" s="7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8"/>
      <c r="N140" s="150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50"/>
      <c r="AE140" s="18"/>
      <c r="AF140" s="18"/>
      <c r="AG140" s="18"/>
      <c r="AH140" s="18"/>
      <c r="AI140" s="18"/>
      <c r="AJ140" s="18"/>
    </row>
    <row r="141" spans="1:36" s="11" customFormat="1" ht="15" hidden="1" customHeight="1" x14ac:dyDescent="0.2">
      <c r="A141" s="14"/>
      <c r="B141" s="79"/>
      <c r="C141" s="159"/>
      <c r="D141" s="159"/>
      <c r="E141" s="17"/>
      <c r="F141" s="18"/>
      <c r="G141" s="18"/>
      <c r="H141" s="18"/>
      <c r="I141" s="18"/>
      <c r="J141" s="18"/>
      <c r="K141" s="18"/>
      <c r="L141" s="18"/>
      <c r="M141" s="18"/>
      <c r="N141" s="150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50"/>
      <c r="AE141" s="18"/>
      <c r="AF141" s="18"/>
      <c r="AG141" s="18"/>
      <c r="AH141" s="18"/>
      <c r="AI141" s="18"/>
      <c r="AJ141" s="18"/>
    </row>
    <row r="142" spans="1:36" s="11" customFormat="1" ht="15" hidden="1" customHeight="1" x14ac:dyDescent="0.2">
      <c r="A142" s="14"/>
      <c r="B142" s="79"/>
      <c r="C142" s="159"/>
      <c r="D142" s="159"/>
      <c r="E142" s="17"/>
      <c r="F142" s="18"/>
      <c r="G142" s="18"/>
      <c r="H142" s="18"/>
      <c r="I142" s="18"/>
      <c r="J142" s="18"/>
      <c r="K142" s="18"/>
      <c r="L142" s="18"/>
      <c r="M142" s="18"/>
      <c r="N142" s="150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50"/>
      <c r="AE142" s="18"/>
      <c r="AF142" s="18"/>
      <c r="AG142" s="18"/>
      <c r="AH142" s="18"/>
      <c r="AI142" s="18"/>
      <c r="AJ142" s="18"/>
    </row>
    <row r="143" spans="1:36" s="11" customFormat="1" ht="15" hidden="1" customHeight="1" x14ac:dyDescent="0.2">
      <c r="A143" s="14"/>
      <c r="B143" s="7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50"/>
      <c r="AE143" s="18"/>
      <c r="AF143" s="18"/>
      <c r="AG143" s="18"/>
      <c r="AH143" s="18"/>
      <c r="AI143" s="18"/>
      <c r="AJ143" s="18"/>
    </row>
    <row r="144" spans="1:36" s="11" customFormat="1" ht="15" hidden="1" customHeight="1" x14ac:dyDescent="0.2">
      <c r="A144" s="14"/>
      <c r="B144" s="79"/>
      <c r="C144" s="159"/>
      <c r="D144" s="159"/>
      <c r="E144" s="17"/>
      <c r="F144" s="18"/>
      <c r="G144" s="18"/>
      <c r="H144" s="18"/>
      <c r="I144" s="18"/>
      <c r="J144" s="18"/>
      <c r="K144" s="18"/>
      <c r="L144" s="18"/>
      <c r="M144" s="18"/>
      <c r="N144" s="150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50"/>
      <c r="AE144" s="18"/>
      <c r="AF144" s="18"/>
      <c r="AG144" s="18"/>
      <c r="AH144" s="18"/>
      <c r="AI144" s="18"/>
      <c r="AJ144" s="18"/>
    </row>
    <row r="145" spans="1:36" s="11" customFormat="1" ht="15" hidden="1" customHeight="1" x14ac:dyDescent="0.2">
      <c r="A145" s="14"/>
      <c r="B145" s="79"/>
      <c r="C145" s="159"/>
      <c r="D145" s="159"/>
      <c r="E145" s="17"/>
      <c r="F145" s="18"/>
      <c r="G145" s="18"/>
      <c r="H145" s="18"/>
      <c r="I145" s="18"/>
      <c r="J145" s="18"/>
      <c r="K145" s="18"/>
      <c r="L145" s="18"/>
      <c r="M145" s="18"/>
      <c r="N145" s="150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50"/>
      <c r="AE145" s="18"/>
      <c r="AF145" s="18"/>
      <c r="AG145" s="18"/>
      <c r="AH145" s="18"/>
      <c r="AI145" s="18"/>
      <c r="AJ145" s="18"/>
    </row>
    <row r="146" spans="1:36" s="11" customFormat="1" ht="15" hidden="1" customHeight="1" x14ac:dyDescent="0.2">
      <c r="A146" s="14"/>
      <c r="B146" s="79"/>
      <c r="C146" s="159"/>
      <c r="D146" s="159"/>
      <c r="E146" s="17"/>
      <c r="F146" s="18"/>
      <c r="G146" s="18"/>
      <c r="H146" s="18"/>
      <c r="I146" s="18"/>
      <c r="J146" s="18"/>
      <c r="K146" s="18"/>
      <c r="L146" s="18"/>
      <c r="M146" s="18"/>
      <c r="N146" s="150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50"/>
      <c r="AE146" s="18"/>
      <c r="AF146" s="18"/>
      <c r="AG146" s="18"/>
      <c r="AH146" s="18"/>
      <c r="AI146" s="18"/>
      <c r="AJ146" s="18"/>
    </row>
    <row r="147" spans="1:36" s="11" customFormat="1" ht="15" hidden="1" customHeight="1" x14ac:dyDescent="0.2">
      <c r="A147" s="14"/>
      <c r="B147" s="79"/>
      <c r="C147" s="159"/>
      <c r="D147" s="159"/>
      <c r="E147" s="17"/>
      <c r="F147" s="18"/>
      <c r="G147" s="18"/>
      <c r="H147" s="18"/>
      <c r="I147" s="18"/>
      <c r="J147" s="18"/>
      <c r="K147" s="18"/>
      <c r="L147" s="18"/>
      <c r="M147" s="18"/>
      <c r="N147" s="150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50"/>
      <c r="AE147" s="18"/>
      <c r="AF147" s="18"/>
      <c r="AG147" s="18"/>
      <c r="AH147" s="18"/>
      <c r="AI147" s="18"/>
      <c r="AJ147" s="18"/>
    </row>
    <row r="148" spans="1:36" s="11" customFormat="1" ht="15" hidden="1" customHeight="1" x14ac:dyDescent="0.2">
      <c r="A148" s="14"/>
      <c r="B148" s="79"/>
      <c r="C148" s="159"/>
      <c r="D148" s="159"/>
      <c r="E148" s="17"/>
      <c r="F148" s="18"/>
      <c r="G148" s="18"/>
      <c r="H148" s="18"/>
      <c r="I148" s="18"/>
      <c r="J148" s="18"/>
      <c r="K148" s="18"/>
      <c r="L148" s="18"/>
      <c r="M148" s="18"/>
      <c r="N148" s="150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50"/>
      <c r="AE148" s="18"/>
      <c r="AF148" s="18"/>
      <c r="AG148" s="18"/>
      <c r="AH148" s="18"/>
      <c r="AI148" s="18"/>
      <c r="AJ148" s="18"/>
    </row>
    <row r="149" spans="1:36" s="11" customFormat="1" ht="15" hidden="1" customHeight="1" x14ac:dyDescent="0.2">
      <c r="A149" s="14"/>
      <c r="B149" s="79"/>
      <c r="C149" s="159"/>
      <c r="D149" s="159"/>
      <c r="E149" s="17"/>
      <c r="F149" s="18"/>
      <c r="G149" s="18"/>
      <c r="H149" s="18"/>
      <c r="I149" s="18"/>
      <c r="J149" s="18"/>
      <c r="K149" s="18"/>
      <c r="L149" s="18"/>
      <c r="M149" s="18"/>
      <c r="N149" s="150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50"/>
      <c r="AE149" s="18"/>
      <c r="AF149" s="18"/>
      <c r="AG149" s="18"/>
      <c r="AH149" s="18"/>
      <c r="AI149" s="18"/>
      <c r="AJ149" s="18"/>
    </row>
    <row r="150" spans="1:36" s="11" customFormat="1" ht="15" hidden="1" customHeight="1" x14ac:dyDescent="0.2">
      <c r="A150" s="14"/>
      <c r="B150" s="79"/>
      <c r="C150" s="159"/>
      <c r="D150" s="159"/>
      <c r="E150" s="17"/>
      <c r="F150" s="18"/>
      <c r="G150" s="18"/>
      <c r="H150" s="18"/>
      <c r="I150" s="18"/>
      <c r="J150" s="18"/>
      <c r="K150" s="18"/>
      <c r="L150" s="18"/>
      <c r="M150" s="18"/>
      <c r="N150" s="150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50"/>
      <c r="AE150" s="18"/>
      <c r="AF150" s="18"/>
      <c r="AG150" s="18"/>
      <c r="AH150" s="18"/>
      <c r="AI150" s="18"/>
      <c r="AJ150" s="18"/>
    </row>
    <row r="151" spans="1:36" s="11" customFormat="1" ht="15" hidden="1" customHeight="1" x14ac:dyDescent="0.2">
      <c r="A151" s="14"/>
      <c r="B151" s="79"/>
      <c r="C151" s="159"/>
      <c r="D151" s="159"/>
      <c r="E151" s="17"/>
      <c r="F151" s="18"/>
      <c r="G151" s="18"/>
      <c r="H151" s="18"/>
      <c r="I151" s="18"/>
      <c r="J151" s="18"/>
      <c r="K151" s="18"/>
      <c r="L151" s="18"/>
      <c r="M151" s="18"/>
      <c r="N151" s="150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50"/>
      <c r="AE151" s="18"/>
      <c r="AF151" s="18"/>
      <c r="AG151" s="18"/>
      <c r="AH151" s="18"/>
      <c r="AI151" s="18"/>
      <c r="AJ151" s="18"/>
    </row>
    <row r="152" spans="1:36" s="11" customFormat="1" ht="15" hidden="1" customHeight="1" x14ac:dyDescent="0.2">
      <c r="A152" s="14"/>
      <c r="B152" s="79"/>
      <c r="C152" s="159"/>
      <c r="D152" s="159"/>
      <c r="E152" s="17"/>
      <c r="F152" s="18"/>
      <c r="G152" s="18"/>
      <c r="H152" s="18"/>
      <c r="I152" s="18"/>
      <c r="J152" s="18"/>
      <c r="K152" s="18"/>
      <c r="L152" s="18"/>
      <c r="M152" s="18"/>
      <c r="N152" s="150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50"/>
      <c r="AE152" s="18"/>
      <c r="AF152" s="18"/>
      <c r="AG152" s="18"/>
      <c r="AH152" s="18"/>
      <c r="AI152" s="18"/>
      <c r="AJ152" s="18"/>
    </row>
    <row r="153" spans="1:36" s="11" customFormat="1" ht="15" hidden="1" customHeight="1" x14ac:dyDescent="0.2">
      <c r="A153" s="14"/>
      <c r="B153" s="79"/>
      <c r="C153" s="159"/>
      <c r="D153" s="159"/>
      <c r="E153" s="17"/>
      <c r="F153" s="18"/>
      <c r="G153" s="18"/>
      <c r="H153" s="18"/>
      <c r="I153" s="18"/>
      <c r="J153" s="18"/>
      <c r="K153" s="18"/>
      <c r="L153" s="18"/>
      <c r="M153" s="18"/>
      <c r="N153" s="150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50"/>
      <c r="AE153" s="18"/>
      <c r="AF153" s="18"/>
      <c r="AG153" s="18"/>
      <c r="AH153" s="18"/>
      <c r="AI153" s="18"/>
      <c r="AJ153" s="18"/>
    </row>
    <row r="154" spans="1:36" s="11" customFormat="1" ht="15" hidden="1" customHeight="1" x14ac:dyDescent="0.2">
      <c r="A154" s="14"/>
      <c r="B154" s="79"/>
      <c r="C154" s="159"/>
      <c r="D154" s="159"/>
      <c r="E154" s="17"/>
      <c r="F154" s="18"/>
      <c r="G154" s="18"/>
      <c r="H154" s="18"/>
      <c r="I154" s="18"/>
      <c r="J154" s="18"/>
      <c r="K154" s="18"/>
      <c r="L154" s="18"/>
      <c r="M154" s="18"/>
      <c r="N154" s="150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50"/>
      <c r="AE154" s="18"/>
      <c r="AF154" s="18"/>
      <c r="AG154" s="18"/>
      <c r="AH154" s="18"/>
      <c r="AI154" s="18"/>
      <c r="AJ154" s="18"/>
    </row>
    <row r="155" spans="1:36" s="11" customFormat="1" ht="15" hidden="1" customHeight="1" x14ac:dyDescent="0.2">
      <c r="A155" s="14"/>
      <c r="B155" s="79"/>
      <c r="C155" s="159"/>
      <c r="D155" s="159"/>
      <c r="E155" s="17"/>
      <c r="F155" s="18"/>
      <c r="G155" s="18"/>
      <c r="H155" s="18"/>
      <c r="I155" s="18"/>
      <c r="J155" s="18"/>
      <c r="K155" s="18"/>
      <c r="L155" s="18"/>
      <c r="M155" s="18"/>
      <c r="N155" s="150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50"/>
      <c r="AE155" s="18"/>
      <c r="AF155" s="18"/>
      <c r="AG155" s="18"/>
      <c r="AH155" s="18"/>
      <c r="AI155" s="18"/>
      <c r="AJ155" s="18"/>
    </row>
    <row r="156" spans="1:36" s="11" customFormat="1" ht="15" hidden="1" customHeight="1" x14ac:dyDescent="0.2">
      <c r="A156" s="14"/>
      <c r="B156" s="79"/>
      <c r="C156" s="159"/>
      <c r="D156" s="159"/>
      <c r="E156" s="17"/>
      <c r="F156" s="18"/>
      <c r="G156" s="18"/>
      <c r="H156" s="18"/>
      <c r="I156" s="18"/>
      <c r="J156" s="18"/>
      <c r="K156" s="18"/>
      <c r="L156" s="18"/>
      <c r="M156" s="18"/>
      <c r="N156" s="150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50"/>
      <c r="AE156" s="18"/>
      <c r="AF156" s="18"/>
      <c r="AG156" s="18"/>
      <c r="AH156" s="18"/>
      <c r="AI156" s="18"/>
      <c r="AJ156" s="18"/>
    </row>
    <row r="157" spans="1:36" s="11" customFormat="1" ht="15" hidden="1" customHeight="1" x14ac:dyDescent="0.2">
      <c r="A157" s="14"/>
      <c r="B157" s="79"/>
      <c r="C157" s="159"/>
      <c r="D157" s="159"/>
      <c r="E157" s="17"/>
      <c r="F157" s="18"/>
      <c r="G157" s="18"/>
      <c r="H157" s="18"/>
      <c r="I157" s="18"/>
      <c r="J157" s="18"/>
      <c r="K157" s="18"/>
      <c r="L157" s="18"/>
      <c r="M157" s="18"/>
      <c r="N157" s="150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50"/>
      <c r="AE157" s="18"/>
      <c r="AF157" s="18"/>
      <c r="AG157" s="18"/>
      <c r="AH157" s="18"/>
      <c r="AI157" s="18"/>
      <c r="AJ157" s="18"/>
    </row>
    <row r="158" spans="1:36" s="11" customFormat="1" ht="15" hidden="1" customHeight="1" x14ac:dyDescent="0.2">
      <c r="A158" s="14"/>
      <c r="B158" s="7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8"/>
      <c r="N158" s="150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50"/>
      <c r="AE158" s="18"/>
      <c r="AF158" s="18"/>
      <c r="AG158" s="18"/>
      <c r="AH158" s="18"/>
      <c r="AI158" s="18"/>
      <c r="AJ158" s="18"/>
    </row>
    <row r="159" spans="1:36" s="11" customFormat="1" ht="15" hidden="1" customHeight="1" x14ac:dyDescent="0.2">
      <c r="A159" s="14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50"/>
      <c r="AE159" s="18"/>
      <c r="AF159" s="18"/>
      <c r="AG159" s="18"/>
      <c r="AH159" s="18"/>
      <c r="AI159" s="18"/>
      <c r="AJ159" s="18"/>
    </row>
    <row r="160" spans="1:36" s="11" customFormat="1" ht="15" hidden="1" customHeight="1" x14ac:dyDescent="0.2">
      <c r="A160" s="14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50"/>
      <c r="AE160" s="18"/>
      <c r="AF160" s="18"/>
      <c r="AG160" s="18"/>
      <c r="AH160" s="18"/>
      <c r="AI160" s="18"/>
      <c r="AJ160" s="18"/>
    </row>
    <row r="161" spans="1:36" s="11" customFormat="1" ht="15" hidden="1" customHeight="1" x14ac:dyDescent="0.2">
      <c r="A161" s="14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50"/>
      <c r="AE161" s="18"/>
      <c r="AF161" s="18"/>
      <c r="AG161" s="18"/>
      <c r="AH161" s="18"/>
      <c r="AI161" s="18"/>
      <c r="AJ161" s="18"/>
    </row>
    <row r="162" spans="1:36" s="11" customFormat="1" ht="15" hidden="1" customHeight="1" x14ac:dyDescent="0.2">
      <c r="A162" s="14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50"/>
      <c r="AE162" s="18"/>
      <c r="AF162" s="18"/>
      <c r="AG162" s="18"/>
      <c r="AH162" s="18"/>
      <c r="AI162" s="18"/>
      <c r="AJ162" s="18"/>
    </row>
    <row r="163" spans="1:36" s="11" customFormat="1" ht="15" hidden="1" customHeight="1" x14ac:dyDescent="0.2">
      <c r="A163" s="14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50"/>
      <c r="AE163" s="18"/>
      <c r="AF163" s="18"/>
      <c r="AG163" s="18"/>
      <c r="AH163" s="18"/>
      <c r="AI163" s="18"/>
      <c r="AJ163" s="18"/>
    </row>
    <row r="164" spans="1:36" s="11" customFormat="1" ht="15" hidden="1" customHeight="1" x14ac:dyDescent="0.2">
      <c r="A164" s="14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50"/>
      <c r="AE164" s="18"/>
      <c r="AF164" s="18"/>
      <c r="AG164" s="18"/>
      <c r="AH164" s="18"/>
      <c r="AI164" s="18"/>
      <c r="AJ164" s="18"/>
    </row>
    <row r="165" spans="1:36" s="11" customFormat="1" ht="15" hidden="1" customHeight="1" x14ac:dyDescent="0.2">
      <c r="A165" s="14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50"/>
      <c r="AE165" s="18"/>
      <c r="AF165" s="18"/>
      <c r="AG165" s="18"/>
      <c r="AH165" s="18"/>
      <c r="AI165" s="18"/>
      <c r="AJ165" s="18"/>
    </row>
    <row r="166" spans="1:36" s="11" customFormat="1" ht="15" hidden="1" customHeight="1" x14ac:dyDescent="0.2">
      <c r="A166" s="14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50"/>
      <c r="AE166" s="18"/>
      <c r="AF166" s="18"/>
      <c r="AG166" s="18"/>
      <c r="AH166" s="18"/>
      <c r="AI166" s="18"/>
      <c r="AJ166" s="18"/>
    </row>
    <row r="167" spans="1:36" s="11" customFormat="1" ht="15" hidden="1" customHeight="1" x14ac:dyDescent="0.2">
      <c r="A167" s="14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50"/>
      <c r="AE167" s="18"/>
      <c r="AF167" s="18"/>
      <c r="AG167" s="18"/>
      <c r="AH167" s="18"/>
      <c r="AI167" s="18"/>
      <c r="AJ167" s="18"/>
    </row>
    <row r="168" spans="1:36" s="11" customFormat="1" ht="15" hidden="1" customHeight="1" x14ac:dyDescent="0.2">
      <c r="A168" s="14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50"/>
      <c r="AE168" s="18"/>
      <c r="AF168" s="18"/>
      <c r="AG168" s="18"/>
      <c r="AH168" s="18"/>
      <c r="AI168" s="18"/>
      <c r="AJ168" s="18"/>
    </row>
    <row r="169" spans="1:36" s="11" customFormat="1" ht="15" hidden="1" customHeight="1" x14ac:dyDescent="0.2">
      <c r="A169" s="14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50"/>
      <c r="AE169" s="18"/>
      <c r="AF169" s="18"/>
      <c r="AG169" s="18"/>
      <c r="AH169" s="18"/>
      <c r="AI169" s="18"/>
      <c r="AJ169" s="18"/>
    </row>
    <row r="170" spans="1:36" s="11" customFormat="1" ht="15" hidden="1" customHeight="1" x14ac:dyDescent="0.2">
      <c r="A170" s="14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50"/>
      <c r="AE170" s="18"/>
      <c r="AF170" s="18"/>
      <c r="AG170" s="18"/>
      <c r="AH170" s="18"/>
      <c r="AI170" s="18"/>
      <c r="AJ170" s="18"/>
    </row>
    <row r="171" spans="1:36" s="11" customFormat="1" ht="15" hidden="1" customHeight="1" x14ac:dyDescent="0.2">
      <c r="A171" s="14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50"/>
      <c r="AE171" s="18"/>
      <c r="AF171" s="18"/>
      <c r="AG171" s="18"/>
      <c r="AH171" s="18"/>
      <c r="AI171" s="18"/>
      <c r="AJ171" s="18"/>
    </row>
    <row r="172" spans="1:36" s="11" customFormat="1" ht="15" hidden="1" customHeight="1" x14ac:dyDescent="0.2">
      <c r="A172" s="14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50"/>
      <c r="AE172" s="18"/>
      <c r="AF172" s="18"/>
      <c r="AG172" s="18"/>
      <c r="AH172" s="18"/>
      <c r="AI172" s="18"/>
      <c r="AJ172" s="18"/>
    </row>
    <row r="173" spans="1:36" s="11" customFormat="1" ht="15" hidden="1" customHeight="1" x14ac:dyDescent="0.2">
      <c r="A173" s="14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50"/>
      <c r="AE173" s="18"/>
      <c r="AF173" s="18"/>
      <c r="AG173" s="18"/>
      <c r="AH173" s="18"/>
      <c r="AI173" s="18"/>
      <c r="AJ173" s="18"/>
    </row>
    <row r="174" spans="1:36" s="11" customFormat="1" ht="15" hidden="1" customHeight="1" x14ac:dyDescent="0.2">
      <c r="A174" s="14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50"/>
      <c r="AE174" s="18"/>
      <c r="AF174" s="18"/>
      <c r="AG174" s="18"/>
      <c r="AH174" s="18"/>
      <c r="AI174" s="18"/>
      <c r="AJ174" s="18"/>
    </row>
    <row r="175" spans="1:36" s="11" customFormat="1" ht="15" hidden="1" customHeight="1" x14ac:dyDescent="0.2">
      <c r="A175" s="14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50"/>
      <c r="AE175" s="18"/>
      <c r="AF175" s="18"/>
      <c r="AG175" s="18"/>
      <c r="AH175" s="18"/>
      <c r="AI175" s="18"/>
      <c r="AJ175" s="18"/>
    </row>
    <row r="176" spans="1:36" s="11" customFormat="1" ht="15" hidden="1" customHeight="1" x14ac:dyDescent="0.2">
      <c r="A176" s="14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50"/>
      <c r="AE176" s="18"/>
      <c r="AF176" s="18"/>
      <c r="AG176" s="18"/>
      <c r="AH176" s="18"/>
      <c r="AI176" s="18"/>
      <c r="AJ176" s="18"/>
    </row>
    <row r="177" spans="1:36" s="11" customFormat="1" ht="15" hidden="1" customHeight="1" x14ac:dyDescent="0.2">
      <c r="A177" s="14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50"/>
      <c r="AE177" s="18"/>
      <c r="AF177" s="18"/>
      <c r="AG177" s="18"/>
      <c r="AH177" s="18"/>
      <c r="AI177" s="18"/>
      <c r="AJ177" s="18"/>
    </row>
    <row r="178" spans="1:36" s="11" customFormat="1" ht="15" hidden="1" customHeight="1" x14ac:dyDescent="0.2">
      <c r="A178" s="14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50"/>
      <c r="AE178" s="18"/>
      <c r="AF178" s="18"/>
      <c r="AG178" s="18"/>
      <c r="AH178" s="18"/>
      <c r="AI178" s="18"/>
      <c r="AJ178" s="18"/>
    </row>
    <row r="179" spans="1:36" s="11" customFormat="1" ht="15" hidden="1" customHeight="1" x14ac:dyDescent="0.2">
      <c r="A179" s="14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50"/>
      <c r="AE179" s="18"/>
      <c r="AF179" s="18"/>
      <c r="AG179" s="18"/>
      <c r="AH179" s="18"/>
      <c r="AI179" s="18"/>
      <c r="AJ179" s="18"/>
    </row>
    <row r="180" spans="1:36" s="11" customFormat="1" ht="15" hidden="1" customHeight="1" x14ac:dyDescent="0.2">
      <c r="A180" s="14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50"/>
      <c r="AE180" s="18"/>
      <c r="AF180" s="18"/>
      <c r="AG180" s="18"/>
      <c r="AH180" s="18"/>
      <c r="AI180" s="18"/>
      <c r="AJ180" s="18"/>
    </row>
    <row r="181" spans="1:36" s="11" customFormat="1" ht="15" hidden="1" customHeight="1" x14ac:dyDescent="0.2">
      <c r="A181" s="14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50"/>
      <c r="AE181" s="18"/>
      <c r="AF181" s="18"/>
      <c r="AG181" s="18"/>
      <c r="AH181" s="18"/>
      <c r="AI181" s="18"/>
      <c r="AJ181" s="18"/>
    </row>
    <row r="182" spans="1:36" s="11" customFormat="1" ht="15" hidden="1" customHeight="1" x14ac:dyDescent="0.2">
      <c r="A182" s="14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50"/>
      <c r="AE182" s="18"/>
      <c r="AF182" s="18"/>
      <c r="AG182" s="18"/>
      <c r="AH182" s="18"/>
      <c r="AI182" s="18"/>
      <c r="AJ182" s="18"/>
    </row>
    <row r="183" spans="1:36" s="11" customFormat="1" ht="15" hidden="1" customHeight="1" x14ac:dyDescent="0.2">
      <c r="A183" s="14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50"/>
      <c r="AE183" s="18"/>
      <c r="AF183" s="18"/>
      <c r="AG183" s="18"/>
      <c r="AH183" s="18"/>
      <c r="AI183" s="18"/>
      <c r="AJ183" s="18"/>
    </row>
    <row r="184" spans="1:36" s="11" customFormat="1" ht="15" hidden="1" customHeight="1" x14ac:dyDescent="0.2">
      <c r="A184" s="14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50"/>
      <c r="AE184" s="18"/>
      <c r="AF184" s="18"/>
      <c r="AG184" s="18"/>
      <c r="AH184" s="18"/>
      <c r="AI184" s="18"/>
      <c r="AJ184" s="18"/>
    </row>
    <row r="185" spans="1:36" s="11" customFormat="1" ht="15" hidden="1" customHeight="1" x14ac:dyDescent="0.2">
      <c r="A185" s="14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50"/>
      <c r="AE185" s="18"/>
      <c r="AF185" s="18"/>
      <c r="AG185" s="18"/>
      <c r="AH185" s="18"/>
      <c r="AI185" s="18"/>
      <c r="AJ185" s="18"/>
    </row>
    <row r="186" spans="1:36" s="11" customFormat="1" ht="15" hidden="1" customHeight="1" x14ac:dyDescent="0.2">
      <c r="A186" s="14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50"/>
      <c r="AE186" s="18"/>
      <c r="AF186" s="18"/>
      <c r="AG186" s="18"/>
      <c r="AH186" s="18"/>
      <c r="AI186" s="18"/>
      <c r="AJ186" s="18"/>
    </row>
    <row r="187" spans="1:36" s="11" customFormat="1" ht="15" hidden="1" customHeight="1" x14ac:dyDescent="0.2">
      <c r="A187" s="14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50"/>
      <c r="AE187" s="18"/>
      <c r="AF187" s="18"/>
      <c r="AG187" s="18"/>
      <c r="AH187" s="18"/>
      <c r="AI187" s="18"/>
      <c r="AJ187" s="18"/>
    </row>
    <row r="188" spans="1:36" s="11" customFormat="1" ht="15" hidden="1" customHeight="1" x14ac:dyDescent="0.2">
      <c r="A188" s="14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50"/>
      <c r="AE188" s="18"/>
      <c r="AF188" s="18"/>
      <c r="AG188" s="18"/>
      <c r="AH188" s="18"/>
      <c r="AI188" s="18"/>
      <c r="AJ188" s="18"/>
    </row>
    <row r="189" spans="1:36" s="11" customFormat="1" ht="15" hidden="1" customHeight="1" x14ac:dyDescent="0.2">
      <c r="A189" s="14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50"/>
      <c r="AE189" s="18"/>
      <c r="AF189" s="18"/>
      <c r="AG189" s="18"/>
      <c r="AH189" s="18"/>
      <c r="AI189" s="18"/>
      <c r="AJ189" s="18"/>
    </row>
    <row r="190" spans="1:36" s="11" customFormat="1" ht="15" hidden="1" customHeight="1" x14ac:dyDescent="0.2">
      <c r="A190" s="14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50"/>
      <c r="AE190" s="18"/>
      <c r="AF190" s="18"/>
      <c r="AG190" s="18"/>
      <c r="AH190" s="18"/>
      <c r="AI190" s="18"/>
      <c r="AJ190" s="18"/>
    </row>
    <row r="191" spans="1:36" s="11" customFormat="1" ht="15" hidden="1" customHeight="1" x14ac:dyDescent="0.2">
      <c r="A191" s="14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50"/>
      <c r="AE191" s="18"/>
      <c r="AF191" s="18"/>
      <c r="AG191" s="18"/>
      <c r="AH191" s="18"/>
      <c r="AI191" s="18"/>
      <c r="AJ191" s="18"/>
    </row>
    <row r="192" spans="1:36" s="11" customFormat="1" ht="15" hidden="1" customHeight="1" x14ac:dyDescent="0.2">
      <c r="A192" s="14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50"/>
      <c r="AE192" s="18"/>
      <c r="AF192" s="18"/>
      <c r="AG192" s="18"/>
      <c r="AH192" s="18"/>
      <c r="AI192" s="18"/>
      <c r="AJ192" s="18"/>
    </row>
    <row r="193" spans="1:36" s="11" customFormat="1" ht="15" hidden="1" customHeight="1" x14ac:dyDescent="0.2">
      <c r="A193" s="14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50"/>
      <c r="AE193" s="18"/>
      <c r="AF193" s="18"/>
      <c r="AG193" s="18"/>
      <c r="AH193" s="18"/>
      <c r="AI193" s="18"/>
      <c r="AJ193" s="18"/>
    </row>
    <row r="194" spans="1:36" s="11" customFormat="1" ht="15" hidden="1" customHeight="1" x14ac:dyDescent="0.2">
      <c r="A194" s="14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50"/>
      <c r="AE194" s="18"/>
      <c r="AF194" s="18"/>
      <c r="AG194" s="18"/>
      <c r="AH194" s="18"/>
      <c r="AI194" s="18"/>
      <c r="AJ194" s="18"/>
    </row>
    <row r="195" spans="1:36" s="11" customFormat="1" ht="15" hidden="1" customHeight="1" x14ac:dyDescent="0.2">
      <c r="A195" s="14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50"/>
      <c r="AE195" s="18"/>
      <c r="AF195" s="18"/>
      <c r="AG195" s="18"/>
      <c r="AH195" s="18"/>
      <c r="AI195" s="18"/>
      <c r="AJ195" s="18"/>
    </row>
    <row r="196" spans="1:36" s="11" customFormat="1" ht="15" hidden="1" customHeight="1" x14ac:dyDescent="0.2">
      <c r="A196" s="14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50"/>
      <c r="AE196" s="18"/>
      <c r="AF196" s="18"/>
      <c r="AG196" s="18"/>
      <c r="AH196" s="18"/>
      <c r="AI196" s="18"/>
      <c r="AJ196" s="18"/>
    </row>
    <row r="197" spans="1:36" s="11" customFormat="1" ht="15" hidden="1" customHeight="1" x14ac:dyDescent="0.2">
      <c r="A197" s="14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50"/>
      <c r="AE197" s="18"/>
      <c r="AF197" s="18"/>
      <c r="AG197" s="18"/>
      <c r="AH197" s="18"/>
      <c r="AI197" s="18"/>
      <c r="AJ197" s="18"/>
    </row>
    <row r="198" spans="1:36" s="11" customFormat="1" ht="15" hidden="1" customHeight="1" x14ac:dyDescent="0.2">
      <c r="A198" s="14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50"/>
      <c r="AE198" s="18"/>
      <c r="AF198" s="18"/>
      <c r="AG198" s="18"/>
      <c r="AH198" s="18"/>
      <c r="AI198" s="18"/>
      <c r="AJ198" s="18"/>
    </row>
    <row r="199" spans="1:36" s="11" customFormat="1" ht="15" hidden="1" customHeight="1" x14ac:dyDescent="0.2">
      <c r="A199" s="14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50"/>
      <c r="AE199" s="18"/>
      <c r="AF199" s="18"/>
      <c r="AG199" s="18"/>
      <c r="AH199" s="18"/>
      <c r="AI199" s="18"/>
      <c r="AJ199" s="18"/>
    </row>
    <row r="200" spans="1:36" s="11" customFormat="1" ht="15" hidden="1" customHeight="1" x14ac:dyDescent="0.2">
      <c r="A200" s="14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50"/>
      <c r="AE200" s="18"/>
      <c r="AF200" s="18"/>
      <c r="AG200" s="18"/>
      <c r="AH200" s="18"/>
      <c r="AI200" s="18"/>
      <c r="AJ200" s="18"/>
    </row>
    <row r="201" spans="1:36" s="11" customFormat="1" ht="15" hidden="1" customHeight="1" x14ac:dyDescent="0.2">
      <c r="A201" s="14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50"/>
      <c r="AE201" s="18"/>
      <c r="AF201" s="18"/>
      <c r="AG201" s="18"/>
      <c r="AH201" s="18"/>
      <c r="AI201" s="18"/>
      <c r="AJ201" s="18"/>
    </row>
    <row r="202" spans="1:36" s="11" customFormat="1" ht="15" hidden="1" customHeight="1" x14ac:dyDescent="0.2">
      <c r="A202" s="14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50"/>
      <c r="AE202" s="18"/>
      <c r="AF202" s="18"/>
      <c r="AG202" s="18"/>
      <c r="AH202" s="18"/>
      <c r="AI202" s="18"/>
      <c r="AJ202" s="18"/>
    </row>
    <row r="203" spans="1:36" s="11" customFormat="1" ht="15" hidden="1" customHeight="1" x14ac:dyDescent="0.2">
      <c r="A203" s="14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50"/>
      <c r="AE203" s="18"/>
      <c r="AF203" s="18"/>
      <c r="AG203" s="18"/>
      <c r="AH203" s="18"/>
      <c r="AI203" s="18"/>
      <c r="AJ203" s="18"/>
    </row>
    <row r="204" spans="1:36" s="11" customFormat="1" ht="15" hidden="1" customHeight="1" x14ac:dyDescent="0.2">
      <c r="A204" s="14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50"/>
      <c r="AE204" s="18"/>
      <c r="AF204" s="18"/>
      <c r="AG204" s="18"/>
      <c r="AH204" s="18"/>
      <c r="AI204" s="18"/>
      <c r="AJ204" s="18"/>
    </row>
    <row r="205" spans="1:36" s="11" customFormat="1" ht="15" hidden="1" customHeight="1" x14ac:dyDescent="0.2">
      <c r="A205" s="14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50"/>
      <c r="AE205" s="18"/>
      <c r="AF205" s="18"/>
      <c r="AG205" s="18"/>
      <c r="AH205" s="18"/>
      <c r="AI205" s="18"/>
      <c r="AJ205" s="18"/>
    </row>
    <row r="206" spans="1:36" s="11" customFormat="1" ht="15" hidden="1" customHeight="1" x14ac:dyDescent="0.2">
      <c r="A206" s="14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50"/>
      <c r="AE206" s="18"/>
      <c r="AF206" s="18"/>
      <c r="AG206" s="18"/>
      <c r="AH206" s="18"/>
      <c r="AI206" s="18"/>
      <c r="AJ206" s="18"/>
    </row>
    <row r="207" spans="1:36" s="11" customFormat="1" ht="15" hidden="1" customHeight="1" x14ac:dyDescent="0.2">
      <c r="A207" s="14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50"/>
      <c r="AE207" s="18"/>
      <c r="AF207" s="18"/>
      <c r="AG207" s="18"/>
      <c r="AH207" s="18"/>
      <c r="AI207" s="18"/>
      <c r="AJ207" s="18"/>
    </row>
    <row r="208" spans="1:36" s="11" customFormat="1" ht="15" hidden="1" customHeight="1" x14ac:dyDescent="0.2">
      <c r="A208" s="14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50"/>
      <c r="AE208" s="18"/>
      <c r="AF208" s="18"/>
      <c r="AG208" s="18"/>
      <c r="AH208" s="18"/>
      <c r="AI208" s="18"/>
      <c r="AJ208" s="18"/>
    </row>
    <row r="209" spans="1:36" s="11" customFormat="1" ht="15" hidden="1" customHeight="1" x14ac:dyDescent="0.2">
      <c r="A209" s="14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50"/>
      <c r="AE209" s="18"/>
      <c r="AF209" s="18"/>
      <c r="AG209" s="18"/>
      <c r="AH209" s="18"/>
      <c r="AI209" s="18"/>
      <c r="AJ209" s="18"/>
    </row>
    <row r="210" spans="1:36" s="11" customFormat="1" ht="15" hidden="1" customHeight="1" x14ac:dyDescent="0.2">
      <c r="A210" s="14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50"/>
      <c r="AE210" s="18"/>
      <c r="AF210" s="18"/>
      <c r="AG210" s="18"/>
      <c r="AH210" s="18"/>
      <c r="AI210" s="18"/>
      <c r="AJ210" s="18"/>
    </row>
    <row r="211" spans="1:36" s="11" customFormat="1" ht="15" hidden="1" customHeight="1" x14ac:dyDescent="0.2">
      <c r="A211" s="14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50"/>
      <c r="AE211" s="18"/>
      <c r="AF211" s="18"/>
      <c r="AG211" s="18"/>
      <c r="AH211" s="18"/>
      <c r="AI211" s="18"/>
      <c r="AJ211" s="18"/>
    </row>
    <row r="212" spans="1:36" s="11" customFormat="1" ht="15" hidden="1" customHeight="1" x14ac:dyDescent="0.2">
      <c r="A212" s="14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50"/>
      <c r="AE212" s="18"/>
      <c r="AF212" s="18"/>
      <c r="AG212" s="18"/>
      <c r="AH212" s="18"/>
      <c r="AI212" s="18"/>
      <c r="AJ212" s="18"/>
    </row>
    <row r="213" spans="1:36" s="11" customFormat="1" ht="15" hidden="1" customHeight="1" x14ac:dyDescent="0.2">
      <c r="A213" s="14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50"/>
      <c r="AE213" s="18"/>
      <c r="AF213" s="18"/>
      <c r="AG213" s="18"/>
      <c r="AH213" s="18"/>
      <c r="AI213" s="18"/>
      <c r="AJ213" s="18"/>
    </row>
    <row r="214" spans="1:36" s="11" customFormat="1" ht="15" hidden="1" customHeight="1" x14ac:dyDescent="0.2">
      <c r="A214" s="14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50"/>
      <c r="AE214" s="18"/>
      <c r="AF214" s="18"/>
      <c r="AG214" s="18"/>
      <c r="AH214" s="18"/>
      <c r="AI214" s="18"/>
      <c r="AJ214" s="18"/>
    </row>
    <row r="215" spans="1:36" s="11" customFormat="1" ht="15" hidden="1" customHeight="1" x14ac:dyDescent="0.2">
      <c r="A215" s="14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50"/>
      <c r="AE215" s="18"/>
      <c r="AF215" s="18"/>
      <c r="AG215" s="18"/>
      <c r="AH215" s="18"/>
      <c r="AI215" s="18"/>
      <c r="AJ215" s="18"/>
    </row>
    <row r="216" spans="1:36" s="11" customFormat="1" ht="15" hidden="1" customHeight="1" x14ac:dyDescent="0.2">
      <c r="A216" s="14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50"/>
      <c r="AE216" s="18"/>
      <c r="AF216" s="18"/>
      <c r="AG216" s="18"/>
      <c r="AH216" s="18"/>
      <c r="AI216" s="18"/>
      <c r="AJ216" s="18"/>
    </row>
    <row r="217" spans="1:36" s="11" customFormat="1" ht="15" hidden="1" customHeight="1" x14ac:dyDescent="0.2">
      <c r="A217" s="14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50"/>
      <c r="AE217" s="18"/>
      <c r="AF217" s="18"/>
      <c r="AG217" s="18"/>
      <c r="AH217" s="18"/>
      <c r="AI217" s="18"/>
      <c r="AJ217" s="18"/>
    </row>
    <row r="218" spans="1:36" s="11" customFormat="1" ht="15" hidden="1" customHeight="1" x14ac:dyDescent="0.2">
      <c r="A218" s="14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50"/>
      <c r="AE218" s="18"/>
      <c r="AF218" s="18"/>
      <c r="AG218" s="18"/>
      <c r="AH218" s="18"/>
      <c r="AI218" s="18"/>
      <c r="AJ218" s="18"/>
    </row>
    <row r="219" spans="1:36" s="11" customFormat="1" ht="15" hidden="1" customHeight="1" x14ac:dyDescent="0.2">
      <c r="A219" s="14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50"/>
      <c r="AE219" s="18"/>
      <c r="AF219" s="18"/>
      <c r="AG219" s="18"/>
      <c r="AH219" s="18"/>
      <c r="AI219" s="18"/>
      <c r="AJ219" s="18"/>
    </row>
    <row r="220" spans="1:36" s="11" customFormat="1" ht="15" hidden="1" customHeight="1" x14ac:dyDescent="0.2">
      <c r="A220" s="14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50"/>
      <c r="AE220" s="18"/>
      <c r="AF220" s="18"/>
      <c r="AG220" s="18"/>
      <c r="AH220" s="18"/>
      <c r="AI220" s="18"/>
      <c r="AJ220" s="18"/>
    </row>
    <row r="221" spans="1:36" s="11" customFormat="1" ht="15" hidden="1" customHeight="1" x14ac:dyDescent="0.2">
      <c r="A221" s="14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50"/>
      <c r="AE221" s="18"/>
      <c r="AF221" s="18"/>
      <c r="AG221" s="18"/>
      <c r="AH221" s="18"/>
      <c r="AI221" s="18"/>
      <c r="AJ221" s="18"/>
    </row>
    <row r="222" spans="1:36" s="11" customFormat="1" ht="15" hidden="1" customHeight="1" x14ac:dyDescent="0.2">
      <c r="A222" s="14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50"/>
      <c r="AE222" s="18"/>
      <c r="AF222" s="18"/>
      <c r="AG222" s="18"/>
      <c r="AH222" s="18"/>
      <c r="AI222" s="18"/>
      <c r="AJ222" s="18"/>
    </row>
    <row r="223" spans="1:36" s="11" customFormat="1" ht="15" hidden="1" customHeight="1" x14ac:dyDescent="0.2">
      <c r="A223" s="14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50"/>
      <c r="AE223" s="18"/>
      <c r="AF223" s="18"/>
      <c r="AG223" s="18"/>
      <c r="AH223" s="18"/>
      <c r="AI223" s="18"/>
      <c r="AJ223" s="18"/>
    </row>
    <row r="224" spans="1:36" s="11" customFormat="1" ht="15" hidden="1" customHeight="1" x14ac:dyDescent="0.2">
      <c r="A224" s="14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50"/>
      <c r="AE224" s="18"/>
      <c r="AF224" s="18"/>
      <c r="AG224" s="18"/>
      <c r="AH224" s="18"/>
      <c r="AI224" s="18"/>
      <c r="AJ224" s="18"/>
    </row>
    <row r="225" spans="1:36" s="11" customFormat="1" ht="15" hidden="1" customHeight="1" x14ac:dyDescent="0.2">
      <c r="A225" s="14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50"/>
      <c r="AE225" s="18"/>
      <c r="AF225" s="18"/>
      <c r="AG225" s="18"/>
      <c r="AH225" s="18"/>
      <c r="AI225" s="18"/>
      <c r="AJ225" s="18"/>
    </row>
    <row r="226" spans="1:36" s="11" customFormat="1" ht="15" hidden="1" customHeight="1" x14ac:dyDescent="0.2">
      <c r="A226" s="14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50"/>
      <c r="AE226" s="18"/>
      <c r="AF226" s="18"/>
      <c r="AG226" s="18"/>
      <c r="AH226" s="18"/>
      <c r="AI226" s="18"/>
      <c r="AJ226" s="18"/>
    </row>
    <row r="227" spans="1:36" s="11" customFormat="1" ht="15" hidden="1" customHeight="1" x14ac:dyDescent="0.2">
      <c r="A227" s="14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50"/>
      <c r="AE227" s="18"/>
      <c r="AF227" s="18"/>
      <c r="AG227" s="18"/>
      <c r="AH227" s="18"/>
      <c r="AI227" s="18"/>
      <c r="AJ227" s="18"/>
    </row>
    <row r="228" spans="1:36" s="11" customFormat="1" ht="15" hidden="1" customHeight="1" x14ac:dyDescent="0.2">
      <c r="A228" s="14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50"/>
      <c r="AE228" s="18"/>
      <c r="AF228" s="18"/>
      <c r="AG228" s="18"/>
      <c r="AH228" s="18"/>
      <c r="AI228" s="18"/>
      <c r="AJ228" s="18"/>
    </row>
    <row r="229" spans="1:36" s="11" customFormat="1" ht="15" hidden="1" customHeight="1" x14ac:dyDescent="0.2">
      <c r="A229" s="14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50"/>
      <c r="AE229" s="18"/>
      <c r="AF229" s="18"/>
      <c r="AG229" s="18"/>
      <c r="AH229" s="18"/>
      <c r="AI229" s="18"/>
      <c r="AJ229" s="18"/>
    </row>
    <row r="230" spans="1:36" s="11" customFormat="1" ht="15" hidden="1" customHeight="1" x14ac:dyDescent="0.2">
      <c r="A230" s="14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50"/>
      <c r="AE230" s="18"/>
      <c r="AF230" s="18"/>
      <c r="AG230" s="18"/>
      <c r="AH230" s="18"/>
      <c r="AI230" s="18"/>
      <c r="AJ230" s="18"/>
    </row>
    <row r="231" spans="1:36" s="11" customFormat="1" ht="15" hidden="1" customHeight="1" x14ac:dyDescent="0.2">
      <c r="A231" s="14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50"/>
      <c r="AE231" s="18"/>
      <c r="AF231" s="18"/>
      <c r="AG231" s="18"/>
      <c r="AH231" s="18"/>
      <c r="AI231" s="18"/>
      <c r="AJ231" s="18"/>
    </row>
    <row r="232" spans="1:36" s="11" customFormat="1" ht="15" hidden="1" customHeight="1" x14ac:dyDescent="0.2">
      <c r="A232" s="14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50"/>
      <c r="AE232" s="18"/>
      <c r="AF232" s="18"/>
      <c r="AG232" s="18"/>
      <c r="AH232" s="18"/>
      <c r="AI232" s="18"/>
      <c r="AJ232" s="18"/>
    </row>
    <row r="233" spans="1:36" s="11" customFormat="1" ht="15" hidden="1" customHeight="1" x14ac:dyDescent="0.2">
      <c r="A233" s="14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50"/>
      <c r="AE233" s="18"/>
      <c r="AF233" s="18"/>
      <c r="AG233" s="18"/>
      <c r="AH233" s="18"/>
      <c r="AI233" s="18"/>
      <c r="AJ233" s="18"/>
    </row>
    <row r="234" spans="1:36" s="11" customFormat="1" ht="15" hidden="1" customHeight="1" x14ac:dyDescent="0.2">
      <c r="A234" s="14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50"/>
      <c r="AE234" s="18"/>
      <c r="AF234" s="18"/>
      <c r="AG234" s="18"/>
      <c r="AH234" s="18"/>
      <c r="AI234" s="18"/>
      <c r="AJ234" s="18"/>
    </row>
    <row r="235" spans="1:36" s="11" customFormat="1" ht="15" hidden="1" customHeight="1" x14ac:dyDescent="0.2">
      <c r="A235" s="14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50"/>
      <c r="AE235" s="18"/>
      <c r="AF235" s="18"/>
      <c r="AG235" s="18"/>
      <c r="AH235" s="18"/>
      <c r="AI235" s="18"/>
      <c r="AJ235" s="18"/>
    </row>
    <row r="236" spans="1:36" s="11" customFormat="1" ht="15" hidden="1" customHeight="1" x14ac:dyDescent="0.2">
      <c r="A236" s="14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50"/>
      <c r="AE236" s="18"/>
      <c r="AF236" s="18"/>
      <c r="AG236" s="18"/>
      <c r="AH236" s="18"/>
      <c r="AI236" s="18"/>
      <c r="AJ236" s="18"/>
    </row>
    <row r="237" spans="1:36" s="11" customFormat="1" ht="15" hidden="1" customHeight="1" x14ac:dyDescent="0.2">
      <c r="A237" s="14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50"/>
      <c r="AE237" s="18"/>
      <c r="AF237" s="18"/>
      <c r="AG237" s="18"/>
      <c r="AH237" s="18"/>
      <c r="AI237" s="18"/>
      <c r="AJ237" s="18"/>
    </row>
    <row r="238" spans="1:36" s="11" customFormat="1" ht="15" hidden="1" customHeight="1" x14ac:dyDescent="0.2">
      <c r="A238" s="14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50"/>
      <c r="AE238" s="18"/>
      <c r="AF238" s="18"/>
      <c r="AG238" s="18"/>
      <c r="AH238" s="18"/>
      <c r="AI238" s="18"/>
      <c r="AJ238" s="18"/>
    </row>
    <row r="239" spans="1:36" s="11" customFormat="1" ht="15" hidden="1" customHeight="1" x14ac:dyDescent="0.2">
      <c r="A239" s="14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50"/>
      <c r="AE239" s="18"/>
      <c r="AF239" s="18"/>
      <c r="AG239" s="18"/>
      <c r="AH239" s="18"/>
      <c r="AI239" s="18"/>
      <c r="AJ239" s="18"/>
    </row>
    <row r="240" spans="1:36" s="11" customFormat="1" ht="15" hidden="1" customHeight="1" x14ac:dyDescent="0.2">
      <c r="A240" s="14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50"/>
      <c r="AE240" s="18"/>
      <c r="AF240" s="18"/>
      <c r="AG240" s="18"/>
      <c r="AH240" s="18"/>
      <c r="AI240" s="18"/>
      <c r="AJ240" s="18"/>
    </row>
    <row r="241" spans="1:36" s="11" customFormat="1" ht="15" hidden="1" customHeight="1" x14ac:dyDescent="0.2">
      <c r="A241" s="14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50"/>
      <c r="AE241" s="18"/>
      <c r="AF241" s="18"/>
      <c r="AG241" s="18"/>
      <c r="AH241" s="18"/>
      <c r="AI241" s="18"/>
      <c r="AJ241" s="18"/>
    </row>
    <row r="242" spans="1:36" s="11" customFormat="1" ht="15" hidden="1" customHeight="1" x14ac:dyDescent="0.2">
      <c r="A242" s="14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50"/>
      <c r="AE242" s="18"/>
      <c r="AF242" s="18"/>
      <c r="AG242" s="18"/>
      <c r="AH242" s="18"/>
      <c r="AI242" s="18"/>
      <c r="AJ242" s="18"/>
    </row>
    <row r="243" spans="1:36" s="11" customFormat="1" ht="15" hidden="1" customHeight="1" x14ac:dyDescent="0.2">
      <c r="A243" s="14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50"/>
      <c r="AE243" s="18"/>
      <c r="AF243" s="18"/>
      <c r="AG243" s="18"/>
      <c r="AH243" s="18"/>
      <c r="AI243" s="18"/>
      <c r="AJ243" s="18"/>
    </row>
    <row r="244" spans="1:36" s="11" customFormat="1" ht="15" hidden="1" customHeight="1" x14ac:dyDescent="0.2">
      <c r="A244" s="14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50"/>
      <c r="AE244" s="18"/>
      <c r="AF244" s="18"/>
      <c r="AG244" s="18"/>
      <c r="AH244" s="18"/>
      <c r="AI244" s="18"/>
      <c r="AJ244" s="18"/>
    </row>
    <row r="245" spans="1:36" s="11" customFormat="1" ht="15" hidden="1" customHeight="1" x14ac:dyDescent="0.2">
      <c r="A245" s="14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50"/>
      <c r="AE245" s="18"/>
      <c r="AF245" s="18"/>
      <c r="AG245" s="18"/>
      <c r="AH245" s="18"/>
      <c r="AI245" s="18"/>
      <c r="AJ245" s="18"/>
    </row>
    <row r="246" spans="1:36" s="11" customFormat="1" ht="15" hidden="1" customHeight="1" x14ac:dyDescent="0.2">
      <c r="A246" s="14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50"/>
      <c r="AE246" s="18"/>
      <c r="AF246" s="18"/>
      <c r="AG246" s="18"/>
      <c r="AH246" s="18"/>
      <c r="AI246" s="18"/>
      <c r="AJ246" s="18"/>
    </row>
    <row r="247" spans="1:36" s="11" customFormat="1" ht="15" hidden="1" customHeight="1" x14ac:dyDescent="0.2">
      <c r="A247" s="14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50"/>
      <c r="AE247" s="18"/>
      <c r="AF247" s="18"/>
      <c r="AG247" s="18"/>
      <c r="AH247" s="18"/>
      <c r="AI247" s="18"/>
      <c r="AJ247" s="18"/>
    </row>
    <row r="248" spans="1:36" s="11" customFormat="1" ht="15" hidden="1" customHeight="1" x14ac:dyDescent="0.2">
      <c r="A248" s="14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50"/>
      <c r="AE248" s="18"/>
      <c r="AF248" s="18"/>
      <c r="AG248" s="18"/>
      <c r="AH248" s="18"/>
      <c r="AI248" s="18"/>
      <c r="AJ248" s="18"/>
    </row>
    <row r="249" spans="1:36" s="11" customFormat="1" ht="15" hidden="1" customHeight="1" x14ac:dyDescent="0.2">
      <c r="A249" s="14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50"/>
      <c r="AE249" s="18"/>
      <c r="AF249" s="18"/>
      <c r="AG249" s="18"/>
      <c r="AH249" s="18"/>
      <c r="AI249" s="18"/>
      <c r="AJ249" s="18"/>
    </row>
    <row r="250" spans="1:36" s="11" customFormat="1" ht="15" hidden="1" customHeight="1" x14ac:dyDescent="0.2">
      <c r="A250" s="14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50"/>
      <c r="AE250" s="18"/>
      <c r="AF250" s="18"/>
      <c r="AG250" s="18"/>
      <c r="AH250" s="18"/>
      <c r="AI250" s="18"/>
      <c r="AJ250" s="18"/>
    </row>
    <row r="251" spans="1:36" s="11" customFormat="1" ht="15" hidden="1" customHeight="1" x14ac:dyDescent="0.2">
      <c r="A251" s="14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50"/>
      <c r="AE251" s="18"/>
      <c r="AF251" s="18"/>
      <c r="AG251" s="18"/>
      <c r="AH251" s="18"/>
      <c r="AI251" s="18"/>
      <c r="AJ251" s="18"/>
    </row>
    <row r="252" spans="1:36" s="11" customFormat="1" ht="15" hidden="1" customHeight="1" x14ac:dyDescent="0.2">
      <c r="A252" s="14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50"/>
      <c r="AE252" s="18"/>
      <c r="AF252" s="18"/>
      <c r="AG252" s="18"/>
      <c r="AH252" s="18"/>
      <c r="AI252" s="18"/>
      <c r="AJ252" s="18"/>
    </row>
    <row r="253" spans="1:36" s="11" customFormat="1" ht="15" hidden="1" customHeight="1" x14ac:dyDescent="0.2">
      <c r="A253" s="14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50"/>
      <c r="AE253" s="18"/>
      <c r="AF253" s="18"/>
      <c r="AG253" s="18"/>
      <c r="AH253" s="18"/>
      <c r="AI253" s="18"/>
      <c r="AJ253" s="18"/>
    </row>
    <row r="254" spans="1:36" s="11" customFormat="1" ht="15" hidden="1" customHeight="1" x14ac:dyDescent="0.2">
      <c r="A254" s="14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50"/>
      <c r="AE254" s="18"/>
      <c r="AF254" s="18"/>
      <c r="AG254" s="18"/>
      <c r="AH254" s="18"/>
      <c r="AI254" s="18"/>
      <c r="AJ254" s="18"/>
    </row>
    <row r="255" spans="1:36" s="11" customFormat="1" ht="15" hidden="1" customHeight="1" x14ac:dyDescent="0.2">
      <c r="A255" s="14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50"/>
      <c r="AE255" s="18"/>
      <c r="AF255" s="18"/>
      <c r="AG255" s="18"/>
      <c r="AH255" s="18"/>
      <c r="AI255" s="18"/>
      <c r="AJ255" s="18"/>
    </row>
    <row r="256" spans="1:36" s="11" customFormat="1" ht="15" hidden="1" customHeight="1" x14ac:dyDescent="0.2">
      <c r="A256" s="14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50"/>
      <c r="AE256" s="18"/>
      <c r="AF256" s="18"/>
      <c r="AG256" s="18"/>
      <c r="AH256" s="18"/>
      <c r="AI256" s="18"/>
      <c r="AJ256" s="18"/>
    </row>
    <row r="257" spans="1:36" s="11" customFormat="1" ht="15" hidden="1" customHeight="1" x14ac:dyDescent="0.2">
      <c r="A257" s="14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50"/>
      <c r="AE257" s="18"/>
      <c r="AF257" s="18"/>
      <c r="AG257" s="18"/>
      <c r="AH257" s="18"/>
      <c r="AI257" s="18"/>
      <c r="AJ257" s="18"/>
    </row>
    <row r="258" spans="1:36" s="11" customFormat="1" ht="15" hidden="1" customHeight="1" x14ac:dyDescent="0.2">
      <c r="A258" s="14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50"/>
      <c r="AE258" s="18"/>
      <c r="AF258" s="18"/>
      <c r="AG258" s="18"/>
      <c r="AH258" s="18"/>
      <c r="AI258" s="18"/>
      <c r="AJ258" s="18"/>
    </row>
    <row r="259" spans="1:36" s="11" customFormat="1" ht="15" hidden="1" customHeight="1" x14ac:dyDescent="0.2">
      <c r="A259" s="14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50"/>
      <c r="AE259" s="18"/>
      <c r="AF259" s="18"/>
      <c r="AG259" s="18"/>
      <c r="AH259" s="18"/>
      <c r="AI259" s="18"/>
      <c r="AJ259" s="18"/>
    </row>
    <row r="260" spans="1:36" s="11" customFormat="1" ht="15" hidden="1" customHeight="1" x14ac:dyDescent="0.2">
      <c r="A260" s="14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50"/>
      <c r="AE260" s="18"/>
      <c r="AF260" s="18"/>
      <c r="AG260" s="18"/>
      <c r="AH260" s="18"/>
      <c r="AI260" s="18"/>
      <c r="AJ260" s="18"/>
    </row>
    <row r="261" spans="1:36" s="11" customFormat="1" ht="15" hidden="1" customHeight="1" x14ac:dyDescent="0.2">
      <c r="A261" s="14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50"/>
      <c r="AE261" s="18"/>
      <c r="AF261" s="18"/>
      <c r="AG261" s="18"/>
      <c r="AH261" s="18"/>
      <c r="AI261" s="18"/>
      <c r="AJ261" s="18"/>
    </row>
    <row r="262" spans="1:36" s="11" customFormat="1" ht="15" hidden="1" customHeight="1" x14ac:dyDescent="0.2">
      <c r="A262" s="14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50"/>
      <c r="AE262" s="18"/>
      <c r="AF262" s="18"/>
      <c r="AG262" s="18"/>
      <c r="AH262" s="18"/>
      <c r="AI262" s="18"/>
      <c r="AJ262" s="18"/>
    </row>
    <row r="263" spans="1:36" s="11" customFormat="1" ht="15" hidden="1" customHeight="1" x14ac:dyDescent="0.2">
      <c r="A263" s="14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50"/>
      <c r="AE263" s="18"/>
      <c r="AF263" s="18"/>
      <c r="AG263" s="18"/>
      <c r="AH263" s="18"/>
      <c r="AI263" s="18"/>
      <c r="AJ263" s="18"/>
    </row>
    <row r="264" spans="1:36" s="11" customFormat="1" ht="15" hidden="1" customHeight="1" x14ac:dyDescent="0.2">
      <c r="A264" s="14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50"/>
      <c r="AE264" s="18"/>
      <c r="AF264" s="18"/>
      <c r="AG264" s="18"/>
      <c r="AH264" s="18"/>
      <c r="AI264" s="18"/>
      <c r="AJ264" s="18"/>
    </row>
    <row r="265" spans="1:36" s="11" customFormat="1" ht="15" hidden="1" customHeight="1" x14ac:dyDescent="0.2">
      <c r="A265" s="14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50"/>
      <c r="AE265" s="18"/>
      <c r="AF265" s="18"/>
      <c r="AG265" s="18"/>
      <c r="AH265" s="18"/>
      <c r="AI265" s="18"/>
      <c r="AJ265" s="18"/>
    </row>
    <row r="266" spans="1:36" s="11" customFormat="1" ht="15" hidden="1" customHeight="1" x14ac:dyDescent="0.2">
      <c r="A266" s="14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50"/>
      <c r="AE266" s="18"/>
      <c r="AF266" s="18"/>
      <c r="AG266" s="18"/>
      <c r="AH266" s="18"/>
      <c r="AI266" s="18"/>
      <c r="AJ266" s="18"/>
    </row>
    <row r="267" spans="1:36" s="11" customFormat="1" ht="15" hidden="1" customHeight="1" x14ac:dyDescent="0.2">
      <c r="A267" s="14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50"/>
      <c r="AE267" s="18"/>
      <c r="AF267" s="18"/>
      <c r="AG267" s="18"/>
      <c r="AH267" s="18"/>
      <c r="AI267" s="18"/>
      <c r="AJ267" s="18"/>
    </row>
    <row r="268" spans="1:36" s="11" customFormat="1" ht="15" hidden="1" customHeight="1" x14ac:dyDescent="0.2">
      <c r="A268" s="14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50"/>
      <c r="AE268" s="18"/>
      <c r="AF268" s="18"/>
      <c r="AG268" s="18"/>
      <c r="AH268" s="18"/>
      <c r="AI268" s="18"/>
      <c r="AJ268" s="18"/>
    </row>
    <row r="269" spans="1:36" s="11" customFormat="1" ht="15" hidden="1" customHeight="1" x14ac:dyDescent="0.2">
      <c r="A269" s="14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50"/>
      <c r="AE269" s="18"/>
      <c r="AF269" s="18"/>
      <c r="AG269" s="18"/>
      <c r="AH269" s="18"/>
      <c r="AI269" s="18"/>
      <c r="AJ269" s="18"/>
    </row>
    <row r="270" spans="1:36" s="11" customFormat="1" ht="15" hidden="1" customHeight="1" x14ac:dyDescent="0.2">
      <c r="A270" s="14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50"/>
      <c r="AE270" s="18"/>
      <c r="AF270" s="18"/>
      <c r="AG270" s="18"/>
      <c r="AH270" s="18"/>
      <c r="AI270" s="18"/>
      <c r="AJ270" s="18"/>
    </row>
    <row r="271" spans="1:36" s="11" customFormat="1" ht="15" hidden="1" customHeight="1" x14ac:dyDescent="0.2">
      <c r="A271" s="14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50"/>
      <c r="AE271" s="18"/>
      <c r="AF271" s="18"/>
      <c r="AG271" s="18"/>
      <c r="AH271" s="18"/>
      <c r="AI271" s="18"/>
      <c r="AJ271" s="18"/>
    </row>
    <row r="272" spans="1:36" s="11" customFormat="1" ht="15" hidden="1" customHeight="1" x14ac:dyDescent="0.2">
      <c r="A272" s="14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50"/>
      <c r="AE272" s="18"/>
      <c r="AF272" s="18"/>
      <c r="AG272" s="18"/>
      <c r="AH272" s="18"/>
      <c r="AI272" s="18"/>
      <c r="AJ272" s="18"/>
    </row>
    <row r="273" spans="1:36" s="11" customFormat="1" ht="15" hidden="1" customHeight="1" x14ac:dyDescent="0.2">
      <c r="A273" s="14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50"/>
      <c r="AE273" s="18"/>
      <c r="AF273" s="18"/>
      <c r="AG273" s="18"/>
      <c r="AH273" s="18"/>
      <c r="AI273" s="18"/>
      <c r="AJ273" s="18"/>
    </row>
    <row r="274" spans="1:36" s="11" customFormat="1" ht="15" hidden="1" customHeight="1" x14ac:dyDescent="0.2">
      <c r="A274" s="14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50"/>
      <c r="AE274" s="18"/>
      <c r="AF274" s="18"/>
      <c r="AG274" s="18"/>
      <c r="AH274" s="18"/>
      <c r="AI274" s="18"/>
      <c r="AJ274" s="18"/>
    </row>
    <row r="275" spans="1:36" s="11" customFormat="1" ht="15" hidden="1" customHeight="1" x14ac:dyDescent="0.2">
      <c r="A275" s="14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50"/>
      <c r="AE275" s="18"/>
      <c r="AF275" s="18"/>
      <c r="AG275" s="18"/>
      <c r="AH275" s="18"/>
      <c r="AI275" s="18"/>
      <c r="AJ275" s="18"/>
    </row>
    <row r="276" spans="1:36" s="11" customFormat="1" ht="15" hidden="1" customHeight="1" x14ac:dyDescent="0.2">
      <c r="A276" s="14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50"/>
      <c r="AE276" s="18"/>
      <c r="AF276" s="18"/>
      <c r="AG276" s="18"/>
      <c r="AH276" s="18"/>
      <c r="AI276" s="18"/>
      <c r="AJ276" s="18"/>
    </row>
    <row r="277" spans="1:36" s="11" customFormat="1" ht="15" hidden="1" customHeight="1" x14ac:dyDescent="0.2">
      <c r="A277" s="14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50"/>
      <c r="AE277" s="18"/>
      <c r="AF277" s="18"/>
      <c r="AG277" s="18"/>
      <c r="AH277" s="18"/>
      <c r="AI277" s="18"/>
      <c r="AJ277" s="18"/>
    </row>
    <row r="278" spans="1:36" s="11" customFormat="1" ht="15" hidden="1" customHeight="1" x14ac:dyDescent="0.2">
      <c r="A278" s="14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50"/>
      <c r="AE278" s="18"/>
      <c r="AF278" s="18"/>
      <c r="AG278" s="18"/>
      <c r="AH278" s="18"/>
      <c r="AI278" s="18"/>
      <c r="AJ278" s="18"/>
    </row>
    <row r="279" spans="1:36" s="11" customFormat="1" ht="15" hidden="1" customHeight="1" x14ac:dyDescent="0.2">
      <c r="A279" s="14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50"/>
      <c r="AE279" s="18"/>
      <c r="AF279" s="18"/>
      <c r="AG279" s="18"/>
      <c r="AH279" s="18"/>
      <c r="AI279" s="18"/>
      <c r="AJ279" s="18"/>
    </row>
    <row r="280" spans="1:36" s="11" customFormat="1" ht="15" hidden="1" customHeight="1" x14ac:dyDescent="0.2">
      <c r="A280" s="14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50"/>
      <c r="AE280" s="18"/>
      <c r="AF280" s="18"/>
      <c r="AG280" s="18"/>
      <c r="AH280" s="18"/>
      <c r="AI280" s="18"/>
      <c r="AJ280" s="18"/>
    </row>
    <row r="281" spans="1:36" s="11" customFormat="1" ht="15" hidden="1" customHeight="1" x14ac:dyDescent="0.2">
      <c r="A281" s="14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50"/>
      <c r="AE281" s="18"/>
      <c r="AF281" s="18"/>
      <c r="AG281" s="18"/>
      <c r="AH281" s="18"/>
      <c r="AI281" s="18"/>
      <c r="AJ281" s="18"/>
    </row>
    <row r="282" spans="1:36" s="11" customFormat="1" ht="15" hidden="1" customHeight="1" x14ac:dyDescent="0.2">
      <c r="A282" s="14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50"/>
      <c r="AE282" s="18"/>
      <c r="AF282" s="18"/>
      <c r="AG282" s="18"/>
      <c r="AH282" s="18"/>
      <c r="AI282" s="18"/>
      <c r="AJ282" s="18"/>
    </row>
    <row r="283" spans="1:36" s="11" customFormat="1" ht="15" hidden="1" customHeight="1" x14ac:dyDescent="0.2">
      <c r="A283" s="14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50"/>
      <c r="AE283" s="18"/>
      <c r="AF283" s="18"/>
      <c r="AG283" s="18"/>
      <c r="AH283" s="18"/>
      <c r="AI283" s="18"/>
      <c r="AJ283" s="18"/>
    </row>
    <row r="284" spans="1:36" s="11" customFormat="1" ht="15" hidden="1" customHeight="1" x14ac:dyDescent="0.2">
      <c r="A284" s="14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50"/>
      <c r="AE284" s="18"/>
      <c r="AF284" s="18"/>
      <c r="AG284" s="18"/>
      <c r="AH284" s="18"/>
      <c r="AI284" s="18"/>
      <c r="AJ284" s="18"/>
    </row>
    <row r="285" spans="1:36" s="11" customFormat="1" ht="15" hidden="1" customHeight="1" x14ac:dyDescent="0.2">
      <c r="A285" s="14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50"/>
      <c r="AE285" s="18"/>
      <c r="AF285" s="18"/>
      <c r="AG285" s="18"/>
      <c r="AH285" s="18"/>
      <c r="AI285" s="18"/>
      <c r="AJ285" s="18"/>
    </row>
    <row r="286" spans="1:36" s="11" customFormat="1" ht="15" hidden="1" customHeight="1" x14ac:dyDescent="0.2">
      <c r="A286" s="14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50"/>
      <c r="AE286" s="18"/>
      <c r="AF286" s="18"/>
      <c r="AG286" s="18"/>
      <c r="AH286" s="18"/>
      <c r="AI286" s="18"/>
      <c r="AJ286" s="18"/>
    </row>
    <row r="287" spans="1:36" s="11" customFormat="1" ht="15" hidden="1" customHeight="1" x14ac:dyDescent="0.2">
      <c r="A287" s="14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50"/>
      <c r="AE287" s="18"/>
      <c r="AF287" s="18"/>
      <c r="AG287" s="18"/>
      <c r="AH287" s="18"/>
      <c r="AI287" s="18"/>
      <c r="AJ287" s="18"/>
    </row>
    <row r="288" spans="1:36" s="11" customFormat="1" ht="15" hidden="1" customHeight="1" x14ac:dyDescent="0.2">
      <c r="A288" s="14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50"/>
      <c r="AE288" s="18"/>
      <c r="AF288" s="18"/>
      <c r="AG288" s="18"/>
      <c r="AH288" s="18"/>
      <c r="AI288" s="18"/>
      <c r="AJ288" s="18"/>
    </row>
    <row r="289" spans="1:36" s="11" customFormat="1" ht="15" hidden="1" customHeight="1" x14ac:dyDescent="0.2">
      <c r="A289" s="14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50"/>
      <c r="AE289" s="18"/>
      <c r="AF289" s="18"/>
      <c r="AG289" s="18"/>
      <c r="AH289" s="18"/>
      <c r="AI289" s="18"/>
      <c r="AJ289" s="18"/>
    </row>
    <row r="290" spans="1:36" s="11" customFormat="1" ht="15" hidden="1" customHeight="1" x14ac:dyDescent="0.2">
      <c r="A290" s="14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50"/>
      <c r="AE290" s="18"/>
      <c r="AF290" s="18"/>
      <c r="AG290" s="18"/>
      <c r="AH290" s="18"/>
      <c r="AI290" s="18"/>
      <c r="AJ290" s="18"/>
    </row>
    <row r="291" spans="1:36" s="11" customFormat="1" ht="15" hidden="1" customHeight="1" x14ac:dyDescent="0.2">
      <c r="A291" s="14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50"/>
      <c r="AE291" s="18"/>
      <c r="AF291" s="18"/>
      <c r="AG291" s="18"/>
      <c r="AH291" s="18"/>
      <c r="AI291" s="18"/>
      <c r="AJ291" s="18"/>
    </row>
    <row r="292" spans="1:36" s="11" customFormat="1" ht="15" hidden="1" customHeight="1" x14ac:dyDescent="0.2">
      <c r="A292" s="14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50"/>
      <c r="AE292" s="18"/>
      <c r="AF292" s="18"/>
      <c r="AG292" s="18"/>
      <c r="AH292" s="18"/>
      <c r="AI292" s="18"/>
      <c r="AJ292" s="18"/>
    </row>
    <row r="293" spans="1:36" s="11" customFormat="1" ht="15" hidden="1" customHeight="1" x14ac:dyDescent="0.2">
      <c r="A293" s="14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50"/>
      <c r="AE293" s="18"/>
      <c r="AF293" s="18"/>
      <c r="AG293" s="18"/>
      <c r="AH293" s="18"/>
      <c r="AI293" s="18"/>
      <c r="AJ293" s="18"/>
    </row>
    <row r="294" spans="1:36" s="11" customFormat="1" ht="15" hidden="1" customHeight="1" x14ac:dyDescent="0.2">
      <c r="A294" s="14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50"/>
      <c r="AE294" s="18"/>
      <c r="AF294" s="18"/>
      <c r="AG294" s="18"/>
      <c r="AH294" s="18"/>
      <c r="AI294" s="18"/>
      <c r="AJ294" s="18"/>
    </row>
    <row r="295" spans="1:36" s="11" customFormat="1" ht="15" hidden="1" customHeight="1" x14ac:dyDescent="0.2">
      <c r="A295" s="14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50"/>
      <c r="AE295" s="18"/>
      <c r="AF295" s="18"/>
      <c r="AG295" s="18"/>
      <c r="AH295" s="18"/>
      <c r="AI295" s="18"/>
      <c r="AJ295" s="18"/>
    </row>
    <row r="296" spans="1:36" s="11" customFormat="1" ht="15" hidden="1" customHeight="1" x14ac:dyDescent="0.2">
      <c r="A296" s="14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50"/>
      <c r="AE296" s="18"/>
      <c r="AF296" s="18"/>
      <c r="AG296" s="18"/>
      <c r="AH296" s="18"/>
      <c r="AI296" s="18"/>
      <c r="AJ296" s="18"/>
    </row>
    <row r="297" spans="1:36" s="11" customFormat="1" ht="15" hidden="1" customHeight="1" x14ac:dyDescent="0.2">
      <c r="A297" s="14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50"/>
      <c r="AE297" s="18"/>
      <c r="AF297" s="18"/>
      <c r="AG297" s="18"/>
      <c r="AH297" s="18"/>
      <c r="AI297" s="18"/>
      <c r="AJ297" s="18"/>
    </row>
    <row r="298" spans="1:36" s="11" customFormat="1" ht="15" hidden="1" customHeight="1" x14ac:dyDescent="0.2">
      <c r="A298" s="14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50"/>
      <c r="AE298" s="18"/>
      <c r="AF298" s="18"/>
      <c r="AG298" s="18"/>
      <c r="AH298" s="18"/>
      <c r="AI298" s="18"/>
      <c r="AJ298" s="18"/>
    </row>
    <row r="299" spans="1:36" s="11" customFormat="1" ht="15" hidden="1" customHeight="1" x14ac:dyDescent="0.2">
      <c r="A299" s="14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50"/>
      <c r="AE299" s="18"/>
      <c r="AF299" s="18"/>
      <c r="AG299" s="18"/>
      <c r="AH299" s="18"/>
      <c r="AI299" s="18"/>
      <c r="AJ299" s="18"/>
    </row>
    <row r="300" spans="1:36" s="11" customFormat="1" ht="15" hidden="1" customHeight="1" x14ac:dyDescent="0.2">
      <c r="A300" s="14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50"/>
      <c r="AE300" s="18"/>
      <c r="AF300" s="18"/>
      <c r="AG300" s="18"/>
      <c r="AH300" s="18"/>
      <c r="AI300" s="18"/>
      <c r="AJ300" s="18"/>
    </row>
    <row r="301" spans="1:36" s="11" customFormat="1" ht="15" hidden="1" customHeight="1" x14ac:dyDescent="0.2">
      <c r="A301" s="14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50"/>
      <c r="AE301" s="18"/>
      <c r="AF301" s="18"/>
      <c r="AG301" s="18"/>
      <c r="AH301" s="18"/>
      <c r="AI301" s="18"/>
      <c r="AJ301" s="18"/>
    </row>
    <row r="302" spans="1:36" s="11" customFormat="1" ht="15" hidden="1" customHeight="1" x14ac:dyDescent="0.2">
      <c r="A302" s="14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50"/>
      <c r="AE302" s="18"/>
      <c r="AF302" s="18"/>
      <c r="AG302" s="18"/>
      <c r="AH302" s="18"/>
      <c r="AI302" s="18"/>
      <c r="AJ302" s="18"/>
    </row>
    <row r="303" spans="1:36" s="11" customFormat="1" ht="15" hidden="1" customHeight="1" x14ac:dyDescent="0.2">
      <c r="A303" s="14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50"/>
      <c r="AE303" s="18"/>
      <c r="AF303" s="18"/>
      <c r="AG303" s="18"/>
      <c r="AH303" s="18"/>
      <c r="AI303" s="18"/>
      <c r="AJ303" s="18"/>
    </row>
    <row r="304" spans="1:36" s="11" customFormat="1" ht="15" hidden="1" customHeight="1" x14ac:dyDescent="0.2">
      <c r="A304" s="14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50"/>
      <c r="AE304" s="18"/>
      <c r="AF304" s="18"/>
      <c r="AG304" s="18"/>
      <c r="AH304" s="18"/>
      <c r="AI304" s="18"/>
      <c r="AJ304" s="18"/>
    </row>
    <row r="305" spans="1:36" s="11" customFormat="1" ht="15" hidden="1" customHeight="1" x14ac:dyDescent="0.2">
      <c r="A305" s="14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50"/>
      <c r="AE305" s="18"/>
      <c r="AF305" s="18"/>
      <c r="AG305" s="18"/>
      <c r="AH305" s="18"/>
      <c r="AI305" s="18"/>
      <c r="AJ305" s="18"/>
    </row>
    <row r="306" spans="1:36" s="11" customFormat="1" ht="15" hidden="1" customHeight="1" x14ac:dyDescent="0.2">
      <c r="A306" s="14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50"/>
      <c r="AE306" s="18"/>
      <c r="AF306" s="18"/>
      <c r="AG306" s="18"/>
      <c r="AH306" s="18"/>
      <c r="AI306" s="18"/>
      <c r="AJ306" s="18"/>
    </row>
    <row r="307" spans="1:36" s="11" customFormat="1" ht="15" hidden="1" customHeight="1" x14ac:dyDescent="0.2">
      <c r="A307" s="14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50"/>
      <c r="AE307" s="18"/>
      <c r="AF307" s="18"/>
      <c r="AG307" s="18"/>
      <c r="AH307" s="18"/>
      <c r="AI307" s="18"/>
      <c r="AJ307" s="18"/>
    </row>
    <row r="308" spans="1:36" s="11" customFormat="1" ht="15" hidden="1" customHeight="1" x14ac:dyDescent="0.2">
      <c r="A308" s="14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50"/>
      <c r="AE308" s="18"/>
      <c r="AF308" s="18"/>
      <c r="AG308" s="18"/>
      <c r="AH308" s="18"/>
      <c r="AI308" s="18"/>
      <c r="AJ308" s="18"/>
    </row>
    <row r="309" spans="1:36" s="11" customFormat="1" ht="15" hidden="1" customHeight="1" x14ac:dyDescent="0.2">
      <c r="A309" s="14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50"/>
      <c r="AE309" s="18"/>
      <c r="AF309" s="18"/>
      <c r="AG309" s="18"/>
      <c r="AH309" s="18"/>
      <c r="AI309" s="18"/>
      <c r="AJ309" s="18"/>
    </row>
    <row r="310" spans="1:36" s="11" customFormat="1" ht="15" hidden="1" customHeight="1" x14ac:dyDescent="0.2">
      <c r="A310" s="14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50"/>
      <c r="AE310" s="18"/>
      <c r="AF310" s="18"/>
      <c r="AG310" s="18"/>
      <c r="AH310" s="18"/>
      <c r="AI310" s="18"/>
      <c r="AJ310" s="18"/>
    </row>
    <row r="311" spans="1:36" s="11" customFormat="1" ht="15" hidden="1" customHeight="1" x14ac:dyDescent="0.2">
      <c r="A311" s="14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50"/>
      <c r="AE311" s="18"/>
      <c r="AF311" s="18"/>
      <c r="AG311" s="18"/>
      <c r="AH311" s="18"/>
      <c r="AI311" s="18"/>
      <c r="AJ311" s="18"/>
    </row>
    <row r="312" spans="1:36" s="11" customFormat="1" ht="15" hidden="1" customHeight="1" x14ac:dyDescent="0.2">
      <c r="A312" s="14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50"/>
      <c r="AE312" s="18"/>
      <c r="AF312" s="18"/>
      <c r="AG312" s="18"/>
      <c r="AH312" s="18"/>
      <c r="AI312" s="18"/>
      <c r="AJ312" s="18"/>
    </row>
    <row r="313" spans="1:36" s="11" customFormat="1" ht="15" hidden="1" customHeight="1" x14ac:dyDescent="0.2">
      <c r="A313" s="14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50"/>
      <c r="AE313" s="18"/>
      <c r="AF313" s="18"/>
      <c r="AG313" s="18"/>
      <c r="AH313" s="18"/>
      <c r="AI313" s="18"/>
      <c r="AJ313" s="18"/>
    </row>
    <row r="314" spans="1:36" s="11" customFormat="1" ht="15" hidden="1" customHeight="1" x14ac:dyDescent="0.2">
      <c r="A314" s="14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50"/>
      <c r="AE314" s="18"/>
      <c r="AF314" s="18"/>
      <c r="AG314" s="18"/>
      <c r="AH314" s="18"/>
      <c r="AI314" s="18"/>
      <c r="AJ314" s="18"/>
    </row>
    <row r="315" spans="1:36" s="11" customFormat="1" ht="15" hidden="1" customHeight="1" x14ac:dyDescent="0.2">
      <c r="A315" s="14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50"/>
      <c r="AE315" s="18"/>
      <c r="AF315" s="18"/>
      <c r="AG315" s="18"/>
      <c r="AH315" s="18"/>
      <c r="AI315" s="18"/>
      <c r="AJ315" s="18"/>
    </row>
    <row r="316" spans="1:36" s="11" customFormat="1" ht="15" hidden="1" customHeight="1" x14ac:dyDescent="0.2">
      <c r="A316" s="14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50"/>
      <c r="AE316" s="18"/>
      <c r="AF316" s="18"/>
      <c r="AG316" s="18"/>
      <c r="AH316" s="18"/>
      <c r="AI316" s="18"/>
      <c r="AJ316" s="18"/>
    </row>
    <row r="317" spans="1:36" s="11" customFormat="1" ht="15" hidden="1" customHeight="1" x14ac:dyDescent="0.2">
      <c r="A317" s="14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50"/>
      <c r="AE317" s="18"/>
      <c r="AF317" s="18"/>
      <c r="AG317" s="18"/>
      <c r="AH317" s="18"/>
      <c r="AI317" s="18"/>
      <c r="AJ317" s="18"/>
    </row>
    <row r="318" spans="1:36" s="11" customFormat="1" ht="15" hidden="1" customHeight="1" x14ac:dyDescent="0.2">
      <c r="A318" s="14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50"/>
      <c r="AE318" s="18"/>
      <c r="AF318" s="18"/>
      <c r="AG318" s="18"/>
      <c r="AH318" s="18"/>
      <c r="AI318" s="18"/>
      <c r="AJ318" s="18"/>
    </row>
    <row r="319" spans="1:36" s="11" customFormat="1" ht="15" hidden="1" customHeight="1" x14ac:dyDescent="0.2">
      <c r="A319" s="14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50"/>
      <c r="AE319" s="18"/>
      <c r="AF319" s="18"/>
      <c r="AG319" s="18"/>
      <c r="AH319" s="18"/>
      <c r="AI319" s="18"/>
      <c r="AJ319" s="18"/>
    </row>
    <row r="320" spans="1:36" s="11" customFormat="1" ht="15" hidden="1" customHeight="1" x14ac:dyDescent="0.2">
      <c r="A320" s="14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50"/>
      <c r="AE320" s="18"/>
      <c r="AF320" s="18"/>
      <c r="AG320" s="18"/>
      <c r="AH320" s="18"/>
      <c r="AI320" s="18"/>
      <c r="AJ320" s="18"/>
    </row>
    <row r="321" spans="1:36" s="11" customFormat="1" ht="15" hidden="1" customHeight="1" x14ac:dyDescent="0.2">
      <c r="A321" s="14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50"/>
      <c r="AE321" s="18"/>
      <c r="AF321" s="18"/>
      <c r="AG321" s="18"/>
      <c r="AH321" s="18"/>
      <c r="AI321" s="18"/>
      <c r="AJ321" s="18"/>
    </row>
    <row r="322" spans="1:36" s="11" customFormat="1" ht="15" hidden="1" customHeight="1" x14ac:dyDescent="0.2">
      <c r="A322" s="14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50"/>
      <c r="AE322" s="18"/>
      <c r="AF322" s="18"/>
      <c r="AG322" s="18"/>
      <c r="AH322" s="18"/>
      <c r="AI322" s="18"/>
      <c r="AJ322" s="18"/>
    </row>
    <row r="323" spans="1:36" s="11" customFormat="1" ht="15" hidden="1" customHeight="1" x14ac:dyDescent="0.2">
      <c r="A323" s="14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50"/>
      <c r="AE323" s="18"/>
      <c r="AF323" s="18"/>
      <c r="AG323" s="18"/>
      <c r="AH323" s="18"/>
      <c r="AI323" s="18"/>
      <c r="AJ323" s="18"/>
    </row>
    <row r="324" spans="1:36" s="11" customFormat="1" ht="15" hidden="1" customHeight="1" x14ac:dyDescent="0.2">
      <c r="A324" s="14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50"/>
      <c r="AE324" s="18"/>
      <c r="AF324" s="18"/>
      <c r="AG324" s="18"/>
      <c r="AH324" s="18"/>
      <c r="AI324" s="18"/>
      <c r="AJ324" s="18"/>
    </row>
    <row r="325" spans="1:36" s="11" customFormat="1" ht="15" hidden="1" customHeight="1" x14ac:dyDescent="0.2">
      <c r="A325" s="14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50"/>
      <c r="AE325" s="18"/>
      <c r="AF325" s="18"/>
      <c r="AG325" s="18"/>
      <c r="AH325" s="18"/>
      <c r="AI325" s="18"/>
      <c r="AJ325" s="18"/>
    </row>
    <row r="326" spans="1:36" s="11" customFormat="1" ht="15" hidden="1" customHeight="1" x14ac:dyDescent="0.2">
      <c r="A326" s="14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50"/>
      <c r="AE326" s="18"/>
      <c r="AF326" s="18"/>
      <c r="AG326" s="18"/>
      <c r="AH326" s="18"/>
      <c r="AI326" s="18"/>
      <c r="AJ326" s="18"/>
    </row>
    <row r="327" spans="1:36" s="11" customFormat="1" ht="15" hidden="1" customHeight="1" x14ac:dyDescent="0.2">
      <c r="A327" s="14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50"/>
      <c r="AE327" s="18"/>
      <c r="AF327" s="18"/>
      <c r="AG327" s="18"/>
      <c r="AH327" s="18"/>
      <c r="AI327" s="18"/>
      <c r="AJ327" s="18"/>
    </row>
    <row r="328" spans="1:36" s="11" customFormat="1" ht="15" hidden="1" customHeight="1" x14ac:dyDescent="0.2">
      <c r="A328" s="14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50"/>
      <c r="AE328" s="18"/>
      <c r="AF328" s="18"/>
      <c r="AG328" s="18"/>
      <c r="AH328" s="18"/>
      <c r="AI328" s="18"/>
      <c r="AJ328" s="18"/>
    </row>
    <row r="329" spans="1:36" s="11" customFormat="1" ht="15" hidden="1" customHeight="1" x14ac:dyDescent="0.2">
      <c r="A329" s="14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50"/>
      <c r="AE329" s="18"/>
      <c r="AF329" s="18"/>
      <c r="AG329" s="18"/>
      <c r="AH329" s="18"/>
      <c r="AI329" s="18"/>
      <c r="AJ329" s="18"/>
    </row>
    <row r="330" spans="1:36" s="11" customFormat="1" ht="15" hidden="1" customHeight="1" x14ac:dyDescent="0.2">
      <c r="A330" s="14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50"/>
      <c r="AE330" s="18"/>
      <c r="AF330" s="18"/>
      <c r="AG330" s="18"/>
      <c r="AH330" s="18"/>
      <c r="AI330" s="18"/>
      <c r="AJ330" s="18"/>
    </row>
    <row r="331" spans="1:36" s="11" customFormat="1" ht="15" hidden="1" customHeight="1" x14ac:dyDescent="0.2">
      <c r="A331" s="14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50"/>
      <c r="AE331" s="18"/>
      <c r="AF331" s="18"/>
      <c r="AG331" s="18"/>
      <c r="AH331" s="18"/>
      <c r="AI331" s="18"/>
      <c r="AJ331" s="18"/>
    </row>
    <row r="332" spans="1:36" s="11" customFormat="1" ht="15" hidden="1" customHeight="1" x14ac:dyDescent="0.2">
      <c r="A332" s="14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50"/>
      <c r="AE332" s="18"/>
      <c r="AF332" s="18"/>
      <c r="AG332" s="18"/>
      <c r="AH332" s="18"/>
      <c r="AI332" s="18"/>
      <c r="AJ332" s="18"/>
    </row>
    <row r="333" spans="1:36" s="11" customFormat="1" ht="15" hidden="1" customHeight="1" x14ac:dyDescent="0.2">
      <c r="A333" s="14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50"/>
      <c r="AE333" s="18"/>
      <c r="AF333" s="18"/>
      <c r="AG333" s="18"/>
      <c r="AH333" s="18"/>
      <c r="AI333" s="18"/>
      <c r="AJ333" s="18"/>
    </row>
    <row r="334" spans="1:36" s="11" customFormat="1" ht="15" hidden="1" customHeight="1" x14ac:dyDescent="0.2">
      <c r="A334" s="14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50"/>
      <c r="AE334" s="18"/>
      <c r="AF334" s="18"/>
      <c r="AG334" s="18"/>
      <c r="AH334" s="18"/>
      <c r="AI334" s="18"/>
      <c r="AJ334" s="18"/>
    </row>
    <row r="335" spans="1:36" s="11" customFormat="1" ht="15" hidden="1" customHeight="1" x14ac:dyDescent="0.2">
      <c r="A335" s="14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50"/>
      <c r="AE335" s="18"/>
      <c r="AF335" s="18"/>
      <c r="AG335" s="18"/>
      <c r="AH335" s="18"/>
      <c r="AI335" s="18"/>
      <c r="AJ335" s="18"/>
    </row>
    <row r="336" spans="1:36" s="11" customFormat="1" ht="15" hidden="1" customHeight="1" x14ac:dyDescent="0.2">
      <c r="A336" s="14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50"/>
      <c r="AE336" s="18"/>
      <c r="AF336" s="18"/>
      <c r="AG336" s="18"/>
      <c r="AH336" s="18"/>
      <c r="AI336" s="18"/>
      <c r="AJ336" s="18"/>
    </row>
    <row r="337" spans="1:36" s="11" customFormat="1" ht="15" hidden="1" customHeight="1" x14ac:dyDescent="0.2">
      <c r="A337" s="14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50"/>
      <c r="AE337" s="18"/>
      <c r="AF337" s="18"/>
      <c r="AG337" s="18"/>
      <c r="AH337" s="18"/>
      <c r="AI337" s="18"/>
      <c r="AJ337" s="18"/>
    </row>
    <row r="338" spans="1:36" s="11" customFormat="1" ht="15" hidden="1" customHeight="1" x14ac:dyDescent="0.2">
      <c r="A338" s="14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50"/>
      <c r="AE338" s="18"/>
      <c r="AF338" s="18"/>
      <c r="AG338" s="18"/>
      <c r="AH338" s="18"/>
      <c r="AI338" s="18"/>
      <c r="AJ338" s="18"/>
    </row>
    <row r="339" spans="1:36" s="11" customFormat="1" ht="15" hidden="1" customHeight="1" x14ac:dyDescent="0.2">
      <c r="A339" s="14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50"/>
      <c r="AE339" s="18"/>
      <c r="AF339" s="18"/>
      <c r="AG339" s="18"/>
      <c r="AH339" s="18"/>
      <c r="AI339" s="18"/>
      <c r="AJ339" s="18"/>
    </row>
    <row r="340" spans="1:36" s="11" customFormat="1" ht="15" hidden="1" customHeight="1" x14ac:dyDescent="0.2">
      <c r="A340" s="14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50"/>
      <c r="AE340" s="18"/>
      <c r="AF340" s="18"/>
      <c r="AG340" s="18"/>
      <c r="AH340" s="18"/>
      <c r="AI340" s="18"/>
      <c r="AJ340" s="18"/>
    </row>
    <row r="341" spans="1:36" s="11" customFormat="1" ht="15" hidden="1" customHeight="1" x14ac:dyDescent="0.2">
      <c r="A341" s="14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50"/>
      <c r="AE341" s="18"/>
      <c r="AF341" s="18"/>
      <c r="AG341" s="18"/>
      <c r="AH341" s="18"/>
      <c r="AI341" s="18"/>
      <c r="AJ341" s="18"/>
    </row>
    <row r="342" spans="1:36" s="11" customFormat="1" ht="15" hidden="1" customHeight="1" x14ac:dyDescent="0.2">
      <c r="A342" s="14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50"/>
      <c r="AE342" s="18"/>
      <c r="AF342" s="18"/>
      <c r="AG342" s="18"/>
      <c r="AH342" s="18"/>
      <c r="AI342" s="18"/>
      <c r="AJ342" s="18"/>
    </row>
    <row r="343" spans="1:36" s="11" customFormat="1" ht="15" hidden="1" customHeight="1" x14ac:dyDescent="0.2">
      <c r="A343" s="14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50"/>
      <c r="AE343" s="18"/>
      <c r="AF343" s="18"/>
      <c r="AG343" s="18"/>
      <c r="AH343" s="18"/>
      <c r="AI343" s="18"/>
      <c r="AJ343" s="18"/>
    </row>
    <row r="344" spans="1:36" s="11" customFormat="1" ht="15" hidden="1" customHeight="1" x14ac:dyDescent="0.2">
      <c r="A344" s="14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50"/>
      <c r="AE344" s="18"/>
      <c r="AF344" s="18"/>
      <c r="AG344" s="18"/>
      <c r="AH344" s="18"/>
      <c r="AI344" s="18"/>
      <c r="AJ344" s="18"/>
    </row>
    <row r="345" spans="1:36" s="11" customFormat="1" ht="15" hidden="1" customHeight="1" x14ac:dyDescent="0.2">
      <c r="A345" s="14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50"/>
      <c r="AE345" s="18"/>
      <c r="AF345" s="18"/>
      <c r="AG345" s="18"/>
      <c r="AH345" s="18"/>
      <c r="AI345" s="18"/>
      <c r="AJ345" s="18"/>
    </row>
    <row r="346" spans="1:36" s="11" customFormat="1" ht="15" hidden="1" customHeight="1" x14ac:dyDescent="0.2">
      <c r="A346" s="14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50"/>
      <c r="AE346" s="18"/>
      <c r="AF346" s="18"/>
      <c r="AG346" s="18"/>
      <c r="AH346" s="18"/>
      <c r="AI346" s="18"/>
      <c r="AJ346" s="18"/>
    </row>
    <row r="347" spans="1:36" s="11" customFormat="1" ht="15" hidden="1" customHeight="1" x14ac:dyDescent="0.2">
      <c r="A347" s="14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50"/>
      <c r="AE347" s="18"/>
      <c r="AF347" s="18"/>
      <c r="AG347" s="18"/>
      <c r="AH347" s="18"/>
      <c r="AI347" s="18"/>
      <c r="AJ347" s="18"/>
    </row>
    <row r="348" spans="1:36" s="11" customFormat="1" ht="15" hidden="1" customHeight="1" x14ac:dyDescent="0.2">
      <c r="A348" s="14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50"/>
      <c r="AE348" s="18"/>
      <c r="AF348" s="18"/>
      <c r="AG348" s="18"/>
      <c r="AH348" s="18"/>
      <c r="AI348" s="18"/>
      <c r="AJ348" s="18"/>
    </row>
    <row r="349" spans="1:36" s="11" customFormat="1" ht="15" hidden="1" customHeight="1" x14ac:dyDescent="0.2">
      <c r="A349" s="14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50"/>
      <c r="AE349" s="18"/>
      <c r="AF349" s="18"/>
      <c r="AG349" s="18"/>
      <c r="AH349" s="18"/>
      <c r="AI349" s="18"/>
      <c r="AJ349" s="18"/>
    </row>
    <row r="350" spans="1:36" s="11" customFormat="1" ht="15" hidden="1" customHeight="1" x14ac:dyDescent="0.2">
      <c r="A350" s="14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50"/>
      <c r="AE350" s="18"/>
      <c r="AF350" s="18"/>
      <c r="AG350" s="18"/>
      <c r="AH350" s="18"/>
      <c r="AI350" s="18"/>
      <c r="AJ350" s="18"/>
    </row>
    <row r="351" spans="1:36" s="11" customFormat="1" ht="15" hidden="1" customHeight="1" x14ac:dyDescent="0.2">
      <c r="A351" s="14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50"/>
      <c r="AE351" s="18"/>
      <c r="AF351" s="18"/>
      <c r="AG351" s="18"/>
      <c r="AH351" s="18"/>
      <c r="AI351" s="18"/>
      <c r="AJ351" s="18"/>
    </row>
    <row r="352" spans="1:36" s="11" customFormat="1" ht="15" hidden="1" customHeight="1" x14ac:dyDescent="0.2">
      <c r="A352" s="14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50"/>
      <c r="AE352" s="18"/>
      <c r="AF352" s="18"/>
      <c r="AG352" s="18"/>
      <c r="AH352" s="18"/>
      <c r="AI352" s="18"/>
      <c r="AJ352" s="18"/>
    </row>
    <row r="353" spans="1:36" s="11" customFormat="1" ht="15" hidden="1" customHeight="1" x14ac:dyDescent="0.2">
      <c r="A353" s="14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50"/>
      <c r="AE353" s="18"/>
      <c r="AF353" s="18"/>
      <c r="AG353" s="18"/>
      <c r="AH353" s="18"/>
      <c r="AI353" s="18"/>
      <c r="AJ353" s="18"/>
    </row>
    <row r="354" spans="1:36" s="11" customFormat="1" ht="15" hidden="1" customHeight="1" x14ac:dyDescent="0.2">
      <c r="A354" s="14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50"/>
      <c r="AE354" s="18"/>
      <c r="AF354" s="18"/>
      <c r="AG354" s="18"/>
      <c r="AH354" s="18"/>
      <c r="AI354" s="18"/>
      <c r="AJ354" s="18"/>
    </row>
    <row r="355" spans="1:36" s="11" customFormat="1" ht="15" hidden="1" customHeight="1" x14ac:dyDescent="0.2">
      <c r="A355" s="14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50"/>
      <c r="AE355" s="18"/>
      <c r="AF355" s="18"/>
      <c r="AG355" s="18"/>
      <c r="AH355" s="18"/>
      <c r="AI355" s="18"/>
      <c r="AJ355" s="18"/>
    </row>
    <row r="356" spans="1:36" s="11" customFormat="1" ht="15" hidden="1" customHeight="1" x14ac:dyDescent="0.2">
      <c r="A356" s="14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50"/>
      <c r="AE356" s="18"/>
      <c r="AF356" s="18"/>
      <c r="AG356" s="18"/>
      <c r="AH356" s="18"/>
      <c r="AI356" s="18"/>
      <c r="AJ356" s="18"/>
    </row>
    <row r="357" spans="1:36" s="11" customFormat="1" ht="15" hidden="1" customHeight="1" x14ac:dyDescent="0.2">
      <c r="A357" s="14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50"/>
      <c r="AE357" s="18"/>
      <c r="AF357" s="18"/>
      <c r="AG357" s="18"/>
      <c r="AH357" s="18"/>
      <c r="AI357" s="18"/>
      <c r="AJ357" s="18"/>
    </row>
    <row r="358" spans="1:36" s="11" customFormat="1" ht="15" hidden="1" customHeight="1" x14ac:dyDescent="0.2">
      <c r="A358" s="14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50"/>
      <c r="AE358" s="18"/>
      <c r="AF358" s="18"/>
      <c r="AG358" s="18"/>
      <c r="AH358" s="18"/>
      <c r="AI358" s="18"/>
      <c r="AJ358" s="18"/>
    </row>
    <row r="359" spans="1:36" s="11" customFormat="1" ht="15" hidden="1" customHeight="1" x14ac:dyDescent="0.2">
      <c r="A359" s="14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50"/>
      <c r="AE359" s="18"/>
      <c r="AF359" s="18"/>
      <c r="AG359" s="18"/>
      <c r="AH359" s="18"/>
      <c r="AI359" s="18"/>
      <c r="AJ359" s="18"/>
    </row>
    <row r="360" spans="1:36" s="11" customFormat="1" ht="15" hidden="1" customHeight="1" x14ac:dyDescent="0.2">
      <c r="A360" s="14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50"/>
      <c r="AE360" s="18"/>
      <c r="AF360" s="18"/>
      <c r="AG360" s="18"/>
      <c r="AH360" s="18"/>
      <c r="AI360" s="18"/>
      <c r="AJ360" s="18"/>
    </row>
    <row r="361" spans="1:36" s="11" customFormat="1" ht="15" hidden="1" customHeight="1" x14ac:dyDescent="0.2">
      <c r="A361" s="14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50"/>
      <c r="AE361" s="18"/>
      <c r="AF361" s="18"/>
      <c r="AG361" s="18"/>
      <c r="AH361" s="18"/>
      <c r="AI361" s="18"/>
      <c r="AJ361" s="18"/>
    </row>
    <row r="362" spans="1:36" s="11" customFormat="1" ht="15" hidden="1" customHeight="1" x14ac:dyDescent="0.2">
      <c r="A362" s="14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50"/>
      <c r="AE362" s="18"/>
      <c r="AF362" s="18"/>
      <c r="AG362" s="18"/>
      <c r="AH362" s="18"/>
      <c r="AI362" s="18"/>
      <c r="AJ362" s="18"/>
    </row>
    <row r="363" spans="1:36" s="11" customFormat="1" ht="15" hidden="1" customHeight="1" x14ac:dyDescent="0.2">
      <c r="A363" s="14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50"/>
      <c r="AE363" s="18"/>
      <c r="AF363" s="18"/>
      <c r="AG363" s="18"/>
      <c r="AH363" s="18"/>
      <c r="AI363" s="18"/>
      <c r="AJ363" s="18"/>
    </row>
    <row r="364" spans="1:36" s="11" customFormat="1" ht="15" hidden="1" customHeight="1" x14ac:dyDescent="0.2">
      <c r="A364" s="14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50"/>
      <c r="AE364" s="18"/>
      <c r="AF364" s="18"/>
      <c r="AG364" s="18"/>
      <c r="AH364" s="18"/>
      <c r="AI364" s="18"/>
      <c r="AJ364" s="18"/>
    </row>
    <row r="365" spans="1:36" s="11" customFormat="1" ht="15" hidden="1" customHeight="1" x14ac:dyDescent="0.2">
      <c r="A365" s="14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50"/>
      <c r="AE365" s="18"/>
      <c r="AF365" s="18"/>
      <c r="AG365" s="18"/>
      <c r="AH365" s="18"/>
      <c r="AI365" s="18"/>
      <c r="AJ365" s="18"/>
    </row>
    <row r="366" spans="1:36" s="11" customFormat="1" ht="15" hidden="1" customHeight="1" x14ac:dyDescent="0.2">
      <c r="A366" s="14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50"/>
      <c r="AE366" s="18"/>
      <c r="AF366" s="18"/>
      <c r="AG366" s="18"/>
      <c r="AH366" s="18"/>
      <c r="AI366" s="18"/>
      <c r="AJ366" s="18"/>
    </row>
    <row r="367" spans="1:36" s="11" customFormat="1" ht="15" hidden="1" customHeight="1" x14ac:dyDescent="0.2">
      <c r="A367" s="14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50"/>
      <c r="AE367" s="18"/>
      <c r="AF367" s="18"/>
      <c r="AG367" s="18"/>
      <c r="AH367" s="18"/>
      <c r="AI367" s="18"/>
      <c r="AJ367" s="18"/>
    </row>
    <row r="368" spans="1:36" s="11" customFormat="1" ht="15" hidden="1" customHeight="1" x14ac:dyDescent="0.2">
      <c r="A368" s="14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50"/>
      <c r="AE368" s="18"/>
      <c r="AF368" s="18"/>
      <c r="AG368" s="18"/>
      <c r="AH368" s="18"/>
      <c r="AI368" s="18"/>
      <c r="AJ368" s="18"/>
    </row>
    <row r="369" spans="1:36" s="11" customFormat="1" ht="15" hidden="1" customHeight="1" x14ac:dyDescent="0.2">
      <c r="A369" s="14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50"/>
      <c r="AE369" s="18"/>
      <c r="AF369" s="18"/>
      <c r="AG369" s="18"/>
      <c r="AH369" s="18"/>
      <c r="AI369" s="18"/>
      <c r="AJ369" s="18"/>
    </row>
    <row r="370" spans="1:36" s="11" customFormat="1" ht="15" hidden="1" customHeight="1" x14ac:dyDescent="0.2">
      <c r="A370" s="14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50"/>
      <c r="AE370" s="18"/>
      <c r="AF370" s="18"/>
      <c r="AG370" s="18"/>
      <c r="AH370" s="18"/>
      <c r="AI370" s="18"/>
      <c r="AJ370" s="18"/>
    </row>
    <row r="371" spans="1:36" s="11" customFormat="1" ht="15" hidden="1" customHeight="1" x14ac:dyDescent="0.2">
      <c r="A371" s="14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50"/>
      <c r="AE371" s="18"/>
      <c r="AF371" s="18"/>
      <c r="AG371" s="18"/>
      <c r="AH371" s="18"/>
      <c r="AI371" s="18"/>
      <c r="AJ371" s="18"/>
    </row>
    <row r="372" spans="1:36" s="11" customFormat="1" ht="15" hidden="1" customHeight="1" x14ac:dyDescent="0.2">
      <c r="A372" s="14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50"/>
      <c r="AE372" s="18"/>
      <c r="AF372" s="18"/>
      <c r="AG372" s="18"/>
      <c r="AH372" s="18"/>
      <c r="AI372" s="18"/>
      <c r="AJ372" s="18"/>
    </row>
    <row r="373" spans="1:36" s="11" customFormat="1" ht="15" hidden="1" customHeight="1" x14ac:dyDescent="0.2">
      <c r="A373" s="14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50"/>
      <c r="AE373" s="18"/>
      <c r="AF373" s="18"/>
      <c r="AG373" s="18"/>
      <c r="AH373" s="18"/>
      <c r="AI373" s="18"/>
      <c r="AJ373" s="18"/>
    </row>
    <row r="374" spans="1:36" s="11" customFormat="1" ht="15" hidden="1" customHeight="1" x14ac:dyDescent="0.2">
      <c r="A374" s="14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50"/>
      <c r="AE374" s="18"/>
      <c r="AF374" s="18"/>
      <c r="AG374" s="18"/>
      <c r="AH374" s="18"/>
      <c r="AI374" s="18"/>
      <c r="AJ374" s="18"/>
    </row>
    <row r="375" spans="1:36" s="11" customFormat="1" ht="15" hidden="1" customHeight="1" x14ac:dyDescent="0.2">
      <c r="A375" s="14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50"/>
      <c r="AE375" s="18"/>
      <c r="AF375" s="18"/>
      <c r="AG375" s="18"/>
      <c r="AH375" s="18"/>
      <c r="AI375" s="18"/>
      <c r="AJ375" s="18"/>
    </row>
    <row r="376" spans="1:36" s="11" customFormat="1" ht="15" hidden="1" customHeight="1" x14ac:dyDescent="0.2">
      <c r="A376" s="14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50"/>
      <c r="AE376" s="18"/>
      <c r="AF376" s="18"/>
      <c r="AG376" s="18"/>
      <c r="AH376" s="18"/>
      <c r="AI376" s="18"/>
      <c r="AJ376" s="18"/>
    </row>
    <row r="377" spans="1:36" s="11" customFormat="1" ht="15" hidden="1" customHeight="1" x14ac:dyDescent="0.2">
      <c r="A377" s="14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50"/>
      <c r="AE377" s="18"/>
      <c r="AF377" s="18"/>
      <c r="AG377" s="18"/>
      <c r="AH377" s="18"/>
      <c r="AI377" s="18"/>
      <c r="AJ377" s="18"/>
    </row>
    <row r="378" spans="1:36" s="11" customFormat="1" ht="15" hidden="1" customHeight="1" x14ac:dyDescent="0.2">
      <c r="A378" s="14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50"/>
      <c r="AE378" s="18"/>
      <c r="AF378" s="18"/>
      <c r="AG378" s="18"/>
      <c r="AH378" s="18"/>
      <c r="AI378" s="18"/>
      <c r="AJ378" s="18"/>
    </row>
    <row r="379" spans="1:36" s="11" customFormat="1" ht="15" hidden="1" customHeight="1" x14ac:dyDescent="0.2">
      <c r="A379" s="14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50"/>
      <c r="AE379" s="18"/>
      <c r="AF379" s="18"/>
      <c r="AG379" s="18"/>
      <c r="AH379" s="18"/>
      <c r="AI379" s="18"/>
      <c r="AJ379" s="18"/>
    </row>
    <row r="380" spans="1:36" s="11" customFormat="1" ht="15" hidden="1" customHeight="1" x14ac:dyDescent="0.2">
      <c r="A380" s="14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50"/>
      <c r="AE380" s="18"/>
      <c r="AF380" s="18"/>
      <c r="AG380" s="18"/>
      <c r="AH380" s="18"/>
      <c r="AI380" s="18"/>
      <c r="AJ380" s="18"/>
    </row>
    <row r="381" spans="1:36" s="11" customFormat="1" ht="15" hidden="1" customHeight="1" x14ac:dyDescent="0.2">
      <c r="A381" s="14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50"/>
      <c r="AE381" s="18"/>
      <c r="AF381" s="18"/>
      <c r="AG381" s="18"/>
      <c r="AH381" s="18"/>
      <c r="AI381" s="18"/>
      <c r="AJ381" s="18"/>
    </row>
    <row r="382" spans="1:36" s="11" customFormat="1" ht="15" hidden="1" customHeight="1" x14ac:dyDescent="0.2">
      <c r="A382" s="14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50"/>
      <c r="AE382" s="18"/>
      <c r="AF382" s="18"/>
      <c r="AG382" s="18"/>
      <c r="AH382" s="18"/>
      <c r="AI382" s="18"/>
      <c r="AJ382" s="18"/>
    </row>
    <row r="383" spans="1:36" s="11" customFormat="1" ht="15" hidden="1" customHeight="1" x14ac:dyDescent="0.2">
      <c r="A383" s="14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50"/>
      <c r="AE383" s="18"/>
      <c r="AF383" s="18"/>
      <c r="AG383" s="18"/>
      <c r="AH383" s="18"/>
      <c r="AI383" s="18"/>
      <c r="AJ383" s="18"/>
    </row>
    <row r="384" spans="1:36" s="11" customFormat="1" ht="15" hidden="1" customHeight="1" x14ac:dyDescent="0.2">
      <c r="A384" s="14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50"/>
      <c r="AE384" s="18"/>
      <c r="AF384" s="18"/>
      <c r="AG384" s="18"/>
      <c r="AH384" s="18"/>
      <c r="AI384" s="18"/>
      <c r="AJ384" s="18"/>
    </row>
    <row r="385" spans="1:36" s="11" customFormat="1" ht="15" hidden="1" customHeight="1" x14ac:dyDescent="0.2">
      <c r="A385" s="14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50"/>
      <c r="AE385" s="18"/>
      <c r="AF385" s="18"/>
      <c r="AG385" s="18"/>
      <c r="AH385" s="18"/>
      <c r="AI385" s="18"/>
      <c r="AJ385" s="18"/>
    </row>
    <row r="386" spans="1:36" s="11" customFormat="1" ht="15" hidden="1" customHeight="1" x14ac:dyDescent="0.2">
      <c r="A386" s="14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50"/>
      <c r="AE386" s="18"/>
      <c r="AF386" s="18"/>
      <c r="AG386" s="18"/>
      <c r="AH386" s="18"/>
      <c r="AI386" s="18"/>
      <c r="AJ386" s="18"/>
    </row>
    <row r="387" spans="1:36" s="11" customFormat="1" ht="15" hidden="1" customHeight="1" x14ac:dyDescent="0.2">
      <c r="A387" s="14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50"/>
      <c r="AE387" s="18"/>
      <c r="AF387" s="18"/>
      <c r="AG387" s="18"/>
      <c r="AH387" s="18"/>
      <c r="AI387" s="18"/>
      <c r="AJ387" s="18"/>
    </row>
    <row r="388" spans="1:36" s="11" customFormat="1" ht="15" hidden="1" customHeight="1" x14ac:dyDescent="0.2">
      <c r="A388" s="14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50"/>
      <c r="AE388" s="18"/>
      <c r="AF388" s="18"/>
      <c r="AG388" s="18"/>
      <c r="AH388" s="18"/>
      <c r="AI388" s="18"/>
      <c r="AJ388" s="18"/>
    </row>
    <row r="389" spans="1:36" s="11" customFormat="1" ht="15" hidden="1" customHeight="1" x14ac:dyDescent="0.2">
      <c r="A389" s="14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50"/>
      <c r="AE389" s="18"/>
      <c r="AF389" s="18"/>
      <c r="AG389" s="18"/>
      <c r="AH389" s="18"/>
      <c r="AI389" s="18"/>
      <c r="AJ389" s="18"/>
    </row>
    <row r="390" spans="1:36" s="11" customFormat="1" ht="15" hidden="1" customHeight="1" x14ac:dyDescent="0.2">
      <c r="A390" s="14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50"/>
      <c r="AE390" s="18"/>
      <c r="AF390" s="18"/>
      <c r="AG390" s="18"/>
      <c r="AH390" s="18"/>
      <c r="AI390" s="18"/>
      <c r="AJ390" s="18"/>
    </row>
    <row r="391" spans="1:36" s="11" customFormat="1" ht="15" hidden="1" customHeight="1" x14ac:dyDescent="0.2">
      <c r="A391" s="14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50"/>
      <c r="AE391" s="18"/>
      <c r="AF391" s="18"/>
      <c r="AG391" s="18"/>
      <c r="AH391" s="18"/>
      <c r="AI391" s="18"/>
      <c r="AJ391" s="18"/>
    </row>
    <row r="392" spans="1:36" s="11" customFormat="1" ht="15" hidden="1" customHeight="1" x14ac:dyDescent="0.2">
      <c r="A392" s="14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50"/>
      <c r="AE392" s="18"/>
      <c r="AF392" s="18"/>
      <c r="AG392" s="18"/>
      <c r="AH392" s="18"/>
      <c r="AI392" s="18"/>
      <c r="AJ392" s="18"/>
    </row>
    <row r="393" spans="1:36" s="11" customFormat="1" ht="15" hidden="1" customHeight="1" x14ac:dyDescent="0.2">
      <c r="A393" s="14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50"/>
      <c r="AE393" s="18"/>
      <c r="AF393" s="18"/>
      <c r="AG393" s="18"/>
      <c r="AH393" s="18"/>
      <c r="AI393" s="18"/>
      <c r="AJ393" s="18"/>
    </row>
    <row r="394" spans="1:36" s="11" customFormat="1" ht="15" hidden="1" customHeight="1" x14ac:dyDescent="0.2">
      <c r="A394" s="14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50"/>
      <c r="AE394" s="18"/>
      <c r="AF394" s="18"/>
      <c r="AG394" s="18"/>
      <c r="AH394" s="18"/>
      <c r="AI394" s="18"/>
      <c r="AJ394" s="18"/>
    </row>
    <row r="395" spans="1:36" s="11" customFormat="1" ht="15" hidden="1" customHeight="1" x14ac:dyDescent="0.2">
      <c r="A395" s="14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50"/>
      <c r="AE395" s="18"/>
      <c r="AF395" s="18"/>
      <c r="AG395" s="18"/>
      <c r="AH395" s="18"/>
      <c r="AI395" s="18"/>
      <c r="AJ395" s="18"/>
    </row>
    <row r="396" spans="1:36" s="11" customFormat="1" ht="15" hidden="1" customHeight="1" x14ac:dyDescent="0.2">
      <c r="A396" s="14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50"/>
      <c r="AE396" s="18"/>
      <c r="AF396" s="18"/>
      <c r="AG396" s="18"/>
      <c r="AH396" s="18"/>
      <c r="AI396" s="18"/>
      <c r="AJ396" s="18"/>
    </row>
    <row r="397" spans="1:36" s="11" customFormat="1" ht="15" hidden="1" customHeight="1" x14ac:dyDescent="0.2">
      <c r="A397" s="14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50"/>
      <c r="AE397" s="18"/>
      <c r="AF397" s="18"/>
      <c r="AG397" s="18"/>
      <c r="AH397" s="18"/>
      <c r="AI397" s="18"/>
      <c r="AJ397" s="18"/>
    </row>
    <row r="398" spans="1:36" s="11" customFormat="1" ht="15" hidden="1" customHeight="1" x14ac:dyDescent="0.2">
      <c r="A398" s="14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50"/>
      <c r="AE398" s="18"/>
      <c r="AF398" s="18"/>
      <c r="AG398" s="18"/>
      <c r="AH398" s="18"/>
      <c r="AI398" s="18"/>
      <c r="AJ398" s="18"/>
    </row>
    <row r="399" spans="1:36" s="11" customFormat="1" ht="15" hidden="1" customHeight="1" x14ac:dyDescent="0.2">
      <c r="A399" s="14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50"/>
      <c r="AE399" s="18"/>
      <c r="AF399" s="18"/>
      <c r="AG399" s="18"/>
      <c r="AH399" s="18"/>
      <c r="AI399" s="18"/>
      <c r="AJ399" s="18"/>
    </row>
    <row r="400" spans="1:36" s="11" customFormat="1" ht="15" hidden="1" customHeight="1" x14ac:dyDescent="0.2">
      <c r="A400" s="14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50"/>
      <c r="AE400" s="18"/>
      <c r="AF400" s="18"/>
      <c r="AG400" s="18"/>
      <c r="AH400" s="18"/>
      <c r="AI400" s="18"/>
      <c r="AJ400" s="18"/>
    </row>
    <row r="401" spans="1:36" s="11" customFormat="1" ht="15" hidden="1" customHeight="1" x14ac:dyDescent="0.2">
      <c r="A401" s="14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50"/>
      <c r="AE401" s="18"/>
      <c r="AF401" s="18"/>
      <c r="AG401" s="18"/>
      <c r="AH401" s="18"/>
      <c r="AI401" s="18"/>
      <c r="AJ401" s="18"/>
    </row>
    <row r="402" spans="1:36" s="11" customFormat="1" ht="15" hidden="1" customHeight="1" x14ac:dyDescent="0.2">
      <c r="A402" s="14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50"/>
      <c r="AE402" s="18"/>
      <c r="AF402" s="18"/>
      <c r="AG402" s="18"/>
      <c r="AH402" s="18"/>
      <c r="AI402" s="18"/>
      <c r="AJ402" s="18"/>
    </row>
    <row r="403" spans="1:36" s="11" customFormat="1" ht="15" hidden="1" customHeight="1" x14ac:dyDescent="0.2">
      <c r="A403" s="14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50"/>
      <c r="AE403" s="18"/>
      <c r="AF403" s="18"/>
      <c r="AG403" s="18"/>
      <c r="AH403" s="18"/>
      <c r="AI403" s="18"/>
      <c r="AJ403" s="18"/>
    </row>
    <row r="404" spans="1:36" s="11" customFormat="1" ht="15" hidden="1" customHeight="1" x14ac:dyDescent="0.2">
      <c r="A404" s="14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50"/>
      <c r="AE404" s="18"/>
      <c r="AF404" s="18"/>
      <c r="AG404" s="18"/>
      <c r="AH404" s="18"/>
      <c r="AI404" s="18"/>
      <c r="AJ404" s="18"/>
    </row>
    <row r="405" spans="1:36" s="11" customFormat="1" ht="15" hidden="1" customHeight="1" x14ac:dyDescent="0.2">
      <c r="A405" s="14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50"/>
      <c r="AE405" s="18"/>
      <c r="AF405" s="18"/>
      <c r="AG405" s="18"/>
      <c r="AH405" s="18"/>
      <c r="AI405" s="18"/>
      <c r="AJ405" s="18"/>
    </row>
    <row r="406" spans="1:36" s="11" customFormat="1" ht="15" hidden="1" customHeight="1" x14ac:dyDescent="0.2">
      <c r="A406" s="14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50"/>
      <c r="AE406" s="18"/>
      <c r="AF406" s="18"/>
      <c r="AG406" s="18"/>
      <c r="AH406" s="18"/>
      <c r="AI406" s="18"/>
      <c r="AJ406" s="18"/>
    </row>
    <row r="407" spans="1:36" s="11" customFormat="1" ht="15" hidden="1" customHeight="1" x14ac:dyDescent="0.2">
      <c r="A407" s="14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50"/>
      <c r="AE407" s="18"/>
      <c r="AF407" s="18"/>
      <c r="AG407" s="18"/>
      <c r="AH407" s="18"/>
      <c r="AI407" s="18"/>
      <c r="AJ407" s="18"/>
    </row>
    <row r="408" spans="1:36" s="11" customFormat="1" ht="15" hidden="1" customHeight="1" x14ac:dyDescent="0.2">
      <c r="A408" s="14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50"/>
      <c r="AE408" s="18"/>
      <c r="AF408" s="18"/>
      <c r="AG408" s="18"/>
      <c r="AH408" s="18"/>
      <c r="AI408" s="18"/>
      <c r="AJ408" s="18"/>
    </row>
    <row r="409" spans="1:36" s="11" customFormat="1" ht="15" hidden="1" customHeight="1" x14ac:dyDescent="0.2">
      <c r="A409" s="14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50"/>
      <c r="AE409" s="18"/>
      <c r="AF409" s="18"/>
      <c r="AG409" s="18"/>
      <c r="AH409" s="18"/>
      <c r="AI409" s="18"/>
      <c r="AJ409" s="18"/>
    </row>
    <row r="410" spans="1:36" s="11" customFormat="1" ht="15" hidden="1" customHeight="1" x14ac:dyDescent="0.2">
      <c r="A410" s="14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50"/>
      <c r="AE410" s="18"/>
      <c r="AF410" s="18"/>
      <c r="AG410" s="18"/>
      <c r="AH410" s="18"/>
      <c r="AI410" s="18"/>
      <c r="AJ410" s="18"/>
    </row>
    <row r="411" spans="1:36" s="11" customFormat="1" ht="15" hidden="1" customHeight="1" x14ac:dyDescent="0.2">
      <c r="A411" s="14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50"/>
      <c r="AE411" s="18"/>
      <c r="AF411" s="18"/>
      <c r="AG411" s="18"/>
      <c r="AH411" s="18"/>
      <c r="AI411" s="18"/>
      <c r="AJ411" s="18"/>
    </row>
    <row r="412" spans="1:36" s="11" customFormat="1" ht="15" hidden="1" customHeight="1" x14ac:dyDescent="0.2">
      <c r="A412" s="14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50"/>
      <c r="AE412" s="18"/>
      <c r="AF412" s="18"/>
      <c r="AG412" s="18"/>
      <c r="AH412" s="18"/>
      <c r="AI412" s="18"/>
      <c r="AJ412" s="18"/>
    </row>
    <row r="413" spans="1:36" s="11" customFormat="1" ht="15" hidden="1" customHeight="1" x14ac:dyDescent="0.2">
      <c r="A413" s="14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50"/>
      <c r="AE413" s="18"/>
      <c r="AF413" s="18"/>
      <c r="AG413" s="18"/>
      <c r="AH413" s="18"/>
      <c r="AI413" s="18"/>
      <c r="AJ413" s="18"/>
    </row>
    <row r="414" spans="1:36" s="11" customFormat="1" ht="15" hidden="1" customHeight="1" x14ac:dyDescent="0.2">
      <c r="A414" s="14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50"/>
      <c r="AE414" s="18"/>
      <c r="AF414" s="18"/>
      <c r="AG414" s="18"/>
      <c r="AH414" s="18"/>
      <c r="AI414" s="18"/>
      <c r="AJ414" s="18"/>
    </row>
    <row r="415" spans="1:36" s="11" customFormat="1" ht="15" hidden="1" customHeight="1" x14ac:dyDescent="0.2">
      <c r="A415" s="14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50"/>
      <c r="AE415" s="18"/>
      <c r="AF415" s="18"/>
      <c r="AG415" s="18"/>
      <c r="AH415" s="18"/>
      <c r="AI415" s="18"/>
      <c r="AJ415" s="18"/>
    </row>
    <row r="416" spans="1:36" s="11" customFormat="1" ht="15" hidden="1" customHeight="1" x14ac:dyDescent="0.2">
      <c r="A416" s="14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50"/>
      <c r="AE416" s="18"/>
      <c r="AF416" s="18"/>
      <c r="AG416" s="18"/>
      <c r="AH416" s="18"/>
      <c r="AI416" s="18"/>
      <c r="AJ416" s="18"/>
    </row>
    <row r="417" spans="1:36" s="11" customFormat="1" ht="15" hidden="1" customHeight="1" x14ac:dyDescent="0.2">
      <c r="A417" s="14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50"/>
      <c r="AE417" s="18"/>
      <c r="AF417" s="18"/>
      <c r="AG417" s="18"/>
      <c r="AH417" s="18"/>
      <c r="AI417" s="18"/>
      <c r="AJ417" s="18"/>
    </row>
    <row r="418" spans="1:36" s="11" customFormat="1" ht="15" hidden="1" customHeight="1" x14ac:dyDescent="0.2">
      <c r="A418" s="14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50"/>
      <c r="AE418" s="18"/>
      <c r="AF418" s="18"/>
      <c r="AG418" s="18"/>
      <c r="AH418" s="18"/>
      <c r="AI418" s="18"/>
      <c r="AJ418" s="18"/>
    </row>
    <row r="419" spans="1:36" s="11" customFormat="1" ht="15" hidden="1" customHeight="1" x14ac:dyDescent="0.2">
      <c r="A419" s="14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50"/>
      <c r="AE419" s="18"/>
      <c r="AF419" s="18"/>
      <c r="AG419" s="18"/>
      <c r="AH419" s="18"/>
      <c r="AI419" s="18"/>
      <c r="AJ419" s="18"/>
    </row>
    <row r="420" spans="1:36" s="11" customFormat="1" ht="15" hidden="1" customHeight="1" x14ac:dyDescent="0.2">
      <c r="A420" s="14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50"/>
      <c r="AE420" s="18"/>
      <c r="AF420" s="18"/>
      <c r="AG420" s="18"/>
      <c r="AH420" s="18"/>
      <c r="AI420" s="18"/>
      <c r="AJ420" s="18"/>
    </row>
    <row r="421" spans="1:36" s="11" customFormat="1" ht="15" hidden="1" customHeight="1" x14ac:dyDescent="0.2">
      <c r="A421" s="14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50"/>
      <c r="AE421" s="18"/>
      <c r="AF421" s="18"/>
      <c r="AG421" s="18"/>
      <c r="AH421" s="18"/>
      <c r="AI421" s="18"/>
      <c r="AJ421" s="18"/>
    </row>
    <row r="422" spans="1:36" s="11" customFormat="1" ht="15" hidden="1" customHeight="1" x14ac:dyDescent="0.2">
      <c r="A422" s="14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50"/>
      <c r="AE422" s="18"/>
      <c r="AF422" s="18"/>
      <c r="AG422" s="18"/>
      <c r="AH422" s="18"/>
      <c r="AI422" s="18"/>
      <c r="AJ422" s="18"/>
    </row>
    <row r="423" spans="1:36" s="11" customFormat="1" ht="15" hidden="1" customHeight="1" x14ac:dyDescent="0.2">
      <c r="A423" s="14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50"/>
      <c r="AE423" s="18"/>
      <c r="AF423" s="18"/>
      <c r="AG423" s="18"/>
      <c r="AH423" s="18"/>
      <c r="AI423" s="18"/>
      <c r="AJ423" s="18"/>
    </row>
    <row r="424" spans="1:36" s="11" customFormat="1" ht="15" hidden="1" customHeight="1" x14ac:dyDescent="0.2">
      <c r="A424" s="14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50"/>
      <c r="AE424" s="18"/>
      <c r="AF424" s="18"/>
      <c r="AG424" s="18"/>
      <c r="AH424" s="18"/>
      <c r="AI424" s="18"/>
      <c r="AJ424" s="18"/>
    </row>
    <row r="425" spans="1:36" s="11" customFormat="1" ht="15" hidden="1" customHeight="1" x14ac:dyDescent="0.2">
      <c r="A425" s="14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50"/>
      <c r="AE425" s="18"/>
      <c r="AF425" s="18"/>
      <c r="AG425" s="18"/>
      <c r="AH425" s="18"/>
      <c r="AI425" s="18"/>
      <c r="AJ425" s="18"/>
    </row>
    <row r="426" spans="1:36" s="11" customFormat="1" ht="15" hidden="1" customHeight="1" x14ac:dyDescent="0.2">
      <c r="A426" s="14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50"/>
      <c r="AE426" s="18"/>
      <c r="AF426" s="18"/>
      <c r="AG426" s="18"/>
      <c r="AH426" s="18"/>
      <c r="AI426" s="18"/>
      <c r="AJ426" s="18"/>
    </row>
    <row r="427" spans="1:36" s="11" customFormat="1" ht="15" hidden="1" customHeight="1" x14ac:dyDescent="0.2">
      <c r="A427" s="14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50"/>
      <c r="AE427" s="18"/>
      <c r="AF427" s="18"/>
      <c r="AG427" s="18"/>
      <c r="AH427" s="18"/>
      <c r="AI427" s="18"/>
      <c r="AJ427" s="18"/>
    </row>
    <row r="428" spans="1:36" s="11" customFormat="1" ht="15" hidden="1" customHeight="1" x14ac:dyDescent="0.2">
      <c r="A428" s="14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50"/>
      <c r="AE428" s="18"/>
      <c r="AF428" s="18"/>
      <c r="AG428" s="18"/>
      <c r="AH428" s="18"/>
      <c r="AI428" s="18"/>
      <c r="AJ428" s="18"/>
    </row>
    <row r="429" spans="1:36" s="11" customFormat="1" ht="15" hidden="1" customHeight="1" x14ac:dyDescent="0.2">
      <c r="A429" s="14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50"/>
      <c r="AE429" s="18"/>
      <c r="AF429" s="18"/>
      <c r="AG429" s="18"/>
      <c r="AH429" s="18"/>
      <c r="AI429" s="18"/>
      <c r="AJ429" s="18"/>
    </row>
    <row r="430" spans="1:36" s="11" customFormat="1" ht="15" hidden="1" customHeight="1" x14ac:dyDescent="0.2">
      <c r="A430" s="14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50"/>
      <c r="AE430" s="18"/>
      <c r="AF430" s="18"/>
      <c r="AG430" s="18"/>
      <c r="AH430" s="18"/>
      <c r="AI430" s="18"/>
      <c r="AJ430" s="18"/>
    </row>
    <row r="431" spans="1:36" s="11" customFormat="1" ht="15" hidden="1" customHeight="1" x14ac:dyDescent="0.2">
      <c r="A431" s="14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50"/>
      <c r="AE431" s="18"/>
      <c r="AF431" s="18"/>
      <c r="AG431" s="18"/>
      <c r="AH431" s="18"/>
      <c r="AI431" s="18"/>
      <c r="AJ431" s="18"/>
    </row>
    <row r="432" spans="1:36" s="11" customFormat="1" ht="15" hidden="1" customHeight="1" x14ac:dyDescent="0.2">
      <c r="A432" s="14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50"/>
      <c r="AE432" s="18"/>
      <c r="AF432" s="18"/>
      <c r="AG432" s="18"/>
      <c r="AH432" s="18"/>
      <c r="AI432" s="18"/>
      <c r="AJ432" s="18"/>
    </row>
    <row r="433" spans="1:36" s="11" customFormat="1" ht="15" hidden="1" customHeight="1" x14ac:dyDescent="0.2">
      <c r="A433" s="14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50"/>
      <c r="AE433" s="18"/>
      <c r="AF433" s="18"/>
      <c r="AG433" s="18"/>
      <c r="AH433" s="18"/>
      <c r="AI433" s="18"/>
      <c r="AJ433" s="18"/>
    </row>
    <row r="434" spans="1:36" s="11" customFormat="1" ht="15" hidden="1" customHeight="1" x14ac:dyDescent="0.2">
      <c r="A434" s="14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50"/>
      <c r="AE434" s="18"/>
      <c r="AF434" s="18"/>
      <c r="AG434" s="18"/>
      <c r="AH434" s="18"/>
      <c r="AI434" s="18"/>
      <c r="AJ434" s="18"/>
    </row>
    <row r="435" spans="1:36" s="11" customFormat="1" ht="15" hidden="1" customHeight="1" x14ac:dyDescent="0.2">
      <c r="A435" s="14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50"/>
      <c r="AE435" s="18"/>
      <c r="AF435" s="18"/>
      <c r="AG435" s="18"/>
      <c r="AH435" s="18"/>
      <c r="AI435" s="18"/>
      <c r="AJ435" s="18"/>
    </row>
    <row r="436" spans="1:36" s="11" customFormat="1" ht="15" hidden="1" customHeight="1" x14ac:dyDescent="0.2">
      <c r="A436" s="14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50"/>
      <c r="AE436" s="18"/>
      <c r="AF436" s="18"/>
      <c r="AG436" s="18"/>
      <c r="AH436" s="18"/>
      <c r="AI436" s="18"/>
      <c r="AJ436" s="18"/>
    </row>
    <row r="437" spans="1:36" s="11" customFormat="1" ht="15" hidden="1" customHeight="1" x14ac:dyDescent="0.2">
      <c r="A437" s="14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50"/>
      <c r="AE437" s="18"/>
      <c r="AF437" s="18"/>
      <c r="AG437" s="18"/>
      <c r="AH437" s="18"/>
      <c r="AI437" s="18"/>
      <c r="AJ437" s="18"/>
    </row>
    <row r="438" spans="1:36" s="11" customFormat="1" ht="15" hidden="1" customHeight="1" x14ac:dyDescent="0.2">
      <c r="A438" s="14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50"/>
      <c r="AE438" s="18"/>
      <c r="AF438" s="18"/>
      <c r="AG438" s="18"/>
      <c r="AH438" s="18"/>
      <c r="AI438" s="18"/>
      <c r="AJ438" s="18"/>
    </row>
    <row r="439" spans="1:36" s="11" customFormat="1" ht="15" hidden="1" customHeight="1" x14ac:dyDescent="0.2">
      <c r="A439" s="14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50"/>
      <c r="AE439" s="18"/>
      <c r="AF439" s="18"/>
      <c r="AG439" s="18"/>
      <c r="AH439" s="18"/>
      <c r="AI439" s="18"/>
      <c r="AJ439" s="18"/>
    </row>
    <row r="440" spans="1:36" s="11" customFormat="1" ht="15" hidden="1" customHeight="1" x14ac:dyDescent="0.2">
      <c r="A440" s="14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50"/>
      <c r="AE440" s="18"/>
      <c r="AF440" s="18"/>
      <c r="AG440" s="18"/>
      <c r="AH440" s="18"/>
      <c r="AI440" s="18"/>
      <c r="AJ440" s="18"/>
    </row>
    <row r="441" spans="1:36" s="11" customFormat="1" ht="15" hidden="1" customHeight="1" x14ac:dyDescent="0.2">
      <c r="A441" s="14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50"/>
      <c r="AE441" s="18"/>
      <c r="AF441" s="18"/>
      <c r="AG441" s="18"/>
      <c r="AH441" s="18"/>
      <c r="AI441" s="18"/>
      <c r="AJ441" s="18"/>
    </row>
    <row r="442" spans="1:36" s="11" customFormat="1" ht="15" hidden="1" customHeight="1" x14ac:dyDescent="0.2">
      <c r="A442" s="14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50"/>
      <c r="AE442" s="18"/>
      <c r="AF442" s="18"/>
      <c r="AG442" s="18"/>
      <c r="AH442" s="18"/>
      <c r="AI442" s="18"/>
      <c r="AJ442" s="18"/>
    </row>
    <row r="443" spans="1:36" s="11" customFormat="1" ht="15" hidden="1" customHeight="1" x14ac:dyDescent="0.2">
      <c r="A443" s="14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50"/>
      <c r="AE443" s="18"/>
      <c r="AF443" s="18"/>
      <c r="AG443" s="18"/>
      <c r="AH443" s="18"/>
      <c r="AI443" s="18"/>
      <c r="AJ443" s="18"/>
    </row>
    <row r="444" spans="1:36" s="11" customFormat="1" ht="15" hidden="1" customHeight="1" x14ac:dyDescent="0.2">
      <c r="A444" s="14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50"/>
      <c r="AE444" s="18"/>
      <c r="AF444" s="18"/>
      <c r="AG444" s="18"/>
      <c r="AH444" s="18"/>
      <c r="AI444" s="18"/>
      <c r="AJ444" s="18"/>
    </row>
    <row r="445" spans="1:36" s="11" customFormat="1" ht="15" hidden="1" customHeight="1" x14ac:dyDescent="0.2">
      <c r="A445" s="14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50"/>
      <c r="AE445" s="18"/>
      <c r="AF445" s="18"/>
      <c r="AG445" s="18"/>
      <c r="AH445" s="18"/>
      <c r="AI445" s="18"/>
      <c r="AJ445" s="18"/>
    </row>
    <row r="446" spans="1:36" s="11" customFormat="1" ht="15" hidden="1" customHeight="1" x14ac:dyDescent="0.2">
      <c r="A446" s="14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50"/>
      <c r="AE446" s="18"/>
      <c r="AF446" s="18"/>
      <c r="AG446" s="18"/>
      <c r="AH446" s="18"/>
      <c r="AI446" s="18"/>
      <c r="AJ446" s="18"/>
    </row>
    <row r="447" spans="1:36" s="11" customFormat="1" ht="15" hidden="1" customHeight="1" x14ac:dyDescent="0.2">
      <c r="A447" s="14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50"/>
      <c r="AE447" s="18"/>
      <c r="AF447" s="18"/>
      <c r="AG447" s="18"/>
      <c r="AH447" s="18"/>
      <c r="AI447" s="18"/>
      <c r="AJ447" s="18"/>
    </row>
    <row r="448" spans="1:36" s="11" customFormat="1" ht="15" hidden="1" customHeight="1" x14ac:dyDescent="0.2">
      <c r="A448" s="14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50"/>
      <c r="AE448" s="18"/>
      <c r="AF448" s="18"/>
      <c r="AG448" s="18"/>
      <c r="AH448" s="18"/>
      <c r="AI448" s="18"/>
      <c r="AJ448" s="18"/>
    </row>
    <row r="449" spans="1:36" s="11" customFormat="1" ht="15" hidden="1" customHeight="1" x14ac:dyDescent="0.2">
      <c r="A449" s="14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50"/>
      <c r="AE449" s="18"/>
      <c r="AF449" s="18"/>
      <c r="AG449" s="18"/>
      <c r="AH449" s="18"/>
      <c r="AI449" s="18"/>
      <c r="AJ449" s="18"/>
    </row>
    <row r="450" spans="1:36" s="11" customFormat="1" ht="15" hidden="1" customHeight="1" x14ac:dyDescent="0.2">
      <c r="A450" s="14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50"/>
      <c r="AE450" s="18"/>
      <c r="AF450" s="18"/>
      <c r="AG450" s="18"/>
      <c r="AH450" s="18"/>
      <c r="AI450" s="18"/>
      <c r="AJ450" s="18"/>
    </row>
    <row r="451" spans="1:36" s="11" customFormat="1" ht="15" hidden="1" customHeight="1" x14ac:dyDescent="0.2">
      <c r="A451" s="14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50"/>
      <c r="AE451" s="18"/>
      <c r="AF451" s="18"/>
      <c r="AG451" s="18"/>
      <c r="AH451" s="18"/>
      <c r="AI451" s="18"/>
      <c r="AJ451" s="18"/>
    </row>
    <row r="452" spans="1:36" s="11" customFormat="1" ht="15" hidden="1" customHeight="1" x14ac:dyDescent="0.2">
      <c r="A452" s="14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50"/>
      <c r="AE452" s="18"/>
      <c r="AF452" s="18"/>
      <c r="AG452" s="18"/>
      <c r="AH452" s="18"/>
      <c r="AI452" s="18"/>
      <c r="AJ452" s="18"/>
    </row>
    <row r="453" spans="1:36" s="11" customFormat="1" ht="15" hidden="1" customHeight="1" x14ac:dyDescent="0.2">
      <c r="A453" s="14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50"/>
      <c r="AE453" s="18"/>
      <c r="AF453" s="18"/>
      <c r="AG453" s="18"/>
      <c r="AH453" s="18"/>
      <c r="AI453" s="18"/>
      <c r="AJ453" s="18"/>
    </row>
    <row r="454" spans="1:36" s="11" customFormat="1" ht="15" hidden="1" customHeight="1" x14ac:dyDescent="0.2">
      <c r="A454" s="14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50"/>
      <c r="AE454" s="18"/>
      <c r="AF454" s="18"/>
      <c r="AG454" s="18"/>
      <c r="AH454" s="18"/>
      <c r="AI454" s="18"/>
      <c r="AJ454" s="18"/>
    </row>
    <row r="455" spans="1:36" s="11" customFormat="1" ht="15" hidden="1" customHeight="1" x14ac:dyDescent="0.2">
      <c r="A455" s="14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50"/>
      <c r="AE455" s="18"/>
      <c r="AF455" s="18"/>
      <c r="AG455" s="18"/>
      <c r="AH455" s="18"/>
      <c r="AI455" s="18"/>
      <c r="AJ455" s="18"/>
    </row>
    <row r="456" spans="1:36" s="11" customFormat="1" ht="15" hidden="1" customHeight="1" x14ac:dyDescent="0.2">
      <c r="A456" s="14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50"/>
      <c r="AE456" s="18"/>
      <c r="AF456" s="18"/>
      <c r="AG456" s="18"/>
      <c r="AH456" s="18"/>
      <c r="AI456" s="18"/>
      <c r="AJ456" s="18"/>
    </row>
    <row r="457" spans="1:36" s="11" customFormat="1" ht="15" hidden="1" customHeight="1" x14ac:dyDescent="0.2">
      <c r="A457" s="14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50"/>
      <c r="AE457" s="18"/>
      <c r="AF457" s="18"/>
      <c r="AG457" s="18"/>
      <c r="AH457" s="18"/>
      <c r="AI457" s="18"/>
      <c r="AJ457" s="18"/>
    </row>
    <row r="458" spans="1:36" s="11" customFormat="1" ht="15" hidden="1" customHeight="1" x14ac:dyDescent="0.2">
      <c r="A458" s="14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50"/>
      <c r="AE458" s="18"/>
      <c r="AF458" s="18"/>
      <c r="AG458" s="18"/>
      <c r="AH458" s="18"/>
      <c r="AI458" s="18"/>
      <c r="AJ458" s="18"/>
    </row>
    <row r="459" spans="1:36" s="11" customFormat="1" ht="15" hidden="1" customHeight="1" x14ac:dyDescent="0.2">
      <c r="A459" s="14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50"/>
      <c r="AE459" s="18"/>
      <c r="AF459" s="18"/>
      <c r="AG459" s="18"/>
      <c r="AH459" s="18"/>
      <c r="AI459" s="18"/>
      <c r="AJ459" s="18"/>
    </row>
    <row r="460" spans="1:36" s="11" customFormat="1" ht="15" hidden="1" customHeight="1" x14ac:dyDescent="0.2">
      <c r="A460" s="14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50"/>
      <c r="AE460" s="18"/>
      <c r="AF460" s="18"/>
      <c r="AG460" s="18"/>
      <c r="AH460" s="18"/>
      <c r="AI460" s="18"/>
      <c r="AJ460" s="18"/>
    </row>
    <row r="461" spans="1:36" s="11" customFormat="1" ht="15" hidden="1" customHeight="1" x14ac:dyDescent="0.2">
      <c r="A461" s="14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50"/>
      <c r="AE461" s="18"/>
      <c r="AF461" s="18"/>
      <c r="AG461" s="18"/>
      <c r="AH461" s="18"/>
      <c r="AI461" s="18"/>
      <c r="AJ461" s="18"/>
    </row>
    <row r="462" spans="1:36" s="11" customFormat="1" ht="15" hidden="1" customHeight="1" x14ac:dyDescent="0.2">
      <c r="A462" s="14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50"/>
      <c r="AE462" s="18"/>
      <c r="AF462" s="18"/>
      <c r="AG462" s="18"/>
      <c r="AH462" s="18"/>
      <c r="AI462" s="18"/>
      <c r="AJ462" s="18"/>
    </row>
    <row r="463" spans="1:36" s="11" customFormat="1" ht="15" hidden="1" customHeight="1" x14ac:dyDescent="0.2">
      <c r="A463" s="14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50"/>
      <c r="AE463" s="18"/>
      <c r="AF463" s="18"/>
      <c r="AG463" s="18"/>
      <c r="AH463" s="18"/>
      <c r="AI463" s="18"/>
      <c r="AJ463" s="18"/>
    </row>
    <row r="464" spans="1:36" s="11" customFormat="1" ht="15" hidden="1" customHeight="1" x14ac:dyDescent="0.2">
      <c r="A464" s="14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50"/>
      <c r="AE464" s="18"/>
      <c r="AF464" s="18"/>
      <c r="AG464" s="18"/>
      <c r="AH464" s="18"/>
      <c r="AI464" s="18"/>
      <c r="AJ464" s="18"/>
    </row>
    <row r="465" spans="1:36" s="11" customFormat="1" ht="15" hidden="1" customHeight="1" x14ac:dyDescent="0.2">
      <c r="A465" s="14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50"/>
      <c r="AE465" s="18"/>
      <c r="AF465" s="18"/>
      <c r="AG465" s="18"/>
      <c r="AH465" s="18"/>
      <c r="AI465" s="18"/>
      <c r="AJ465" s="18"/>
    </row>
    <row r="466" spans="1:36" s="11" customFormat="1" ht="15" hidden="1" customHeight="1" x14ac:dyDescent="0.2">
      <c r="A466" s="14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50"/>
      <c r="AE466" s="18"/>
      <c r="AF466" s="18"/>
      <c r="AG466" s="18"/>
      <c r="AH466" s="18"/>
      <c r="AI466" s="18"/>
      <c r="AJ466" s="18"/>
    </row>
    <row r="467" spans="1:36" s="11" customFormat="1" ht="15" hidden="1" customHeight="1" x14ac:dyDescent="0.2">
      <c r="A467" s="14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50"/>
      <c r="AE467" s="18"/>
      <c r="AF467" s="18"/>
      <c r="AG467" s="18"/>
      <c r="AH467" s="18"/>
      <c r="AI467" s="18"/>
      <c r="AJ467" s="18"/>
    </row>
    <row r="468" spans="1:36" s="11" customFormat="1" ht="15" hidden="1" customHeight="1" x14ac:dyDescent="0.2">
      <c r="A468" s="14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50"/>
      <c r="AE468" s="18"/>
      <c r="AF468" s="18"/>
      <c r="AG468" s="18"/>
      <c r="AH468" s="18"/>
      <c r="AI468" s="18"/>
      <c r="AJ468" s="18"/>
    </row>
    <row r="469" spans="1:36" s="11" customFormat="1" ht="15" hidden="1" customHeight="1" x14ac:dyDescent="0.2">
      <c r="A469" s="14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50"/>
      <c r="AE469" s="18"/>
      <c r="AF469" s="18"/>
      <c r="AG469" s="18"/>
      <c r="AH469" s="18"/>
      <c r="AI469" s="18"/>
      <c r="AJ469" s="18"/>
    </row>
    <row r="470" spans="1:36" s="11" customFormat="1" ht="15" hidden="1" customHeight="1" x14ac:dyDescent="0.2">
      <c r="A470" s="14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50"/>
      <c r="AE470" s="18"/>
      <c r="AF470" s="18"/>
      <c r="AG470" s="18"/>
      <c r="AH470" s="18"/>
      <c r="AI470" s="18"/>
      <c r="AJ470" s="18"/>
    </row>
    <row r="471" spans="1:36" s="11" customFormat="1" ht="15" hidden="1" customHeight="1" x14ac:dyDescent="0.2">
      <c r="A471" s="14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50"/>
      <c r="AE471" s="18"/>
      <c r="AF471" s="18"/>
      <c r="AG471" s="18"/>
      <c r="AH471" s="18"/>
      <c r="AI471" s="18"/>
      <c r="AJ471" s="18"/>
    </row>
    <row r="472" spans="1:36" s="11" customFormat="1" ht="15" hidden="1" customHeight="1" x14ac:dyDescent="0.2">
      <c r="A472" s="14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50"/>
      <c r="AE472" s="18"/>
      <c r="AF472" s="18"/>
      <c r="AG472" s="18"/>
      <c r="AH472" s="18"/>
      <c r="AI472" s="18"/>
      <c r="AJ472" s="18"/>
    </row>
    <row r="473" spans="1:36" s="11" customFormat="1" ht="15" hidden="1" customHeight="1" x14ac:dyDescent="0.2">
      <c r="A473" s="14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50"/>
      <c r="AE473" s="18"/>
      <c r="AF473" s="18"/>
      <c r="AG473" s="18"/>
      <c r="AH473" s="18"/>
      <c r="AI473" s="18"/>
      <c r="AJ473" s="18"/>
    </row>
    <row r="474" spans="1:36" s="11" customFormat="1" ht="15" hidden="1" customHeight="1" x14ac:dyDescent="0.2">
      <c r="A474" s="14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50"/>
      <c r="AE474" s="18"/>
      <c r="AF474" s="18"/>
      <c r="AG474" s="18"/>
      <c r="AH474" s="18"/>
      <c r="AI474" s="18"/>
      <c r="AJ474" s="18"/>
    </row>
    <row r="475" spans="1:36" s="11" customFormat="1" ht="15" hidden="1" customHeight="1" x14ac:dyDescent="0.2">
      <c r="A475" s="14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50"/>
      <c r="AE475" s="18"/>
      <c r="AF475" s="18"/>
      <c r="AG475" s="18"/>
      <c r="AH475" s="18"/>
      <c r="AI475" s="18"/>
      <c r="AJ475" s="18"/>
    </row>
    <row r="476" spans="1:36" s="11" customFormat="1" ht="15" hidden="1" customHeight="1" x14ac:dyDescent="0.2">
      <c r="A476" s="14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50"/>
      <c r="AE476" s="18"/>
      <c r="AF476" s="18"/>
      <c r="AG476" s="18"/>
      <c r="AH476" s="18"/>
      <c r="AI476" s="18"/>
      <c r="AJ476" s="18"/>
    </row>
    <row r="477" spans="1:36" s="11" customFormat="1" ht="15" hidden="1" customHeight="1" x14ac:dyDescent="0.2">
      <c r="A477" s="14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50"/>
      <c r="AE477" s="18"/>
      <c r="AF477" s="18"/>
      <c r="AG477" s="18"/>
      <c r="AH477" s="18"/>
      <c r="AI477" s="18"/>
      <c r="AJ477" s="18"/>
    </row>
    <row r="478" spans="1:36" s="11" customFormat="1" ht="15" hidden="1" customHeight="1" x14ac:dyDescent="0.2">
      <c r="A478" s="14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50"/>
      <c r="AE478" s="18"/>
      <c r="AF478" s="18"/>
      <c r="AG478" s="18"/>
      <c r="AH478" s="18"/>
      <c r="AI478" s="18"/>
      <c r="AJ478" s="18"/>
    </row>
    <row r="479" spans="1:36" s="11" customFormat="1" ht="15" hidden="1" customHeight="1" x14ac:dyDescent="0.2">
      <c r="A479" s="14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50"/>
      <c r="AE479" s="18"/>
      <c r="AF479" s="18"/>
      <c r="AG479" s="18"/>
      <c r="AH479" s="18"/>
      <c r="AI479" s="18"/>
      <c r="AJ479" s="18"/>
    </row>
    <row r="480" spans="1:36" s="11" customFormat="1" ht="15" hidden="1" customHeight="1" x14ac:dyDescent="0.2">
      <c r="A480" s="14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50"/>
      <c r="AE480" s="18"/>
      <c r="AF480" s="18"/>
      <c r="AG480" s="18"/>
      <c r="AH480" s="18"/>
      <c r="AI480" s="18"/>
      <c r="AJ480" s="18"/>
    </row>
    <row r="481" spans="1:36" s="11" customFormat="1" ht="15" hidden="1" customHeight="1" x14ac:dyDescent="0.2">
      <c r="A481" s="14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50"/>
      <c r="AE481" s="18"/>
      <c r="AF481" s="18"/>
      <c r="AG481" s="18"/>
      <c r="AH481" s="18"/>
      <c r="AI481" s="18"/>
      <c r="AJ481" s="18"/>
    </row>
    <row r="482" spans="1:36" s="11" customFormat="1" ht="15" hidden="1" customHeight="1" x14ac:dyDescent="0.2">
      <c r="A482" s="14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50"/>
      <c r="AE482" s="18"/>
      <c r="AF482" s="18"/>
      <c r="AG482" s="18"/>
      <c r="AH482" s="18"/>
      <c r="AI482" s="18"/>
      <c r="AJ482" s="18"/>
    </row>
    <row r="483" spans="1:36" s="11" customFormat="1" ht="15" hidden="1" customHeight="1" x14ac:dyDescent="0.2">
      <c r="A483" s="14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50"/>
      <c r="AE483" s="18"/>
      <c r="AF483" s="18"/>
      <c r="AG483" s="18"/>
      <c r="AH483" s="18"/>
      <c r="AI483" s="18"/>
      <c r="AJ483" s="18"/>
    </row>
    <row r="484" spans="1:36" s="11" customFormat="1" ht="15" hidden="1" customHeight="1" x14ac:dyDescent="0.2">
      <c r="A484" s="14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50"/>
      <c r="AE484" s="18"/>
      <c r="AF484" s="18"/>
      <c r="AG484" s="18"/>
      <c r="AH484" s="18"/>
      <c r="AI484" s="18"/>
      <c r="AJ484" s="18"/>
    </row>
    <row r="485" spans="1:36" s="11" customFormat="1" ht="15" hidden="1" customHeight="1" x14ac:dyDescent="0.2">
      <c r="A485" s="14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50"/>
      <c r="AE485" s="18"/>
      <c r="AF485" s="18"/>
      <c r="AG485" s="18"/>
      <c r="AH485" s="18"/>
      <c r="AI485" s="18"/>
      <c r="AJ485" s="18"/>
    </row>
    <row r="486" spans="1:36" s="11" customFormat="1" ht="15" hidden="1" customHeight="1" x14ac:dyDescent="0.2">
      <c r="A486" s="14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50"/>
      <c r="AE486" s="18"/>
      <c r="AF486" s="18"/>
      <c r="AG486" s="18"/>
      <c r="AH486" s="18"/>
      <c r="AI486" s="18"/>
      <c r="AJ486" s="18"/>
    </row>
    <row r="487" spans="1:36" s="11" customFormat="1" ht="15" hidden="1" customHeight="1" x14ac:dyDescent="0.2">
      <c r="A487" s="14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50"/>
      <c r="AE487" s="18"/>
      <c r="AF487" s="18"/>
      <c r="AG487" s="18"/>
      <c r="AH487" s="18"/>
      <c r="AI487" s="18"/>
      <c r="AJ487" s="18"/>
    </row>
    <row r="488" spans="1:36" s="11" customFormat="1" ht="15" hidden="1" customHeight="1" x14ac:dyDescent="0.2">
      <c r="A488" s="14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50"/>
      <c r="AE488" s="18"/>
      <c r="AF488" s="18"/>
      <c r="AG488" s="18"/>
      <c r="AH488" s="18"/>
      <c r="AI488" s="18"/>
      <c r="AJ488" s="18"/>
    </row>
    <row r="489" spans="1:36" s="11" customFormat="1" ht="15" hidden="1" customHeight="1" x14ac:dyDescent="0.2">
      <c r="A489" s="14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50"/>
      <c r="AE489" s="18"/>
      <c r="AF489" s="18"/>
      <c r="AG489" s="18"/>
      <c r="AH489" s="18"/>
      <c r="AI489" s="18"/>
      <c r="AJ489" s="18"/>
    </row>
    <row r="490" spans="1:36" s="11" customFormat="1" ht="15" hidden="1" customHeight="1" x14ac:dyDescent="0.2">
      <c r="A490" s="14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50"/>
      <c r="AE490" s="18"/>
      <c r="AF490" s="18"/>
      <c r="AG490" s="18"/>
      <c r="AH490" s="18"/>
      <c r="AI490" s="18"/>
      <c r="AJ490" s="18"/>
    </row>
    <row r="491" spans="1:36" s="11" customFormat="1" ht="15" hidden="1" customHeight="1" x14ac:dyDescent="0.2">
      <c r="A491" s="14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50"/>
      <c r="AE491" s="18"/>
      <c r="AF491" s="18"/>
      <c r="AG491" s="18"/>
      <c r="AH491" s="18"/>
      <c r="AI491" s="18"/>
      <c r="AJ491" s="18"/>
    </row>
    <row r="492" spans="1:36" s="11" customFormat="1" ht="15" hidden="1" customHeight="1" x14ac:dyDescent="0.2">
      <c r="A492" s="14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50"/>
      <c r="AE492" s="18"/>
      <c r="AF492" s="18"/>
      <c r="AG492" s="18"/>
      <c r="AH492" s="18"/>
      <c r="AI492" s="18"/>
      <c r="AJ492" s="18"/>
    </row>
    <row r="493" spans="1:36" s="11" customFormat="1" ht="15" hidden="1" customHeight="1" x14ac:dyDescent="0.2">
      <c r="A493" s="14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50"/>
      <c r="AE493" s="18"/>
      <c r="AF493" s="18"/>
      <c r="AG493" s="18"/>
      <c r="AH493" s="18"/>
      <c r="AI493" s="18"/>
      <c r="AJ493" s="18"/>
    </row>
    <row r="494" spans="1:36" s="11" customFormat="1" ht="15" hidden="1" customHeight="1" x14ac:dyDescent="0.2">
      <c r="A494" s="14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50"/>
      <c r="AE494" s="18"/>
      <c r="AF494" s="18"/>
      <c r="AG494" s="18"/>
      <c r="AH494" s="18"/>
      <c r="AI494" s="18"/>
      <c r="AJ494" s="18"/>
    </row>
    <row r="495" spans="1:36" s="11" customFormat="1" ht="15" hidden="1" customHeight="1" x14ac:dyDescent="0.2">
      <c r="A495" s="14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50"/>
      <c r="AE495" s="18"/>
      <c r="AF495" s="18"/>
      <c r="AG495" s="18"/>
      <c r="AH495" s="18"/>
      <c r="AI495" s="18"/>
      <c r="AJ495" s="18"/>
    </row>
    <row r="496" spans="1:36" s="11" customFormat="1" ht="15" hidden="1" customHeight="1" x14ac:dyDescent="0.2">
      <c r="A496" s="14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50"/>
      <c r="AE496" s="18"/>
      <c r="AF496" s="18"/>
      <c r="AG496" s="18"/>
      <c r="AH496" s="18"/>
      <c r="AI496" s="18"/>
      <c r="AJ496" s="18"/>
    </row>
    <row r="497" spans="1:36" s="11" customFormat="1" ht="15" hidden="1" customHeight="1" x14ac:dyDescent="0.2">
      <c r="A497" s="14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50"/>
      <c r="AE497" s="18"/>
      <c r="AF497" s="18"/>
      <c r="AG497" s="18"/>
      <c r="AH497" s="18"/>
      <c r="AI497" s="18"/>
      <c r="AJ497" s="18"/>
    </row>
    <row r="498" spans="1:36" s="11" customFormat="1" ht="15" hidden="1" customHeight="1" x14ac:dyDescent="0.2">
      <c r="A498" s="14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50"/>
      <c r="AE498" s="18"/>
      <c r="AF498" s="18"/>
      <c r="AG498" s="18"/>
      <c r="AH498" s="18"/>
      <c r="AI498" s="18"/>
      <c r="AJ498" s="18"/>
    </row>
    <row r="499" spans="1:36" s="11" customFormat="1" ht="15" hidden="1" customHeight="1" x14ac:dyDescent="0.2">
      <c r="A499" s="14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50"/>
      <c r="AE499" s="18"/>
      <c r="AF499" s="18"/>
      <c r="AG499" s="18"/>
      <c r="AH499" s="18"/>
      <c r="AI499" s="18"/>
      <c r="AJ499" s="18"/>
    </row>
    <row r="500" spans="1:36" s="11" customFormat="1" ht="15" hidden="1" customHeight="1" x14ac:dyDescent="0.2">
      <c r="A500" s="14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50"/>
      <c r="AE500" s="18"/>
      <c r="AF500" s="18"/>
      <c r="AG500" s="18"/>
      <c r="AH500" s="18"/>
      <c r="AI500" s="18"/>
      <c r="AJ500" s="18"/>
    </row>
    <row r="501" spans="1:36" s="11" customFormat="1" ht="15" hidden="1" customHeight="1" x14ac:dyDescent="0.2">
      <c r="A501" s="14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50"/>
      <c r="AE501" s="18"/>
      <c r="AF501" s="18"/>
      <c r="AG501" s="18"/>
      <c r="AH501" s="18"/>
      <c r="AI501" s="18"/>
      <c r="AJ501" s="18"/>
    </row>
    <row r="502" spans="1:36" s="11" customFormat="1" ht="15" hidden="1" customHeight="1" x14ac:dyDescent="0.2">
      <c r="A502" s="14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50"/>
      <c r="AE502" s="18"/>
      <c r="AF502" s="18"/>
      <c r="AG502" s="18"/>
      <c r="AH502" s="18"/>
      <c r="AI502" s="18"/>
      <c r="AJ502" s="18"/>
    </row>
    <row r="503" spans="1:36" s="11" customFormat="1" ht="15" hidden="1" customHeight="1" x14ac:dyDescent="0.2">
      <c r="A503" s="14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50"/>
      <c r="AE503" s="18"/>
      <c r="AF503" s="18"/>
      <c r="AG503" s="18"/>
      <c r="AH503" s="18"/>
      <c r="AI503" s="18"/>
      <c r="AJ503" s="18"/>
    </row>
    <row r="504" spans="1:36" s="11" customFormat="1" ht="15" hidden="1" customHeight="1" x14ac:dyDescent="0.2">
      <c r="A504" s="14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50"/>
      <c r="AE504" s="18"/>
      <c r="AF504" s="18"/>
      <c r="AG504" s="18"/>
      <c r="AH504" s="18"/>
      <c r="AI504" s="18"/>
      <c r="AJ504" s="18"/>
    </row>
    <row r="505" spans="1:36" s="11" customFormat="1" ht="15" hidden="1" customHeight="1" x14ac:dyDescent="0.2">
      <c r="A505" s="14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50"/>
      <c r="AE505" s="18"/>
      <c r="AF505" s="18"/>
      <c r="AG505" s="18"/>
      <c r="AH505" s="18"/>
      <c r="AI505" s="18"/>
      <c r="AJ505" s="18"/>
    </row>
    <row r="506" spans="1:36" s="11" customFormat="1" ht="15" hidden="1" customHeight="1" x14ac:dyDescent="0.2">
      <c r="A506" s="14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50"/>
      <c r="AE506" s="18"/>
      <c r="AF506" s="18"/>
      <c r="AG506" s="18"/>
      <c r="AH506" s="18"/>
      <c r="AI506" s="18"/>
      <c r="AJ506" s="18"/>
    </row>
    <row r="507" spans="1:36" s="11" customFormat="1" ht="15" hidden="1" customHeight="1" x14ac:dyDescent="0.2">
      <c r="A507" s="14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50"/>
      <c r="AE507" s="18"/>
      <c r="AF507" s="18"/>
      <c r="AG507" s="18"/>
      <c r="AH507" s="18"/>
      <c r="AI507" s="18"/>
      <c r="AJ507" s="18"/>
    </row>
    <row r="508" spans="1:36" s="11" customFormat="1" ht="15" hidden="1" customHeight="1" x14ac:dyDescent="0.2">
      <c r="A508" s="14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50"/>
      <c r="AE508" s="18"/>
      <c r="AF508" s="18"/>
      <c r="AG508" s="18"/>
      <c r="AH508" s="18"/>
      <c r="AI508" s="18"/>
      <c r="AJ508" s="18"/>
    </row>
    <row r="509" spans="1:36" s="11" customFormat="1" ht="15" hidden="1" customHeight="1" x14ac:dyDescent="0.2">
      <c r="A509" s="14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50"/>
      <c r="AE509" s="18"/>
      <c r="AF509" s="18"/>
      <c r="AG509" s="18"/>
      <c r="AH509" s="18"/>
      <c r="AI509" s="18"/>
      <c r="AJ509" s="18"/>
    </row>
    <row r="510" spans="1:36" s="11" customFormat="1" ht="15" hidden="1" customHeight="1" x14ac:dyDescent="0.2">
      <c r="A510" s="14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50"/>
      <c r="AE510" s="18"/>
      <c r="AF510" s="18"/>
      <c r="AG510" s="18"/>
      <c r="AH510" s="18"/>
      <c r="AI510" s="18"/>
      <c r="AJ510" s="18"/>
    </row>
    <row r="511" spans="1:36" s="11" customFormat="1" ht="15" hidden="1" customHeight="1" x14ac:dyDescent="0.2">
      <c r="A511" s="14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50"/>
      <c r="AE511" s="18"/>
      <c r="AF511" s="18"/>
      <c r="AG511" s="18"/>
      <c r="AH511" s="18"/>
      <c r="AI511" s="18"/>
      <c r="AJ511" s="18"/>
    </row>
    <row r="512" spans="1:36" s="11" customFormat="1" ht="15" hidden="1" customHeight="1" x14ac:dyDescent="0.2">
      <c r="A512" s="14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50"/>
      <c r="AE512" s="18"/>
      <c r="AF512" s="18"/>
      <c r="AG512" s="18"/>
      <c r="AH512" s="18"/>
      <c r="AI512" s="18"/>
      <c r="AJ512" s="18"/>
    </row>
    <row r="513" spans="1:36" s="11" customFormat="1" ht="15" hidden="1" customHeight="1" x14ac:dyDescent="0.2">
      <c r="A513" s="14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50"/>
      <c r="AE513" s="18"/>
      <c r="AF513" s="18"/>
      <c r="AG513" s="18"/>
      <c r="AH513" s="18"/>
      <c r="AI513" s="18"/>
      <c r="AJ513" s="18"/>
    </row>
    <row r="514" spans="1:36" s="11" customFormat="1" ht="15" hidden="1" customHeight="1" x14ac:dyDescent="0.2">
      <c r="A514" s="14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50"/>
      <c r="AE514" s="18"/>
      <c r="AF514" s="18"/>
      <c r="AG514" s="18"/>
      <c r="AH514" s="18"/>
      <c r="AI514" s="18"/>
      <c r="AJ514" s="18"/>
    </row>
    <row r="515" spans="1:36" s="11" customFormat="1" ht="15" hidden="1" customHeight="1" x14ac:dyDescent="0.2">
      <c r="A515" s="14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50"/>
      <c r="AE515" s="18"/>
      <c r="AF515" s="18"/>
      <c r="AG515" s="18"/>
      <c r="AH515" s="18"/>
      <c r="AI515" s="18"/>
      <c r="AJ515" s="18"/>
    </row>
    <row r="516" spans="1:36" s="11" customFormat="1" ht="15" hidden="1" customHeight="1" x14ac:dyDescent="0.2">
      <c r="A516" s="14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50"/>
      <c r="AE516" s="18"/>
      <c r="AF516" s="18"/>
      <c r="AG516" s="18"/>
      <c r="AH516" s="18"/>
      <c r="AI516" s="18"/>
      <c r="AJ516" s="18"/>
    </row>
    <row r="517" spans="1:36" s="11" customFormat="1" ht="15" hidden="1" customHeight="1" x14ac:dyDescent="0.2">
      <c r="A517" s="14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50"/>
      <c r="AE517" s="18"/>
      <c r="AF517" s="18"/>
      <c r="AG517" s="18"/>
      <c r="AH517" s="18"/>
      <c r="AI517" s="18"/>
      <c r="AJ517" s="18"/>
    </row>
    <row r="518" spans="1:36" s="11" customFormat="1" ht="15" hidden="1" customHeight="1" x14ac:dyDescent="0.2">
      <c r="A518" s="14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50"/>
      <c r="AE518" s="18"/>
      <c r="AF518" s="18"/>
      <c r="AG518" s="18"/>
      <c r="AH518" s="18"/>
      <c r="AI518" s="18"/>
      <c r="AJ518" s="18"/>
    </row>
    <row r="519" spans="1:36" s="11" customFormat="1" ht="15" hidden="1" customHeight="1" x14ac:dyDescent="0.2">
      <c r="A519" s="14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50"/>
      <c r="AE519" s="18"/>
      <c r="AF519" s="18"/>
      <c r="AG519" s="18"/>
      <c r="AH519" s="18"/>
      <c r="AI519" s="18"/>
      <c r="AJ519" s="18"/>
    </row>
    <row r="520" spans="1:36" s="11" customFormat="1" ht="15" hidden="1" customHeight="1" x14ac:dyDescent="0.2">
      <c r="A520" s="14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50"/>
      <c r="AE520" s="18"/>
      <c r="AF520" s="18"/>
      <c r="AG520" s="18"/>
      <c r="AH520" s="18"/>
      <c r="AI520" s="18"/>
      <c r="AJ520" s="18"/>
    </row>
    <row r="521" spans="1:36" s="11" customFormat="1" ht="15" hidden="1" customHeight="1" x14ac:dyDescent="0.2">
      <c r="A521" s="14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50"/>
      <c r="AE521" s="18"/>
      <c r="AF521" s="18"/>
      <c r="AG521" s="18"/>
      <c r="AH521" s="18"/>
      <c r="AI521" s="18"/>
      <c r="AJ521" s="18"/>
    </row>
    <row r="522" spans="1:36" s="11" customFormat="1" ht="15" hidden="1" customHeight="1" x14ac:dyDescent="0.2">
      <c r="A522" s="14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50"/>
      <c r="AE522" s="18"/>
      <c r="AF522" s="18"/>
      <c r="AG522" s="18"/>
      <c r="AH522" s="18"/>
      <c r="AI522" s="18"/>
      <c r="AJ522" s="18"/>
    </row>
    <row r="523" spans="1:36" s="11" customFormat="1" ht="15" hidden="1" customHeight="1" x14ac:dyDescent="0.2">
      <c r="A523" s="14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50"/>
      <c r="AE523" s="18"/>
      <c r="AF523" s="18"/>
      <c r="AG523" s="18"/>
      <c r="AH523" s="18"/>
      <c r="AI523" s="18"/>
      <c r="AJ523" s="18"/>
    </row>
    <row r="524" spans="1:36" s="11" customFormat="1" ht="15" hidden="1" customHeight="1" x14ac:dyDescent="0.2">
      <c r="A524" s="14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50"/>
      <c r="AE524" s="18"/>
      <c r="AF524" s="18"/>
      <c r="AG524" s="18"/>
      <c r="AH524" s="18"/>
      <c r="AI524" s="18"/>
      <c r="AJ524" s="18"/>
    </row>
    <row r="525" spans="1:36" s="11" customFormat="1" ht="15" hidden="1" customHeight="1" x14ac:dyDescent="0.2">
      <c r="A525" s="14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50"/>
      <c r="AE525" s="18"/>
      <c r="AF525" s="18"/>
      <c r="AG525" s="18"/>
      <c r="AH525" s="18"/>
      <c r="AI525" s="18"/>
      <c r="AJ525" s="18"/>
    </row>
    <row r="526" spans="1:36" s="11" customFormat="1" ht="15" hidden="1" customHeight="1" x14ac:dyDescent="0.2">
      <c r="A526" s="14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50"/>
      <c r="AE526" s="18"/>
      <c r="AF526" s="18"/>
      <c r="AG526" s="18"/>
      <c r="AH526" s="18"/>
      <c r="AI526" s="18"/>
      <c r="AJ526" s="18"/>
    </row>
    <row r="527" spans="1:36" s="11" customFormat="1" ht="15" hidden="1" customHeight="1" x14ac:dyDescent="0.2">
      <c r="A527" s="14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50"/>
      <c r="AE527" s="18"/>
      <c r="AF527" s="18"/>
      <c r="AG527" s="18"/>
      <c r="AH527" s="18"/>
      <c r="AI527" s="18"/>
      <c r="AJ527" s="18"/>
    </row>
    <row r="528" spans="1:36" s="11" customFormat="1" ht="15" hidden="1" customHeight="1" x14ac:dyDescent="0.2">
      <c r="A528" s="14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50"/>
      <c r="AE528" s="18"/>
      <c r="AF528" s="18"/>
      <c r="AG528" s="18"/>
      <c r="AH528" s="18"/>
      <c r="AI528" s="18"/>
      <c r="AJ528" s="18"/>
    </row>
    <row r="529" spans="1:36" s="11" customFormat="1" ht="15" hidden="1" customHeight="1" x14ac:dyDescent="0.2">
      <c r="A529" s="14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50"/>
      <c r="AE529" s="18"/>
      <c r="AF529" s="18"/>
      <c r="AG529" s="18"/>
      <c r="AH529" s="18"/>
      <c r="AI529" s="18"/>
      <c r="AJ529" s="18"/>
    </row>
    <row r="530" spans="1:36" s="11" customFormat="1" ht="15" hidden="1" customHeight="1" x14ac:dyDescent="0.2">
      <c r="A530" s="14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50"/>
      <c r="AE530" s="18"/>
      <c r="AF530" s="18"/>
      <c r="AG530" s="18"/>
      <c r="AH530" s="18"/>
      <c r="AI530" s="18"/>
      <c r="AJ530" s="18"/>
    </row>
    <row r="531" spans="1:36" s="11" customFormat="1" ht="15" hidden="1" customHeight="1" x14ac:dyDescent="0.2">
      <c r="A531" s="14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50"/>
      <c r="AE531" s="18"/>
      <c r="AF531" s="18"/>
      <c r="AG531" s="18"/>
      <c r="AH531" s="18"/>
      <c r="AI531" s="18"/>
      <c r="AJ531" s="18"/>
    </row>
    <row r="532" spans="1:36" s="11" customFormat="1" ht="15" hidden="1" customHeight="1" x14ac:dyDescent="0.2">
      <c r="A532" s="14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50"/>
      <c r="AE532" s="18"/>
      <c r="AF532" s="18"/>
      <c r="AG532" s="18"/>
      <c r="AH532" s="18"/>
      <c r="AI532" s="18"/>
      <c r="AJ532" s="18"/>
    </row>
    <row r="533" spans="1:36" s="11" customFormat="1" ht="15" hidden="1" customHeight="1" x14ac:dyDescent="0.2">
      <c r="A533" s="14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50"/>
      <c r="AE533" s="18"/>
      <c r="AF533" s="18"/>
      <c r="AG533" s="18"/>
      <c r="AH533" s="18"/>
      <c r="AI533" s="18"/>
      <c r="AJ533" s="18"/>
    </row>
    <row r="534" spans="1:36" s="11" customFormat="1" ht="15" hidden="1" customHeight="1" x14ac:dyDescent="0.2">
      <c r="A534" s="14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50"/>
      <c r="AE534" s="18"/>
      <c r="AF534" s="18"/>
      <c r="AG534" s="18"/>
      <c r="AH534" s="18"/>
      <c r="AI534" s="18"/>
      <c r="AJ534" s="18"/>
    </row>
    <row r="535" spans="1:36" s="11" customFormat="1" ht="15" hidden="1" customHeight="1" x14ac:dyDescent="0.2">
      <c r="A535" s="14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50"/>
      <c r="AE535" s="18"/>
      <c r="AF535" s="18"/>
      <c r="AG535" s="18"/>
      <c r="AH535" s="18"/>
      <c r="AI535" s="18"/>
      <c r="AJ535" s="18"/>
    </row>
    <row r="536" spans="1:36" s="11" customFormat="1" ht="15" hidden="1" customHeight="1" x14ac:dyDescent="0.2">
      <c r="A536" s="14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50"/>
      <c r="AE536" s="18"/>
      <c r="AF536" s="18"/>
      <c r="AG536" s="18"/>
      <c r="AH536" s="18"/>
      <c r="AI536" s="18"/>
      <c r="AJ536" s="18"/>
    </row>
    <row r="537" spans="1:36" s="11" customFormat="1" ht="15" hidden="1" customHeight="1" x14ac:dyDescent="0.2">
      <c r="A537" s="14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50"/>
      <c r="AE537" s="18"/>
      <c r="AF537" s="18"/>
      <c r="AG537" s="18"/>
      <c r="AH537" s="18"/>
      <c r="AI537" s="18"/>
      <c r="AJ537" s="18"/>
    </row>
    <row r="538" spans="1:36" s="11" customFormat="1" ht="15" hidden="1" customHeight="1" x14ac:dyDescent="0.2">
      <c r="A538" s="14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50"/>
      <c r="AE538" s="18"/>
      <c r="AF538" s="18"/>
      <c r="AG538" s="18"/>
      <c r="AH538" s="18"/>
      <c r="AI538" s="18"/>
      <c r="AJ538" s="18"/>
    </row>
    <row r="539" spans="1:36" s="11" customFormat="1" ht="15" hidden="1" customHeight="1" x14ac:dyDescent="0.2">
      <c r="A539" s="14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50"/>
      <c r="AE539" s="18"/>
      <c r="AF539" s="18"/>
      <c r="AG539" s="18"/>
      <c r="AH539" s="18"/>
      <c r="AI539" s="18"/>
      <c r="AJ539" s="18"/>
    </row>
    <row r="540" spans="1:36" s="11" customFormat="1" ht="15" hidden="1" customHeight="1" x14ac:dyDescent="0.2">
      <c r="A540" s="14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50"/>
      <c r="AE540" s="18"/>
      <c r="AF540" s="18"/>
      <c r="AG540" s="18"/>
      <c r="AH540" s="18"/>
      <c r="AI540" s="18"/>
      <c r="AJ540" s="18"/>
    </row>
    <row r="541" spans="1:36" s="11" customFormat="1" ht="15" hidden="1" customHeight="1" x14ac:dyDescent="0.2">
      <c r="A541" s="14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50"/>
      <c r="AE541" s="18"/>
      <c r="AF541" s="18"/>
      <c r="AG541" s="18"/>
      <c r="AH541" s="18"/>
      <c r="AI541" s="18"/>
      <c r="AJ541" s="18"/>
    </row>
    <row r="542" spans="1:36" s="11" customFormat="1" ht="15" hidden="1" customHeight="1" x14ac:dyDescent="0.2">
      <c r="A542" s="14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50"/>
      <c r="AE542" s="18"/>
      <c r="AF542" s="18"/>
      <c r="AG542" s="18"/>
      <c r="AH542" s="18"/>
      <c r="AI542" s="18"/>
      <c r="AJ542" s="18"/>
    </row>
    <row r="543" spans="1:36" s="11" customFormat="1" ht="15" hidden="1" customHeight="1" x14ac:dyDescent="0.2">
      <c r="A543" s="14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50"/>
      <c r="AE543" s="18"/>
      <c r="AF543" s="18"/>
      <c r="AG543" s="18"/>
      <c r="AH543" s="18"/>
      <c r="AI543" s="18"/>
      <c r="AJ543" s="18"/>
    </row>
    <row r="544" spans="1:36" s="11" customFormat="1" ht="15" hidden="1" customHeight="1" x14ac:dyDescent="0.2">
      <c r="A544" s="14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50"/>
      <c r="AE544" s="18"/>
      <c r="AF544" s="18"/>
      <c r="AG544" s="18"/>
      <c r="AH544" s="18"/>
      <c r="AI544" s="18"/>
      <c r="AJ544" s="18"/>
    </row>
    <row r="545" spans="1:36" s="11" customFormat="1" ht="15" hidden="1" customHeight="1" x14ac:dyDescent="0.2">
      <c r="A545" s="14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50"/>
      <c r="AE545" s="18"/>
      <c r="AF545" s="18"/>
      <c r="AG545" s="18"/>
      <c r="AH545" s="18"/>
      <c r="AI545" s="18"/>
      <c r="AJ545" s="18"/>
    </row>
    <row r="546" spans="1:36" s="11" customFormat="1" ht="15" hidden="1" customHeight="1" x14ac:dyDescent="0.2">
      <c r="A546" s="14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50"/>
      <c r="AE546" s="18"/>
      <c r="AF546" s="18"/>
      <c r="AG546" s="18"/>
      <c r="AH546" s="18"/>
      <c r="AI546" s="18"/>
      <c r="AJ546" s="18"/>
    </row>
    <row r="547" spans="1:36" s="11" customFormat="1" ht="15" hidden="1" customHeight="1" x14ac:dyDescent="0.2">
      <c r="A547" s="14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50"/>
      <c r="AE547" s="18"/>
      <c r="AF547" s="18"/>
      <c r="AG547" s="18"/>
      <c r="AH547" s="18"/>
      <c r="AI547" s="18"/>
      <c r="AJ547" s="18"/>
    </row>
    <row r="548" spans="1:36" s="11" customFormat="1" ht="15" hidden="1" customHeight="1" x14ac:dyDescent="0.2">
      <c r="A548" s="14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50"/>
      <c r="AE548" s="18"/>
      <c r="AF548" s="18"/>
      <c r="AG548" s="18"/>
      <c r="AH548" s="18"/>
      <c r="AI548" s="18"/>
      <c r="AJ548" s="18"/>
    </row>
    <row r="549" spans="1:36" s="11" customFormat="1" ht="15" hidden="1" customHeight="1" x14ac:dyDescent="0.2">
      <c r="A549" s="14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50"/>
      <c r="AE549" s="18"/>
      <c r="AF549" s="18"/>
      <c r="AG549" s="18"/>
      <c r="AH549" s="18"/>
      <c r="AI549" s="18"/>
      <c r="AJ549" s="18"/>
    </row>
    <row r="550" spans="1:36" s="11" customFormat="1" ht="15" hidden="1" customHeight="1" x14ac:dyDescent="0.2">
      <c r="A550" s="14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50"/>
      <c r="AE550" s="18"/>
      <c r="AF550" s="18"/>
      <c r="AG550" s="18"/>
      <c r="AH550" s="18"/>
      <c r="AI550" s="18"/>
      <c r="AJ550" s="18"/>
    </row>
    <row r="551" spans="1:36" s="11" customFormat="1" ht="15" hidden="1" customHeight="1" x14ac:dyDescent="0.2">
      <c r="A551" s="14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50"/>
      <c r="AE551" s="18"/>
      <c r="AF551" s="18"/>
      <c r="AG551" s="18"/>
      <c r="AH551" s="18"/>
      <c r="AI551" s="18"/>
      <c r="AJ551" s="18"/>
    </row>
    <row r="552" spans="1:36" s="11" customFormat="1" ht="15" hidden="1" customHeight="1" x14ac:dyDescent="0.2">
      <c r="A552" s="14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50"/>
      <c r="AE552" s="18"/>
      <c r="AF552" s="18"/>
      <c r="AG552" s="18"/>
      <c r="AH552" s="18"/>
      <c r="AI552" s="18"/>
      <c r="AJ552" s="18"/>
    </row>
    <row r="553" spans="1:36" s="11" customFormat="1" ht="15" hidden="1" customHeight="1" x14ac:dyDescent="0.2">
      <c r="A553" s="14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50"/>
      <c r="AE553" s="18"/>
      <c r="AF553" s="18"/>
      <c r="AG553" s="18"/>
      <c r="AH553" s="18"/>
      <c r="AI553" s="18"/>
      <c r="AJ553" s="18"/>
    </row>
    <row r="554" spans="1:36" s="11" customFormat="1" ht="15" hidden="1" customHeight="1" x14ac:dyDescent="0.2">
      <c r="A554" s="14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50"/>
      <c r="AE554" s="18"/>
      <c r="AF554" s="18"/>
      <c r="AG554" s="18"/>
      <c r="AH554" s="18"/>
      <c r="AI554" s="18"/>
      <c r="AJ554" s="18"/>
    </row>
    <row r="555" spans="1:36" s="11" customFormat="1" ht="15" hidden="1" customHeight="1" x14ac:dyDescent="0.2">
      <c r="A555" s="14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50"/>
      <c r="AE555" s="18"/>
      <c r="AF555" s="18"/>
      <c r="AG555" s="18"/>
      <c r="AH555" s="18"/>
      <c r="AI555" s="18"/>
      <c r="AJ555" s="18"/>
    </row>
    <row r="556" spans="1:36" s="11" customFormat="1" ht="15" hidden="1" customHeight="1" x14ac:dyDescent="0.2">
      <c r="A556" s="14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50"/>
      <c r="AE556" s="18"/>
      <c r="AF556" s="18"/>
      <c r="AG556" s="18"/>
      <c r="AH556" s="18"/>
      <c r="AI556" s="18"/>
      <c r="AJ556" s="18"/>
    </row>
    <row r="557" spans="1:36" s="11" customFormat="1" ht="15" hidden="1" customHeight="1" x14ac:dyDescent="0.2">
      <c r="A557" s="14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50"/>
      <c r="AE557" s="18"/>
      <c r="AF557" s="18"/>
      <c r="AG557" s="18"/>
      <c r="AH557" s="18"/>
      <c r="AI557" s="18"/>
      <c r="AJ557" s="18"/>
    </row>
    <row r="558" spans="1:36" s="11" customFormat="1" ht="15" hidden="1" customHeight="1" x14ac:dyDescent="0.2">
      <c r="A558" s="14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50"/>
      <c r="AE558" s="18"/>
      <c r="AF558" s="18"/>
      <c r="AG558" s="18"/>
      <c r="AH558" s="18"/>
      <c r="AI558" s="18"/>
      <c r="AJ558" s="18"/>
    </row>
    <row r="559" spans="1:36" s="11" customFormat="1" ht="15" hidden="1" customHeight="1" x14ac:dyDescent="0.2">
      <c r="A559" s="14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50"/>
      <c r="AE559" s="18"/>
      <c r="AF559" s="18"/>
      <c r="AG559" s="18"/>
      <c r="AH559" s="18"/>
      <c r="AI559" s="18"/>
      <c r="AJ559" s="18"/>
    </row>
    <row r="560" spans="1:36" s="11" customFormat="1" ht="15" hidden="1" customHeight="1" x14ac:dyDescent="0.2">
      <c r="A560" s="14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50"/>
      <c r="AE560" s="18"/>
      <c r="AF560" s="18"/>
      <c r="AG560" s="18"/>
      <c r="AH560" s="18"/>
      <c r="AI560" s="18"/>
      <c r="AJ560" s="18"/>
    </row>
    <row r="561" spans="1:36" s="11" customFormat="1" ht="15" hidden="1" customHeight="1" x14ac:dyDescent="0.2">
      <c r="A561" s="14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50"/>
      <c r="AE561" s="18"/>
      <c r="AF561" s="18"/>
      <c r="AG561" s="18"/>
      <c r="AH561" s="18"/>
      <c r="AI561" s="18"/>
      <c r="AJ561" s="18"/>
    </row>
    <row r="562" spans="1:36" s="11" customFormat="1" ht="15" hidden="1" customHeight="1" x14ac:dyDescent="0.2">
      <c r="A562" s="14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50"/>
      <c r="AE562" s="18"/>
      <c r="AF562" s="18"/>
      <c r="AG562" s="18"/>
      <c r="AH562" s="18"/>
      <c r="AI562" s="18"/>
      <c r="AJ562" s="18"/>
    </row>
    <row r="563" spans="1:36" s="11" customFormat="1" ht="15" hidden="1" customHeight="1" x14ac:dyDescent="0.15">
      <c r="A563" s="14"/>
      <c r="B563" s="79"/>
      <c r="C563" s="202"/>
      <c r="D563" s="203"/>
      <c r="E563" s="203"/>
      <c r="F563" s="204"/>
      <c r="G563" s="205"/>
      <c r="H563" s="205"/>
      <c r="I563" s="206"/>
      <c r="J563" s="205"/>
      <c r="K563" s="205"/>
      <c r="L563" s="207"/>
      <c r="M563" s="208"/>
      <c r="N563" s="209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52"/>
      <c r="AE563" s="14"/>
      <c r="AF563" s="73"/>
      <c r="AG563" s="14"/>
      <c r="AH563" s="14"/>
    </row>
    <row r="564" spans="1:36" s="11" customFormat="1" ht="15" hidden="1" customHeight="1" x14ac:dyDescent="0.15">
      <c r="A564" s="14"/>
      <c r="B564" s="79"/>
      <c r="C564" s="202"/>
      <c r="D564" s="203"/>
      <c r="E564" s="203"/>
      <c r="F564" s="204"/>
      <c r="G564" s="205"/>
      <c r="H564" s="205"/>
      <c r="I564" s="206"/>
      <c r="J564" s="205"/>
      <c r="K564" s="205"/>
      <c r="L564" s="207"/>
      <c r="M564" s="208"/>
      <c r="N564" s="209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52"/>
      <c r="AE564" s="14"/>
      <c r="AF564" s="73"/>
      <c r="AG564" s="14"/>
      <c r="AH564" s="14"/>
    </row>
    <row r="565" spans="1:36" s="11" customFormat="1" ht="15" hidden="1" customHeight="1" x14ac:dyDescent="0.15">
      <c r="A565" s="14"/>
      <c r="B565" s="79"/>
      <c r="C565" s="202"/>
      <c r="D565" s="203"/>
      <c r="E565" s="203"/>
      <c r="F565" s="204"/>
      <c r="G565" s="205"/>
      <c r="H565" s="205"/>
      <c r="I565" s="206"/>
      <c r="J565" s="205"/>
      <c r="K565" s="205"/>
      <c r="L565" s="207"/>
      <c r="M565" s="208"/>
      <c r="N565" s="209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52"/>
      <c r="AE565" s="14"/>
      <c r="AF565" s="73"/>
      <c r="AG565" s="14"/>
      <c r="AH565" s="14"/>
    </row>
    <row r="566" spans="1:36" s="11" customFormat="1" ht="15" hidden="1" customHeight="1" x14ac:dyDescent="0.15">
      <c r="A566" s="14"/>
      <c r="B566" s="79"/>
      <c r="C566" s="202"/>
      <c r="D566" s="203"/>
      <c r="E566" s="203"/>
      <c r="F566" s="204"/>
      <c r="G566" s="205"/>
      <c r="H566" s="205"/>
      <c r="I566" s="206"/>
      <c r="J566" s="205"/>
      <c r="K566" s="205"/>
      <c r="L566" s="207"/>
      <c r="M566" s="208"/>
      <c r="N566" s="209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52"/>
      <c r="AE566" s="14"/>
      <c r="AF566" s="73"/>
      <c r="AG566" s="14"/>
      <c r="AH566" s="14"/>
    </row>
    <row r="567" spans="1:36" s="11" customFormat="1" ht="15" hidden="1" customHeight="1" x14ac:dyDescent="0.15">
      <c r="A567" s="14"/>
      <c r="B567" s="79"/>
      <c r="C567" s="202"/>
      <c r="D567" s="203"/>
      <c r="E567" s="203"/>
      <c r="F567" s="204"/>
      <c r="G567" s="205"/>
      <c r="H567" s="205"/>
      <c r="I567" s="206"/>
      <c r="J567" s="205"/>
      <c r="K567" s="205"/>
      <c r="L567" s="207"/>
      <c r="M567" s="208"/>
      <c r="N567" s="209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52"/>
      <c r="AE567" s="14"/>
      <c r="AF567" s="73"/>
      <c r="AG567" s="14"/>
      <c r="AH567" s="14"/>
    </row>
    <row r="568" spans="1:36" s="11" customFormat="1" ht="15" hidden="1" customHeight="1" x14ac:dyDescent="0.15">
      <c r="A568" s="14"/>
      <c r="B568" s="79"/>
      <c r="C568" s="202"/>
      <c r="D568" s="203"/>
      <c r="E568" s="203"/>
      <c r="F568" s="204"/>
      <c r="G568" s="205"/>
      <c r="H568" s="205"/>
      <c r="I568" s="206"/>
      <c r="J568" s="205"/>
      <c r="K568" s="205"/>
      <c r="L568" s="207"/>
      <c r="M568" s="208"/>
      <c r="N568" s="209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52"/>
      <c r="AE568" s="14"/>
      <c r="AF568" s="73"/>
      <c r="AG568" s="14"/>
      <c r="AH568" s="14"/>
    </row>
    <row r="569" spans="1:36" s="11" customFormat="1" ht="15" hidden="1" customHeight="1" x14ac:dyDescent="0.15">
      <c r="A569" s="14"/>
      <c r="B569" s="79"/>
      <c r="C569" s="202"/>
      <c r="D569" s="203"/>
      <c r="E569" s="203"/>
      <c r="F569" s="204"/>
      <c r="G569" s="205"/>
      <c r="H569" s="205"/>
      <c r="I569" s="206"/>
      <c r="J569" s="205"/>
      <c r="K569" s="205"/>
      <c r="L569" s="207"/>
      <c r="M569" s="208"/>
      <c r="N569" s="209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52"/>
      <c r="AE569" s="14"/>
      <c r="AF569" s="73"/>
      <c r="AG569" s="14"/>
      <c r="AH569" s="14"/>
    </row>
    <row r="570" spans="1:36" s="11" customFormat="1" ht="15" hidden="1" customHeight="1" x14ac:dyDescent="0.15">
      <c r="A570" s="14"/>
      <c r="B570" s="79"/>
      <c r="C570" s="202"/>
      <c r="D570" s="203"/>
      <c r="E570" s="203"/>
      <c r="F570" s="204"/>
      <c r="G570" s="205"/>
      <c r="H570" s="205"/>
      <c r="I570" s="206"/>
      <c r="J570" s="205"/>
      <c r="K570" s="205"/>
      <c r="L570" s="207"/>
      <c r="M570" s="208"/>
      <c r="N570" s="209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52"/>
      <c r="AE570" s="14"/>
      <c r="AF570" s="73"/>
      <c r="AG570" s="14"/>
      <c r="AH570" s="14"/>
    </row>
    <row r="571" spans="1:36" s="11" customFormat="1" ht="15" hidden="1" customHeight="1" x14ac:dyDescent="0.15">
      <c r="A571" s="14"/>
      <c r="B571" s="79"/>
      <c r="C571" s="202"/>
      <c r="D571" s="203"/>
      <c r="E571" s="203"/>
      <c r="F571" s="204"/>
      <c r="G571" s="205"/>
      <c r="H571" s="205"/>
      <c r="I571" s="206"/>
      <c r="J571" s="205"/>
      <c r="K571" s="205"/>
      <c r="L571" s="207"/>
      <c r="M571" s="208"/>
      <c r="N571" s="209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52"/>
      <c r="AE571" s="14"/>
      <c r="AF571" s="73"/>
      <c r="AG571" s="14"/>
      <c r="AH571" s="14"/>
    </row>
    <row r="572" spans="1:36" s="11" customFormat="1" ht="15" hidden="1" customHeight="1" x14ac:dyDescent="0.15">
      <c r="A572" s="14"/>
      <c r="B572" s="79"/>
      <c r="C572" s="202"/>
      <c r="D572" s="203"/>
      <c r="E572" s="203"/>
      <c r="F572" s="204"/>
      <c r="G572" s="205"/>
      <c r="H572" s="205"/>
      <c r="I572" s="206"/>
      <c r="J572" s="205"/>
      <c r="K572" s="205"/>
      <c r="L572" s="207"/>
      <c r="M572" s="208"/>
      <c r="N572" s="209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52"/>
      <c r="AE572" s="14"/>
      <c r="AF572" s="73"/>
      <c r="AG572" s="14"/>
      <c r="AH572" s="14"/>
    </row>
    <row r="573" spans="1:36" s="11" customFormat="1" ht="15" hidden="1" customHeight="1" x14ac:dyDescent="0.15">
      <c r="A573" s="14"/>
      <c r="B573" s="79"/>
      <c r="C573" s="202"/>
      <c r="D573" s="203"/>
      <c r="E573" s="203"/>
      <c r="F573" s="204"/>
      <c r="G573" s="205"/>
      <c r="H573" s="205"/>
      <c r="I573" s="206"/>
      <c r="J573" s="205"/>
      <c r="K573" s="205"/>
      <c r="L573" s="207"/>
      <c r="M573" s="208"/>
      <c r="N573" s="209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52"/>
      <c r="AE573" s="14"/>
      <c r="AF573" s="73"/>
      <c r="AG573" s="14"/>
      <c r="AH573" s="14"/>
    </row>
    <row r="574" spans="1:36" s="11" customFormat="1" ht="15" hidden="1" customHeight="1" x14ac:dyDescent="0.15">
      <c r="A574" s="14"/>
      <c r="B574" s="79"/>
      <c r="C574" s="202"/>
      <c r="D574" s="203"/>
      <c r="E574" s="203"/>
      <c r="F574" s="204"/>
      <c r="G574" s="205"/>
      <c r="H574" s="205"/>
      <c r="I574" s="206"/>
      <c r="J574" s="205"/>
      <c r="K574" s="205"/>
      <c r="L574" s="207"/>
      <c r="M574" s="208"/>
      <c r="N574" s="209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52"/>
      <c r="AE574" s="14"/>
      <c r="AF574" s="73"/>
      <c r="AG574" s="14"/>
      <c r="AH574" s="14"/>
    </row>
    <row r="575" spans="1:36" s="11" customFormat="1" ht="15" hidden="1" customHeight="1" x14ac:dyDescent="0.15">
      <c r="A575" s="14"/>
      <c r="B575" s="79"/>
      <c r="C575" s="202"/>
      <c r="D575" s="203"/>
      <c r="E575" s="203"/>
      <c r="F575" s="204"/>
      <c r="G575" s="205"/>
      <c r="H575" s="205"/>
      <c r="I575" s="206"/>
      <c r="J575" s="205"/>
      <c r="K575" s="205"/>
      <c r="L575" s="207"/>
      <c r="M575" s="208"/>
      <c r="N575" s="209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52"/>
      <c r="AE575" s="14"/>
      <c r="AF575" s="73"/>
      <c r="AG575" s="14"/>
      <c r="AH575" s="14"/>
    </row>
    <row r="576" spans="1:36" s="11" customFormat="1" ht="15" hidden="1" customHeight="1" x14ac:dyDescent="0.15">
      <c r="A576" s="14"/>
      <c r="B576" s="79"/>
      <c r="C576" s="202"/>
      <c r="D576" s="203"/>
      <c r="E576" s="203"/>
      <c r="F576" s="204"/>
      <c r="G576" s="205"/>
      <c r="H576" s="205"/>
      <c r="I576" s="206"/>
      <c r="J576" s="205"/>
      <c r="K576" s="205"/>
      <c r="L576" s="207"/>
      <c r="M576" s="208"/>
      <c r="N576" s="209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52"/>
      <c r="AE576" s="14"/>
      <c r="AF576" s="73"/>
      <c r="AG576" s="14"/>
      <c r="AH576" s="14"/>
    </row>
    <row r="577" spans="1:34" s="11" customFormat="1" ht="15" hidden="1" customHeight="1" x14ac:dyDescent="0.15">
      <c r="A577" s="14"/>
      <c r="B577" s="79"/>
      <c r="C577" s="202"/>
      <c r="D577" s="203"/>
      <c r="E577" s="203"/>
      <c r="F577" s="204"/>
      <c r="G577" s="205"/>
      <c r="H577" s="205"/>
      <c r="I577" s="206"/>
      <c r="J577" s="205"/>
      <c r="K577" s="205"/>
      <c r="L577" s="207"/>
      <c r="M577" s="208"/>
      <c r="N577" s="209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52"/>
      <c r="AE577" s="14"/>
      <c r="AF577" s="73"/>
      <c r="AG577" s="14"/>
      <c r="AH577" s="14"/>
    </row>
    <row r="578" spans="1:34" s="11" customFormat="1" ht="15" hidden="1" customHeight="1" x14ac:dyDescent="0.15">
      <c r="A578" s="14"/>
      <c r="B578" s="79"/>
      <c r="C578" s="202"/>
      <c r="D578" s="203"/>
      <c r="E578" s="203"/>
      <c r="F578" s="204"/>
      <c r="G578" s="205"/>
      <c r="H578" s="205"/>
      <c r="I578" s="206"/>
      <c r="J578" s="205"/>
      <c r="K578" s="205"/>
      <c r="L578" s="207"/>
      <c r="M578" s="208"/>
      <c r="N578" s="209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52"/>
      <c r="AE578" s="14"/>
      <c r="AF578" s="73"/>
      <c r="AG578" s="14"/>
      <c r="AH578" s="14"/>
    </row>
    <row r="579" spans="1:34" s="11" customFormat="1" ht="15" hidden="1" customHeight="1" x14ac:dyDescent="0.15">
      <c r="A579" s="14"/>
      <c r="B579" s="79"/>
      <c r="C579" s="202"/>
      <c r="D579" s="203"/>
      <c r="E579" s="203"/>
      <c r="F579" s="204"/>
      <c r="G579" s="205"/>
      <c r="H579" s="205"/>
      <c r="I579" s="206"/>
      <c r="J579" s="205"/>
      <c r="K579" s="205"/>
      <c r="L579" s="207"/>
      <c r="M579" s="208"/>
      <c r="N579" s="209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52"/>
      <c r="AE579" s="14"/>
      <c r="AF579" s="73"/>
      <c r="AG579" s="14"/>
      <c r="AH579" s="14"/>
    </row>
    <row r="580" spans="1:34" s="11" customFormat="1" ht="15" hidden="1" customHeight="1" x14ac:dyDescent="0.15">
      <c r="A580" s="14"/>
      <c r="B580" s="79"/>
      <c r="C580" s="202"/>
      <c r="D580" s="203"/>
      <c r="E580" s="203"/>
      <c r="F580" s="204"/>
      <c r="G580" s="205"/>
      <c r="H580" s="205"/>
      <c r="I580" s="206"/>
      <c r="J580" s="205"/>
      <c r="K580" s="205"/>
      <c r="L580" s="207"/>
      <c r="M580" s="208"/>
      <c r="N580" s="209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52"/>
      <c r="AE580" s="14"/>
      <c r="AF580" s="73"/>
      <c r="AG580" s="14"/>
      <c r="AH580" s="14"/>
    </row>
    <row r="581" spans="1:34" s="11" customFormat="1" ht="15" hidden="1" customHeight="1" x14ac:dyDescent="0.15">
      <c r="A581" s="14"/>
      <c r="B581" s="79"/>
      <c r="C581" s="202"/>
      <c r="D581" s="203"/>
      <c r="E581" s="203"/>
      <c r="F581" s="204"/>
      <c r="G581" s="205"/>
      <c r="H581" s="205"/>
      <c r="I581" s="206"/>
      <c r="J581" s="205"/>
      <c r="K581" s="205"/>
      <c r="L581" s="207"/>
      <c r="M581" s="208"/>
      <c r="N581" s="209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52"/>
      <c r="AE581" s="14"/>
      <c r="AF581" s="73"/>
      <c r="AG581" s="14"/>
      <c r="AH581" s="14"/>
    </row>
    <row r="582" spans="1:34" s="11" customFormat="1" ht="15" hidden="1" customHeight="1" x14ac:dyDescent="0.15">
      <c r="A582" s="14"/>
      <c r="B582" s="79"/>
      <c r="C582" s="202"/>
      <c r="D582" s="203"/>
      <c r="E582" s="203"/>
      <c r="F582" s="204"/>
      <c r="G582" s="205"/>
      <c r="H582" s="205"/>
      <c r="I582" s="206"/>
      <c r="J582" s="205"/>
      <c r="K582" s="205"/>
      <c r="L582" s="207"/>
      <c r="M582" s="208"/>
      <c r="N582" s="209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52"/>
      <c r="AE582" s="14"/>
      <c r="AF582" s="73"/>
      <c r="AG582" s="14"/>
      <c r="AH582" s="14"/>
    </row>
    <row r="583" spans="1:34" s="11" customFormat="1" ht="15" hidden="1" customHeight="1" x14ac:dyDescent="0.15">
      <c r="A583" s="14"/>
      <c r="B583" s="79"/>
      <c r="C583" s="202"/>
      <c r="D583" s="203"/>
      <c r="E583" s="203"/>
      <c r="F583" s="204"/>
      <c r="G583" s="205"/>
      <c r="H583" s="205"/>
      <c r="I583" s="206"/>
      <c r="J583" s="205"/>
      <c r="K583" s="205"/>
      <c r="L583" s="207"/>
      <c r="M583" s="208"/>
      <c r="N583" s="209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52"/>
      <c r="AE583" s="14"/>
      <c r="AF583" s="73"/>
      <c r="AG583" s="14"/>
      <c r="AH583" s="14"/>
    </row>
    <row r="584" spans="1:34" s="11" customFormat="1" ht="15" hidden="1" customHeight="1" x14ac:dyDescent="0.15">
      <c r="A584" s="14"/>
      <c r="B584" s="79"/>
      <c r="C584" s="202"/>
      <c r="D584" s="203"/>
      <c r="E584" s="203"/>
      <c r="F584" s="204"/>
      <c r="G584" s="205"/>
      <c r="H584" s="205"/>
      <c r="I584" s="206"/>
      <c r="J584" s="205"/>
      <c r="K584" s="205"/>
      <c r="L584" s="207"/>
      <c r="M584" s="208"/>
      <c r="N584" s="209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52"/>
      <c r="AE584" s="14"/>
      <c r="AF584" s="73"/>
      <c r="AG584" s="14"/>
      <c r="AH584" s="14"/>
    </row>
    <row r="585" spans="1:34" s="11" customFormat="1" ht="15" hidden="1" customHeight="1" x14ac:dyDescent="0.15">
      <c r="A585" s="14"/>
      <c r="B585" s="79"/>
      <c r="C585" s="202"/>
      <c r="D585" s="203"/>
      <c r="E585" s="203"/>
      <c r="F585" s="204"/>
      <c r="G585" s="205"/>
      <c r="H585" s="205"/>
      <c r="I585" s="206"/>
      <c r="J585" s="205"/>
      <c r="K585" s="205"/>
      <c r="L585" s="207"/>
      <c r="M585" s="208"/>
      <c r="N585" s="209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52"/>
      <c r="AE585" s="14"/>
      <c r="AF585" s="73"/>
      <c r="AG585" s="14"/>
      <c r="AH585" s="14"/>
    </row>
    <row r="586" spans="1:34" s="11" customFormat="1" ht="15" hidden="1" customHeight="1" x14ac:dyDescent="0.15">
      <c r="A586" s="14"/>
      <c r="B586" s="79"/>
      <c r="C586" s="202"/>
      <c r="D586" s="203"/>
      <c r="E586" s="203"/>
      <c r="F586" s="204"/>
      <c r="G586" s="205"/>
      <c r="H586" s="205"/>
      <c r="I586" s="206"/>
      <c r="J586" s="205"/>
      <c r="K586" s="205"/>
      <c r="L586" s="207"/>
      <c r="M586" s="208"/>
      <c r="N586" s="209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52"/>
      <c r="AE586" s="14"/>
      <c r="AF586" s="73"/>
      <c r="AG586" s="14"/>
      <c r="AH586" s="14"/>
    </row>
    <row r="587" spans="1:34" s="11" customFormat="1" ht="15" hidden="1" customHeight="1" x14ac:dyDescent="0.15">
      <c r="A587" s="14"/>
      <c r="B587" s="79"/>
      <c r="C587" s="202"/>
      <c r="D587" s="203"/>
      <c r="E587" s="203"/>
      <c r="F587" s="204"/>
      <c r="G587" s="205"/>
      <c r="H587" s="205"/>
      <c r="I587" s="206"/>
      <c r="J587" s="205"/>
      <c r="K587" s="205"/>
      <c r="L587" s="207"/>
      <c r="M587" s="208"/>
      <c r="N587" s="209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52"/>
      <c r="AE587" s="14"/>
      <c r="AF587" s="73"/>
      <c r="AG587" s="14"/>
      <c r="AH587" s="14"/>
    </row>
    <row r="588" spans="1:34" s="11" customFormat="1" ht="15" hidden="1" customHeight="1" x14ac:dyDescent="0.15">
      <c r="A588" s="14"/>
      <c r="B588" s="79"/>
      <c r="C588" s="202"/>
      <c r="D588" s="203"/>
      <c r="E588" s="203"/>
      <c r="F588" s="204"/>
      <c r="G588" s="205"/>
      <c r="H588" s="205"/>
      <c r="I588" s="206"/>
      <c r="J588" s="205"/>
      <c r="K588" s="205"/>
      <c r="L588" s="207"/>
      <c r="M588" s="208"/>
      <c r="N588" s="209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52"/>
      <c r="AE588" s="14"/>
      <c r="AF588" s="73"/>
      <c r="AG588" s="14"/>
      <c r="AH588" s="14"/>
    </row>
    <row r="589" spans="1:34" s="11" customFormat="1" ht="15" hidden="1" customHeight="1" x14ac:dyDescent="0.15">
      <c r="A589" s="14"/>
      <c r="B589" s="79"/>
      <c r="C589" s="202"/>
      <c r="D589" s="203"/>
      <c r="E589" s="203"/>
      <c r="F589" s="204"/>
      <c r="G589" s="205"/>
      <c r="H589" s="205"/>
      <c r="I589" s="206"/>
      <c r="J589" s="205"/>
      <c r="K589" s="205"/>
      <c r="L589" s="207"/>
      <c r="M589" s="208"/>
      <c r="N589" s="209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52"/>
      <c r="AE589" s="14"/>
      <c r="AF589" s="73"/>
      <c r="AG589" s="14"/>
      <c r="AH589" s="14"/>
    </row>
    <row r="590" spans="1:34" s="11" customFormat="1" ht="15" hidden="1" customHeight="1" x14ac:dyDescent="0.15">
      <c r="A590" s="14"/>
      <c r="B590" s="79"/>
      <c r="C590" s="202"/>
      <c r="D590" s="203"/>
      <c r="E590" s="203"/>
      <c r="F590" s="204"/>
      <c r="G590" s="205"/>
      <c r="H590" s="205"/>
      <c r="I590" s="206"/>
      <c r="J590" s="205"/>
      <c r="K590" s="205"/>
      <c r="L590" s="207"/>
      <c r="M590" s="208"/>
      <c r="N590" s="209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52"/>
      <c r="AE590" s="14"/>
      <c r="AF590" s="73"/>
      <c r="AG590" s="14"/>
      <c r="AH590" s="14"/>
    </row>
    <row r="591" spans="1:34" s="11" customFormat="1" ht="15" hidden="1" customHeight="1" x14ac:dyDescent="0.15">
      <c r="A591" s="14"/>
      <c r="B591" s="79"/>
      <c r="C591" s="202"/>
      <c r="D591" s="203"/>
      <c r="E591" s="203"/>
      <c r="F591" s="204"/>
      <c r="G591" s="205"/>
      <c r="H591" s="205"/>
      <c r="I591" s="206"/>
      <c r="J591" s="205"/>
      <c r="K591" s="205"/>
      <c r="L591" s="207"/>
      <c r="M591" s="208"/>
      <c r="N591" s="209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52"/>
      <c r="AE591" s="14"/>
      <c r="AF591" s="73"/>
      <c r="AG591" s="14"/>
      <c r="AH591" s="14"/>
    </row>
    <row r="592" spans="1:34" s="11" customFormat="1" ht="15" hidden="1" customHeight="1" x14ac:dyDescent="0.15">
      <c r="A592" s="14"/>
      <c r="B592" s="79"/>
      <c r="C592" s="202"/>
      <c r="D592" s="203"/>
      <c r="E592" s="203"/>
      <c r="F592" s="204"/>
      <c r="G592" s="205"/>
      <c r="H592" s="205"/>
      <c r="I592" s="206"/>
      <c r="J592" s="205"/>
      <c r="K592" s="205"/>
      <c r="L592" s="207"/>
      <c r="M592" s="208"/>
      <c r="N592" s="209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52"/>
      <c r="AE592" s="14"/>
      <c r="AF592" s="73"/>
      <c r="AG592" s="14"/>
      <c r="AH592" s="14"/>
    </row>
    <row r="593" spans="1:34" s="11" customFormat="1" ht="15" hidden="1" customHeight="1" x14ac:dyDescent="0.15">
      <c r="A593" s="14"/>
      <c r="B593" s="79"/>
      <c r="C593" s="202"/>
      <c r="D593" s="203"/>
      <c r="E593" s="203"/>
      <c r="F593" s="204"/>
      <c r="G593" s="205"/>
      <c r="H593" s="205"/>
      <c r="I593" s="206"/>
      <c r="J593" s="205"/>
      <c r="K593" s="205"/>
      <c r="L593" s="207"/>
      <c r="M593" s="208"/>
      <c r="N593" s="209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52"/>
      <c r="AE593" s="14"/>
      <c r="AF593" s="73"/>
      <c r="AG593" s="14"/>
      <c r="AH593" s="14"/>
    </row>
    <row r="594" spans="1:34" s="11" customFormat="1" ht="15" hidden="1" customHeight="1" x14ac:dyDescent="0.15">
      <c r="A594" s="14"/>
      <c r="B594" s="79"/>
      <c r="C594" s="202"/>
      <c r="D594" s="203"/>
      <c r="E594" s="203"/>
      <c r="F594" s="204"/>
      <c r="G594" s="205"/>
      <c r="H594" s="205"/>
      <c r="I594" s="206"/>
      <c r="J594" s="205"/>
      <c r="K594" s="205"/>
      <c r="L594" s="207"/>
      <c r="M594" s="208"/>
      <c r="N594" s="209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52"/>
      <c r="AE594" s="14"/>
      <c r="AF594" s="73"/>
      <c r="AG594" s="14"/>
      <c r="AH594" s="14"/>
    </row>
    <row r="595" spans="1:34" s="11" customFormat="1" ht="15" hidden="1" customHeight="1" x14ac:dyDescent="0.15">
      <c r="A595" s="14"/>
      <c r="B595" s="79"/>
      <c r="C595" s="202"/>
      <c r="D595" s="203"/>
      <c r="E595" s="203"/>
      <c r="F595" s="204"/>
      <c r="G595" s="205"/>
      <c r="H595" s="205"/>
      <c r="I595" s="206"/>
      <c r="J595" s="205"/>
      <c r="K595" s="205"/>
      <c r="L595" s="207"/>
      <c r="M595" s="208"/>
      <c r="N595" s="209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52"/>
      <c r="AE595" s="14"/>
      <c r="AF595" s="73"/>
      <c r="AG595" s="14"/>
      <c r="AH595" s="14"/>
    </row>
    <row r="596" spans="1:34" s="11" customFormat="1" ht="15" hidden="1" customHeight="1" x14ac:dyDescent="0.15">
      <c r="A596" s="14"/>
      <c r="B596" s="79"/>
      <c r="C596" s="202"/>
      <c r="D596" s="203"/>
      <c r="E596" s="203"/>
      <c r="F596" s="204"/>
      <c r="G596" s="205"/>
      <c r="H596" s="205"/>
      <c r="I596" s="206"/>
      <c r="J596" s="205"/>
      <c r="K596" s="205"/>
      <c r="L596" s="207"/>
      <c r="M596" s="208"/>
      <c r="N596" s="209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52"/>
      <c r="AE596" s="14"/>
      <c r="AF596" s="73"/>
      <c r="AG596" s="14"/>
      <c r="AH596" s="14"/>
    </row>
    <row r="597" spans="1:34" s="11" customFormat="1" ht="15" hidden="1" customHeight="1" x14ac:dyDescent="0.15">
      <c r="A597" s="14"/>
      <c r="B597" s="79"/>
      <c r="C597" s="202"/>
      <c r="D597" s="203"/>
      <c r="E597" s="203"/>
      <c r="F597" s="204"/>
      <c r="G597" s="205"/>
      <c r="H597" s="205"/>
      <c r="I597" s="206"/>
      <c r="J597" s="205"/>
      <c r="K597" s="205"/>
      <c r="L597" s="207"/>
      <c r="M597" s="208"/>
      <c r="N597" s="209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52"/>
      <c r="AE597" s="14"/>
      <c r="AF597" s="73"/>
      <c r="AG597" s="14"/>
      <c r="AH597" s="14"/>
    </row>
    <row r="598" spans="1:34" s="11" customFormat="1" ht="15" hidden="1" customHeight="1" x14ac:dyDescent="0.15">
      <c r="A598" s="14"/>
      <c r="B598" s="79"/>
      <c r="C598" s="202"/>
      <c r="D598" s="203"/>
      <c r="E598" s="203"/>
      <c r="F598" s="204"/>
      <c r="G598" s="205"/>
      <c r="H598" s="205"/>
      <c r="I598" s="206"/>
      <c r="J598" s="205"/>
      <c r="K598" s="205"/>
      <c r="L598" s="207"/>
      <c r="M598" s="208"/>
      <c r="N598" s="209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52"/>
      <c r="AE598" s="14"/>
      <c r="AF598" s="73"/>
      <c r="AG598" s="14"/>
      <c r="AH598" s="14"/>
    </row>
    <row r="599" spans="1:34" s="11" customFormat="1" ht="15" hidden="1" customHeight="1" x14ac:dyDescent="0.15">
      <c r="A599" s="14"/>
      <c r="B599" s="79"/>
      <c r="C599" s="202"/>
      <c r="D599" s="203"/>
      <c r="E599" s="203"/>
      <c r="F599" s="204"/>
      <c r="G599" s="205"/>
      <c r="H599" s="205"/>
      <c r="I599" s="206"/>
      <c r="J599" s="205"/>
      <c r="K599" s="205"/>
      <c r="L599" s="207"/>
      <c r="M599" s="208"/>
      <c r="N599" s="209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52"/>
      <c r="AE599" s="14"/>
      <c r="AF599" s="73"/>
      <c r="AG599" s="14"/>
      <c r="AH599" s="14"/>
    </row>
    <row r="600" spans="1:34" s="11" customFormat="1" ht="15" hidden="1" customHeight="1" x14ac:dyDescent="0.15">
      <c r="A600" s="14"/>
      <c r="B600" s="79"/>
      <c r="C600" s="202"/>
      <c r="D600" s="203"/>
      <c r="E600" s="203"/>
      <c r="F600" s="204"/>
      <c r="G600" s="205"/>
      <c r="H600" s="205"/>
      <c r="I600" s="206"/>
      <c r="J600" s="205"/>
      <c r="K600" s="205"/>
      <c r="L600" s="207"/>
      <c r="M600" s="208"/>
      <c r="N600" s="209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52"/>
      <c r="AE600" s="14"/>
      <c r="AF600" s="73"/>
      <c r="AG600" s="14"/>
      <c r="AH600" s="14"/>
    </row>
    <row r="601" spans="1:34" s="11" customFormat="1" ht="15" hidden="1" customHeight="1" x14ac:dyDescent="0.15">
      <c r="A601" s="14"/>
      <c r="B601" s="79"/>
      <c r="C601" s="202"/>
      <c r="D601" s="203"/>
      <c r="E601" s="203"/>
      <c r="F601" s="204"/>
      <c r="G601" s="205"/>
      <c r="H601" s="205"/>
      <c r="I601" s="206"/>
      <c r="J601" s="205"/>
      <c r="K601" s="205"/>
      <c r="L601" s="207"/>
      <c r="M601" s="208"/>
      <c r="N601" s="209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52"/>
      <c r="AE601" s="14"/>
      <c r="AF601" s="73"/>
      <c r="AG601" s="14"/>
      <c r="AH601" s="14"/>
    </row>
    <row r="602" spans="1:34" s="11" customFormat="1" ht="15" hidden="1" customHeight="1" x14ac:dyDescent="0.15">
      <c r="A602" s="14"/>
      <c r="B602" s="79"/>
      <c r="C602" s="202"/>
      <c r="D602" s="203"/>
      <c r="E602" s="203"/>
      <c r="F602" s="204"/>
      <c r="G602" s="205"/>
      <c r="H602" s="205"/>
      <c r="I602" s="206"/>
      <c r="J602" s="205"/>
      <c r="K602" s="205"/>
      <c r="L602" s="207"/>
      <c r="M602" s="208"/>
      <c r="N602" s="209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52"/>
      <c r="AE602" s="14"/>
      <c r="AF602" s="73"/>
      <c r="AG602" s="14"/>
      <c r="AH602" s="14"/>
    </row>
    <row r="603" spans="1:34" s="11" customFormat="1" ht="15" hidden="1" customHeight="1" x14ac:dyDescent="0.15">
      <c r="A603" s="14"/>
      <c r="B603" s="79"/>
      <c r="C603" s="202"/>
      <c r="D603" s="203"/>
      <c r="E603" s="203"/>
      <c r="F603" s="204"/>
      <c r="G603" s="205"/>
      <c r="H603" s="205"/>
      <c r="I603" s="206"/>
      <c r="J603" s="205"/>
      <c r="K603" s="205"/>
      <c r="L603" s="207"/>
      <c r="M603" s="208"/>
      <c r="N603" s="209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52"/>
      <c r="AE603" s="14"/>
      <c r="AF603" s="73"/>
      <c r="AG603" s="14"/>
      <c r="AH603" s="14"/>
    </row>
    <row r="604" spans="1:34" s="11" customFormat="1" ht="15" hidden="1" customHeight="1" x14ac:dyDescent="0.15">
      <c r="A604" s="14"/>
      <c r="B604" s="79"/>
      <c r="C604" s="202"/>
      <c r="D604" s="203"/>
      <c r="E604" s="203"/>
      <c r="F604" s="204"/>
      <c r="G604" s="205"/>
      <c r="H604" s="205"/>
      <c r="I604" s="206"/>
      <c r="J604" s="205"/>
      <c r="K604" s="205"/>
      <c r="L604" s="207"/>
      <c r="M604" s="208"/>
      <c r="N604" s="209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52"/>
      <c r="AE604" s="14"/>
      <c r="AF604" s="73"/>
      <c r="AG604" s="14"/>
      <c r="AH604" s="14"/>
    </row>
    <row r="605" spans="1:34" s="11" customFormat="1" ht="15" hidden="1" customHeight="1" x14ac:dyDescent="0.15">
      <c r="A605" s="14"/>
      <c r="B605" s="79"/>
      <c r="C605" s="202"/>
      <c r="D605" s="203"/>
      <c r="E605" s="203"/>
      <c r="F605" s="204"/>
      <c r="G605" s="205"/>
      <c r="H605" s="205"/>
      <c r="I605" s="206"/>
      <c r="J605" s="205"/>
      <c r="K605" s="205"/>
      <c r="L605" s="207"/>
      <c r="M605" s="208"/>
      <c r="N605" s="209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52"/>
      <c r="AE605" s="14"/>
      <c r="AF605" s="73"/>
      <c r="AG605" s="14"/>
      <c r="AH605" s="14"/>
    </row>
    <row r="606" spans="1:34" s="11" customFormat="1" ht="15" hidden="1" customHeight="1" x14ac:dyDescent="0.15">
      <c r="A606" s="14"/>
      <c r="B606" s="79"/>
      <c r="C606" s="202"/>
      <c r="D606" s="203"/>
      <c r="E606" s="203"/>
      <c r="F606" s="204"/>
      <c r="G606" s="205"/>
      <c r="H606" s="205"/>
      <c r="I606" s="206"/>
      <c r="J606" s="205"/>
      <c r="K606" s="205"/>
      <c r="L606" s="207"/>
      <c r="M606" s="208"/>
      <c r="N606" s="209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52"/>
      <c r="AE606" s="14"/>
      <c r="AF606" s="73"/>
      <c r="AG606" s="14"/>
      <c r="AH606" s="14"/>
    </row>
    <row r="607" spans="1:34" s="11" customFormat="1" ht="15" hidden="1" customHeight="1" x14ac:dyDescent="0.15">
      <c r="A607" s="14"/>
      <c r="B607" s="79"/>
      <c r="C607" s="202"/>
      <c r="D607" s="203"/>
      <c r="E607" s="203"/>
      <c r="F607" s="204"/>
      <c r="G607" s="205"/>
      <c r="H607" s="205"/>
      <c r="I607" s="206"/>
      <c r="J607" s="205"/>
      <c r="K607" s="205"/>
      <c r="L607" s="207"/>
      <c r="M607" s="208"/>
      <c r="N607" s="209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52"/>
      <c r="AE607" s="14"/>
      <c r="AF607" s="73"/>
      <c r="AG607" s="14"/>
      <c r="AH607" s="14"/>
    </row>
    <row r="608" spans="1:34" s="11" customFormat="1" ht="15" hidden="1" customHeight="1" x14ac:dyDescent="0.15">
      <c r="A608" s="14"/>
      <c r="B608" s="79"/>
      <c r="C608" s="202"/>
      <c r="D608" s="203"/>
      <c r="E608" s="203"/>
      <c r="F608" s="204"/>
      <c r="G608" s="205"/>
      <c r="H608" s="205"/>
      <c r="I608" s="206"/>
      <c r="J608" s="205"/>
      <c r="K608" s="205"/>
      <c r="L608" s="207"/>
      <c r="M608" s="208"/>
      <c r="N608" s="209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52"/>
      <c r="AE608" s="14"/>
      <c r="AF608" s="73"/>
      <c r="AG608" s="14"/>
      <c r="AH608" s="14"/>
    </row>
    <row r="609" spans="1:34" s="11" customFormat="1" ht="15" hidden="1" customHeight="1" x14ac:dyDescent="0.15">
      <c r="A609" s="14"/>
      <c r="B609" s="79"/>
      <c r="C609" s="202"/>
      <c r="D609" s="203"/>
      <c r="E609" s="203"/>
      <c r="F609" s="204"/>
      <c r="G609" s="205"/>
      <c r="H609" s="205"/>
      <c r="I609" s="206"/>
      <c r="J609" s="205"/>
      <c r="K609" s="205"/>
      <c r="L609" s="207"/>
      <c r="M609" s="208"/>
      <c r="N609" s="209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52"/>
      <c r="AE609" s="14"/>
      <c r="AF609" s="73"/>
      <c r="AG609" s="14"/>
      <c r="AH609" s="14"/>
    </row>
    <row r="610" spans="1:34" s="11" customFormat="1" ht="15" hidden="1" customHeight="1" x14ac:dyDescent="0.15">
      <c r="A610" s="14"/>
      <c r="B610" s="79"/>
      <c r="C610" s="202"/>
      <c r="D610" s="203"/>
      <c r="E610" s="203"/>
      <c r="F610" s="204"/>
      <c r="G610" s="205"/>
      <c r="H610" s="205"/>
      <c r="I610" s="206"/>
      <c r="J610" s="205"/>
      <c r="K610" s="205"/>
      <c r="L610" s="207"/>
      <c r="M610" s="208"/>
      <c r="N610" s="209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52"/>
      <c r="AE610" s="14"/>
      <c r="AF610" s="73"/>
      <c r="AG610" s="14"/>
      <c r="AH610" s="14"/>
    </row>
    <row r="611" spans="1:34" s="11" customFormat="1" ht="15" hidden="1" customHeight="1" x14ac:dyDescent="0.15">
      <c r="A611" s="14"/>
      <c r="B611" s="79"/>
      <c r="C611" s="202"/>
      <c r="D611" s="203"/>
      <c r="E611" s="203"/>
      <c r="F611" s="204"/>
      <c r="G611" s="205"/>
      <c r="H611" s="205"/>
      <c r="I611" s="206"/>
      <c r="J611" s="205"/>
      <c r="K611" s="205"/>
      <c r="L611" s="207"/>
      <c r="M611" s="208"/>
      <c r="N611" s="209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52"/>
      <c r="AE611" s="14"/>
      <c r="AF611" s="73"/>
      <c r="AG611" s="14"/>
      <c r="AH611" s="14"/>
    </row>
    <row r="612" spans="1:34" s="11" customFormat="1" ht="15" hidden="1" customHeight="1" x14ac:dyDescent="0.15">
      <c r="A612" s="14"/>
      <c r="B612" s="79"/>
      <c r="C612" s="202"/>
      <c r="D612" s="203"/>
      <c r="E612" s="203"/>
      <c r="F612" s="204"/>
      <c r="G612" s="205"/>
      <c r="H612" s="205"/>
      <c r="I612" s="206"/>
      <c r="J612" s="205"/>
      <c r="K612" s="205"/>
      <c r="L612" s="207"/>
      <c r="M612" s="208"/>
      <c r="N612" s="209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52"/>
      <c r="AE612" s="14"/>
      <c r="AF612" s="73"/>
      <c r="AG612" s="14"/>
      <c r="AH612" s="14"/>
    </row>
    <row r="613" spans="1:34" s="11" customFormat="1" ht="15" hidden="1" customHeight="1" x14ac:dyDescent="0.15">
      <c r="A613" s="14"/>
      <c r="B613" s="79"/>
      <c r="C613" s="202"/>
      <c r="D613" s="203"/>
      <c r="E613" s="203"/>
      <c r="F613" s="204"/>
      <c r="G613" s="205"/>
      <c r="H613" s="205"/>
      <c r="I613" s="206"/>
      <c r="J613" s="205"/>
      <c r="K613" s="205"/>
      <c r="L613" s="207"/>
      <c r="M613" s="208"/>
      <c r="N613" s="209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52"/>
      <c r="AE613" s="14"/>
      <c r="AF613" s="73"/>
      <c r="AG613" s="14"/>
      <c r="AH613" s="14"/>
    </row>
    <row r="614" spans="1:34" s="11" customFormat="1" ht="15" hidden="1" customHeight="1" x14ac:dyDescent="0.15">
      <c r="A614" s="14"/>
      <c r="B614" s="79"/>
      <c r="C614" s="202"/>
      <c r="D614" s="203"/>
      <c r="E614" s="203"/>
      <c r="F614" s="204"/>
      <c r="G614" s="205"/>
      <c r="H614" s="205"/>
      <c r="I614" s="206"/>
      <c r="J614" s="205"/>
      <c r="K614" s="205"/>
      <c r="L614" s="207"/>
      <c r="M614" s="208"/>
      <c r="N614" s="209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52"/>
      <c r="AE614" s="14"/>
      <c r="AF614" s="73"/>
      <c r="AG614" s="14"/>
      <c r="AH614" s="14"/>
    </row>
    <row r="615" spans="1:34" s="11" customFormat="1" ht="15" hidden="1" customHeight="1" x14ac:dyDescent="0.15">
      <c r="A615" s="14"/>
      <c r="B615" s="79"/>
      <c r="C615" s="202"/>
      <c r="D615" s="203"/>
      <c r="E615" s="203"/>
      <c r="F615" s="204"/>
      <c r="G615" s="205"/>
      <c r="H615" s="205"/>
      <c r="I615" s="206"/>
      <c r="J615" s="205"/>
      <c r="K615" s="205"/>
      <c r="L615" s="207"/>
      <c r="M615" s="208"/>
      <c r="N615" s="209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52"/>
      <c r="AE615" s="14"/>
      <c r="AF615" s="73"/>
      <c r="AG615" s="14"/>
      <c r="AH615" s="14"/>
    </row>
    <row r="616" spans="1:34" s="11" customFormat="1" ht="15" hidden="1" customHeight="1" x14ac:dyDescent="0.15">
      <c r="A616" s="14"/>
      <c r="B616" s="79"/>
      <c r="C616" s="202"/>
      <c r="D616" s="203"/>
      <c r="E616" s="203"/>
      <c r="F616" s="204"/>
      <c r="G616" s="205"/>
      <c r="H616" s="205"/>
      <c r="I616" s="206"/>
      <c r="J616" s="205"/>
      <c r="K616" s="205"/>
      <c r="L616" s="207"/>
      <c r="M616" s="208"/>
      <c r="N616" s="209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52"/>
      <c r="AE616" s="14"/>
      <c r="AF616" s="73"/>
      <c r="AG616" s="14"/>
      <c r="AH616" s="14"/>
    </row>
    <row r="617" spans="1:34" s="11" customFormat="1" ht="15" hidden="1" customHeight="1" x14ac:dyDescent="0.15">
      <c r="A617" s="14"/>
      <c r="B617" s="79"/>
      <c r="C617" s="202"/>
      <c r="D617" s="203"/>
      <c r="E617" s="203"/>
      <c r="F617" s="204"/>
      <c r="G617" s="205"/>
      <c r="H617" s="205"/>
      <c r="I617" s="206"/>
      <c r="J617" s="205"/>
      <c r="K617" s="205"/>
      <c r="L617" s="207"/>
      <c r="M617" s="208"/>
      <c r="N617" s="209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52"/>
      <c r="AE617" s="14"/>
      <c r="AF617" s="73"/>
      <c r="AG617" s="14"/>
      <c r="AH617" s="14"/>
    </row>
    <row r="618" spans="1:34" s="11" customFormat="1" ht="15" hidden="1" customHeight="1" x14ac:dyDescent="0.15">
      <c r="A618" s="14"/>
      <c r="B618" s="79"/>
      <c r="C618" s="202"/>
      <c r="D618" s="203"/>
      <c r="E618" s="203"/>
      <c r="F618" s="204"/>
      <c r="G618" s="205"/>
      <c r="H618" s="205"/>
      <c r="I618" s="206"/>
      <c r="J618" s="205"/>
      <c r="K618" s="205"/>
      <c r="L618" s="207"/>
      <c r="M618" s="208"/>
      <c r="N618" s="209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52"/>
      <c r="AE618" s="14"/>
      <c r="AF618" s="73"/>
      <c r="AG618" s="14"/>
      <c r="AH618" s="14"/>
    </row>
    <row r="619" spans="1:34" s="11" customFormat="1" ht="15" hidden="1" customHeight="1" x14ac:dyDescent="0.15">
      <c r="A619" s="14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52"/>
      <c r="AE619" s="14"/>
      <c r="AF619" s="73"/>
      <c r="AG619" s="14"/>
      <c r="AH619" s="14"/>
    </row>
    <row r="620" spans="1:34" s="11" customFormat="1" ht="15" hidden="1" customHeight="1" x14ac:dyDescent="0.15">
      <c r="A620" s="14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52"/>
      <c r="AE620" s="14"/>
      <c r="AF620" s="73"/>
      <c r="AG620" s="14"/>
      <c r="AH620" s="14"/>
    </row>
    <row r="621" spans="1:34" s="11" customFormat="1" ht="15" hidden="1" customHeight="1" x14ac:dyDescent="0.15">
      <c r="A621" s="14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52"/>
      <c r="AE621" s="14"/>
      <c r="AF621" s="73"/>
      <c r="AG621" s="14"/>
      <c r="AH621" s="14"/>
    </row>
    <row r="622" spans="1:34" s="11" customFormat="1" ht="15" hidden="1" customHeight="1" x14ac:dyDescent="0.15">
      <c r="A622" s="14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52"/>
      <c r="AE622" s="14"/>
      <c r="AF622" s="73"/>
      <c r="AG622" s="14"/>
      <c r="AH622" s="14"/>
    </row>
    <row r="623" spans="1:34" s="11" customFormat="1" ht="15" hidden="1" customHeight="1" x14ac:dyDescent="0.15">
      <c r="A623" s="14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52"/>
      <c r="AE623" s="14"/>
      <c r="AF623" s="73"/>
      <c r="AG623" s="14"/>
      <c r="AH623" s="14"/>
    </row>
    <row r="624" spans="1:34" s="11" customFormat="1" ht="15" hidden="1" customHeight="1" x14ac:dyDescent="0.15">
      <c r="A624" s="14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52"/>
      <c r="AE624" s="14"/>
      <c r="AF624" s="73"/>
      <c r="AG624" s="14"/>
      <c r="AH624" s="14"/>
    </row>
    <row r="625" spans="1:34" s="11" customFormat="1" ht="15" hidden="1" customHeight="1" x14ac:dyDescent="0.15">
      <c r="A625" s="14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52"/>
      <c r="AE625" s="14"/>
      <c r="AF625" s="73"/>
      <c r="AG625" s="14"/>
      <c r="AH625" s="14"/>
    </row>
    <row r="626" spans="1:34" s="11" customFormat="1" ht="15" hidden="1" customHeight="1" x14ac:dyDescent="0.15">
      <c r="A626" s="14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52"/>
      <c r="AE626" s="14"/>
      <c r="AF626" s="73"/>
      <c r="AG626" s="14"/>
      <c r="AH626" s="14"/>
    </row>
    <row r="627" spans="1:34" s="11" customFormat="1" ht="15" hidden="1" customHeight="1" x14ac:dyDescent="0.15">
      <c r="A627" s="14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52"/>
      <c r="AE627" s="14"/>
      <c r="AF627" s="73"/>
      <c r="AG627" s="14"/>
      <c r="AH627" s="14"/>
    </row>
    <row r="628" spans="1:34" s="11" customFormat="1" ht="15" hidden="1" customHeight="1" x14ac:dyDescent="0.15">
      <c r="A628" s="14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52"/>
      <c r="AE628" s="14"/>
      <c r="AF628" s="73"/>
      <c r="AG628" s="14"/>
      <c r="AH628" s="14"/>
    </row>
    <row r="629" spans="1:34" s="11" customFormat="1" ht="15" hidden="1" customHeight="1" x14ac:dyDescent="0.15">
      <c r="A629" s="14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52"/>
      <c r="AE629" s="14"/>
      <c r="AF629" s="73"/>
      <c r="AG629" s="14"/>
      <c r="AH629" s="14"/>
    </row>
    <row r="630" spans="1:34" s="11" customFormat="1" ht="15" hidden="1" customHeight="1" x14ac:dyDescent="0.15">
      <c r="A630" s="14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52"/>
      <c r="AE630" s="14"/>
      <c r="AF630" s="73"/>
      <c r="AG630" s="14"/>
      <c r="AH630" s="14"/>
    </row>
    <row r="631" spans="1:34" s="11" customFormat="1" ht="15" hidden="1" customHeight="1" x14ac:dyDescent="0.15">
      <c r="A631" s="14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52"/>
      <c r="AE631" s="14"/>
      <c r="AF631" s="73"/>
      <c r="AG631" s="14"/>
      <c r="AH631" s="14"/>
    </row>
    <row r="632" spans="1:34" s="11" customFormat="1" ht="15" hidden="1" customHeight="1" x14ac:dyDescent="0.15">
      <c r="A632" s="14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52"/>
      <c r="AE632" s="14"/>
      <c r="AF632" s="73"/>
      <c r="AG632" s="14"/>
      <c r="AH632" s="14"/>
    </row>
    <row r="633" spans="1:34" s="11" customFormat="1" ht="15" hidden="1" customHeight="1" x14ac:dyDescent="0.15">
      <c r="A633" s="14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52"/>
      <c r="AE633" s="14"/>
      <c r="AF633" s="73"/>
      <c r="AG633" s="14"/>
      <c r="AH633" s="14"/>
    </row>
    <row r="634" spans="1:34" s="11" customFormat="1" ht="15" hidden="1" customHeight="1" x14ac:dyDescent="0.15">
      <c r="A634" s="14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52"/>
      <c r="AE634" s="14"/>
      <c r="AF634" s="73"/>
      <c r="AG634" s="14"/>
      <c r="AH634" s="14"/>
    </row>
    <row r="635" spans="1:34" s="11" customFormat="1" ht="15" hidden="1" customHeight="1" x14ac:dyDescent="0.15">
      <c r="A635" s="14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52"/>
      <c r="AE635" s="14"/>
      <c r="AF635" s="73"/>
      <c r="AG635" s="14"/>
      <c r="AH635" s="14"/>
    </row>
    <row r="636" spans="1:34" s="11" customFormat="1" ht="15" hidden="1" customHeight="1" x14ac:dyDescent="0.15">
      <c r="A636" s="14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52"/>
      <c r="AE636" s="14"/>
      <c r="AF636" s="73"/>
      <c r="AG636" s="14"/>
      <c r="AH636" s="14"/>
    </row>
    <row r="637" spans="1:34" s="11" customFormat="1" ht="15" hidden="1" customHeight="1" x14ac:dyDescent="0.15">
      <c r="A637" s="14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52"/>
      <c r="AE637" s="14"/>
      <c r="AF637" s="73"/>
      <c r="AG637" s="14"/>
      <c r="AH637" s="14"/>
    </row>
    <row r="638" spans="1:34" s="11" customFormat="1" ht="15" hidden="1" customHeight="1" x14ac:dyDescent="0.15">
      <c r="A638" s="14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52"/>
      <c r="AE638" s="14"/>
      <c r="AF638" s="73"/>
      <c r="AG638" s="14"/>
      <c r="AH638" s="14"/>
    </row>
    <row r="639" spans="1:34" s="11" customFormat="1" ht="15" hidden="1" customHeight="1" x14ac:dyDescent="0.15">
      <c r="A639" s="14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52"/>
      <c r="AE639" s="14"/>
      <c r="AF639" s="73"/>
      <c r="AG639" s="14"/>
      <c r="AH639" s="14"/>
    </row>
    <row r="640" spans="1:34" s="11" customFormat="1" ht="15" hidden="1" customHeight="1" x14ac:dyDescent="0.15">
      <c r="A640" s="14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52"/>
      <c r="AE640" s="14"/>
      <c r="AF640" s="73"/>
      <c r="AG640" s="14"/>
      <c r="AH640" s="14"/>
    </row>
    <row r="641" spans="1:34" s="11" customFormat="1" ht="15" hidden="1" customHeight="1" x14ac:dyDescent="0.15">
      <c r="A641" s="14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52"/>
      <c r="AE641" s="14"/>
      <c r="AF641" s="73"/>
      <c r="AG641" s="14"/>
      <c r="AH641" s="14"/>
    </row>
    <row r="642" spans="1:34" s="11" customFormat="1" ht="15" hidden="1" customHeight="1" x14ac:dyDescent="0.15">
      <c r="A642" s="14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52"/>
      <c r="AE642" s="14"/>
      <c r="AF642" s="73"/>
      <c r="AG642" s="14"/>
      <c r="AH642" s="14"/>
    </row>
    <row r="643" spans="1:34" s="11" customFormat="1" ht="15" hidden="1" customHeight="1" x14ac:dyDescent="0.15">
      <c r="A643" s="14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52"/>
      <c r="AE643" s="14"/>
      <c r="AF643" s="73"/>
      <c r="AG643" s="14"/>
      <c r="AH643" s="14"/>
    </row>
    <row r="644" spans="1:34" s="11" customFormat="1" ht="15" hidden="1" customHeight="1" x14ac:dyDescent="0.15">
      <c r="A644" s="14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52"/>
      <c r="AE644" s="14"/>
      <c r="AF644" s="73"/>
      <c r="AG644" s="14"/>
      <c r="AH644" s="14"/>
    </row>
    <row r="645" spans="1:34" s="11" customFormat="1" ht="15" hidden="1" customHeight="1" x14ac:dyDescent="0.15">
      <c r="A645" s="14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52"/>
      <c r="AE645" s="14"/>
      <c r="AF645" s="73"/>
      <c r="AG645" s="14"/>
      <c r="AH645" s="14"/>
    </row>
    <row r="646" spans="1:34" s="11" customFormat="1" ht="15" hidden="1" customHeight="1" x14ac:dyDescent="0.15">
      <c r="A646" s="14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52"/>
      <c r="AE646" s="14"/>
      <c r="AF646" s="73"/>
      <c r="AG646" s="14"/>
      <c r="AH646" s="14"/>
    </row>
    <row r="647" spans="1:34" s="11" customFormat="1" ht="15" hidden="1" customHeight="1" x14ac:dyDescent="0.15">
      <c r="A647" s="14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52"/>
      <c r="AE647" s="14"/>
      <c r="AF647" s="73"/>
      <c r="AG647" s="14"/>
      <c r="AH647" s="14"/>
    </row>
    <row r="648" spans="1:34" s="11" customFormat="1" ht="15" hidden="1" customHeight="1" x14ac:dyDescent="0.15">
      <c r="A648" s="14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52"/>
      <c r="AE648" s="14"/>
      <c r="AF648" s="73"/>
      <c r="AG648" s="14"/>
      <c r="AH648" s="14"/>
    </row>
    <row r="649" spans="1:34" s="11" customFormat="1" ht="15" hidden="1" customHeight="1" x14ac:dyDescent="0.15">
      <c r="A649" s="14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52"/>
      <c r="AE649" s="14"/>
      <c r="AF649" s="73"/>
      <c r="AG649" s="14"/>
      <c r="AH649" s="14"/>
    </row>
    <row r="650" spans="1:34" s="11" customFormat="1" ht="15" hidden="1" customHeight="1" x14ac:dyDescent="0.15">
      <c r="A650" s="14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52"/>
      <c r="AE650" s="14"/>
      <c r="AF650" s="73"/>
      <c r="AG650" s="14"/>
      <c r="AH650" s="14"/>
    </row>
    <row r="651" spans="1:34" s="11" customFormat="1" ht="15" hidden="1" customHeight="1" x14ac:dyDescent="0.15">
      <c r="A651" s="14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52"/>
      <c r="AE651" s="14"/>
      <c r="AF651" s="73"/>
      <c r="AG651" s="14"/>
      <c r="AH651" s="14"/>
    </row>
    <row r="652" spans="1:34" s="11" customFormat="1" ht="15" hidden="1" customHeight="1" x14ac:dyDescent="0.15">
      <c r="A652" s="14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52"/>
      <c r="AE652" s="14"/>
      <c r="AF652" s="73"/>
      <c r="AG652" s="14"/>
      <c r="AH652" s="14"/>
    </row>
    <row r="653" spans="1:34" s="11" customFormat="1" ht="15" hidden="1" customHeight="1" x14ac:dyDescent="0.15">
      <c r="A653" s="14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52"/>
      <c r="AE653" s="14"/>
      <c r="AF653" s="73"/>
      <c r="AG653" s="14"/>
      <c r="AH653" s="14"/>
    </row>
    <row r="654" spans="1:34" s="11" customFormat="1" ht="15" hidden="1" customHeight="1" x14ac:dyDescent="0.15">
      <c r="A654" s="14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52"/>
      <c r="AE654" s="14"/>
      <c r="AF654" s="73"/>
      <c r="AG654" s="14"/>
      <c r="AH654" s="14"/>
    </row>
    <row r="655" spans="1:34" s="11" customFormat="1" ht="15" hidden="1" customHeight="1" x14ac:dyDescent="0.15">
      <c r="A655" s="14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52"/>
      <c r="AE655" s="14"/>
      <c r="AF655" s="73"/>
      <c r="AG655" s="14"/>
      <c r="AH655" s="14"/>
    </row>
    <row r="656" spans="1:34" s="11" customFormat="1" ht="15" hidden="1" customHeight="1" x14ac:dyDescent="0.15">
      <c r="A656" s="14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52"/>
      <c r="AE656" s="14"/>
      <c r="AF656" s="73"/>
      <c r="AG656" s="14"/>
      <c r="AH656" s="14"/>
    </row>
    <row r="657" spans="1:34" s="11" customFormat="1" ht="15" hidden="1" customHeight="1" x14ac:dyDescent="0.15">
      <c r="A657" s="14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52"/>
      <c r="AE657" s="14"/>
      <c r="AF657" s="73"/>
      <c r="AG657" s="14"/>
      <c r="AH657" s="14"/>
    </row>
    <row r="658" spans="1:34" s="11" customFormat="1" ht="15" hidden="1" customHeight="1" x14ac:dyDescent="0.15">
      <c r="A658" s="14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52"/>
      <c r="AE658" s="14"/>
      <c r="AF658" s="73"/>
      <c r="AG658" s="14"/>
      <c r="AH658" s="14"/>
    </row>
    <row r="659" spans="1:34" s="11" customFormat="1" ht="15" hidden="1" customHeight="1" x14ac:dyDescent="0.15">
      <c r="A659" s="14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52"/>
      <c r="AE659" s="14"/>
      <c r="AF659" s="73"/>
      <c r="AG659" s="14"/>
      <c r="AH659" s="14"/>
    </row>
    <row r="660" spans="1:34" s="11" customFormat="1" ht="15" hidden="1" customHeight="1" x14ac:dyDescent="0.15">
      <c r="A660" s="14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52"/>
      <c r="AE660" s="14"/>
      <c r="AF660" s="73"/>
      <c r="AG660" s="14"/>
      <c r="AH660" s="14"/>
    </row>
    <row r="661" spans="1:34" s="11" customFormat="1" ht="15" hidden="1" customHeight="1" x14ac:dyDescent="0.15">
      <c r="A661" s="14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52"/>
      <c r="AE661" s="14"/>
      <c r="AF661" s="73"/>
      <c r="AG661" s="14"/>
      <c r="AH661" s="14"/>
    </row>
    <row r="662" spans="1:34" s="11" customFormat="1" ht="15" hidden="1" customHeight="1" x14ac:dyDescent="0.15">
      <c r="A662" s="14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52"/>
      <c r="AE662" s="14"/>
      <c r="AF662" s="73"/>
      <c r="AG662" s="14"/>
      <c r="AH662" s="14"/>
    </row>
    <row r="663" spans="1:34" s="11" customFormat="1" ht="15" hidden="1" customHeight="1" x14ac:dyDescent="0.15">
      <c r="A663" s="14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52"/>
      <c r="AE663" s="14"/>
      <c r="AF663" s="73"/>
      <c r="AG663" s="14"/>
      <c r="AH663" s="14"/>
    </row>
    <row r="664" spans="1:34" s="11" customFormat="1" ht="15" hidden="1" customHeight="1" x14ac:dyDescent="0.15">
      <c r="A664" s="14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52"/>
      <c r="AE664" s="14"/>
      <c r="AF664" s="73"/>
      <c r="AG664" s="14"/>
      <c r="AH664" s="14"/>
    </row>
    <row r="665" spans="1:34" s="11" customFormat="1" ht="15" hidden="1" customHeight="1" x14ac:dyDescent="0.15">
      <c r="A665" s="14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52"/>
      <c r="AE665" s="14"/>
      <c r="AF665" s="73"/>
      <c r="AG665" s="14"/>
      <c r="AH665" s="14"/>
    </row>
    <row r="666" spans="1:34" s="11" customFormat="1" ht="15" hidden="1" customHeight="1" x14ac:dyDescent="0.15">
      <c r="A666" s="14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52"/>
      <c r="AE666" s="14"/>
      <c r="AF666" s="73"/>
      <c r="AG666" s="14"/>
      <c r="AH666" s="14"/>
    </row>
    <row r="667" spans="1:34" s="11" customFormat="1" ht="15" hidden="1" customHeight="1" x14ac:dyDescent="0.15">
      <c r="A667" s="14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52"/>
      <c r="AE667" s="14"/>
      <c r="AF667" s="73"/>
      <c r="AG667" s="14"/>
      <c r="AH667" s="14"/>
    </row>
    <row r="668" spans="1:34" s="11" customFormat="1" ht="15" hidden="1" customHeight="1" x14ac:dyDescent="0.15">
      <c r="A668" s="14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52"/>
      <c r="AE668" s="14"/>
      <c r="AF668" s="73"/>
      <c r="AG668" s="14"/>
      <c r="AH668" s="14"/>
    </row>
    <row r="669" spans="1:34" s="11" customFormat="1" ht="15" hidden="1" customHeight="1" x14ac:dyDescent="0.15">
      <c r="A669" s="14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52"/>
      <c r="AE669" s="14"/>
      <c r="AF669" s="73"/>
      <c r="AG669" s="14"/>
      <c r="AH669" s="14"/>
    </row>
    <row r="670" spans="1:34" s="11" customFormat="1" ht="15" hidden="1" customHeight="1" x14ac:dyDescent="0.15">
      <c r="A670" s="14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52"/>
      <c r="AE670" s="14"/>
      <c r="AF670" s="73"/>
      <c r="AG670" s="14"/>
      <c r="AH670" s="14"/>
    </row>
    <row r="671" spans="1:34" s="11" customFormat="1" ht="15" hidden="1" customHeight="1" x14ac:dyDescent="0.15">
      <c r="A671" s="14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52"/>
      <c r="AE671" s="14"/>
      <c r="AF671" s="73"/>
      <c r="AG671" s="14"/>
      <c r="AH671" s="14"/>
    </row>
    <row r="672" spans="1:34" s="11" customFormat="1" ht="15" hidden="1" customHeight="1" x14ac:dyDescent="0.15">
      <c r="A672" s="14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52"/>
      <c r="AE672" s="14"/>
      <c r="AF672" s="73"/>
      <c r="AG672" s="14"/>
      <c r="AH672" s="14"/>
    </row>
    <row r="673" spans="1:34" s="11" customFormat="1" ht="15" hidden="1" customHeight="1" x14ac:dyDescent="0.15">
      <c r="A673" s="14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52"/>
      <c r="AE673" s="14"/>
      <c r="AF673" s="73"/>
      <c r="AG673" s="14"/>
      <c r="AH673" s="14"/>
    </row>
    <row r="674" spans="1:34" s="11" customFormat="1" ht="15" hidden="1" customHeight="1" x14ac:dyDescent="0.15">
      <c r="A674" s="14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52"/>
      <c r="AE674" s="14"/>
      <c r="AF674" s="73"/>
      <c r="AG674" s="14"/>
      <c r="AH674" s="14"/>
    </row>
    <row r="675" spans="1:34" s="11" customFormat="1" ht="15" hidden="1" customHeight="1" x14ac:dyDescent="0.15">
      <c r="A675" s="14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52"/>
      <c r="AE675" s="14"/>
      <c r="AF675" s="73"/>
      <c r="AG675" s="14"/>
      <c r="AH675" s="14"/>
    </row>
    <row r="676" spans="1:34" s="11" customFormat="1" ht="15" hidden="1" customHeight="1" x14ac:dyDescent="0.15">
      <c r="A676" s="14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52"/>
      <c r="AE676" s="14"/>
      <c r="AF676" s="73"/>
      <c r="AG676" s="14"/>
      <c r="AH676" s="14"/>
    </row>
    <row r="677" spans="1:34" s="11" customFormat="1" ht="15" hidden="1" customHeight="1" x14ac:dyDescent="0.15">
      <c r="A677" s="14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52"/>
      <c r="AE677" s="14"/>
      <c r="AF677" s="73"/>
      <c r="AG677" s="14"/>
      <c r="AH677" s="14"/>
    </row>
    <row r="678" spans="1:34" s="11" customFormat="1" ht="15" hidden="1" customHeight="1" x14ac:dyDescent="0.15">
      <c r="A678" s="14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52"/>
      <c r="AE678" s="14"/>
      <c r="AF678" s="73"/>
      <c r="AG678" s="14"/>
      <c r="AH678" s="14"/>
    </row>
    <row r="679" spans="1:34" s="11" customFormat="1" ht="15" hidden="1" customHeight="1" x14ac:dyDescent="0.15">
      <c r="A679" s="14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52"/>
      <c r="AE679" s="14"/>
      <c r="AF679" s="73"/>
      <c r="AG679" s="14"/>
      <c r="AH679" s="14"/>
    </row>
    <row r="680" spans="1:34" s="11" customFormat="1" ht="15" hidden="1" customHeight="1" x14ac:dyDescent="0.15">
      <c r="A680" s="14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52"/>
      <c r="AE680" s="14"/>
      <c r="AF680" s="73"/>
      <c r="AG680" s="14"/>
      <c r="AH680" s="14"/>
    </row>
    <row r="681" spans="1:34" s="11" customFormat="1" ht="15" hidden="1" customHeight="1" x14ac:dyDescent="0.15">
      <c r="A681" s="14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52"/>
      <c r="AE681" s="14"/>
      <c r="AF681" s="73"/>
      <c r="AG681" s="14"/>
      <c r="AH681" s="14"/>
    </row>
    <row r="682" spans="1:34" s="11" customFormat="1" ht="15" hidden="1" customHeight="1" x14ac:dyDescent="0.15">
      <c r="A682" s="14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52"/>
      <c r="AE682" s="14"/>
      <c r="AF682" s="73"/>
      <c r="AG682" s="14"/>
      <c r="AH682" s="14"/>
    </row>
    <row r="683" spans="1:34" s="11" customFormat="1" ht="15" hidden="1" customHeight="1" x14ac:dyDescent="0.15">
      <c r="A683" s="14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52"/>
      <c r="AE683" s="14"/>
      <c r="AF683" s="73"/>
      <c r="AG683" s="14"/>
      <c r="AH683" s="14"/>
    </row>
    <row r="684" spans="1:34" s="11" customFormat="1" ht="15" hidden="1" customHeight="1" x14ac:dyDescent="0.15">
      <c r="A684" s="14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52"/>
      <c r="AE684" s="14"/>
      <c r="AF684" s="73"/>
      <c r="AG684" s="14"/>
      <c r="AH684" s="14"/>
    </row>
    <row r="685" spans="1:34" s="11" customFormat="1" ht="15" hidden="1" customHeight="1" x14ac:dyDescent="0.15">
      <c r="A685" s="14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52"/>
      <c r="AE685" s="14"/>
      <c r="AF685" s="73"/>
      <c r="AG685" s="14"/>
      <c r="AH685" s="14"/>
    </row>
    <row r="686" spans="1:34" s="11" customFormat="1" ht="15" hidden="1" customHeight="1" x14ac:dyDescent="0.15">
      <c r="A686" s="14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52"/>
      <c r="AE686" s="14"/>
      <c r="AF686" s="73"/>
      <c r="AG686" s="14"/>
      <c r="AH686" s="14"/>
    </row>
    <row r="687" spans="1:34" s="11" customFormat="1" ht="15" hidden="1" customHeight="1" x14ac:dyDescent="0.15">
      <c r="A687" s="14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52"/>
      <c r="AE687" s="14"/>
      <c r="AF687" s="73"/>
      <c r="AG687" s="14"/>
      <c r="AH687" s="14"/>
    </row>
    <row r="688" spans="1:34" s="11" customFormat="1" ht="15" hidden="1" customHeight="1" x14ac:dyDescent="0.15">
      <c r="A688" s="14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52"/>
      <c r="AE688" s="14"/>
      <c r="AF688" s="73"/>
      <c r="AG688" s="14"/>
      <c r="AH688" s="14"/>
    </row>
    <row r="689" spans="1:34" s="11" customFormat="1" ht="15" hidden="1" customHeight="1" x14ac:dyDescent="0.15">
      <c r="A689" s="14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52"/>
      <c r="AE689" s="14"/>
      <c r="AF689" s="73"/>
      <c r="AG689" s="14"/>
      <c r="AH689" s="14"/>
    </row>
    <row r="690" spans="1:34" s="11" customFormat="1" ht="15" hidden="1" customHeight="1" x14ac:dyDescent="0.15">
      <c r="A690" s="14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52"/>
      <c r="AE690" s="14"/>
      <c r="AF690" s="73"/>
      <c r="AG690" s="14"/>
      <c r="AH690" s="14"/>
    </row>
    <row r="691" spans="1:34" s="11" customFormat="1" ht="15" hidden="1" customHeight="1" x14ac:dyDescent="0.15">
      <c r="A691" s="14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52"/>
      <c r="AE691" s="14"/>
      <c r="AF691" s="73"/>
      <c r="AG691" s="14"/>
      <c r="AH691" s="14"/>
    </row>
    <row r="692" spans="1:34" s="11" customFormat="1" ht="15" hidden="1" customHeight="1" x14ac:dyDescent="0.15">
      <c r="A692" s="14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52"/>
      <c r="AE692" s="14"/>
      <c r="AF692" s="73"/>
      <c r="AG692" s="14"/>
      <c r="AH692" s="14"/>
    </row>
    <row r="693" spans="1:34" s="11" customFormat="1" ht="15" hidden="1" customHeight="1" x14ac:dyDescent="0.15">
      <c r="A693" s="14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52"/>
      <c r="AE693" s="14"/>
      <c r="AF693" s="73"/>
      <c r="AG693" s="14"/>
      <c r="AH693" s="14"/>
    </row>
    <row r="694" spans="1:34" s="11" customFormat="1" ht="15" hidden="1" customHeight="1" x14ac:dyDescent="0.15">
      <c r="A694" s="14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52"/>
      <c r="AE694" s="14"/>
      <c r="AF694" s="73"/>
      <c r="AG694" s="14"/>
      <c r="AH694" s="14"/>
    </row>
    <row r="695" spans="1:34" s="11" customFormat="1" ht="15" hidden="1" customHeight="1" x14ac:dyDescent="0.15">
      <c r="A695" s="14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52"/>
      <c r="AE695" s="14"/>
      <c r="AF695" s="73"/>
      <c r="AG695" s="14"/>
      <c r="AH695" s="14"/>
    </row>
    <row r="696" spans="1:34" s="11" customFormat="1" ht="15" hidden="1" customHeight="1" x14ac:dyDescent="0.15">
      <c r="A696" s="14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52"/>
      <c r="AE696" s="14"/>
      <c r="AF696" s="73"/>
      <c r="AG696" s="14"/>
      <c r="AH696" s="14"/>
    </row>
    <row r="697" spans="1:34" s="11" customFormat="1" ht="15" hidden="1" customHeight="1" x14ac:dyDescent="0.15">
      <c r="A697" s="14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52"/>
      <c r="AE697" s="14"/>
      <c r="AF697" s="73"/>
      <c r="AG697" s="14"/>
      <c r="AH697" s="14"/>
    </row>
    <row r="698" spans="1:34" s="11" customFormat="1" ht="15" hidden="1" customHeight="1" x14ac:dyDescent="0.15">
      <c r="A698" s="14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52"/>
      <c r="AE698" s="14"/>
      <c r="AF698" s="73"/>
      <c r="AG698" s="14"/>
      <c r="AH698" s="14"/>
    </row>
    <row r="699" spans="1:34" s="11" customFormat="1" ht="15" hidden="1" customHeight="1" x14ac:dyDescent="0.15">
      <c r="A699" s="14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52"/>
      <c r="AE699" s="14"/>
      <c r="AF699" s="73"/>
      <c r="AG699" s="14"/>
      <c r="AH699" s="14"/>
    </row>
    <row r="700" spans="1:34" s="11" customFormat="1" ht="15" hidden="1" customHeight="1" x14ac:dyDescent="0.15">
      <c r="A700" s="14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52"/>
      <c r="AE700" s="14"/>
      <c r="AF700" s="73"/>
      <c r="AG700" s="14"/>
      <c r="AH700" s="14"/>
    </row>
    <row r="701" spans="1:34" s="11" customFormat="1" ht="15" hidden="1" customHeight="1" x14ac:dyDescent="0.15">
      <c r="A701" s="14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52"/>
      <c r="AE701" s="14"/>
      <c r="AF701" s="73"/>
      <c r="AG701" s="14"/>
      <c r="AH701" s="14"/>
    </row>
    <row r="702" spans="1:34" s="11" customFormat="1" ht="15" hidden="1" customHeight="1" x14ac:dyDescent="0.15">
      <c r="A702" s="14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52"/>
      <c r="AE702" s="14"/>
      <c r="AF702" s="73"/>
      <c r="AG702" s="14"/>
      <c r="AH702" s="14"/>
    </row>
    <row r="703" spans="1:34" s="11" customFormat="1" ht="15" hidden="1" customHeight="1" x14ac:dyDescent="0.15">
      <c r="A703" s="14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52"/>
      <c r="AE703" s="14"/>
      <c r="AF703" s="73"/>
      <c r="AG703" s="14"/>
      <c r="AH703" s="14"/>
    </row>
    <row r="704" spans="1:34" s="11" customFormat="1" ht="15" hidden="1" customHeight="1" x14ac:dyDescent="0.15">
      <c r="A704" s="14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52"/>
      <c r="AE704" s="14"/>
      <c r="AF704" s="73"/>
      <c r="AG704" s="14"/>
      <c r="AH704" s="14"/>
    </row>
    <row r="705" spans="1:34" s="11" customFormat="1" ht="15" hidden="1" customHeight="1" x14ac:dyDescent="0.15">
      <c r="A705" s="14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52"/>
      <c r="AE705" s="14"/>
      <c r="AF705" s="73"/>
      <c r="AG705" s="14"/>
      <c r="AH705" s="14"/>
    </row>
    <row r="706" spans="1:34" s="11" customFormat="1" ht="15" hidden="1" customHeight="1" x14ac:dyDescent="0.15">
      <c r="A706" s="14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52"/>
      <c r="AE706" s="14"/>
      <c r="AF706" s="73"/>
      <c r="AG706" s="14"/>
      <c r="AH706" s="14"/>
    </row>
    <row r="707" spans="1:34" s="11" customFormat="1" ht="15" hidden="1" customHeight="1" x14ac:dyDescent="0.15">
      <c r="A707" s="14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52"/>
      <c r="AE707" s="14"/>
      <c r="AF707" s="73"/>
      <c r="AG707" s="14"/>
      <c r="AH707" s="14"/>
    </row>
    <row r="708" spans="1:34" s="11" customFormat="1" ht="15" hidden="1" customHeight="1" x14ac:dyDescent="0.15">
      <c r="A708" s="14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52"/>
      <c r="AE708" s="14"/>
      <c r="AF708" s="73"/>
      <c r="AG708" s="14"/>
      <c r="AH708" s="14"/>
    </row>
    <row r="709" spans="1:34" s="11" customFormat="1" ht="15" hidden="1" customHeight="1" x14ac:dyDescent="0.15">
      <c r="A709" s="14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52"/>
      <c r="AE709" s="14"/>
      <c r="AF709" s="73"/>
      <c r="AG709" s="14"/>
      <c r="AH709" s="14"/>
    </row>
    <row r="710" spans="1:34" s="11" customFormat="1" ht="15" hidden="1" customHeight="1" x14ac:dyDescent="0.15">
      <c r="A710" s="14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52"/>
      <c r="AE710" s="14"/>
      <c r="AF710" s="73"/>
      <c r="AG710" s="14"/>
      <c r="AH710" s="14"/>
    </row>
    <row r="711" spans="1:34" s="11" customFormat="1" ht="15" hidden="1" customHeight="1" x14ac:dyDescent="0.15">
      <c r="A711" s="14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52"/>
      <c r="AE711" s="14"/>
      <c r="AF711" s="73"/>
      <c r="AG711" s="14"/>
      <c r="AH711" s="14"/>
    </row>
    <row r="712" spans="1:34" s="11" customFormat="1" ht="15" hidden="1" customHeight="1" x14ac:dyDescent="0.15">
      <c r="A712" s="14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52"/>
      <c r="AE712" s="14"/>
      <c r="AF712" s="73"/>
      <c r="AG712" s="14"/>
      <c r="AH712" s="14"/>
    </row>
    <row r="713" spans="1:34" s="11" customFormat="1" ht="15" hidden="1" customHeight="1" x14ac:dyDescent="0.15">
      <c r="A713" s="14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52"/>
      <c r="AE713" s="14"/>
      <c r="AF713" s="73"/>
      <c r="AG713" s="14"/>
      <c r="AH713" s="14"/>
    </row>
    <row r="714" spans="1:34" s="11" customFormat="1" ht="15" hidden="1" customHeight="1" x14ac:dyDescent="0.15">
      <c r="A714" s="14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52"/>
      <c r="AE714" s="14"/>
      <c r="AF714" s="73"/>
      <c r="AG714" s="14"/>
      <c r="AH714" s="14"/>
    </row>
    <row r="715" spans="1:34" s="11" customFormat="1" ht="15" hidden="1" customHeight="1" x14ac:dyDescent="0.15">
      <c r="A715" s="14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52"/>
      <c r="AE715" s="14"/>
      <c r="AF715" s="73"/>
      <c r="AG715" s="14"/>
      <c r="AH715" s="14"/>
    </row>
    <row r="716" spans="1:34" s="11" customFormat="1" ht="15" hidden="1" customHeight="1" x14ac:dyDescent="0.15">
      <c r="A716" s="14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52"/>
      <c r="AE716" s="14"/>
      <c r="AF716" s="73"/>
      <c r="AG716" s="14"/>
      <c r="AH716" s="14"/>
    </row>
    <row r="717" spans="1:34" s="11" customFormat="1" ht="15" hidden="1" customHeight="1" x14ac:dyDescent="0.15">
      <c r="A717" s="14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52"/>
      <c r="AE717" s="14"/>
      <c r="AF717" s="73"/>
      <c r="AG717" s="14"/>
      <c r="AH717" s="14"/>
    </row>
    <row r="718" spans="1:34" s="11" customFormat="1" ht="15" hidden="1" customHeight="1" x14ac:dyDescent="0.15">
      <c r="A718" s="14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52"/>
      <c r="AE718" s="14"/>
      <c r="AF718" s="73"/>
      <c r="AG718" s="14"/>
      <c r="AH718" s="14"/>
    </row>
    <row r="719" spans="1:34" s="11" customFormat="1" ht="15" hidden="1" customHeight="1" x14ac:dyDescent="0.15">
      <c r="A719" s="14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52"/>
      <c r="AE719" s="14"/>
      <c r="AF719" s="73"/>
      <c r="AG719" s="14"/>
      <c r="AH719" s="14"/>
    </row>
    <row r="720" spans="1:34" s="11" customFormat="1" ht="15" hidden="1" customHeight="1" x14ac:dyDescent="0.15">
      <c r="A720" s="14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52"/>
      <c r="AE720" s="14"/>
      <c r="AF720" s="73"/>
      <c r="AG720" s="14"/>
      <c r="AH720" s="14"/>
    </row>
    <row r="721" spans="1:36" s="11" customFormat="1" ht="15" hidden="1" customHeight="1" x14ac:dyDescent="0.15">
      <c r="A721" s="14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52"/>
      <c r="AE721" s="14"/>
      <c r="AF721" s="73"/>
      <c r="AG721" s="14"/>
      <c r="AH721" s="14"/>
    </row>
    <row r="722" spans="1:36" s="11" customFormat="1" ht="15" hidden="1" customHeight="1" x14ac:dyDescent="0.15">
      <c r="A722" s="14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52"/>
      <c r="AE722" s="14"/>
      <c r="AF722" s="73"/>
      <c r="AG722" s="14"/>
      <c r="AH722" s="14"/>
    </row>
    <row r="723" spans="1:36" s="11" customFormat="1" ht="15" hidden="1" customHeight="1" x14ac:dyDescent="0.15">
      <c r="A723" s="14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52"/>
      <c r="AE723" s="14"/>
      <c r="AF723" s="73"/>
      <c r="AG723" s="14"/>
      <c r="AH723" s="14"/>
    </row>
    <row r="724" spans="1:36" s="11" customFormat="1" ht="15" hidden="1" customHeight="1" x14ac:dyDescent="0.15">
      <c r="A724" s="14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52"/>
      <c r="AE724" s="14"/>
      <c r="AF724" s="73"/>
      <c r="AG724" s="14"/>
      <c r="AH724" s="14"/>
    </row>
    <row r="725" spans="1:36" s="11" customFormat="1" ht="15" hidden="1" customHeight="1" x14ac:dyDescent="0.15">
      <c r="A725" s="14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52"/>
      <c r="AE725" s="14"/>
      <c r="AF725" s="73"/>
      <c r="AG725" s="14"/>
      <c r="AH725" s="14"/>
    </row>
    <row r="726" spans="1:36" s="11" customFormat="1" ht="15" hidden="1" customHeight="1" x14ac:dyDescent="0.15">
      <c r="A726" s="14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52"/>
      <c r="AE726" s="14"/>
      <c r="AF726" s="73"/>
      <c r="AG726" s="14"/>
      <c r="AH726" s="14"/>
    </row>
    <row r="727" spans="1:36" s="11" customFormat="1" ht="13.5" hidden="1" thickBot="1" x14ac:dyDescent="0.25">
      <c r="A727" s="14"/>
      <c r="B727" s="79"/>
      <c r="C727" s="158"/>
      <c r="D727" s="158"/>
      <c r="E727" s="24"/>
      <c r="F727" s="65"/>
      <c r="G727" s="20"/>
      <c r="H727" s="20"/>
      <c r="I727" s="20"/>
      <c r="J727" s="20"/>
      <c r="K727" s="20"/>
      <c r="L727" s="20"/>
      <c r="M727" s="20"/>
      <c r="N727" s="149"/>
      <c r="O727" s="20"/>
      <c r="P727" s="20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52"/>
      <c r="AE727" s="14"/>
      <c r="AF727" s="73"/>
      <c r="AG727" s="14"/>
      <c r="AH727" s="14"/>
      <c r="AI727" s="14"/>
      <c r="AJ727" s="14"/>
    </row>
  </sheetData>
  <sheetProtection algorithmName="SHA-512" hashValue="35RYQNr2LDaLZ2KCeCGA+K3gieVHygv6NRbwHs6JpETkpbaKO+WkRBLfv5sT4rV2eoDIxQKMVP2Kxb5yYEJgCg==" saltValue="P6HNKufH//JG88VtW9Vv6g==" spinCount="100000" sheet="1" objects="1" scenarios="1"/>
  <mergeCells count="29">
    <mergeCell ref="E69:F69"/>
    <mergeCell ref="E83:F83"/>
    <mergeCell ref="E90:F90"/>
    <mergeCell ref="E97:F97"/>
    <mergeCell ref="G68:H68"/>
    <mergeCell ref="G75:H75"/>
    <mergeCell ref="G82:H82"/>
    <mergeCell ref="G89:H89"/>
    <mergeCell ref="G96:H96"/>
    <mergeCell ref="E76:F76"/>
    <mergeCell ref="E77:F77"/>
    <mergeCell ref="E84:F84"/>
    <mergeCell ref="E91:F91"/>
    <mergeCell ref="E98:F98"/>
    <mergeCell ref="G33:H33"/>
    <mergeCell ref="G40:H40"/>
    <mergeCell ref="G47:H47"/>
    <mergeCell ref="G54:H54"/>
    <mergeCell ref="G61:H61"/>
    <mergeCell ref="E35:F35"/>
    <mergeCell ref="E34:F34"/>
    <mergeCell ref="E42:F42"/>
    <mergeCell ref="E49:F49"/>
    <mergeCell ref="E56:F56"/>
    <mergeCell ref="E63:F63"/>
    <mergeCell ref="E41:F41"/>
    <mergeCell ref="E48:F48"/>
    <mergeCell ref="E55:F55"/>
    <mergeCell ref="E62:F62"/>
  </mergeCells>
  <conditionalFormatting sqref="P35">
    <cfRule type="expression" dxfId="325" priority="79">
      <formula>OR(O35="nee",O35="")</formula>
    </cfRule>
  </conditionalFormatting>
  <conditionalFormatting sqref="Q35">
    <cfRule type="expression" dxfId="324" priority="78">
      <formula>OR(O35="nee",O35="")</formula>
    </cfRule>
  </conditionalFormatting>
  <conditionalFormatting sqref="P42">
    <cfRule type="expression" dxfId="323" priority="77">
      <formula>OR(O42="nee",O42="")</formula>
    </cfRule>
  </conditionalFormatting>
  <conditionalFormatting sqref="Q42">
    <cfRule type="expression" dxfId="322" priority="76">
      <formula>OR(O42="nee",O42="")</formula>
    </cfRule>
  </conditionalFormatting>
  <conditionalFormatting sqref="P49">
    <cfRule type="expression" dxfId="321" priority="59">
      <formula>OR(O49="nee",O49="")</formula>
    </cfRule>
  </conditionalFormatting>
  <conditionalFormatting sqref="Q49">
    <cfRule type="expression" dxfId="320" priority="58">
      <formula>OR(O49="nee",O49="")</formula>
    </cfRule>
  </conditionalFormatting>
  <conditionalFormatting sqref="P56">
    <cfRule type="expression" dxfId="319" priority="57">
      <formula>OR(O56="nee",O56="")</formula>
    </cfRule>
  </conditionalFormatting>
  <conditionalFormatting sqref="Q56">
    <cfRule type="expression" dxfId="318" priority="56">
      <formula>OR(O56="nee",O56="")</formula>
    </cfRule>
  </conditionalFormatting>
  <conditionalFormatting sqref="P63">
    <cfRule type="expression" dxfId="317" priority="55">
      <formula>OR(O63="nee",O63="")</formula>
    </cfRule>
  </conditionalFormatting>
  <conditionalFormatting sqref="Q63">
    <cfRule type="expression" dxfId="316" priority="54">
      <formula>OR(O63="nee",O63="")</formula>
    </cfRule>
  </conditionalFormatting>
  <conditionalFormatting sqref="P70">
    <cfRule type="expression" dxfId="315" priority="53">
      <formula>OR(O70="nee",O70="")</formula>
    </cfRule>
  </conditionalFormatting>
  <conditionalFormatting sqref="Q70">
    <cfRule type="expression" dxfId="314" priority="52">
      <formula>OR(O70="nee",O70="")</formula>
    </cfRule>
  </conditionalFormatting>
  <conditionalFormatting sqref="P77">
    <cfRule type="expression" dxfId="313" priority="51">
      <formula>OR(O77="nee",O77="")</formula>
    </cfRule>
  </conditionalFormatting>
  <conditionalFormatting sqref="Q77">
    <cfRule type="expression" dxfId="312" priority="50">
      <formula>OR(O77="nee",O77="")</formula>
    </cfRule>
  </conditionalFormatting>
  <conditionalFormatting sqref="P84">
    <cfRule type="expression" dxfId="311" priority="49">
      <formula>OR(O84="nee",O84="")</formula>
    </cfRule>
  </conditionalFormatting>
  <conditionalFormatting sqref="Q84">
    <cfRule type="expression" dxfId="310" priority="48">
      <formula>OR(O84="nee",O84="")</formula>
    </cfRule>
  </conditionalFormatting>
  <conditionalFormatting sqref="P91">
    <cfRule type="expression" dxfId="309" priority="47">
      <formula>OR(O91="nee",O91="")</formula>
    </cfRule>
  </conditionalFormatting>
  <conditionalFormatting sqref="Q91">
    <cfRule type="expression" dxfId="308" priority="46">
      <formula>OR(O91="nee",O91="")</formula>
    </cfRule>
  </conditionalFormatting>
  <conditionalFormatting sqref="P98">
    <cfRule type="expression" dxfId="307" priority="45">
      <formula>OR(O98="nee",O98="")</formula>
    </cfRule>
  </conditionalFormatting>
  <conditionalFormatting sqref="Q98">
    <cfRule type="expression" dxfId="306" priority="44">
      <formula>OR(O98="nee",O98="")</formula>
    </cfRule>
  </conditionalFormatting>
  <conditionalFormatting sqref="AF35">
    <cfRule type="expression" dxfId="305" priority="43">
      <formula>OR(AE35="nee",AE35="")</formula>
    </cfRule>
  </conditionalFormatting>
  <conditionalFormatting sqref="AG35">
    <cfRule type="expression" dxfId="304" priority="42">
      <formula>OR(AE35="nee",AE35="")</formula>
    </cfRule>
  </conditionalFormatting>
  <conditionalFormatting sqref="AF42">
    <cfRule type="expression" dxfId="303" priority="41">
      <formula>OR(AE42="nee",AE42="")</formula>
    </cfRule>
  </conditionalFormatting>
  <conditionalFormatting sqref="AG42">
    <cfRule type="expression" dxfId="302" priority="40">
      <formula>OR(AE42="nee",AE42="")</formula>
    </cfRule>
  </conditionalFormatting>
  <conditionalFormatting sqref="AF49">
    <cfRule type="expression" dxfId="301" priority="39">
      <formula>OR(AE49="nee",AE49="")</formula>
    </cfRule>
  </conditionalFormatting>
  <conditionalFormatting sqref="AG49">
    <cfRule type="expression" dxfId="300" priority="38">
      <formula>OR(AE49="nee",AE49="")</formula>
    </cfRule>
  </conditionalFormatting>
  <conditionalFormatting sqref="AF56">
    <cfRule type="expression" dxfId="299" priority="37">
      <formula>OR(AE56="nee",AE56="")</formula>
    </cfRule>
  </conditionalFormatting>
  <conditionalFormatting sqref="AG56">
    <cfRule type="expression" dxfId="298" priority="36">
      <formula>OR(AE56="nee",AE56="")</formula>
    </cfRule>
  </conditionalFormatting>
  <conditionalFormatting sqref="AF63">
    <cfRule type="expression" dxfId="297" priority="35">
      <formula>OR(AE63="nee",AE63="")</formula>
    </cfRule>
  </conditionalFormatting>
  <conditionalFormatting sqref="AG63">
    <cfRule type="expression" dxfId="296" priority="34">
      <formula>OR(AE63="nee",AE63="")</formula>
    </cfRule>
  </conditionalFormatting>
  <conditionalFormatting sqref="AF70">
    <cfRule type="expression" dxfId="295" priority="33">
      <formula>OR(AE70="nee",AE70="")</formula>
    </cfRule>
  </conditionalFormatting>
  <conditionalFormatting sqref="AG70">
    <cfRule type="expression" dxfId="294" priority="32">
      <formula>OR(AE70="nee",AE70="")</formula>
    </cfRule>
  </conditionalFormatting>
  <conditionalFormatting sqref="AF77">
    <cfRule type="expression" dxfId="293" priority="31">
      <formula>OR(AE77="nee",AE77="")</formula>
    </cfRule>
  </conditionalFormatting>
  <conditionalFormatting sqref="AG77">
    <cfRule type="expression" dxfId="292" priority="30">
      <formula>OR(AE77="nee",AE77="")</formula>
    </cfRule>
  </conditionalFormatting>
  <conditionalFormatting sqref="AF84">
    <cfRule type="expression" dxfId="291" priority="29">
      <formula>OR(AE84="nee",AE84="")</formula>
    </cfRule>
  </conditionalFormatting>
  <conditionalFormatting sqref="AG84">
    <cfRule type="expression" dxfId="290" priority="28">
      <formula>OR(AE84="nee",AE84="")</formula>
    </cfRule>
  </conditionalFormatting>
  <conditionalFormatting sqref="AF91">
    <cfRule type="expression" dxfId="289" priority="27">
      <formula>OR(AE91="nee",AE91="")</formula>
    </cfRule>
  </conditionalFormatting>
  <conditionalFormatting sqref="AG91">
    <cfRule type="expression" dxfId="288" priority="26">
      <formula>OR(AE91="nee",AE91="")</formula>
    </cfRule>
  </conditionalFormatting>
  <conditionalFormatting sqref="AF98">
    <cfRule type="expression" dxfId="287" priority="25">
      <formula>OR(AE98="nee",AE98="")</formula>
    </cfRule>
  </conditionalFormatting>
  <conditionalFormatting sqref="AG98">
    <cfRule type="expression" dxfId="286" priority="24">
      <formula>OR(AE98="nee",AE98="")</formula>
    </cfRule>
  </conditionalFormatting>
  <dataValidations count="1">
    <dataValidation type="list" allowBlank="1" showInputMessage="1" showErrorMessage="1" sqref="O77 AE42 AE49 O98 O49 O42 AE35 O35 AE56 O56 AE63 O63 O70 AE84 AE91 AE70 O91 O84 AE77 AE98" xr:uid="{3C3F31FB-BCDD-4678-BA69-60215E34D909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4421-9B84-442D-BF3F-76CFA877F528}">
  <sheetPr codeName="Blad9"/>
  <dimension ref="A1:AR771"/>
  <sheetViews>
    <sheetView showGridLines="0" zoomScale="80" zoomScaleNormal="80" workbookViewId="0">
      <selection activeCell="G25" sqref="G25:H25"/>
    </sheetView>
  </sheetViews>
  <sheetFormatPr defaultColWidth="0" defaultRowHeight="0" customHeight="1" zeroHeight="1" outlineLevelRow="1" outlineLevelCol="3" x14ac:dyDescent="0.2"/>
  <cols>
    <col min="1" max="1" width="3.7109375" style="302" customWidth="1"/>
    <col min="2" max="2" width="7.42578125" style="72" customWidth="1"/>
    <col min="3" max="3" width="18.85546875" style="147" customWidth="1"/>
    <col min="4" max="4" width="45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20.7109375" style="5" customWidth="1"/>
    <col min="24" max="24" width="35.7109375" style="5" customWidth="1"/>
    <col min="25" max="26" width="15.7109375" style="5" customWidth="1"/>
    <col min="27" max="27" width="20.7109375" style="5" customWidth="1"/>
    <col min="28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16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4" width="0" style="5" hidden="1" customWidth="1"/>
    <col min="45" max="16384" width="8.85546875" style="5" hidden="1"/>
  </cols>
  <sheetData>
    <row r="1" spans="1:38" ht="16.899999999999999" customHeight="1" x14ac:dyDescent="0.3">
      <c r="A1" s="299" t="str">
        <f>D12</f>
        <v xml:space="preserve">WAN 1 : 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299" t="str">
        <f>D15</f>
        <v xml:space="preserve">WAN 2 : </v>
      </c>
      <c r="B2" s="78"/>
      <c r="C2" s="25" t="str">
        <f>+Samenvatting!B2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99" t="str">
        <f>D18</f>
        <v xml:space="preserve">WAN 3 : </v>
      </c>
      <c r="B3" s="79"/>
      <c r="C3" s="12" t="str">
        <f>+Samenvatting!B3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99" t="str">
        <f>D21</f>
        <v xml:space="preserve">WAN 4 : </v>
      </c>
      <c r="B4" s="79"/>
      <c r="C4" s="117" t="s">
        <v>321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99"/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99"/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300"/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300"/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9.899999999999999" customHeight="1" x14ac:dyDescent="0.25">
      <c r="A9" s="301"/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19.5" outlineLevel="1" x14ac:dyDescent="0.25">
      <c r="A10" s="301"/>
      <c r="B10" s="80" t="s">
        <v>30</v>
      </c>
      <c r="C10" s="161" t="s">
        <v>227</v>
      </c>
      <c r="D10" s="170"/>
      <c r="E10" s="89">
        <f>J25</f>
        <v>0</v>
      </c>
      <c r="F10" s="89">
        <f>T25</f>
        <v>0</v>
      </c>
      <c r="G10" s="89">
        <f>AL25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outlineLevel="1" x14ac:dyDescent="0.25">
      <c r="A11" s="301"/>
      <c r="B11" s="80" t="s">
        <v>31</v>
      </c>
      <c r="C11" s="161" t="s">
        <v>45</v>
      </c>
      <c r="D11" s="170"/>
      <c r="E11" s="89">
        <f>J35</f>
        <v>0</v>
      </c>
      <c r="F11" s="89">
        <f>T35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301"/>
      <c r="B12" s="141"/>
      <c r="C12" s="162" t="s">
        <v>7</v>
      </c>
      <c r="D12" s="251" t="str">
        <f>E25&amp;G25</f>
        <v xml:space="preserve">WAN 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9.5" outlineLevel="1" x14ac:dyDescent="0.25">
      <c r="A13" s="301"/>
      <c r="B13" s="80" t="s">
        <v>9</v>
      </c>
      <c r="C13" s="161" t="s">
        <v>228</v>
      </c>
      <c r="D13" s="172"/>
      <c r="E13" s="143">
        <f>J43</f>
        <v>0</v>
      </c>
      <c r="F13" s="143">
        <f>T43</f>
        <v>0</v>
      </c>
      <c r="G13" s="143">
        <f>AL43</f>
        <v>0</v>
      </c>
      <c r="H13" s="143">
        <f>SUM(E13:G13)</f>
        <v>0</v>
      </c>
      <c r="I13" s="75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19.5" outlineLevel="1" x14ac:dyDescent="0.25">
      <c r="A14" s="301"/>
      <c r="B14" s="80" t="s">
        <v>10</v>
      </c>
      <c r="C14" s="161" t="s">
        <v>46</v>
      </c>
      <c r="D14" s="170"/>
      <c r="E14" s="89">
        <f>J53</f>
        <v>0</v>
      </c>
      <c r="F14" s="89">
        <f>T53</f>
        <v>0</v>
      </c>
      <c r="G14" s="226" t="s">
        <v>24</v>
      </c>
      <c r="H14" s="89">
        <f>SUM(E14:G14)</f>
        <v>0</v>
      </c>
      <c r="I14" s="75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25" thickBot="1" x14ac:dyDescent="0.3">
      <c r="A15" s="301"/>
      <c r="B15" s="141"/>
      <c r="C15" s="162" t="s">
        <v>7</v>
      </c>
      <c r="D15" s="251" t="str">
        <f>E43&amp;G43</f>
        <v xml:space="preserve">WAN 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75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19.5" outlineLevel="1" x14ac:dyDescent="0.25">
      <c r="A16" s="301"/>
      <c r="B16" s="80" t="s">
        <v>43</v>
      </c>
      <c r="C16" s="161" t="s">
        <v>229</v>
      </c>
      <c r="D16" s="170"/>
      <c r="E16" s="89">
        <f>J61</f>
        <v>0</v>
      </c>
      <c r="F16" s="89">
        <f>T61</f>
        <v>0</v>
      </c>
      <c r="G16" s="89">
        <f>AL61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41" s="11" customFormat="1" ht="19.5" outlineLevel="1" x14ac:dyDescent="0.25">
      <c r="A17" s="301"/>
      <c r="B17" s="80" t="s">
        <v>44</v>
      </c>
      <c r="C17" s="161" t="s">
        <v>47</v>
      </c>
      <c r="D17" s="170"/>
      <c r="E17" s="89">
        <f>J71</f>
        <v>0</v>
      </c>
      <c r="F17" s="89">
        <f>T71</f>
        <v>0</v>
      </c>
      <c r="G17" s="226" t="s">
        <v>24</v>
      </c>
      <c r="H17" s="89">
        <f>SUM(E17:G17)</f>
        <v>0</v>
      </c>
      <c r="I17" s="75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41" s="11" customFormat="1" ht="20.25" thickBot="1" x14ac:dyDescent="0.3">
      <c r="A18" s="301"/>
      <c r="B18" s="141"/>
      <c r="C18" s="162" t="s">
        <v>7</v>
      </c>
      <c r="D18" s="251" t="str">
        <f>E61&amp;G61</f>
        <v xml:space="preserve">WAN 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75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41" s="11" customFormat="1" ht="19.5" outlineLevel="1" x14ac:dyDescent="0.25">
      <c r="A19" s="301"/>
      <c r="B19" s="80" t="s">
        <v>49</v>
      </c>
      <c r="C19" s="161" t="s">
        <v>230</v>
      </c>
      <c r="D19" s="170"/>
      <c r="E19" s="89">
        <f>J79</f>
        <v>0</v>
      </c>
      <c r="F19" s="89">
        <f>T79</f>
        <v>0</v>
      </c>
      <c r="G19" s="89">
        <f>AL79</f>
        <v>0</v>
      </c>
      <c r="H19" s="89">
        <f>SUM(E19:G19)</f>
        <v>0</v>
      </c>
      <c r="I19" s="75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41" s="11" customFormat="1" ht="19.5" outlineLevel="1" x14ac:dyDescent="0.25">
      <c r="A20" s="301"/>
      <c r="B20" s="80" t="s">
        <v>52</v>
      </c>
      <c r="C20" s="161" t="s">
        <v>92</v>
      </c>
      <c r="D20" s="170"/>
      <c r="E20" s="89">
        <f>J89</f>
        <v>0</v>
      </c>
      <c r="F20" s="89">
        <f>T89</f>
        <v>0</v>
      </c>
      <c r="G20" s="226" t="s">
        <v>24</v>
      </c>
      <c r="H20" s="89">
        <f>SUM(E20:G20)</f>
        <v>0</v>
      </c>
      <c r="I20" s="75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41" s="11" customFormat="1" ht="20.25" thickBot="1" x14ac:dyDescent="0.3">
      <c r="A21" s="301"/>
      <c r="B21" s="141"/>
      <c r="C21" s="162" t="s">
        <v>7</v>
      </c>
      <c r="D21" s="251" t="str">
        <f>E79&amp;G79</f>
        <v xml:space="preserve">WAN 4 : </v>
      </c>
      <c r="E21" s="142">
        <f>SUM(E19:E20)</f>
        <v>0</v>
      </c>
      <c r="F21" s="142">
        <f>SUM(F19:F20)</f>
        <v>0</v>
      </c>
      <c r="G21" s="142">
        <f>SUM(G19:G20)</f>
        <v>0</v>
      </c>
      <c r="H21" s="142">
        <f>SUM(H19:H20)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41" s="11" customFormat="1" ht="13.5" thickBot="1" x14ac:dyDescent="0.25">
      <c r="A22" s="301"/>
      <c r="B22" s="158"/>
      <c r="C22" s="158"/>
      <c r="D22" s="158"/>
      <c r="E22" s="24"/>
      <c r="F22" s="20"/>
      <c r="G22" s="20"/>
      <c r="H22" s="20"/>
      <c r="I22" s="20"/>
      <c r="J22" s="20"/>
      <c r="K22" s="20"/>
      <c r="L22" s="20"/>
      <c r="M22" s="20"/>
      <c r="N22" s="149"/>
      <c r="O22" s="149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149"/>
      <c r="AF22" s="149"/>
      <c r="AG22" s="20"/>
      <c r="AH22" s="20"/>
      <c r="AI22" s="20"/>
      <c r="AJ22" s="20"/>
      <c r="AK22" s="20"/>
      <c r="AL22" s="20"/>
    </row>
    <row r="23" spans="1:41" s="11" customFormat="1" ht="15" customHeight="1" x14ac:dyDescent="0.2">
      <c r="A23" s="301"/>
      <c r="B23" s="159"/>
      <c r="C23" s="159"/>
      <c r="D23" s="159"/>
      <c r="E23" s="17"/>
      <c r="F23" s="18"/>
      <c r="G23" s="18"/>
      <c r="H23" s="18"/>
      <c r="I23" s="18"/>
      <c r="J23" s="18"/>
      <c r="K23" s="18"/>
      <c r="L23" s="18"/>
      <c r="M23" s="18"/>
      <c r="N23" s="150"/>
      <c r="O23" s="150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50"/>
      <c r="AF23" s="150"/>
      <c r="AG23" s="18"/>
      <c r="AH23" s="18"/>
      <c r="AI23" s="18"/>
      <c r="AJ23" s="18"/>
      <c r="AK23" s="18"/>
      <c r="AL23" s="18"/>
    </row>
    <row r="24" spans="1:41" s="11" customFormat="1" ht="19.5" x14ac:dyDescent="0.15">
      <c r="A24" s="301"/>
      <c r="B24" s="87" t="s">
        <v>30</v>
      </c>
      <c r="C24" s="83" t="str">
        <f>VLOOKUP(B24,$B$10:$D$21,2,FALSE)</f>
        <v>Variant 1: Decentrale WAN-koppeling</v>
      </c>
      <c r="D24" s="164"/>
      <c r="E24" s="128"/>
      <c r="F24" s="128"/>
      <c r="G24" s="131" t="s">
        <v>35</v>
      </c>
      <c r="H24" s="128"/>
      <c r="I24" s="128"/>
      <c r="J24" s="127"/>
      <c r="K24" s="266"/>
      <c r="L24" s="85"/>
      <c r="M24" s="248" t="s">
        <v>317</v>
      </c>
      <c r="N24" s="249"/>
      <c r="O24" s="250"/>
      <c r="P24" s="250"/>
      <c r="Q24" s="250"/>
      <c r="R24" s="250"/>
      <c r="S24" s="128"/>
      <c r="T24" s="127"/>
      <c r="U24" s="266"/>
      <c r="V24" s="266"/>
      <c r="W24" s="248" t="s">
        <v>317</v>
      </c>
      <c r="X24" s="249"/>
      <c r="Y24" s="250"/>
      <c r="Z24" s="250"/>
      <c r="AA24" s="624"/>
      <c r="AB24" s="266"/>
      <c r="AC24" s="85"/>
      <c r="AD24" s="248" t="s">
        <v>17</v>
      </c>
      <c r="AE24" s="249"/>
      <c r="AF24" s="250"/>
      <c r="AG24" s="250"/>
      <c r="AH24" s="250"/>
      <c r="AI24" s="250"/>
      <c r="AJ24" s="250"/>
      <c r="AK24" s="128"/>
      <c r="AL24" s="127"/>
      <c r="AM24" s="86"/>
    </row>
    <row r="25" spans="1:41" s="86" customFormat="1" ht="20.25" thickBot="1" x14ac:dyDescent="0.2">
      <c r="A25" s="301"/>
      <c r="B25" s="59"/>
      <c r="C25" s="83" t="s">
        <v>20</v>
      </c>
      <c r="D25" s="164"/>
      <c r="E25" s="643" t="str">
        <f>"WAN " &amp; LEFT(B24,1)&amp; " : "</f>
        <v xml:space="preserve">WAN 1 : </v>
      </c>
      <c r="F25" s="644"/>
      <c r="G25" s="639"/>
      <c r="H25" s="640"/>
      <c r="I25" s="88" t="s">
        <v>21</v>
      </c>
      <c r="J25" s="84">
        <f>SUM(J27:J31)</f>
        <v>0</v>
      </c>
      <c r="K25" s="267"/>
      <c r="L25" s="59"/>
      <c r="M25" s="246"/>
      <c r="N25" s="247"/>
      <c r="O25" s="129"/>
      <c r="P25" s="129"/>
      <c r="Q25" s="129"/>
      <c r="R25" s="129"/>
      <c r="S25" s="132" t="s">
        <v>21</v>
      </c>
      <c r="T25" s="133">
        <f>SUM(T27:T31)</f>
        <v>0</v>
      </c>
      <c r="U25" s="267"/>
      <c r="V25" s="267"/>
      <c r="W25" s="246" t="s">
        <v>472</v>
      </c>
      <c r="X25" s="247"/>
      <c r="Y25" s="129"/>
      <c r="Z25" s="129"/>
      <c r="AA25" s="625"/>
      <c r="AB25" s="267"/>
      <c r="AC25" s="59"/>
      <c r="AD25" s="246"/>
      <c r="AE25" s="247"/>
      <c r="AF25" s="129"/>
      <c r="AG25" s="129"/>
      <c r="AH25" s="129"/>
      <c r="AI25" s="129"/>
      <c r="AJ25" s="129"/>
      <c r="AK25" s="132" t="s">
        <v>21</v>
      </c>
      <c r="AL25" s="133">
        <f>SUM(AL27:AL31)</f>
        <v>0</v>
      </c>
      <c r="AM25" s="11"/>
      <c r="AN25" s="11"/>
      <c r="AO25" s="11"/>
    </row>
    <row r="26" spans="1:41" s="11" customFormat="1" ht="105.75" thickTop="1" x14ac:dyDescent="0.25">
      <c r="A26" s="301"/>
      <c r="B26" s="135"/>
      <c r="C26" s="192" t="s">
        <v>5</v>
      </c>
      <c r="D26" s="192" t="s">
        <v>11</v>
      </c>
      <c r="E26" s="192" t="s">
        <v>14</v>
      </c>
      <c r="F26" s="193" t="s">
        <v>16</v>
      </c>
      <c r="G26" s="193" t="s">
        <v>36</v>
      </c>
      <c r="H26" s="193" t="s">
        <v>181</v>
      </c>
      <c r="I26" s="193" t="s">
        <v>12</v>
      </c>
      <c r="J26" s="193" t="s">
        <v>13</v>
      </c>
      <c r="K26" s="268" t="s">
        <v>210</v>
      </c>
      <c r="L26" s="14"/>
      <c r="M26" s="192" t="s">
        <v>5</v>
      </c>
      <c r="N26" s="192" t="s">
        <v>11</v>
      </c>
      <c r="O26" s="193" t="s">
        <v>16</v>
      </c>
      <c r="P26" s="194" t="s">
        <v>19</v>
      </c>
      <c r="Q26" s="193" t="s">
        <v>318</v>
      </c>
      <c r="R26" s="193" t="s">
        <v>474</v>
      </c>
      <c r="S26" s="193" t="s">
        <v>319</v>
      </c>
      <c r="T26" s="193" t="s">
        <v>224</v>
      </c>
      <c r="U26" s="268" t="s">
        <v>210</v>
      </c>
      <c r="V26" s="267"/>
      <c r="W26" s="623" t="s">
        <v>5</v>
      </c>
      <c r="X26" s="626" t="s">
        <v>470</v>
      </c>
      <c r="Y26" s="193" t="s">
        <v>318</v>
      </c>
      <c r="Z26" s="527" t="s">
        <v>473</v>
      </c>
      <c r="AA26" s="193" t="s">
        <v>319</v>
      </c>
      <c r="AB26" s="268" t="s">
        <v>210</v>
      </c>
      <c r="AC26" s="14"/>
      <c r="AD26" s="192" t="s">
        <v>5</v>
      </c>
      <c r="AE26" s="192" t="s">
        <v>11</v>
      </c>
      <c r="AF26" s="193" t="s">
        <v>16</v>
      </c>
      <c r="AG26" s="194" t="s">
        <v>19</v>
      </c>
      <c r="AH26" s="193" t="s">
        <v>424</v>
      </c>
      <c r="AI26" s="195" t="s">
        <v>15</v>
      </c>
      <c r="AJ26" s="193" t="s">
        <v>424</v>
      </c>
      <c r="AK26" s="193" t="s">
        <v>18</v>
      </c>
      <c r="AL26" s="193" t="s">
        <v>226</v>
      </c>
    </row>
    <row r="27" spans="1:41" s="11" customFormat="1" ht="15" customHeight="1" x14ac:dyDescent="0.15">
      <c r="A27" s="301"/>
      <c r="B27" s="135"/>
      <c r="C27" s="165"/>
      <c r="D27" s="63"/>
      <c r="E27" s="63"/>
      <c r="F27" s="210"/>
      <c r="G27" s="227"/>
      <c r="H27" s="64"/>
      <c r="I27" s="196">
        <f>G27*(1-H27)</f>
        <v>0</v>
      </c>
      <c r="J27" s="197">
        <f>IF(ISERROR(+I27*F27),"",+I27*F27)</f>
        <v>0</v>
      </c>
      <c r="K27" s="269"/>
      <c r="L27" s="14"/>
      <c r="M27" s="198" t="str">
        <f t="shared" ref="M27:N31" si="0">IF(ISBLANK(+C27),"",+C27)</f>
        <v/>
      </c>
      <c r="N27" s="198" t="str">
        <f t="shared" si="0"/>
        <v/>
      </c>
      <c r="O27" s="199" t="str">
        <f>IF(ISBLANK(+F27),"",+F27)</f>
        <v/>
      </c>
      <c r="P27" s="108"/>
      <c r="Q27" s="227"/>
      <c r="R27" s="211"/>
      <c r="S27" s="196">
        <f t="shared" ref="S27:S31" si="1">IF(ISERROR(+Q27*(1-(R27))),"",+Q27*(1-(R27)))</f>
        <v>0</v>
      </c>
      <c r="T27" s="197">
        <f>IF(OR(P27="nee",P27=""),0,IF(ISERROR(+S27*O27*7),0,+S27*O27*7))</f>
        <v>0</v>
      </c>
      <c r="U27" s="269"/>
      <c r="V27" s="267"/>
      <c r="W27" s="629"/>
      <c r="X27" s="627"/>
      <c r="Y27" s="628"/>
      <c r="Z27" s="528"/>
      <c r="AA27" s="196" t="str">
        <f>IF(Z27="","",Y27*(1-Z27))</f>
        <v/>
      </c>
      <c r="AB27" s="269"/>
      <c r="AC27" s="14"/>
      <c r="AD27" s="198" t="str">
        <f t="shared" ref="AD27:AE31" si="2">IF(ISBLANK(+M27),"",+M27)</f>
        <v/>
      </c>
      <c r="AE27" s="198" t="str">
        <f t="shared" si="2"/>
        <v/>
      </c>
      <c r="AF27" s="199" t="str">
        <f>IF(ISBLANK(+F27),"",+F27)</f>
        <v/>
      </c>
      <c r="AG27" s="108"/>
      <c r="AH27" s="106"/>
      <c r="AI27" s="211"/>
      <c r="AJ27" s="200" t="str">
        <f>IF(ISERROR(IF(OR(AG27="nee",AG27=""),"",+AF27*AH27)),"",IF(OR(AG27="nee",AG27=""),"",+AF27*AH27))</f>
        <v/>
      </c>
      <c r="AK27" s="201" t="str">
        <f>IF(ISERROR((AJ27*24*365)/1000),"",(AJ27*24*365)/1000)</f>
        <v/>
      </c>
      <c r="AL27" s="197">
        <f>IF(ISERROR(+AK27*tariefKwh*7),0,+AK27*tariefKwh*7)</f>
        <v>0</v>
      </c>
    </row>
    <row r="28" spans="1:41" s="11" customFormat="1" ht="15" customHeight="1" x14ac:dyDescent="0.15">
      <c r="A28" s="301"/>
      <c r="B28" s="135"/>
      <c r="C28" s="165"/>
      <c r="D28" s="63"/>
      <c r="E28" s="63"/>
      <c r="F28" s="210"/>
      <c r="G28" s="227"/>
      <c r="H28" s="64"/>
      <c r="I28" s="196">
        <f>G28*(1-H28)</f>
        <v>0</v>
      </c>
      <c r="J28" s="197">
        <f>IF(ISERROR(+I28*F28),"",+I28*F28)</f>
        <v>0</v>
      </c>
      <c r="K28" s="269"/>
      <c r="L28" s="14"/>
      <c r="M28" s="198" t="str">
        <f t="shared" si="0"/>
        <v/>
      </c>
      <c r="N28" s="198" t="str">
        <f t="shared" si="0"/>
        <v/>
      </c>
      <c r="O28" s="199" t="str">
        <f>IF(ISBLANK(+F28),"",+F28)</f>
        <v/>
      </c>
      <c r="P28" s="108"/>
      <c r="Q28" s="227"/>
      <c r="R28" s="211"/>
      <c r="S28" s="196">
        <f t="shared" si="1"/>
        <v>0</v>
      </c>
      <c r="T28" s="197">
        <f>IF(OR(P28="nee",P28=""),0,IF(ISERROR(+S28*O28*7),0,+S28*O28*7))</f>
        <v>0</v>
      </c>
      <c r="U28" s="269"/>
      <c r="V28" s="267"/>
      <c r="W28" s="629"/>
      <c r="X28" s="627"/>
      <c r="Y28" s="628"/>
      <c r="Z28" s="528"/>
      <c r="AA28" s="196" t="str">
        <f>IF(Z28="","",Y28*(1-Z28))</f>
        <v/>
      </c>
      <c r="AB28" s="269"/>
      <c r="AC28" s="14"/>
      <c r="AD28" s="198" t="str">
        <f t="shared" si="2"/>
        <v/>
      </c>
      <c r="AE28" s="198" t="str">
        <f t="shared" si="2"/>
        <v/>
      </c>
      <c r="AF28" s="199" t="str">
        <f>IF(ISBLANK(+F28),"",+F28)</f>
        <v/>
      </c>
      <c r="AG28" s="108"/>
      <c r="AH28" s="106"/>
      <c r="AI28" s="211"/>
      <c r="AJ28" s="200" t="str">
        <f>IF(ISERROR(IF(OR(AG28="nee",AG28=""),"",+AF28*AH28)),"",IF(OR(AG28="nee",AG28=""),"",+AF28*AH28))</f>
        <v/>
      </c>
      <c r="AK28" s="201" t="str">
        <f>IF(ISERROR((AJ28*24*365)/1000),"",(AJ28*24*365)/1000)</f>
        <v/>
      </c>
      <c r="AL28" s="197">
        <f>IF(ISERROR(+AK28*tariefKwh*7),0,+AK28*tariefKwh*7)</f>
        <v>0</v>
      </c>
    </row>
    <row r="29" spans="1:41" s="11" customFormat="1" ht="15" customHeight="1" x14ac:dyDescent="0.15">
      <c r="A29" s="301"/>
      <c r="B29" s="135"/>
      <c r="C29" s="165"/>
      <c r="D29" s="63"/>
      <c r="E29" s="63"/>
      <c r="F29" s="210"/>
      <c r="G29" s="227"/>
      <c r="H29" s="64"/>
      <c r="I29" s="196">
        <f>G29*(1-H29)</f>
        <v>0</v>
      </c>
      <c r="J29" s="197">
        <f>IF(ISERROR(+I29*F29),"",+I29*F29)</f>
        <v>0</v>
      </c>
      <c r="K29" s="269"/>
      <c r="L29" s="14"/>
      <c r="M29" s="198" t="str">
        <f t="shared" si="0"/>
        <v/>
      </c>
      <c r="N29" s="198" t="str">
        <f t="shared" si="0"/>
        <v/>
      </c>
      <c r="O29" s="199" t="str">
        <f>IF(ISBLANK(+F29),"",+F29)</f>
        <v/>
      </c>
      <c r="P29" s="108"/>
      <c r="Q29" s="227"/>
      <c r="R29" s="211"/>
      <c r="S29" s="196">
        <f t="shared" si="1"/>
        <v>0</v>
      </c>
      <c r="T29" s="197">
        <f>IF(OR(P29="nee",P29=""),0,IF(ISERROR(+S29*O29*7),0,+S29*O29*7))</f>
        <v>0</v>
      </c>
      <c r="U29" s="269"/>
      <c r="V29" s="267"/>
      <c r="W29" s="629"/>
      <c r="X29" s="627"/>
      <c r="Y29" s="628"/>
      <c r="Z29" s="528"/>
      <c r="AA29" s="196" t="str">
        <f>IF(Z29="","",Y29*(1-Z29))</f>
        <v/>
      </c>
      <c r="AB29" s="269"/>
      <c r="AC29" s="14"/>
      <c r="AD29" s="198" t="str">
        <f t="shared" si="2"/>
        <v/>
      </c>
      <c r="AE29" s="198" t="str">
        <f t="shared" si="2"/>
        <v/>
      </c>
      <c r="AF29" s="199" t="str">
        <f>IF(ISBLANK(+F29),"",+F29)</f>
        <v/>
      </c>
      <c r="AG29" s="108"/>
      <c r="AH29" s="106"/>
      <c r="AI29" s="211"/>
      <c r="AJ29" s="200" t="str">
        <f>IF(ISERROR(IF(OR(AG29="nee",AG29=""),"",+AF29*AH29)),"",IF(OR(AG29="nee",AG29=""),"",+AF29*AH29))</f>
        <v/>
      </c>
      <c r="AK29" s="201" t="str">
        <f>IF(ISERROR((AJ29*24*365)/1000),"",(AJ29*24*365)/1000)</f>
        <v/>
      </c>
      <c r="AL29" s="197">
        <f>IF(ISERROR(+AK29*tariefKwh*7),0,+AK29*tariefKwh*7)</f>
        <v>0</v>
      </c>
    </row>
    <row r="30" spans="1:41" s="11" customFormat="1" ht="15" customHeight="1" x14ac:dyDescent="0.15">
      <c r="A30" s="301"/>
      <c r="B30" s="135"/>
      <c r="C30" s="165"/>
      <c r="D30" s="63"/>
      <c r="E30" s="63"/>
      <c r="F30" s="210"/>
      <c r="G30" s="227"/>
      <c r="H30" s="64"/>
      <c r="I30" s="196">
        <f>G30*(1-H30)</f>
        <v>0</v>
      </c>
      <c r="J30" s="197">
        <f>IF(ISERROR(+I30*F30),"",+I30*F30)</f>
        <v>0</v>
      </c>
      <c r="K30" s="269"/>
      <c r="L30" s="14"/>
      <c r="M30" s="198" t="str">
        <f t="shared" si="0"/>
        <v/>
      </c>
      <c r="N30" s="198" t="str">
        <f t="shared" si="0"/>
        <v/>
      </c>
      <c r="O30" s="199" t="str">
        <f>IF(ISBLANK(+F30),"",+F30)</f>
        <v/>
      </c>
      <c r="P30" s="108"/>
      <c r="Q30" s="227"/>
      <c r="R30" s="211"/>
      <c r="S30" s="196">
        <f t="shared" si="1"/>
        <v>0</v>
      </c>
      <c r="T30" s="197">
        <f>IF(OR(P30="nee",P30=""),0,IF(ISERROR(+S30*O30*7),0,+S30*O30*7))</f>
        <v>0</v>
      </c>
      <c r="U30" s="269"/>
      <c r="V30" s="267"/>
      <c r="W30" s="629"/>
      <c r="X30" s="627"/>
      <c r="Y30" s="628"/>
      <c r="Z30" s="528"/>
      <c r="AA30" s="196" t="str">
        <f>IF(Z30="","",Y30*(1-Z30))</f>
        <v/>
      </c>
      <c r="AB30" s="269"/>
      <c r="AC30" s="14"/>
      <c r="AD30" s="198" t="str">
        <f t="shared" si="2"/>
        <v/>
      </c>
      <c r="AE30" s="198" t="str">
        <f t="shared" si="2"/>
        <v/>
      </c>
      <c r="AF30" s="199" t="str">
        <f>IF(ISBLANK(+F30),"",+F30)</f>
        <v/>
      </c>
      <c r="AG30" s="108"/>
      <c r="AH30" s="106"/>
      <c r="AI30" s="211"/>
      <c r="AJ30" s="200" t="str">
        <f>IF(ISERROR(IF(OR(AG30="nee",AG30=""),"",+AF30*AH30)),"",IF(OR(AG30="nee",AG30=""),"",+AF30*AH30))</f>
        <v/>
      </c>
      <c r="AK30" s="201" t="str">
        <f>IF(ISERROR((AJ30*24*365)/1000),"",(AJ30*24*365)/1000)</f>
        <v/>
      </c>
      <c r="AL30" s="197">
        <f>IF(ISERROR(+AK30*tariefKwh*7),0,+AK30*tariefKwh*7)</f>
        <v>0</v>
      </c>
    </row>
    <row r="31" spans="1:41" s="11" customFormat="1" ht="15" customHeight="1" x14ac:dyDescent="0.15">
      <c r="A31" s="301"/>
      <c r="B31" s="135"/>
      <c r="C31" s="165"/>
      <c r="D31" s="63"/>
      <c r="E31" s="63"/>
      <c r="F31" s="210"/>
      <c r="G31" s="227"/>
      <c r="H31" s="64"/>
      <c r="I31" s="196">
        <f>G31*(1-H31)</f>
        <v>0</v>
      </c>
      <c r="J31" s="197">
        <f>IF(ISERROR(+I31*F31),"",+I31*F31)</f>
        <v>0</v>
      </c>
      <c r="K31" s="269"/>
      <c r="L31" s="14"/>
      <c r="M31" s="198" t="str">
        <f t="shared" si="0"/>
        <v/>
      </c>
      <c r="N31" s="198" t="str">
        <f t="shared" si="0"/>
        <v/>
      </c>
      <c r="O31" s="199" t="str">
        <f>IF(ISBLANK(+F31),"",+F31)</f>
        <v/>
      </c>
      <c r="P31" s="108"/>
      <c r="Q31" s="227"/>
      <c r="R31" s="211"/>
      <c r="S31" s="196">
        <f t="shared" si="1"/>
        <v>0</v>
      </c>
      <c r="T31" s="197">
        <f>IF(OR(P31="nee",P31=""),0,IF(ISERROR(+S31*O31*7),0,+S31*O31*7))</f>
        <v>0</v>
      </c>
      <c r="U31" s="269"/>
      <c r="V31" s="267"/>
      <c r="W31" s="629"/>
      <c r="X31" s="627"/>
      <c r="Y31" s="628"/>
      <c r="Z31" s="528"/>
      <c r="AA31" s="196" t="str">
        <f>IF(Z31="","",Y31*(1-Z31))</f>
        <v/>
      </c>
      <c r="AB31" s="269"/>
      <c r="AC31" s="14"/>
      <c r="AD31" s="198" t="str">
        <f t="shared" si="2"/>
        <v/>
      </c>
      <c r="AE31" s="198" t="str">
        <f t="shared" si="2"/>
        <v/>
      </c>
      <c r="AF31" s="199" t="str">
        <f>IF(ISBLANK(+F31),"",+F31)</f>
        <v/>
      </c>
      <c r="AG31" s="108"/>
      <c r="AH31" s="106"/>
      <c r="AI31" s="211"/>
      <c r="AJ31" s="200" t="str">
        <f>IF(ISERROR(IF(OR(AG31="nee",AG31=""),"",+AF31*AH31)),"",IF(OR(AG31="nee",AG31=""),"",+AF31*AH31))</f>
        <v/>
      </c>
      <c r="AK31" s="201" t="str">
        <f>IF(ISERROR((AJ31*24*365)/1000),"",(AJ31*24*365)/1000)</f>
        <v/>
      </c>
      <c r="AL31" s="197">
        <f>IF(ISERROR(+AK31*tariefKwh*7),0,+AK31*tariefKwh*7)</f>
        <v>0</v>
      </c>
    </row>
    <row r="32" spans="1:41" s="11" customFormat="1" ht="15" customHeight="1" x14ac:dyDescent="0.15">
      <c r="A32" s="301"/>
      <c r="B32" s="79"/>
      <c r="C32" s="202" t="s">
        <v>299</v>
      </c>
      <c r="D32" s="203"/>
      <c r="E32" s="203"/>
      <c r="F32" s="204"/>
      <c r="G32" s="205"/>
      <c r="H32" s="206"/>
      <c r="I32" s="205"/>
      <c r="J32" s="207"/>
      <c r="K32" s="207"/>
      <c r="L32" s="208"/>
      <c r="M32" s="209"/>
      <c r="N32" s="152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207"/>
      <c r="AA32" s="207"/>
      <c r="AB32" s="207"/>
      <c r="AC32" s="14"/>
      <c r="AD32" s="152"/>
      <c r="AE32" s="152"/>
      <c r="AF32" s="14"/>
      <c r="AG32" s="73"/>
      <c r="AH32" s="14"/>
      <c r="AI32" s="14"/>
    </row>
    <row r="33" spans="1:41" s="11" customFormat="1" ht="15" customHeight="1" x14ac:dyDescent="0.15">
      <c r="A33" s="301"/>
      <c r="B33" s="79"/>
      <c r="C33" s="202"/>
      <c r="D33" s="203"/>
      <c r="E33" s="203"/>
      <c r="F33" s="204"/>
      <c r="G33" s="205"/>
      <c r="H33" s="205"/>
      <c r="I33" s="206"/>
      <c r="J33" s="205"/>
      <c r="K33" s="205"/>
      <c r="L33" s="207"/>
      <c r="M33" s="208"/>
      <c r="N33" s="209"/>
      <c r="O33" s="152"/>
      <c r="P33" s="14"/>
      <c r="Q33" s="14"/>
      <c r="R33" s="206"/>
      <c r="S33" s="14"/>
      <c r="T33" s="14"/>
      <c r="U33" s="14"/>
      <c r="V33" s="14"/>
      <c r="W33" s="14"/>
      <c r="X33" s="14"/>
      <c r="Y33" s="14"/>
      <c r="Z33" s="205"/>
      <c r="AA33" s="205"/>
      <c r="AB33" s="205"/>
      <c r="AC33" s="14"/>
      <c r="AD33" s="14"/>
      <c r="AE33" s="152"/>
      <c r="AF33" s="152"/>
      <c r="AG33" s="14"/>
      <c r="AH33" s="73"/>
      <c r="AI33" s="14"/>
      <c r="AJ33" s="14"/>
    </row>
    <row r="34" spans="1:41" s="11" customFormat="1" ht="60.75" x14ac:dyDescent="0.3">
      <c r="A34" s="301"/>
      <c r="B34" s="81" t="s">
        <v>31</v>
      </c>
      <c r="C34" s="633" t="str">
        <f>VLOOKUP(B34,$B$10:$D$21,2,FALSE)</f>
        <v>Variant 1: Licentie(s) Decentrale WAN-koppeling</v>
      </c>
      <c r="D34" s="634" t="e">
        <f>VLOOKUP(C34,$B$10:$D$21,2,FALSE)</f>
        <v>#N/A</v>
      </c>
      <c r="E34" s="634" t="e">
        <f>VLOOKUP(D34,$B$10:$D$21,2,FALSE)</f>
        <v>#N/A</v>
      </c>
      <c r="F34" s="67"/>
      <c r="G34" s="67"/>
      <c r="H34" s="67"/>
      <c r="I34" s="67"/>
      <c r="J34" s="191" t="s">
        <v>41</v>
      </c>
      <c r="K34" s="270"/>
      <c r="L34" s="14"/>
      <c r="M34" s="633" t="str">
        <f>IF(E35="Subscription","Subscription","Onderhoud &amp; Support")</f>
        <v>Onderhoud &amp; Support</v>
      </c>
      <c r="N34" s="634"/>
      <c r="O34" s="634"/>
      <c r="P34" s="634"/>
      <c r="Q34" s="58"/>
      <c r="R34" s="525"/>
      <c r="S34" s="58"/>
      <c r="T34" s="191" t="str">
        <f>"Totaalprijs "&amp;M34&amp;" 
Licentie"</f>
        <v>Totaalprijs Onderhoud &amp; Support 
Licentie</v>
      </c>
      <c r="U34" s="14"/>
      <c r="V34" s="14"/>
      <c r="W34" s="270"/>
      <c r="X34" s="270"/>
      <c r="Y34" s="270"/>
      <c r="Z34" s="270"/>
      <c r="AA34" s="270"/>
      <c r="AB34" s="270"/>
      <c r="AC34" s="14"/>
      <c r="AD34" s="150"/>
      <c r="AE34" s="150"/>
      <c r="AF34" s="18"/>
      <c r="AG34" s="18"/>
      <c r="AH34" s="18"/>
      <c r="AI34" s="18"/>
      <c r="AJ34" s="18"/>
      <c r="AK34" s="18"/>
      <c r="AL34" s="18"/>
    </row>
    <row r="35" spans="1:41" s="11" customFormat="1" ht="20.25" thickBot="1" x14ac:dyDescent="0.3">
      <c r="A35" s="301"/>
      <c r="B35" s="82"/>
      <c r="C35" s="83" t="s">
        <v>39</v>
      </c>
      <c r="D35" s="166"/>
      <c r="E35" s="192" t="s">
        <v>14</v>
      </c>
      <c r="F35" s="294" t="s">
        <v>40</v>
      </c>
      <c r="G35" s="99"/>
      <c r="H35" s="68"/>
      <c r="I35" s="68"/>
      <c r="J35" s="69">
        <f>SUM(J37:J39)</f>
        <v>0</v>
      </c>
      <c r="K35" s="271"/>
      <c r="L35" s="14"/>
      <c r="M35" s="154"/>
      <c r="N35" s="153"/>
      <c r="O35" s="70"/>
      <c r="P35" s="70"/>
      <c r="Q35" s="70"/>
      <c r="R35" s="526"/>
      <c r="S35" s="70"/>
      <c r="T35" s="71">
        <f>SUM(T37:T39)</f>
        <v>0</v>
      </c>
      <c r="U35" s="14"/>
      <c r="V35" s="14"/>
      <c r="W35" s="271"/>
      <c r="X35" s="271"/>
      <c r="Y35" s="271"/>
      <c r="Z35" s="271"/>
      <c r="AA35" s="271"/>
      <c r="AB35" s="271"/>
      <c r="AC35" s="14"/>
      <c r="AD35" s="150"/>
      <c r="AE35" s="150"/>
      <c r="AF35" s="18"/>
      <c r="AG35" s="18"/>
      <c r="AH35" s="18"/>
      <c r="AI35" s="18"/>
      <c r="AJ35" s="18"/>
      <c r="AK35" s="18"/>
      <c r="AL35" s="18"/>
    </row>
    <row r="36" spans="1:41" s="11" customFormat="1" ht="75.75" thickTop="1" x14ac:dyDescent="0.25">
      <c r="A36" s="301"/>
      <c r="B36" s="135"/>
      <c r="C36" s="192" t="s">
        <v>5</v>
      </c>
      <c r="D36" s="192" t="s">
        <v>11</v>
      </c>
      <c r="E36" s="192" t="s">
        <v>14</v>
      </c>
      <c r="F36" s="193" t="s">
        <v>16</v>
      </c>
      <c r="G36" s="193" t="s">
        <v>36</v>
      </c>
      <c r="H36" s="193" t="s">
        <v>181</v>
      </c>
      <c r="I36" s="193" t="s">
        <v>12</v>
      </c>
      <c r="J36" s="193" t="s">
        <v>13</v>
      </c>
      <c r="K36" s="268" t="s">
        <v>210</v>
      </c>
      <c r="L36" s="14"/>
      <c r="M36" s="192" t="s">
        <v>5</v>
      </c>
      <c r="N36" s="192" t="s">
        <v>11</v>
      </c>
      <c r="O36" s="193" t="s">
        <v>16</v>
      </c>
      <c r="P36" s="194" t="s">
        <v>19</v>
      </c>
      <c r="Q36" s="193" t="s">
        <v>318</v>
      </c>
      <c r="R36" s="193" t="s">
        <v>181</v>
      </c>
      <c r="S36" s="193" t="s">
        <v>319</v>
      </c>
      <c r="T36" s="193" t="s">
        <v>224</v>
      </c>
      <c r="U36" s="268" t="s">
        <v>210</v>
      </c>
      <c r="V36" s="14"/>
      <c r="W36" s="271"/>
      <c r="X36" s="271"/>
      <c r="Y36" s="271"/>
      <c r="Z36" s="271"/>
      <c r="AA36" s="271"/>
      <c r="AB36" s="271"/>
      <c r="AC36" s="14"/>
      <c r="AD36" s="85"/>
      <c r="AE36" s="150"/>
      <c r="AF36" s="150"/>
      <c r="AG36" s="18"/>
      <c r="AH36" s="18"/>
      <c r="AI36" s="18"/>
      <c r="AJ36" s="18"/>
      <c r="AK36" s="18"/>
      <c r="AL36" s="18"/>
    </row>
    <row r="37" spans="1:41" s="11" customFormat="1" ht="15" customHeight="1" x14ac:dyDescent="0.2">
      <c r="A37" s="301"/>
      <c r="B37" s="135"/>
      <c r="C37" s="165"/>
      <c r="D37" s="63"/>
      <c r="E37" s="63"/>
      <c r="F37" s="210"/>
      <c r="G37" s="227"/>
      <c r="H37" s="64"/>
      <c r="I37" s="196">
        <f>G37*(1-H37)</f>
        <v>0</v>
      </c>
      <c r="J37" s="197">
        <f>IF(ISERROR(+I37*F37),"",+I37*F37)</f>
        <v>0</v>
      </c>
      <c r="K37" s="269"/>
      <c r="L37" s="14"/>
      <c r="M37" s="198" t="str">
        <f t="shared" ref="M37:N39" si="3">IF(ISBLANK(+C37),"",+C37)</f>
        <v/>
      </c>
      <c r="N37" s="198" t="str">
        <f t="shared" si="3"/>
        <v/>
      </c>
      <c r="O37" s="199" t="str">
        <f>IF(ISBLANK(+F37),"",+F37)</f>
        <v/>
      </c>
      <c r="P37" s="108"/>
      <c r="Q37" s="227"/>
      <c r="R37" s="211"/>
      <c r="S37" s="196">
        <f t="shared" ref="S37:S39" si="4">IF(ISERROR(+Q37*(1-(R37))),"",+Q37*(1-(R37)))</f>
        <v>0</v>
      </c>
      <c r="T37" s="197">
        <f t="shared" ref="T37:T39" si="5">IF(OR(P37="nee",P37=""),0,IF(ISERROR(+S37*O37*7),0,+S37*O37*7))</f>
        <v>0</v>
      </c>
      <c r="U37" s="269"/>
      <c r="V37" s="14"/>
      <c r="W37" s="271"/>
      <c r="X37" s="271"/>
      <c r="Y37" s="271"/>
      <c r="Z37" s="271"/>
      <c r="AA37" s="271"/>
      <c r="AB37" s="271"/>
      <c r="AC37" s="14"/>
      <c r="AD37" s="150"/>
      <c r="AE37" s="150"/>
      <c r="AF37" s="18"/>
      <c r="AG37" s="18"/>
      <c r="AH37" s="18"/>
      <c r="AI37" s="18"/>
      <c r="AJ37" s="18"/>
      <c r="AK37" s="18"/>
      <c r="AL37" s="18"/>
    </row>
    <row r="38" spans="1:41" s="11" customFormat="1" ht="15" customHeight="1" x14ac:dyDescent="0.2">
      <c r="A38" s="301"/>
      <c r="B38" s="135"/>
      <c r="C38" s="165"/>
      <c r="D38" s="63"/>
      <c r="E38" s="63"/>
      <c r="F38" s="210"/>
      <c r="G38" s="227"/>
      <c r="H38" s="64"/>
      <c r="I38" s="196">
        <f>G38*(1-H38)</f>
        <v>0</v>
      </c>
      <c r="J38" s="197">
        <f>IF(ISERROR(+I38*F38),"",+I38*F38)</f>
        <v>0</v>
      </c>
      <c r="K38" s="269"/>
      <c r="L38" s="14"/>
      <c r="M38" s="198" t="str">
        <f t="shared" si="3"/>
        <v/>
      </c>
      <c r="N38" s="198" t="str">
        <f t="shared" si="3"/>
        <v/>
      </c>
      <c r="O38" s="199" t="str">
        <f>IF(ISBLANK(+F38),"",+F38)</f>
        <v/>
      </c>
      <c r="P38" s="108"/>
      <c r="Q38" s="227"/>
      <c r="R38" s="211"/>
      <c r="S38" s="196">
        <f t="shared" si="4"/>
        <v>0</v>
      </c>
      <c r="T38" s="197">
        <f t="shared" si="5"/>
        <v>0</v>
      </c>
      <c r="U38" s="269"/>
      <c r="V38" s="14"/>
      <c r="W38" s="271"/>
      <c r="X38" s="271"/>
      <c r="Y38" s="271"/>
      <c r="Z38" s="271"/>
      <c r="AA38" s="271"/>
      <c r="AB38" s="271"/>
      <c r="AC38" s="14"/>
      <c r="AD38" s="150"/>
      <c r="AE38" s="150"/>
      <c r="AF38" s="18"/>
      <c r="AG38" s="18"/>
      <c r="AH38" s="18"/>
      <c r="AI38" s="18"/>
      <c r="AJ38" s="18"/>
      <c r="AK38" s="18"/>
      <c r="AL38" s="18"/>
    </row>
    <row r="39" spans="1:41" s="11" customFormat="1" ht="15" customHeight="1" x14ac:dyDescent="0.2">
      <c r="A39" s="301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9"/>
      <c r="L39" s="14"/>
      <c r="M39" s="198" t="str">
        <f t="shared" si="3"/>
        <v/>
      </c>
      <c r="N39" s="198" t="str">
        <f t="shared" si="3"/>
        <v/>
      </c>
      <c r="O39" s="199" t="str">
        <f>IF(ISBLANK(+F39),"",+F39)</f>
        <v/>
      </c>
      <c r="P39" s="108"/>
      <c r="Q39" s="227"/>
      <c r="R39" s="211"/>
      <c r="S39" s="196">
        <f t="shared" si="4"/>
        <v>0</v>
      </c>
      <c r="T39" s="197">
        <f t="shared" si="5"/>
        <v>0</v>
      </c>
      <c r="U39" s="269"/>
      <c r="V39" s="14"/>
      <c r="W39" s="271"/>
      <c r="X39" s="271"/>
      <c r="Y39" s="271"/>
      <c r="Z39" s="271"/>
      <c r="AA39" s="271"/>
      <c r="AB39" s="271"/>
      <c r="AC39" s="14"/>
      <c r="AD39" s="150"/>
      <c r="AE39" s="150"/>
      <c r="AF39" s="18"/>
      <c r="AG39" s="18"/>
      <c r="AH39" s="18"/>
      <c r="AI39" s="18"/>
      <c r="AJ39" s="18"/>
      <c r="AK39" s="18"/>
      <c r="AL39" s="18"/>
    </row>
    <row r="40" spans="1:41" s="11" customFormat="1" ht="15" customHeight="1" thickBot="1" x14ac:dyDescent="0.25">
      <c r="A40" s="301"/>
      <c r="B40" s="158"/>
      <c r="C40" s="158"/>
      <c r="D40" s="158"/>
      <c r="E40" s="24"/>
      <c r="F40" s="20"/>
      <c r="G40" s="20"/>
      <c r="H40" s="20"/>
      <c r="I40" s="20"/>
      <c r="J40" s="20"/>
      <c r="K40" s="20"/>
      <c r="L40" s="20"/>
      <c r="M40" s="149"/>
      <c r="N40" s="149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149"/>
      <c r="AE40" s="149"/>
      <c r="AF40" s="20"/>
      <c r="AG40" s="20"/>
      <c r="AH40" s="20"/>
      <c r="AI40" s="20"/>
      <c r="AJ40" s="20"/>
      <c r="AK40" s="20"/>
      <c r="AL40" s="20"/>
    </row>
    <row r="41" spans="1:41" s="11" customFormat="1" ht="15" customHeight="1" x14ac:dyDescent="0.2">
      <c r="A41" s="301"/>
      <c r="B41" s="159"/>
      <c r="C41" s="159"/>
      <c r="D41" s="159"/>
      <c r="E41" s="17"/>
      <c r="F41" s="18"/>
      <c r="G41" s="18"/>
      <c r="H41" s="18"/>
      <c r="I41" s="18"/>
      <c r="J41" s="18"/>
      <c r="K41" s="18"/>
      <c r="L41" s="18"/>
      <c r="M41" s="18"/>
      <c r="N41" s="150"/>
      <c r="O41" s="150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50"/>
      <c r="AF41" s="150"/>
      <c r="AG41" s="18"/>
      <c r="AH41" s="18"/>
      <c r="AI41" s="18"/>
      <c r="AJ41" s="18"/>
      <c r="AK41" s="18"/>
      <c r="AL41" s="18"/>
    </row>
    <row r="42" spans="1:41" s="11" customFormat="1" ht="21" customHeight="1" x14ac:dyDescent="0.15">
      <c r="A42" s="301"/>
      <c r="B42" s="87" t="s">
        <v>9</v>
      </c>
      <c r="C42" s="83" t="str">
        <f>VLOOKUP(B42,$B$10:$D$21,2,FALSE)</f>
        <v>Variant 2: Decentrale WAN-koppeling</v>
      </c>
      <c r="D42" s="164"/>
      <c r="E42" s="128"/>
      <c r="F42" s="128"/>
      <c r="G42" s="131" t="s">
        <v>35</v>
      </c>
      <c r="H42" s="131"/>
      <c r="I42" s="128"/>
      <c r="J42" s="127"/>
      <c r="K42" s="266"/>
      <c r="L42" s="85"/>
      <c r="M42" s="248" t="s">
        <v>317</v>
      </c>
      <c r="N42" s="249"/>
      <c r="O42" s="250"/>
      <c r="P42" s="250"/>
      <c r="Q42" s="250"/>
      <c r="R42" s="250"/>
      <c r="S42" s="128"/>
      <c r="T42" s="127"/>
      <c r="U42" s="266"/>
      <c r="V42" s="266"/>
      <c r="W42" s="248" t="s">
        <v>317</v>
      </c>
      <c r="X42" s="249"/>
      <c r="Y42" s="250"/>
      <c r="Z42" s="250"/>
      <c r="AA42" s="624"/>
      <c r="AB42" s="266"/>
      <c r="AC42" s="85"/>
      <c r="AD42" s="248" t="s">
        <v>17</v>
      </c>
      <c r="AE42" s="249"/>
      <c r="AF42" s="250"/>
      <c r="AG42" s="250"/>
      <c r="AH42" s="250"/>
      <c r="AI42" s="250"/>
      <c r="AJ42" s="250"/>
      <c r="AK42" s="128"/>
      <c r="AL42" s="127"/>
    </row>
    <row r="43" spans="1:41" s="86" customFormat="1" ht="20.25" thickBot="1" x14ac:dyDescent="0.2">
      <c r="A43" s="301"/>
      <c r="B43" s="59"/>
      <c r="C43" s="83" t="s">
        <v>20</v>
      </c>
      <c r="D43" s="164"/>
      <c r="E43" s="643" t="str">
        <f>"WAN " &amp; LEFT(B42,1)&amp; " : "</f>
        <v xml:space="preserve">WAN 2 : </v>
      </c>
      <c r="F43" s="644"/>
      <c r="G43" s="639"/>
      <c r="H43" s="640"/>
      <c r="I43" s="88" t="s">
        <v>21</v>
      </c>
      <c r="J43" s="84">
        <f>SUM(J45:J49)</f>
        <v>0</v>
      </c>
      <c r="K43" s="267"/>
      <c r="L43" s="59"/>
      <c r="M43" s="246"/>
      <c r="N43" s="247"/>
      <c r="O43" s="129"/>
      <c r="P43" s="129"/>
      <c r="Q43" s="129"/>
      <c r="R43" s="129"/>
      <c r="S43" s="132" t="s">
        <v>21</v>
      </c>
      <c r="T43" s="133">
        <f>SUM(T45:T49)</f>
        <v>0</v>
      </c>
      <c r="U43" s="267"/>
      <c r="V43" s="267"/>
      <c r="W43" s="246" t="s">
        <v>472</v>
      </c>
      <c r="X43" s="247"/>
      <c r="Y43" s="129"/>
      <c r="Z43" s="129"/>
      <c r="AA43" s="625"/>
      <c r="AB43" s="267"/>
      <c r="AC43" s="59"/>
      <c r="AD43" s="246"/>
      <c r="AE43" s="247"/>
      <c r="AF43" s="129"/>
      <c r="AG43" s="129"/>
      <c r="AH43" s="129"/>
      <c r="AI43" s="129"/>
      <c r="AJ43" s="129"/>
      <c r="AK43" s="132" t="s">
        <v>21</v>
      </c>
      <c r="AL43" s="133">
        <f>SUM(AL45:AL49)</f>
        <v>0</v>
      </c>
      <c r="AM43" s="11"/>
      <c r="AN43" s="11"/>
      <c r="AO43" s="11"/>
    </row>
    <row r="44" spans="1:41" s="11" customFormat="1" ht="105.75" thickTop="1" x14ac:dyDescent="0.25">
      <c r="A44" s="301"/>
      <c r="B44" s="135"/>
      <c r="C44" s="192" t="s">
        <v>5</v>
      </c>
      <c r="D44" s="192" t="s">
        <v>11</v>
      </c>
      <c r="E44" s="192" t="s">
        <v>14</v>
      </c>
      <c r="F44" s="193" t="s">
        <v>16</v>
      </c>
      <c r="G44" s="193" t="s">
        <v>36</v>
      </c>
      <c r="H44" s="193" t="s">
        <v>181</v>
      </c>
      <c r="I44" s="193" t="s">
        <v>12</v>
      </c>
      <c r="J44" s="193" t="s">
        <v>13</v>
      </c>
      <c r="K44" s="268" t="s">
        <v>210</v>
      </c>
      <c r="L44" s="14"/>
      <c r="M44" s="192" t="s">
        <v>5</v>
      </c>
      <c r="N44" s="192" t="s">
        <v>11</v>
      </c>
      <c r="O44" s="193" t="s">
        <v>16</v>
      </c>
      <c r="P44" s="194" t="s">
        <v>19</v>
      </c>
      <c r="Q44" s="193" t="s">
        <v>318</v>
      </c>
      <c r="R44" s="193" t="s">
        <v>474</v>
      </c>
      <c r="S44" s="193" t="s">
        <v>319</v>
      </c>
      <c r="T44" s="193" t="s">
        <v>224</v>
      </c>
      <c r="U44" s="268" t="s">
        <v>210</v>
      </c>
      <c r="V44" s="267"/>
      <c r="W44" s="623" t="s">
        <v>5</v>
      </c>
      <c r="X44" s="626" t="s">
        <v>470</v>
      </c>
      <c r="Y44" s="193" t="s">
        <v>318</v>
      </c>
      <c r="Z44" s="527" t="s">
        <v>473</v>
      </c>
      <c r="AA44" s="193" t="s">
        <v>319</v>
      </c>
      <c r="AB44" s="268" t="s">
        <v>210</v>
      </c>
      <c r="AC44" s="14"/>
      <c r="AD44" s="192" t="s">
        <v>5</v>
      </c>
      <c r="AE44" s="192" t="s">
        <v>11</v>
      </c>
      <c r="AF44" s="193" t="s">
        <v>16</v>
      </c>
      <c r="AG44" s="194" t="s">
        <v>19</v>
      </c>
      <c r="AH44" s="193" t="s">
        <v>424</v>
      </c>
      <c r="AI44" s="195" t="s">
        <v>15</v>
      </c>
      <c r="AJ44" s="193" t="s">
        <v>424</v>
      </c>
      <c r="AK44" s="193" t="s">
        <v>18</v>
      </c>
      <c r="AL44" s="193" t="s">
        <v>226</v>
      </c>
    </row>
    <row r="45" spans="1:41" s="11" customFormat="1" ht="15" customHeight="1" x14ac:dyDescent="0.15">
      <c r="A45" s="301"/>
      <c r="B45" s="135"/>
      <c r="C45" s="165"/>
      <c r="D45" s="63"/>
      <c r="E45" s="63"/>
      <c r="F45" s="210"/>
      <c r="G45" s="227"/>
      <c r="H45" s="64"/>
      <c r="I45" s="196">
        <f>G45*(1-H45)</f>
        <v>0</v>
      </c>
      <c r="J45" s="197">
        <f>IF(ISERROR(+I45*F45),"",+I45*F45)</f>
        <v>0</v>
      </c>
      <c r="K45" s="269"/>
      <c r="L45" s="14"/>
      <c r="M45" s="198" t="str">
        <f t="shared" ref="M45:N49" si="6">IF(ISBLANK(+C45),"",+C45)</f>
        <v/>
      </c>
      <c r="N45" s="198" t="str">
        <f t="shared" si="6"/>
        <v/>
      </c>
      <c r="O45" s="199" t="str">
        <f>IF(ISBLANK(+F45),"",+F45)</f>
        <v/>
      </c>
      <c r="P45" s="108"/>
      <c r="Q45" s="227"/>
      <c r="R45" s="211"/>
      <c r="S45" s="196">
        <f>IF(ISERROR(+Q45*(1-(R45))),"",+Q45*(1-(R45)))</f>
        <v>0</v>
      </c>
      <c r="T45" s="197">
        <f t="shared" ref="T45:T49" si="7">IF(OR(P45="nee",P45=""),0,IF(ISERROR(+S45*O45*7),0,+S45*O45*7))</f>
        <v>0</v>
      </c>
      <c r="U45" s="269"/>
      <c r="V45" s="267"/>
      <c r="W45" s="629"/>
      <c r="X45" s="627"/>
      <c r="Y45" s="628"/>
      <c r="Z45" s="528"/>
      <c r="AA45" s="196" t="str">
        <f>IF(Z45="","",Y45*(1-Z45))</f>
        <v/>
      </c>
      <c r="AB45" s="269"/>
      <c r="AC45" s="14"/>
      <c r="AD45" s="198" t="str">
        <f t="shared" ref="AD45:AE49" si="8">IF(ISBLANK(+M45),"",+M45)</f>
        <v/>
      </c>
      <c r="AE45" s="198" t="str">
        <f t="shared" si="8"/>
        <v/>
      </c>
      <c r="AF45" s="199" t="str">
        <f>IF(ISBLANK(+F45),"",+F45)</f>
        <v/>
      </c>
      <c r="AG45" s="108"/>
      <c r="AH45" s="106"/>
      <c r="AI45" s="211"/>
      <c r="AJ45" s="200" t="str">
        <f>IF(ISERROR(IF(OR(AG45="nee",AG45=""),"",+AF45*AH45)),"",IF(OR(AG45="nee",AG45=""),"",+AF45*AH45))</f>
        <v/>
      </c>
      <c r="AK45" s="201" t="str">
        <f>IF(ISERROR((AJ45*24*365)/1000),"",(AJ45*24*365)/1000)</f>
        <v/>
      </c>
      <c r="AL45" s="197">
        <f>IF(ISERROR(+AK45*tariefKwh*7),0,+AK45*tariefKwh*7)</f>
        <v>0</v>
      </c>
    </row>
    <row r="46" spans="1:41" s="11" customFormat="1" ht="15" customHeight="1" x14ac:dyDescent="0.15">
      <c r="A46" s="301"/>
      <c r="B46" s="135"/>
      <c r="C46" s="165"/>
      <c r="D46" s="63"/>
      <c r="E46" s="63"/>
      <c r="F46" s="210"/>
      <c r="G46" s="227"/>
      <c r="H46" s="64"/>
      <c r="I46" s="196">
        <f>G46*(1-H46)</f>
        <v>0</v>
      </c>
      <c r="J46" s="197">
        <f>IF(ISERROR(+I46*F46),"",+I46*F46)</f>
        <v>0</v>
      </c>
      <c r="K46" s="269"/>
      <c r="L46" s="14"/>
      <c r="M46" s="198" t="str">
        <f t="shared" si="6"/>
        <v/>
      </c>
      <c r="N46" s="198" t="str">
        <f t="shared" si="6"/>
        <v/>
      </c>
      <c r="O46" s="199" t="str">
        <f>IF(ISBLANK(+F46),"",+F46)</f>
        <v/>
      </c>
      <c r="P46" s="108"/>
      <c r="Q46" s="227"/>
      <c r="R46" s="211"/>
      <c r="S46" s="196">
        <f t="shared" ref="S46:S49" si="9">IF(ISERROR(+Q46*(1-(R46))),"",+Q46*(1-(R46)))</f>
        <v>0</v>
      </c>
      <c r="T46" s="197">
        <f t="shared" si="7"/>
        <v>0</v>
      </c>
      <c r="U46" s="269"/>
      <c r="V46" s="267"/>
      <c r="W46" s="629"/>
      <c r="X46" s="627"/>
      <c r="Y46" s="628"/>
      <c r="Z46" s="528"/>
      <c r="AA46" s="196" t="str">
        <f>IF(Z46="","",Y46*(1-Z46))</f>
        <v/>
      </c>
      <c r="AB46" s="269"/>
      <c r="AC46" s="14"/>
      <c r="AD46" s="198" t="str">
        <f t="shared" si="8"/>
        <v/>
      </c>
      <c r="AE46" s="198" t="str">
        <f t="shared" si="8"/>
        <v/>
      </c>
      <c r="AF46" s="199" t="str">
        <f>IF(ISBLANK(+F46),"",+F46)</f>
        <v/>
      </c>
      <c r="AG46" s="108"/>
      <c r="AH46" s="106"/>
      <c r="AI46" s="211"/>
      <c r="AJ46" s="200" t="str">
        <f>IF(ISERROR(IF(OR(AG46="nee",AG46=""),"",+AF46*AH46)),"",IF(OR(AG46="nee",AG46=""),"",+AF46*AH46))</f>
        <v/>
      </c>
      <c r="AK46" s="201" t="str">
        <f>IF(ISERROR((AJ46*24*365)/1000),"",(AJ46*24*365)/1000)</f>
        <v/>
      </c>
      <c r="AL46" s="197">
        <f>IF(ISERROR(+AK46*tariefKwh*7),0,+AK46*tariefKwh*7)</f>
        <v>0</v>
      </c>
    </row>
    <row r="47" spans="1:41" s="11" customFormat="1" ht="15" customHeight="1" x14ac:dyDescent="0.15">
      <c r="A47" s="301"/>
      <c r="B47" s="135"/>
      <c r="C47" s="165"/>
      <c r="D47" s="63"/>
      <c r="E47" s="63"/>
      <c r="F47" s="210"/>
      <c r="G47" s="227"/>
      <c r="H47" s="64"/>
      <c r="I47" s="196">
        <f>G47*(1-H47)</f>
        <v>0</v>
      </c>
      <c r="J47" s="197">
        <f>IF(ISERROR(+I47*F47),"",+I47*F47)</f>
        <v>0</v>
      </c>
      <c r="K47" s="269"/>
      <c r="L47" s="14"/>
      <c r="M47" s="198" t="str">
        <f t="shared" si="6"/>
        <v/>
      </c>
      <c r="N47" s="198" t="str">
        <f t="shared" si="6"/>
        <v/>
      </c>
      <c r="O47" s="199" t="str">
        <f>IF(ISBLANK(+F47),"",+F47)</f>
        <v/>
      </c>
      <c r="P47" s="108"/>
      <c r="Q47" s="227"/>
      <c r="R47" s="211"/>
      <c r="S47" s="196">
        <f t="shared" si="9"/>
        <v>0</v>
      </c>
      <c r="T47" s="197">
        <f t="shared" si="7"/>
        <v>0</v>
      </c>
      <c r="U47" s="269"/>
      <c r="V47" s="267"/>
      <c r="W47" s="629"/>
      <c r="X47" s="627"/>
      <c r="Y47" s="628"/>
      <c r="Z47" s="528"/>
      <c r="AA47" s="196" t="str">
        <f>IF(Z47="","",Y47*(1-Z47))</f>
        <v/>
      </c>
      <c r="AB47" s="269"/>
      <c r="AC47" s="14"/>
      <c r="AD47" s="198" t="str">
        <f t="shared" si="8"/>
        <v/>
      </c>
      <c r="AE47" s="198" t="str">
        <f t="shared" si="8"/>
        <v/>
      </c>
      <c r="AF47" s="199" t="str">
        <f>IF(ISBLANK(+F47),"",+F47)</f>
        <v/>
      </c>
      <c r="AG47" s="108"/>
      <c r="AH47" s="106"/>
      <c r="AI47" s="211"/>
      <c r="AJ47" s="200" t="str">
        <f>IF(ISERROR(IF(OR(AG47="nee",AG47=""),"",+AF47*AH47)),"",IF(OR(AG47="nee",AG47=""),"",+AF47*AH47))</f>
        <v/>
      </c>
      <c r="AK47" s="201" t="str">
        <f>IF(ISERROR((AJ47*24*365)/1000),"",(AJ47*24*365)/1000)</f>
        <v/>
      </c>
      <c r="AL47" s="197">
        <f>IF(ISERROR(+AK47*tariefKwh*7),0,+AK47*tariefKwh*7)</f>
        <v>0</v>
      </c>
    </row>
    <row r="48" spans="1:41" s="11" customFormat="1" ht="15" customHeight="1" x14ac:dyDescent="0.15">
      <c r="A48" s="301"/>
      <c r="B48" s="135"/>
      <c r="C48" s="165"/>
      <c r="D48" s="63"/>
      <c r="E48" s="63"/>
      <c r="F48" s="210"/>
      <c r="G48" s="227"/>
      <c r="H48" s="64"/>
      <c r="I48" s="196">
        <f>G48*(1-H48)</f>
        <v>0</v>
      </c>
      <c r="J48" s="197">
        <f>IF(ISERROR(+I48*F48),"",+I48*F48)</f>
        <v>0</v>
      </c>
      <c r="K48" s="269"/>
      <c r="L48" s="14"/>
      <c r="M48" s="198" t="str">
        <f t="shared" si="6"/>
        <v/>
      </c>
      <c r="N48" s="198" t="str">
        <f t="shared" si="6"/>
        <v/>
      </c>
      <c r="O48" s="199" t="str">
        <f>IF(ISBLANK(+F48),"",+F48)</f>
        <v/>
      </c>
      <c r="P48" s="108"/>
      <c r="Q48" s="227"/>
      <c r="R48" s="211"/>
      <c r="S48" s="196">
        <f t="shared" si="9"/>
        <v>0</v>
      </c>
      <c r="T48" s="197">
        <f t="shared" si="7"/>
        <v>0</v>
      </c>
      <c r="U48" s="269"/>
      <c r="V48" s="267"/>
      <c r="W48" s="629"/>
      <c r="X48" s="627"/>
      <c r="Y48" s="628"/>
      <c r="Z48" s="528"/>
      <c r="AA48" s="196" t="str">
        <f>IF(Z48="","",Y48*(1-Z48))</f>
        <v/>
      </c>
      <c r="AB48" s="269"/>
      <c r="AC48" s="14"/>
      <c r="AD48" s="198" t="str">
        <f t="shared" si="8"/>
        <v/>
      </c>
      <c r="AE48" s="198" t="str">
        <f t="shared" si="8"/>
        <v/>
      </c>
      <c r="AF48" s="199" t="str">
        <f>IF(ISBLANK(+F48),"",+F48)</f>
        <v/>
      </c>
      <c r="AG48" s="108"/>
      <c r="AH48" s="106"/>
      <c r="AI48" s="211"/>
      <c r="AJ48" s="200" t="str">
        <f>IF(ISERROR(IF(OR(AG48="nee",AG48=""),"",+AF48*AH48)),"",IF(OR(AG48="nee",AG48=""),"",+AF48*AH48))</f>
        <v/>
      </c>
      <c r="AK48" s="201" t="str">
        <f>IF(ISERROR((AJ48*24*365)/1000),"",(AJ48*24*365)/1000)</f>
        <v/>
      </c>
      <c r="AL48" s="197">
        <f>IF(ISERROR(+AK48*tariefKwh*7),0,+AK48*tariefKwh*7)</f>
        <v>0</v>
      </c>
    </row>
    <row r="49" spans="1:41" s="11" customFormat="1" ht="15" customHeight="1" x14ac:dyDescent="0.15">
      <c r="A49" s="301"/>
      <c r="B49" s="135"/>
      <c r="C49" s="165"/>
      <c r="D49" s="63"/>
      <c r="E49" s="63"/>
      <c r="F49" s="210"/>
      <c r="G49" s="227"/>
      <c r="H49" s="64"/>
      <c r="I49" s="196">
        <f>G49*(1-H49)</f>
        <v>0</v>
      </c>
      <c r="J49" s="197">
        <f>IF(ISERROR(+I49*F49),"",+I49*F49)</f>
        <v>0</v>
      </c>
      <c r="K49" s="269"/>
      <c r="L49" s="14"/>
      <c r="M49" s="198" t="str">
        <f t="shared" si="6"/>
        <v/>
      </c>
      <c r="N49" s="198" t="str">
        <f t="shared" si="6"/>
        <v/>
      </c>
      <c r="O49" s="199" t="str">
        <f>IF(ISBLANK(+F49),"",+F49)</f>
        <v/>
      </c>
      <c r="P49" s="108"/>
      <c r="Q49" s="227"/>
      <c r="R49" s="211"/>
      <c r="S49" s="196">
        <f t="shared" si="9"/>
        <v>0</v>
      </c>
      <c r="T49" s="197">
        <f t="shared" si="7"/>
        <v>0</v>
      </c>
      <c r="U49" s="269"/>
      <c r="V49" s="267"/>
      <c r="W49" s="629"/>
      <c r="X49" s="627"/>
      <c r="Y49" s="628"/>
      <c r="Z49" s="528"/>
      <c r="AA49" s="196" t="str">
        <f>IF(Z49="","",Y49*(1-Z49))</f>
        <v/>
      </c>
      <c r="AB49" s="269"/>
      <c r="AC49" s="14"/>
      <c r="AD49" s="198" t="str">
        <f t="shared" si="8"/>
        <v/>
      </c>
      <c r="AE49" s="198" t="str">
        <f t="shared" si="8"/>
        <v/>
      </c>
      <c r="AF49" s="199" t="str">
        <f>IF(ISBLANK(+F49),"",+F49)</f>
        <v/>
      </c>
      <c r="AG49" s="108"/>
      <c r="AH49" s="106"/>
      <c r="AI49" s="211"/>
      <c r="AJ49" s="200" t="str">
        <f>IF(ISERROR(IF(OR(AG49="nee",AG49=""),"",+AF49*AH49)),"",IF(OR(AG49="nee",AG49=""),"",+AF49*AH49))</f>
        <v/>
      </c>
      <c r="AK49" s="201" t="str">
        <f>IF(ISERROR((AJ49*24*365)/1000),"",(AJ49*24*365)/1000)</f>
        <v/>
      </c>
      <c r="AL49" s="197">
        <f>IF(ISERROR(+AK49*tariefKwh*7),0,+AK49*tariefKwh*7)</f>
        <v>0</v>
      </c>
    </row>
    <row r="50" spans="1:41" s="11" customFormat="1" ht="15" customHeight="1" x14ac:dyDescent="0.15">
      <c r="A50" s="301"/>
      <c r="B50" s="79"/>
      <c r="C50" s="202" t="s">
        <v>299</v>
      </c>
      <c r="D50" s="203"/>
      <c r="E50" s="203"/>
      <c r="F50" s="204"/>
      <c r="G50" s="205"/>
      <c r="H50" s="206"/>
      <c r="I50" s="205"/>
      <c r="J50" s="207"/>
      <c r="K50" s="207"/>
      <c r="L50" s="208"/>
      <c r="M50" s="209"/>
      <c r="N50" s="152"/>
      <c r="O50" s="14"/>
      <c r="P50" s="14"/>
      <c r="Q50" s="14"/>
      <c r="R50" s="14"/>
      <c r="S50" s="14"/>
      <c r="T50" s="14"/>
      <c r="U50" s="207"/>
      <c r="V50" s="14"/>
      <c r="W50" s="14"/>
      <c r="X50" s="14"/>
      <c r="Y50" s="14"/>
      <c r="Z50" s="207"/>
      <c r="AA50" s="207"/>
      <c r="AB50" s="207"/>
      <c r="AC50" s="14"/>
      <c r="AD50" s="152"/>
      <c r="AE50" s="152"/>
      <c r="AF50" s="14"/>
      <c r="AG50" s="73"/>
      <c r="AH50" s="14"/>
      <c r="AI50" s="14"/>
    </row>
    <row r="51" spans="1:41" s="11" customFormat="1" ht="15" customHeight="1" x14ac:dyDescent="0.15">
      <c r="A51" s="301"/>
      <c r="B51" s="79"/>
      <c r="C51" s="202"/>
      <c r="D51" s="203"/>
      <c r="E51" s="203"/>
      <c r="F51" s="204"/>
      <c r="G51" s="205"/>
      <c r="H51" s="206"/>
      <c r="I51" s="205"/>
      <c r="J51" s="207"/>
      <c r="K51" s="205"/>
      <c r="L51" s="208"/>
      <c r="M51" s="209"/>
      <c r="N51" s="152"/>
      <c r="O51" s="14"/>
      <c r="P51" s="14"/>
      <c r="Q51" s="14"/>
      <c r="R51" s="206"/>
      <c r="S51" s="14"/>
      <c r="T51" s="14"/>
      <c r="U51" s="205"/>
      <c r="V51" s="14"/>
      <c r="W51" s="14"/>
      <c r="X51" s="14"/>
      <c r="Y51" s="14"/>
      <c r="Z51" s="205"/>
      <c r="AA51" s="205"/>
      <c r="AB51" s="205"/>
      <c r="AC51" s="14"/>
      <c r="AD51" s="152"/>
      <c r="AE51" s="152"/>
      <c r="AF51" s="14"/>
      <c r="AG51" s="73"/>
      <c r="AH51" s="14"/>
      <c r="AI51" s="14"/>
    </row>
    <row r="52" spans="1:41" s="11" customFormat="1" ht="60.75" x14ac:dyDescent="0.3">
      <c r="A52" s="301"/>
      <c r="B52" s="81" t="s">
        <v>10</v>
      </c>
      <c r="C52" s="633" t="str">
        <f>VLOOKUP(B52,$B$10:$D$21,2,FALSE)</f>
        <v>Variant 2: Licentie(s) Decentrale WAN-koppeling</v>
      </c>
      <c r="D52" s="634" t="e">
        <f>VLOOKUP(C52,$B$10:$D$21,2,FALSE)</f>
        <v>#N/A</v>
      </c>
      <c r="E52" s="634" t="e">
        <f>VLOOKUP(D52,$B$10:$D$21,2,FALSE)</f>
        <v>#N/A</v>
      </c>
      <c r="F52" s="67"/>
      <c r="G52" s="67"/>
      <c r="H52" s="67"/>
      <c r="I52" s="67"/>
      <c r="J52" s="191" t="s">
        <v>41</v>
      </c>
      <c r="K52" s="270"/>
      <c r="L52" s="14"/>
      <c r="M52" s="633" t="str">
        <f>IF(E53="Subscription","Subscription","Onderhoud &amp; Support")</f>
        <v>Onderhoud &amp; Support</v>
      </c>
      <c r="N52" s="634"/>
      <c r="O52" s="634"/>
      <c r="P52" s="634"/>
      <c r="Q52" s="58"/>
      <c r="R52" s="58"/>
      <c r="S52" s="58"/>
      <c r="T52" s="191" t="str">
        <f>"Totaalprijs "&amp;M52&amp;" 
Licentie"</f>
        <v>Totaalprijs Onderhoud &amp; Support 
Licentie</v>
      </c>
      <c r="U52" s="270"/>
      <c r="V52" s="14"/>
      <c r="W52" s="270"/>
      <c r="X52" s="270"/>
      <c r="Y52" s="270"/>
      <c r="Z52" s="270"/>
      <c r="AA52" s="270"/>
      <c r="AB52" s="270"/>
      <c r="AC52" s="14"/>
      <c r="AD52" s="150"/>
      <c r="AE52" s="150"/>
      <c r="AF52" s="18"/>
      <c r="AG52" s="18"/>
      <c r="AH52" s="18"/>
      <c r="AI52" s="18"/>
      <c r="AJ52" s="18"/>
      <c r="AK52" s="18"/>
      <c r="AL52" s="18"/>
    </row>
    <row r="53" spans="1:41" s="11" customFormat="1" ht="20.25" thickBot="1" x14ac:dyDescent="0.25">
      <c r="A53" s="301"/>
      <c r="B53" s="82"/>
      <c r="C53" s="83" t="s">
        <v>39</v>
      </c>
      <c r="D53" s="166"/>
      <c r="E53" s="134"/>
      <c r="F53" s="294" t="s">
        <v>40</v>
      </c>
      <c r="G53" s="99"/>
      <c r="H53" s="68"/>
      <c r="I53" s="68"/>
      <c r="J53" s="69">
        <f>SUM(J55:J57)</f>
        <v>0</v>
      </c>
      <c r="K53" s="271"/>
      <c r="L53" s="14"/>
      <c r="M53" s="154"/>
      <c r="N53" s="153"/>
      <c r="O53" s="70"/>
      <c r="P53" s="70"/>
      <c r="Q53" s="70"/>
      <c r="R53" s="70"/>
      <c r="S53" s="70"/>
      <c r="T53" s="71">
        <f>SUM(T55:T57)</f>
        <v>0</v>
      </c>
      <c r="U53" s="271"/>
      <c r="V53" s="14"/>
      <c r="W53" s="271"/>
      <c r="X53" s="271"/>
      <c r="Y53" s="271"/>
      <c r="Z53" s="271"/>
      <c r="AA53" s="271"/>
      <c r="AB53" s="271"/>
      <c r="AC53" s="14"/>
      <c r="AD53" s="150"/>
      <c r="AE53" s="150"/>
      <c r="AF53" s="18"/>
      <c r="AG53" s="18"/>
      <c r="AH53" s="18"/>
      <c r="AI53" s="18"/>
      <c r="AJ53" s="18"/>
      <c r="AK53" s="18"/>
      <c r="AL53" s="18"/>
    </row>
    <row r="54" spans="1:41" s="11" customFormat="1" ht="75.75" thickTop="1" x14ac:dyDescent="0.25">
      <c r="A54" s="301"/>
      <c r="B54" s="135"/>
      <c r="C54" s="192" t="s">
        <v>5</v>
      </c>
      <c r="D54" s="192" t="s">
        <v>11</v>
      </c>
      <c r="E54" s="192" t="s">
        <v>14</v>
      </c>
      <c r="F54" s="193" t="s">
        <v>16</v>
      </c>
      <c r="G54" s="193" t="s">
        <v>36</v>
      </c>
      <c r="H54" s="193" t="s">
        <v>181</v>
      </c>
      <c r="I54" s="193" t="s">
        <v>12</v>
      </c>
      <c r="J54" s="193" t="s">
        <v>13</v>
      </c>
      <c r="K54" s="268" t="s">
        <v>210</v>
      </c>
      <c r="L54" s="14"/>
      <c r="M54" s="192" t="s">
        <v>5</v>
      </c>
      <c r="N54" s="192" t="s">
        <v>11</v>
      </c>
      <c r="O54" s="193" t="s">
        <v>16</v>
      </c>
      <c r="P54" s="194" t="s">
        <v>19</v>
      </c>
      <c r="Q54" s="193" t="s">
        <v>318</v>
      </c>
      <c r="R54" s="193" t="s">
        <v>181</v>
      </c>
      <c r="S54" s="193" t="s">
        <v>319</v>
      </c>
      <c r="T54" s="193" t="s">
        <v>224</v>
      </c>
      <c r="U54" s="268" t="s">
        <v>210</v>
      </c>
      <c r="V54" s="14"/>
      <c r="W54" s="271"/>
      <c r="X54" s="271"/>
      <c r="Y54" s="271"/>
      <c r="Z54" s="271"/>
      <c r="AA54" s="271"/>
      <c r="AB54" s="271"/>
      <c r="AC54" s="14"/>
      <c r="AD54" s="150"/>
      <c r="AE54" s="150"/>
      <c r="AF54" s="18"/>
      <c r="AG54" s="18"/>
      <c r="AH54" s="18"/>
      <c r="AI54" s="18"/>
      <c r="AJ54" s="18"/>
      <c r="AK54" s="18"/>
      <c r="AL54" s="18"/>
    </row>
    <row r="55" spans="1:41" s="11" customFormat="1" ht="15" customHeight="1" x14ac:dyDescent="0.2">
      <c r="A55" s="301"/>
      <c r="B55" s="135"/>
      <c r="C55" s="165"/>
      <c r="D55" s="63"/>
      <c r="E55" s="63"/>
      <c r="F55" s="210"/>
      <c r="G55" s="227"/>
      <c r="H55" s="64"/>
      <c r="I55" s="196">
        <f>G55*(1-H55)</f>
        <v>0</v>
      </c>
      <c r="J55" s="197">
        <f>IF(ISERROR(+I55*F55),"",+I55*F55)</f>
        <v>0</v>
      </c>
      <c r="K55" s="269"/>
      <c r="L55" s="14"/>
      <c r="M55" s="198" t="str">
        <f t="shared" ref="M55:N57" si="10">IF(ISBLANK(+C55),"",+C55)</f>
        <v/>
      </c>
      <c r="N55" s="198" t="str">
        <f t="shared" si="10"/>
        <v/>
      </c>
      <c r="O55" s="199" t="str">
        <f>IF(ISBLANK(+F55),"",+F55)</f>
        <v/>
      </c>
      <c r="P55" s="108"/>
      <c r="Q55" s="227"/>
      <c r="R55" s="211"/>
      <c r="S55" s="196">
        <f t="shared" ref="S55:S57" si="11">IF(ISERROR(+Q55*(1-(R55))),"",+Q55*(1-(R55)))</f>
        <v>0</v>
      </c>
      <c r="T55" s="197">
        <f t="shared" ref="T55:T57" si="12">IF(OR(P55="nee",P55=""),0,IF(ISERROR(+S55*O55*7),0,+S55*O55*7))</f>
        <v>0</v>
      </c>
      <c r="U55" s="269"/>
      <c r="V55" s="14"/>
      <c r="W55" s="271"/>
      <c r="X55" s="271"/>
      <c r="Y55" s="271"/>
      <c r="Z55" s="271"/>
      <c r="AA55" s="271"/>
      <c r="AB55" s="271"/>
      <c r="AC55" s="14"/>
      <c r="AD55" s="150"/>
      <c r="AE55" s="150"/>
      <c r="AF55" s="18"/>
      <c r="AG55" s="18"/>
      <c r="AH55" s="18"/>
      <c r="AI55" s="18"/>
      <c r="AJ55" s="18"/>
      <c r="AK55" s="18"/>
      <c r="AL55" s="18"/>
    </row>
    <row r="56" spans="1:41" s="11" customFormat="1" ht="15" customHeight="1" x14ac:dyDescent="0.2">
      <c r="A56" s="301"/>
      <c r="B56" s="135"/>
      <c r="C56" s="165"/>
      <c r="D56" s="63"/>
      <c r="E56" s="63"/>
      <c r="F56" s="210"/>
      <c r="G56" s="227"/>
      <c r="H56" s="64"/>
      <c r="I56" s="196">
        <f>G56*(1-H56)</f>
        <v>0</v>
      </c>
      <c r="J56" s="197">
        <f>IF(ISERROR(+I56*F56),"",+I56*F56)</f>
        <v>0</v>
      </c>
      <c r="K56" s="269"/>
      <c r="L56" s="14"/>
      <c r="M56" s="198" t="str">
        <f t="shared" si="10"/>
        <v/>
      </c>
      <c r="N56" s="198" t="str">
        <f t="shared" si="10"/>
        <v/>
      </c>
      <c r="O56" s="199" t="str">
        <f>IF(ISBLANK(+F56),"",+F56)</f>
        <v/>
      </c>
      <c r="P56" s="108"/>
      <c r="Q56" s="227"/>
      <c r="R56" s="211"/>
      <c r="S56" s="196">
        <f t="shared" si="11"/>
        <v>0</v>
      </c>
      <c r="T56" s="197">
        <f t="shared" si="12"/>
        <v>0</v>
      </c>
      <c r="U56" s="269"/>
      <c r="V56" s="14"/>
      <c r="W56" s="271"/>
      <c r="X56" s="271"/>
      <c r="Y56" s="271"/>
      <c r="Z56" s="271"/>
      <c r="AA56" s="271"/>
      <c r="AB56" s="271"/>
      <c r="AC56" s="14"/>
      <c r="AD56" s="150"/>
      <c r="AE56" s="150"/>
      <c r="AF56" s="18"/>
      <c r="AG56" s="18"/>
      <c r="AH56" s="18"/>
      <c r="AI56" s="18"/>
      <c r="AJ56" s="18"/>
      <c r="AK56" s="18"/>
      <c r="AL56" s="18"/>
    </row>
    <row r="57" spans="1:41" s="11" customFormat="1" ht="15" customHeight="1" x14ac:dyDescent="0.2">
      <c r="A57" s="301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9"/>
      <c r="L57" s="14"/>
      <c r="M57" s="198" t="str">
        <f t="shared" si="10"/>
        <v/>
      </c>
      <c r="N57" s="198" t="str">
        <f t="shared" si="10"/>
        <v/>
      </c>
      <c r="O57" s="199" t="str">
        <f>IF(ISBLANK(+F57),"",+F57)</f>
        <v/>
      </c>
      <c r="P57" s="108"/>
      <c r="Q57" s="227"/>
      <c r="R57" s="211"/>
      <c r="S57" s="196">
        <f t="shared" si="11"/>
        <v>0</v>
      </c>
      <c r="T57" s="197">
        <f t="shared" si="12"/>
        <v>0</v>
      </c>
      <c r="U57" s="269"/>
      <c r="V57" s="14"/>
      <c r="W57" s="271"/>
      <c r="X57" s="271"/>
      <c r="Y57" s="271"/>
      <c r="Z57" s="271"/>
      <c r="AA57" s="271"/>
      <c r="AB57" s="271"/>
      <c r="AC57" s="14"/>
      <c r="AD57" s="150"/>
      <c r="AE57" s="150"/>
      <c r="AF57" s="18"/>
      <c r="AG57" s="18"/>
      <c r="AH57" s="18"/>
      <c r="AI57" s="18"/>
      <c r="AJ57" s="18"/>
      <c r="AK57" s="18"/>
      <c r="AL57" s="18"/>
    </row>
    <row r="58" spans="1:41" s="11" customFormat="1" ht="15" customHeight="1" thickBot="1" x14ac:dyDescent="0.25">
      <c r="A58" s="301"/>
      <c r="B58" s="158"/>
      <c r="C58" s="158"/>
      <c r="D58" s="158"/>
      <c r="E58" s="24"/>
      <c r="F58" s="20"/>
      <c r="G58" s="20"/>
      <c r="H58" s="20"/>
      <c r="I58" s="20"/>
      <c r="J58" s="20"/>
      <c r="K58" s="20"/>
      <c r="L58" s="20"/>
      <c r="M58" s="20"/>
      <c r="N58" s="149"/>
      <c r="O58" s="149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149"/>
      <c r="AF58" s="149"/>
      <c r="AG58" s="20"/>
      <c r="AH58" s="20"/>
      <c r="AI58" s="20"/>
      <c r="AJ58" s="20"/>
      <c r="AK58" s="20"/>
      <c r="AL58" s="20"/>
    </row>
    <row r="59" spans="1:41" s="11" customFormat="1" ht="15" customHeight="1" x14ac:dyDescent="0.2">
      <c r="A59" s="301"/>
      <c r="B59" s="159"/>
      <c r="C59" s="159"/>
      <c r="D59" s="159"/>
      <c r="E59" s="17"/>
      <c r="F59" s="18"/>
      <c r="G59" s="18"/>
      <c r="H59" s="18"/>
      <c r="I59" s="18"/>
      <c r="J59" s="18"/>
      <c r="K59" s="18"/>
      <c r="L59" s="18"/>
      <c r="M59" s="18"/>
      <c r="N59" s="150"/>
      <c r="O59" s="150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50"/>
      <c r="AF59" s="150"/>
      <c r="AG59" s="18"/>
      <c r="AH59" s="18"/>
      <c r="AI59" s="18"/>
      <c r="AJ59" s="18"/>
      <c r="AK59" s="18"/>
      <c r="AL59" s="18"/>
    </row>
    <row r="60" spans="1:41" s="11" customFormat="1" ht="21" customHeight="1" x14ac:dyDescent="0.15">
      <c r="A60" s="301"/>
      <c r="B60" s="87" t="s">
        <v>43</v>
      </c>
      <c r="C60" s="83" t="str">
        <f>VLOOKUP(B60,$B$10:$D$21,2,FALSE)</f>
        <v>Variant 3: Decentrale WAN-koppeling</v>
      </c>
      <c r="D60" s="164"/>
      <c r="E60" s="128"/>
      <c r="F60" s="128"/>
      <c r="G60" s="131" t="s">
        <v>35</v>
      </c>
      <c r="H60" s="131"/>
      <c r="I60" s="128"/>
      <c r="J60" s="127"/>
      <c r="K60" s="266"/>
      <c r="L60" s="85"/>
      <c r="M60" s="248" t="s">
        <v>317</v>
      </c>
      <c r="N60" s="249"/>
      <c r="O60" s="250"/>
      <c r="P60" s="250"/>
      <c r="Q60" s="250"/>
      <c r="R60" s="250"/>
      <c r="S60" s="128"/>
      <c r="T60" s="127"/>
      <c r="U60" s="266"/>
      <c r="V60" s="266"/>
      <c r="W60" s="248" t="s">
        <v>317</v>
      </c>
      <c r="X60" s="249"/>
      <c r="Y60" s="250"/>
      <c r="Z60" s="250"/>
      <c r="AA60" s="624"/>
      <c r="AB60" s="266"/>
      <c r="AC60" s="85"/>
      <c r="AD60" s="248" t="s">
        <v>17</v>
      </c>
      <c r="AE60" s="249"/>
      <c r="AF60" s="250"/>
      <c r="AG60" s="250"/>
      <c r="AH60" s="250"/>
      <c r="AI60" s="250"/>
      <c r="AJ60" s="250"/>
      <c r="AK60" s="128"/>
      <c r="AL60" s="127"/>
    </row>
    <row r="61" spans="1:41" s="86" customFormat="1" ht="20.25" thickBot="1" x14ac:dyDescent="0.2">
      <c r="A61" s="301"/>
      <c r="B61" s="59"/>
      <c r="C61" s="83" t="s">
        <v>20</v>
      </c>
      <c r="D61" s="164"/>
      <c r="E61" s="643" t="str">
        <f>"WAN " &amp; LEFT(B60,1)&amp; " : "</f>
        <v xml:space="preserve">WAN 3 : </v>
      </c>
      <c r="F61" s="644"/>
      <c r="G61" s="639"/>
      <c r="H61" s="640"/>
      <c r="I61" s="88" t="s">
        <v>21</v>
      </c>
      <c r="J61" s="84">
        <f>SUM(J63:J67)</f>
        <v>0</v>
      </c>
      <c r="K61" s="267"/>
      <c r="L61" s="59"/>
      <c r="M61" s="246"/>
      <c r="N61" s="247"/>
      <c r="O61" s="129"/>
      <c r="P61" s="129"/>
      <c r="Q61" s="129"/>
      <c r="R61" s="129"/>
      <c r="S61" s="132" t="s">
        <v>21</v>
      </c>
      <c r="T61" s="133">
        <f>SUM(T63:T67)</f>
        <v>0</v>
      </c>
      <c r="U61" s="267"/>
      <c r="V61" s="267"/>
      <c r="W61" s="246" t="s">
        <v>472</v>
      </c>
      <c r="X61" s="247"/>
      <c r="Y61" s="129"/>
      <c r="Z61" s="129"/>
      <c r="AA61" s="625"/>
      <c r="AB61" s="267"/>
      <c r="AC61" s="59"/>
      <c r="AD61" s="246"/>
      <c r="AE61" s="247"/>
      <c r="AF61" s="129"/>
      <c r="AG61" s="129"/>
      <c r="AH61" s="129"/>
      <c r="AI61" s="129"/>
      <c r="AJ61" s="129"/>
      <c r="AK61" s="132" t="s">
        <v>21</v>
      </c>
      <c r="AL61" s="133">
        <f>SUM(AL63:AL67)</f>
        <v>0</v>
      </c>
      <c r="AM61" s="11"/>
      <c r="AN61" s="11"/>
      <c r="AO61" s="11"/>
    </row>
    <row r="62" spans="1:41" s="11" customFormat="1" ht="105.75" thickTop="1" x14ac:dyDescent="0.25">
      <c r="A62" s="301"/>
      <c r="B62" s="135"/>
      <c r="C62" s="192" t="s">
        <v>5</v>
      </c>
      <c r="D62" s="192" t="s">
        <v>11</v>
      </c>
      <c r="E62" s="192" t="s">
        <v>14</v>
      </c>
      <c r="F62" s="193" t="s">
        <v>16</v>
      </c>
      <c r="G62" s="193" t="s">
        <v>36</v>
      </c>
      <c r="H62" s="193" t="s">
        <v>181</v>
      </c>
      <c r="I62" s="193" t="s">
        <v>12</v>
      </c>
      <c r="J62" s="193" t="s">
        <v>13</v>
      </c>
      <c r="K62" s="268" t="s">
        <v>210</v>
      </c>
      <c r="L62" s="14"/>
      <c r="M62" s="192" t="s">
        <v>5</v>
      </c>
      <c r="N62" s="192" t="s">
        <v>11</v>
      </c>
      <c r="O62" s="193" t="s">
        <v>16</v>
      </c>
      <c r="P62" s="194" t="s">
        <v>19</v>
      </c>
      <c r="Q62" s="193" t="s">
        <v>318</v>
      </c>
      <c r="R62" s="193" t="s">
        <v>474</v>
      </c>
      <c r="S62" s="193" t="s">
        <v>319</v>
      </c>
      <c r="T62" s="193" t="s">
        <v>224</v>
      </c>
      <c r="U62" s="268" t="s">
        <v>210</v>
      </c>
      <c r="V62" s="267"/>
      <c r="W62" s="623" t="s">
        <v>5</v>
      </c>
      <c r="X62" s="626" t="s">
        <v>470</v>
      </c>
      <c r="Y62" s="193" t="s">
        <v>318</v>
      </c>
      <c r="Z62" s="527" t="s">
        <v>473</v>
      </c>
      <c r="AA62" s="193" t="s">
        <v>319</v>
      </c>
      <c r="AB62" s="268" t="s">
        <v>210</v>
      </c>
      <c r="AC62" s="14"/>
      <c r="AD62" s="192" t="s">
        <v>5</v>
      </c>
      <c r="AE62" s="192" t="s">
        <v>11</v>
      </c>
      <c r="AF62" s="193" t="s">
        <v>16</v>
      </c>
      <c r="AG62" s="194" t="s">
        <v>19</v>
      </c>
      <c r="AH62" s="193" t="s">
        <v>424</v>
      </c>
      <c r="AI62" s="195" t="s">
        <v>15</v>
      </c>
      <c r="AJ62" s="193" t="s">
        <v>424</v>
      </c>
      <c r="AK62" s="193" t="s">
        <v>18</v>
      </c>
      <c r="AL62" s="193" t="s">
        <v>226</v>
      </c>
    </row>
    <row r="63" spans="1:41" s="11" customFormat="1" ht="15" customHeight="1" x14ac:dyDescent="0.15">
      <c r="A63" s="301"/>
      <c r="B63" s="135"/>
      <c r="C63" s="165"/>
      <c r="D63" s="63"/>
      <c r="E63" s="63"/>
      <c r="F63" s="210"/>
      <c r="G63" s="227"/>
      <c r="H63" s="64"/>
      <c r="I63" s="196">
        <f>G63*(1-H63)</f>
        <v>0</v>
      </c>
      <c r="J63" s="197">
        <f>IF(ISERROR(+I63*F63),"",+I63*F63)</f>
        <v>0</v>
      </c>
      <c r="K63" s="269"/>
      <c r="L63" s="14"/>
      <c r="M63" s="198" t="str">
        <f t="shared" ref="M63:N67" si="13">IF(ISBLANK(+C63),"",+C63)</f>
        <v/>
      </c>
      <c r="N63" s="198" t="str">
        <f t="shared" si="13"/>
        <v/>
      </c>
      <c r="O63" s="199" t="str">
        <f>IF(ISBLANK(+F63),"",+F63)</f>
        <v/>
      </c>
      <c r="P63" s="108"/>
      <c r="Q63" s="227"/>
      <c r="R63" s="211"/>
      <c r="S63" s="196">
        <f t="shared" ref="S63:S67" si="14">IF(ISERROR(+Q63*(1-(R63))),"",+Q63*(1-(R63)))</f>
        <v>0</v>
      </c>
      <c r="T63" s="197">
        <f t="shared" ref="T63:T67" si="15">IF(OR(P63="nee",P63=""),0,IF(ISERROR(+S63*O63*7),0,+S63*O63*7))</f>
        <v>0</v>
      </c>
      <c r="U63" s="269"/>
      <c r="V63" s="267"/>
      <c r="W63" s="629"/>
      <c r="X63" s="627"/>
      <c r="Y63" s="628"/>
      <c r="Z63" s="528"/>
      <c r="AA63" s="196" t="str">
        <f>IF(Z63="","",Y63*(1-Z63))</f>
        <v/>
      </c>
      <c r="AB63" s="269"/>
      <c r="AC63" s="14"/>
      <c r="AD63" s="198" t="str">
        <f t="shared" ref="AD63:AE67" si="16">IF(ISBLANK(+M63),"",+M63)</f>
        <v/>
      </c>
      <c r="AE63" s="198" t="str">
        <f t="shared" si="16"/>
        <v/>
      </c>
      <c r="AF63" s="199" t="str">
        <f>IF(ISBLANK(+F63),"",+F63)</f>
        <v/>
      </c>
      <c r="AG63" s="108"/>
      <c r="AH63" s="106"/>
      <c r="AI63" s="211"/>
      <c r="AJ63" s="200" t="str">
        <f>IF(ISERROR(IF(OR(AG63="nee",AG63=""),"",+AF63*AH63)),"",IF(OR(AG63="nee",AG63=""),"",+AF63*AH63))</f>
        <v/>
      </c>
      <c r="AK63" s="201" t="str">
        <f>IF(ISERROR((AJ63*24*365)/1000),"",(AJ63*24*365)/1000)</f>
        <v/>
      </c>
      <c r="AL63" s="197">
        <f>IF(ISERROR(+AK63*tariefKwh*7),0,+AK63*tariefKwh*7)</f>
        <v>0</v>
      </c>
    </row>
    <row r="64" spans="1:41" s="11" customFormat="1" ht="15" customHeight="1" x14ac:dyDescent="0.15">
      <c r="A64" s="301"/>
      <c r="B64" s="135"/>
      <c r="C64" s="165"/>
      <c r="D64" s="63"/>
      <c r="E64" s="63"/>
      <c r="F64" s="210"/>
      <c r="G64" s="227"/>
      <c r="H64" s="64"/>
      <c r="I64" s="196">
        <f>G64*(1-H64)</f>
        <v>0</v>
      </c>
      <c r="J64" s="197">
        <f>IF(ISERROR(+I64*F64),"",+I64*F64)</f>
        <v>0</v>
      </c>
      <c r="K64" s="269"/>
      <c r="L64" s="14"/>
      <c r="M64" s="198" t="str">
        <f t="shared" si="13"/>
        <v/>
      </c>
      <c r="N64" s="198" t="str">
        <f t="shared" si="13"/>
        <v/>
      </c>
      <c r="O64" s="199" t="str">
        <f>IF(ISBLANK(+F64),"",+F64)</f>
        <v/>
      </c>
      <c r="P64" s="108"/>
      <c r="Q64" s="227"/>
      <c r="R64" s="211"/>
      <c r="S64" s="196">
        <f t="shared" si="14"/>
        <v>0</v>
      </c>
      <c r="T64" s="197">
        <f t="shared" si="15"/>
        <v>0</v>
      </c>
      <c r="U64" s="269"/>
      <c r="V64" s="267"/>
      <c r="W64" s="629"/>
      <c r="X64" s="627"/>
      <c r="Y64" s="628"/>
      <c r="Z64" s="528"/>
      <c r="AA64" s="196" t="str">
        <f>IF(Z64="","",Y64*(1-Z64))</f>
        <v/>
      </c>
      <c r="AB64" s="269"/>
      <c r="AC64" s="14"/>
      <c r="AD64" s="198" t="str">
        <f t="shared" si="16"/>
        <v/>
      </c>
      <c r="AE64" s="198" t="str">
        <f t="shared" si="16"/>
        <v/>
      </c>
      <c r="AF64" s="199" t="str">
        <f>IF(ISBLANK(+F64),"",+F64)</f>
        <v/>
      </c>
      <c r="AG64" s="108"/>
      <c r="AH64" s="106"/>
      <c r="AI64" s="211"/>
      <c r="AJ64" s="200" t="str">
        <f>IF(ISERROR(IF(OR(AG64="nee",AG64=""),"",+AF64*AH64)),"",IF(OR(AG64="nee",AG64=""),"",+AF64*AH64))</f>
        <v/>
      </c>
      <c r="AK64" s="201" t="str">
        <f>IF(ISERROR((AJ64*24*365)/1000),"",(AJ64*24*365)/1000)</f>
        <v/>
      </c>
      <c r="AL64" s="197">
        <f>IF(ISERROR(+AK64*tariefKwh*7),0,+AK64*tariefKwh*7)</f>
        <v>0</v>
      </c>
    </row>
    <row r="65" spans="1:41" s="11" customFormat="1" ht="15" customHeight="1" x14ac:dyDescent="0.15">
      <c r="A65" s="301"/>
      <c r="B65" s="135"/>
      <c r="C65" s="165"/>
      <c r="D65" s="63"/>
      <c r="E65" s="63"/>
      <c r="F65" s="210"/>
      <c r="G65" s="227"/>
      <c r="H65" s="64"/>
      <c r="I65" s="196">
        <f>G65*(1-H65)</f>
        <v>0</v>
      </c>
      <c r="J65" s="197">
        <f>IF(ISERROR(+I65*F65),"",+I65*F65)</f>
        <v>0</v>
      </c>
      <c r="K65" s="269"/>
      <c r="L65" s="14"/>
      <c r="M65" s="198" t="str">
        <f t="shared" si="13"/>
        <v/>
      </c>
      <c r="N65" s="198" t="str">
        <f t="shared" si="13"/>
        <v/>
      </c>
      <c r="O65" s="199" t="str">
        <f>IF(ISBLANK(+F65),"",+F65)</f>
        <v/>
      </c>
      <c r="P65" s="108"/>
      <c r="Q65" s="227"/>
      <c r="R65" s="211"/>
      <c r="S65" s="196">
        <f t="shared" si="14"/>
        <v>0</v>
      </c>
      <c r="T65" s="197">
        <f t="shared" si="15"/>
        <v>0</v>
      </c>
      <c r="U65" s="269"/>
      <c r="V65" s="267"/>
      <c r="W65" s="629"/>
      <c r="X65" s="627"/>
      <c r="Y65" s="628"/>
      <c r="Z65" s="528"/>
      <c r="AA65" s="196" t="str">
        <f>IF(Z65="","",Y65*(1-Z65))</f>
        <v/>
      </c>
      <c r="AB65" s="269"/>
      <c r="AC65" s="14"/>
      <c r="AD65" s="198" t="str">
        <f t="shared" si="16"/>
        <v/>
      </c>
      <c r="AE65" s="198" t="str">
        <f t="shared" si="16"/>
        <v/>
      </c>
      <c r="AF65" s="199" t="str">
        <f>IF(ISBLANK(+F65),"",+F65)</f>
        <v/>
      </c>
      <c r="AG65" s="108"/>
      <c r="AH65" s="106"/>
      <c r="AI65" s="211"/>
      <c r="AJ65" s="200" t="str">
        <f>IF(ISERROR(IF(OR(AG65="nee",AG65=""),"",+AF65*AH65)),"",IF(OR(AG65="nee",AG65=""),"",+AF65*AH65))</f>
        <v/>
      </c>
      <c r="AK65" s="201" t="str">
        <f>IF(ISERROR((AJ65*24*365)/1000),"",(AJ65*24*365)/1000)</f>
        <v/>
      </c>
      <c r="AL65" s="197">
        <f>IF(ISERROR(+AK65*tariefKwh*7),0,+AK65*tariefKwh*7)</f>
        <v>0</v>
      </c>
    </row>
    <row r="66" spans="1:41" s="11" customFormat="1" ht="15" customHeight="1" x14ac:dyDescent="0.15">
      <c r="A66" s="301"/>
      <c r="B66" s="135"/>
      <c r="C66" s="165"/>
      <c r="D66" s="63"/>
      <c r="E66" s="63"/>
      <c r="F66" s="210"/>
      <c r="G66" s="227"/>
      <c r="H66" s="64"/>
      <c r="I66" s="196">
        <f>G66*(1-H66)</f>
        <v>0</v>
      </c>
      <c r="J66" s="197">
        <f>IF(ISERROR(+I66*F66),"",+I66*F66)</f>
        <v>0</v>
      </c>
      <c r="K66" s="269"/>
      <c r="L66" s="14"/>
      <c r="M66" s="198" t="str">
        <f t="shared" si="13"/>
        <v/>
      </c>
      <c r="N66" s="198" t="str">
        <f t="shared" si="13"/>
        <v/>
      </c>
      <c r="O66" s="199" t="str">
        <f>IF(ISBLANK(+F66),"",+F66)</f>
        <v/>
      </c>
      <c r="P66" s="108"/>
      <c r="Q66" s="227"/>
      <c r="R66" s="211"/>
      <c r="S66" s="196">
        <f t="shared" si="14"/>
        <v>0</v>
      </c>
      <c r="T66" s="197">
        <f t="shared" si="15"/>
        <v>0</v>
      </c>
      <c r="U66" s="269"/>
      <c r="V66" s="267"/>
      <c r="W66" s="629"/>
      <c r="X66" s="627"/>
      <c r="Y66" s="628"/>
      <c r="Z66" s="528"/>
      <c r="AA66" s="196" t="str">
        <f>IF(Z66="","",Y66*(1-Z66))</f>
        <v/>
      </c>
      <c r="AB66" s="269"/>
      <c r="AC66" s="14"/>
      <c r="AD66" s="198" t="str">
        <f t="shared" si="16"/>
        <v/>
      </c>
      <c r="AE66" s="198" t="str">
        <f t="shared" si="16"/>
        <v/>
      </c>
      <c r="AF66" s="199" t="str">
        <f>IF(ISBLANK(+F66),"",+F66)</f>
        <v/>
      </c>
      <c r="AG66" s="108"/>
      <c r="AH66" s="106"/>
      <c r="AI66" s="211"/>
      <c r="AJ66" s="200" t="str">
        <f>IF(ISERROR(IF(OR(AG66="nee",AG66=""),"",+AF66*AH66)),"",IF(OR(AG66="nee",AG66=""),"",+AF66*AH66))</f>
        <v/>
      </c>
      <c r="AK66" s="201" t="str">
        <f>IF(ISERROR((AJ66*24*365)/1000),"",(AJ66*24*365)/1000)</f>
        <v/>
      </c>
      <c r="AL66" s="197">
        <f>IF(ISERROR(+AK66*tariefKwh*7),0,+AK66*tariefKwh*7)</f>
        <v>0</v>
      </c>
    </row>
    <row r="67" spans="1:41" s="11" customFormat="1" ht="15" customHeight="1" x14ac:dyDescent="0.15">
      <c r="A67" s="301"/>
      <c r="B67" s="135"/>
      <c r="C67" s="165"/>
      <c r="D67" s="63"/>
      <c r="E67" s="63"/>
      <c r="F67" s="210"/>
      <c r="G67" s="227"/>
      <c r="H67" s="64"/>
      <c r="I67" s="196">
        <f>G67*(1-H67)</f>
        <v>0</v>
      </c>
      <c r="J67" s="197">
        <f>IF(ISERROR(+I67*F67),"",+I67*F67)</f>
        <v>0</v>
      </c>
      <c r="K67" s="269"/>
      <c r="L67" s="14"/>
      <c r="M67" s="198" t="str">
        <f t="shared" si="13"/>
        <v/>
      </c>
      <c r="N67" s="198" t="str">
        <f t="shared" si="13"/>
        <v/>
      </c>
      <c r="O67" s="199" t="str">
        <f>IF(ISBLANK(+F67),"",+F67)</f>
        <v/>
      </c>
      <c r="P67" s="108"/>
      <c r="Q67" s="227"/>
      <c r="R67" s="211"/>
      <c r="S67" s="196">
        <f t="shared" si="14"/>
        <v>0</v>
      </c>
      <c r="T67" s="197">
        <f t="shared" si="15"/>
        <v>0</v>
      </c>
      <c r="U67" s="269"/>
      <c r="V67" s="267"/>
      <c r="W67" s="629"/>
      <c r="X67" s="627"/>
      <c r="Y67" s="628"/>
      <c r="Z67" s="528"/>
      <c r="AA67" s="196" t="str">
        <f>IF(Z67="","",Y67*(1-Z67))</f>
        <v/>
      </c>
      <c r="AB67" s="269"/>
      <c r="AC67" s="14"/>
      <c r="AD67" s="198" t="str">
        <f t="shared" si="16"/>
        <v/>
      </c>
      <c r="AE67" s="198" t="str">
        <f t="shared" si="16"/>
        <v/>
      </c>
      <c r="AF67" s="199" t="str">
        <f>IF(ISBLANK(+F67),"",+F67)</f>
        <v/>
      </c>
      <c r="AG67" s="108"/>
      <c r="AH67" s="106"/>
      <c r="AI67" s="211"/>
      <c r="AJ67" s="200" t="str">
        <f>IF(ISERROR(IF(OR(AG67="nee",AG67=""),"",+AF67*AH67)),"",IF(OR(AG67="nee",AG67=""),"",+AF67*AH67))</f>
        <v/>
      </c>
      <c r="AK67" s="201" t="str">
        <f>IF(ISERROR((AJ67*24*365)/1000),"",(AJ67*24*365)/1000)</f>
        <v/>
      </c>
      <c r="AL67" s="197">
        <f>IF(ISERROR(+AK67*tariefKwh*7),0,+AK67*tariefKwh*7)</f>
        <v>0</v>
      </c>
    </row>
    <row r="68" spans="1:41" s="11" customFormat="1" ht="15" customHeight="1" x14ac:dyDescent="0.15">
      <c r="A68" s="301"/>
      <c r="B68" s="79"/>
      <c r="C68" s="202" t="s">
        <v>299</v>
      </c>
      <c r="D68" s="203"/>
      <c r="E68" s="203"/>
      <c r="F68" s="204"/>
      <c r="G68" s="205"/>
      <c r="H68" s="206"/>
      <c r="I68" s="205"/>
      <c r="J68" s="207"/>
      <c r="K68" s="207"/>
      <c r="L68" s="208"/>
      <c r="M68" s="209"/>
      <c r="N68" s="152"/>
      <c r="O68" s="14"/>
      <c r="P68" s="14"/>
      <c r="Q68" s="14"/>
      <c r="R68" s="14"/>
      <c r="S68" s="14"/>
      <c r="T68" s="14"/>
      <c r="U68" s="207"/>
      <c r="V68" s="14"/>
      <c r="W68" s="14"/>
      <c r="X68" s="14"/>
      <c r="Y68" s="14"/>
      <c r="Z68" s="207"/>
      <c r="AA68" s="207"/>
      <c r="AB68" s="207"/>
      <c r="AC68" s="14"/>
      <c r="AD68" s="152"/>
      <c r="AE68" s="152"/>
      <c r="AF68" s="14"/>
      <c r="AG68" s="73"/>
      <c r="AH68" s="14"/>
      <c r="AI68" s="14"/>
    </row>
    <row r="69" spans="1:41" s="11" customFormat="1" ht="15" customHeight="1" x14ac:dyDescent="0.15">
      <c r="A69" s="301"/>
      <c r="B69" s="79"/>
      <c r="C69" s="202"/>
      <c r="D69" s="203"/>
      <c r="E69" s="203"/>
      <c r="F69" s="204"/>
      <c r="G69" s="205"/>
      <c r="H69" s="206"/>
      <c r="I69" s="205"/>
      <c r="J69" s="207"/>
      <c r="K69" s="205"/>
      <c r="L69" s="208"/>
      <c r="M69" s="209"/>
      <c r="N69" s="152"/>
      <c r="O69" s="14"/>
      <c r="P69" s="14"/>
      <c r="Q69" s="14"/>
      <c r="R69" s="206"/>
      <c r="S69" s="14"/>
      <c r="T69" s="14"/>
      <c r="U69" s="205"/>
      <c r="V69" s="14"/>
      <c r="W69" s="14"/>
      <c r="X69" s="14"/>
      <c r="Y69" s="14"/>
      <c r="Z69" s="205"/>
      <c r="AA69" s="205"/>
      <c r="AB69" s="205"/>
      <c r="AC69" s="14"/>
      <c r="AD69" s="152"/>
      <c r="AE69" s="152"/>
      <c r="AF69" s="14"/>
      <c r="AG69" s="73"/>
      <c r="AH69" s="14"/>
      <c r="AI69" s="14"/>
    </row>
    <row r="70" spans="1:41" s="11" customFormat="1" ht="60.75" x14ac:dyDescent="0.3">
      <c r="A70" s="301"/>
      <c r="B70" s="81" t="s">
        <v>44</v>
      </c>
      <c r="C70" s="633" t="str">
        <f>VLOOKUP(B70,$B$10:$D$21,2,FALSE)</f>
        <v>Variant 3: Licentie(s) Decentrale WAN-koppeling</v>
      </c>
      <c r="D70" s="634" t="e">
        <f>VLOOKUP(C70,$B$10:$D$21,2,FALSE)</f>
        <v>#N/A</v>
      </c>
      <c r="E70" s="634" t="e">
        <f>VLOOKUP(D70,$B$10:$D$21,2,FALSE)</f>
        <v>#N/A</v>
      </c>
      <c r="F70" s="67"/>
      <c r="G70" s="67"/>
      <c r="H70" s="67"/>
      <c r="I70" s="67"/>
      <c r="J70" s="191" t="s">
        <v>41</v>
      </c>
      <c r="K70" s="270"/>
      <c r="L70" s="14"/>
      <c r="M70" s="633" t="str">
        <f>IF(E71="Subscription","Subscription","Onderhoud &amp; Support")</f>
        <v>Onderhoud &amp; Support</v>
      </c>
      <c r="N70" s="634"/>
      <c r="O70" s="634"/>
      <c r="P70" s="634"/>
      <c r="Q70" s="58"/>
      <c r="R70" s="58"/>
      <c r="S70" s="58"/>
      <c r="T70" s="191" t="str">
        <f>"Totaalprijs "&amp;M70&amp;" 
Licentie"</f>
        <v>Totaalprijs Onderhoud &amp; Support 
Licentie</v>
      </c>
      <c r="U70" s="270"/>
      <c r="V70" s="14"/>
      <c r="W70" s="270"/>
      <c r="X70" s="270"/>
      <c r="Y70" s="270"/>
      <c r="Z70" s="270"/>
      <c r="AA70" s="270"/>
      <c r="AB70" s="270"/>
      <c r="AC70" s="14"/>
      <c r="AD70" s="150"/>
      <c r="AE70" s="150"/>
      <c r="AF70" s="18"/>
      <c r="AG70" s="18"/>
      <c r="AH70" s="18"/>
      <c r="AI70" s="18"/>
      <c r="AJ70" s="18"/>
      <c r="AK70" s="18"/>
      <c r="AL70" s="18"/>
    </row>
    <row r="71" spans="1:41" s="11" customFormat="1" ht="20.25" thickBot="1" x14ac:dyDescent="0.25">
      <c r="A71" s="301"/>
      <c r="B71" s="82"/>
      <c r="C71" s="83" t="s">
        <v>39</v>
      </c>
      <c r="D71" s="166"/>
      <c r="E71" s="134"/>
      <c r="F71" s="294" t="s">
        <v>40</v>
      </c>
      <c r="G71" s="99"/>
      <c r="H71" s="68"/>
      <c r="I71" s="68"/>
      <c r="J71" s="69">
        <f>SUM(J73:J75)</f>
        <v>0</v>
      </c>
      <c r="K71" s="271"/>
      <c r="L71" s="14"/>
      <c r="M71" s="154"/>
      <c r="N71" s="153"/>
      <c r="O71" s="70"/>
      <c r="P71" s="70"/>
      <c r="Q71" s="70"/>
      <c r="R71" s="70"/>
      <c r="S71" s="70"/>
      <c r="T71" s="71">
        <f>SUM(T73:T75)</f>
        <v>0</v>
      </c>
      <c r="U71" s="271"/>
      <c r="V71" s="14"/>
      <c r="W71" s="271"/>
      <c r="X71" s="271"/>
      <c r="Y71" s="271"/>
      <c r="Z71" s="271"/>
      <c r="AA71" s="271"/>
      <c r="AB71" s="271"/>
      <c r="AC71" s="14"/>
      <c r="AD71" s="150"/>
      <c r="AE71" s="150"/>
      <c r="AF71" s="18"/>
      <c r="AG71" s="18"/>
      <c r="AH71" s="18"/>
      <c r="AI71" s="18"/>
      <c r="AJ71" s="18"/>
      <c r="AK71" s="18"/>
      <c r="AL71" s="18"/>
    </row>
    <row r="72" spans="1:41" s="11" customFormat="1" ht="75.75" thickTop="1" x14ac:dyDescent="0.25">
      <c r="A72" s="301"/>
      <c r="B72" s="135"/>
      <c r="C72" s="192" t="s">
        <v>5</v>
      </c>
      <c r="D72" s="192" t="s">
        <v>11</v>
      </c>
      <c r="E72" s="192" t="s">
        <v>14</v>
      </c>
      <c r="F72" s="193" t="s">
        <v>16</v>
      </c>
      <c r="G72" s="193" t="s">
        <v>36</v>
      </c>
      <c r="H72" s="193" t="s">
        <v>181</v>
      </c>
      <c r="I72" s="193" t="s">
        <v>12</v>
      </c>
      <c r="J72" s="193" t="s">
        <v>13</v>
      </c>
      <c r="K72" s="268" t="s">
        <v>210</v>
      </c>
      <c r="L72" s="14"/>
      <c r="M72" s="192" t="s">
        <v>5</v>
      </c>
      <c r="N72" s="192" t="s">
        <v>11</v>
      </c>
      <c r="O72" s="193" t="s">
        <v>16</v>
      </c>
      <c r="P72" s="194" t="s">
        <v>19</v>
      </c>
      <c r="Q72" s="193" t="s">
        <v>318</v>
      </c>
      <c r="R72" s="193" t="s">
        <v>181</v>
      </c>
      <c r="S72" s="193" t="s">
        <v>319</v>
      </c>
      <c r="T72" s="193" t="s">
        <v>224</v>
      </c>
      <c r="U72" s="268" t="s">
        <v>210</v>
      </c>
      <c r="V72" s="14"/>
      <c r="W72" s="271"/>
      <c r="X72" s="271"/>
      <c r="Y72" s="271"/>
      <c r="Z72" s="271"/>
      <c r="AA72" s="271"/>
      <c r="AB72" s="271"/>
      <c r="AC72" s="14"/>
      <c r="AD72" s="150"/>
      <c r="AE72" s="150"/>
      <c r="AF72" s="18"/>
      <c r="AG72" s="18"/>
      <c r="AH72" s="18"/>
      <c r="AI72" s="18"/>
      <c r="AJ72" s="18"/>
      <c r="AK72" s="18"/>
      <c r="AL72" s="18"/>
    </row>
    <row r="73" spans="1:41" s="11" customFormat="1" ht="15" customHeight="1" x14ac:dyDescent="0.2">
      <c r="A73" s="301"/>
      <c r="B73" s="135"/>
      <c r="C73" s="165"/>
      <c r="D73" s="63"/>
      <c r="E73" s="63"/>
      <c r="F73" s="210"/>
      <c r="G73" s="227"/>
      <c r="H73" s="64"/>
      <c r="I73" s="196">
        <f>G73*(1-H73)</f>
        <v>0</v>
      </c>
      <c r="J73" s="197">
        <f>IF(ISERROR(+I73*F73),"",+I73*F73)</f>
        <v>0</v>
      </c>
      <c r="K73" s="269"/>
      <c r="L73" s="14"/>
      <c r="M73" s="198" t="str">
        <f t="shared" ref="M73:N75" si="17">IF(ISBLANK(+C73),"",+C73)</f>
        <v/>
      </c>
      <c r="N73" s="198" t="str">
        <f t="shared" si="17"/>
        <v/>
      </c>
      <c r="O73" s="199" t="str">
        <f>IF(ISBLANK(+F73),"",+F73)</f>
        <v/>
      </c>
      <c r="P73" s="108"/>
      <c r="Q73" s="227"/>
      <c r="R73" s="211"/>
      <c r="S73" s="196">
        <f t="shared" ref="S73:S75" si="18">IF(ISERROR(+Q73*(1-(R73))),"",+Q73*(1-(R73)))</f>
        <v>0</v>
      </c>
      <c r="T73" s="197">
        <f t="shared" ref="T73:T75" si="19">IF(OR(P73="nee",P73=""),0,IF(ISERROR(+S73*O73*7),0,+S73*O73*7))</f>
        <v>0</v>
      </c>
      <c r="U73" s="269"/>
      <c r="V73" s="14"/>
      <c r="W73" s="271"/>
      <c r="X73" s="271"/>
      <c r="Y73" s="271"/>
      <c r="Z73" s="271"/>
      <c r="AA73" s="271"/>
      <c r="AB73" s="271"/>
      <c r="AC73" s="14"/>
      <c r="AD73" s="150"/>
      <c r="AE73" s="150"/>
      <c r="AF73" s="18"/>
      <c r="AG73" s="18"/>
      <c r="AH73" s="18"/>
      <c r="AI73" s="18"/>
      <c r="AJ73" s="18"/>
      <c r="AK73" s="18"/>
      <c r="AL73" s="18"/>
    </row>
    <row r="74" spans="1:41" s="11" customFormat="1" ht="15" customHeight="1" x14ac:dyDescent="0.2">
      <c r="A74" s="301"/>
      <c r="B74" s="135"/>
      <c r="C74" s="165"/>
      <c r="D74" s="63"/>
      <c r="E74" s="63"/>
      <c r="F74" s="210"/>
      <c r="G74" s="227"/>
      <c r="H74" s="64"/>
      <c r="I74" s="196">
        <f>G74*(1-H74)</f>
        <v>0</v>
      </c>
      <c r="J74" s="197">
        <f>IF(ISERROR(+I74*F74),"",+I74*F74)</f>
        <v>0</v>
      </c>
      <c r="K74" s="269"/>
      <c r="L74" s="14"/>
      <c r="M74" s="198" t="str">
        <f t="shared" si="17"/>
        <v/>
      </c>
      <c r="N74" s="198" t="str">
        <f t="shared" si="17"/>
        <v/>
      </c>
      <c r="O74" s="199" t="str">
        <f>IF(ISBLANK(+F74),"",+F74)</f>
        <v/>
      </c>
      <c r="P74" s="108"/>
      <c r="Q74" s="227"/>
      <c r="R74" s="211"/>
      <c r="S74" s="196">
        <f t="shared" si="18"/>
        <v>0</v>
      </c>
      <c r="T74" s="197">
        <f t="shared" si="19"/>
        <v>0</v>
      </c>
      <c r="U74" s="269"/>
      <c r="V74" s="14"/>
      <c r="W74" s="271"/>
      <c r="X74" s="271"/>
      <c r="Y74" s="271"/>
      <c r="Z74" s="271"/>
      <c r="AA74" s="271"/>
      <c r="AB74" s="271"/>
      <c r="AC74" s="14"/>
      <c r="AD74" s="150"/>
      <c r="AE74" s="150"/>
      <c r="AF74" s="18"/>
      <c r="AG74" s="18"/>
      <c r="AH74" s="18"/>
      <c r="AI74" s="18"/>
      <c r="AJ74" s="18"/>
      <c r="AK74" s="18"/>
      <c r="AL74" s="18"/>
    </row>
    <row r="75" spans="1:41" s="11" customFormat="1" ht="15" customHeight="1" x14ac:dyDescent="0.2">
      <c r="A75" s="301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9"/>
      <c r="L75" s="14"/>
      <c r="M75" s="198" t="str">
        <f t="shared" si="17"/>
        <v/>
      </c>
      <c r="N75" s="198" t="str">
        <f t="shared" si="17"/>
        <v/>
      </c>
      <c r="O75" s="199" t="str">
        <f>IF(ISBLANK(+F75),"",+F75)</f>
        <v/>
      </c>
      <c r="P75" s="108"/>
      <c r="Q75" s="227"/>
      <c r="R75" s="211"/>
      <c r="S75" s="196">
        <f t="shared" si="18"/>
        <v>0</v>
      </c>
      <c r="T75" s="197">
        <f t="shared" si="19"/>
        <v>0</v>
      </c>
      <c r="U75" s="269"/>
      <c r="V75" s="14"/>
      <c r="W75" s="271"/>
      <c r="X75" s="271"/>
      <c r="Y75" s="271"/>
      <c r="Z75" s="271"/>
      <c r="AA75" s="271"/>
      <c r="AB75" s="271"/>
      <c r="AC75" s="14"/>
      <c r="AD75" s="150"/>
      <c r="AE75" s="150"/>
      <c r="AF75" s="18"/>
      <c r="AG75" s="18"/>
      <c r="AH75" s="18"/>
      <c r="AI75" s="18"/>
      <c r="AJ75" s="18"/>
      <c r="AK75" s="18"/>
      <c r="AL75" s="18"/>
    </row>
    <row r="76" spans="1:41" s="11" customFormat="1" ht="15" customHeight="1" thickBot="1" x14ac:dyDescent="0.25">
      <c r="A76" s="301"/>
      <c r="B76" s="158"/>
      <c r="C76" s="158"/>
      <c r="D76" s="158"/>
      <c r="E76" s="24"/>
      <c r="F76" s="20"/>
      <c r="G76" s="20"/>
      <c r="H76" s="20"/>
      <c r="I76" s="20"/>
      <c r="J76" s="20"/>
      <c r="K76" s="20"/>
      <c r="L76" s="20"/>
      <c r="M76" s="149"/>
      <c r="N76" s="149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149"/>
      <c r="AE76" s="149"/>
      <c r="AF76" s="20"/>
      <c r="AG76" s="20"/>
      <c r="AH76" s="20"/>
      <c r="AI76" s="20"/>
      <c r="AJ76" s="20"/>
      <c r="AK76" s="20"/>
      <c r="AL76" s="20"/>
    </row>
    <row r="77" spans="1:41" s="11" customFormat="1" ht="15" customHeight="1" x14ac:dyDescent="0.2">
      <c r="A77" s="301"/>
      <c r="B77" s="159"/>
      <c r="C77" s="159"/>
      <c r="D77" s="159"/>
      <c r="E77" s="17"/>
      <c r="F77" s="18"/>
      <c r="G77" s="18"/>
      <c r="H77" s="18"/>
      <c r="I77" s="18"/>
      <c r="J77" s="18"/>
      <c r="K77" s="18"/>
      <c r="L77" s="18"/>
      <c r="M77" s="150"/>
      <c r="N77" s="150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50"/>
      <c r="AE77" s="150"/>
      <c r="AF77" s="18"/>
      <c r="AG77" s="18"/>
      <c r="AH77" s="18"/>
      <c r="AI77" s="18"/>
      <c r="AJ77" s="18"/>
      <c r="AK77" s="18"/>
      <c r="AL77" s="18"/>
    </row>
    <row r="78" spans="1:41" s="11" customFormat="1" ht="19.5" x14ac:dyDescent="0.15">
      <c r="A78" s="301"/>
      <c r="B78" s="87" t="s">
        <v>49</v>
      </c>
      <c r="C78" s="83" t="str">
        <f>VLOOKUP(B78,$B$10:$D$21,2,FALSE)</f>
        <v>Variant 4: Decentrale WAN-koppeling</v>
      </c>
      <c r="D78" s="164"/>
      <c r="E78" s="128"/>
      <c r="F78" s="128"/>
      <c r="G78" s="131" t="s">
        <v>35</v>
      </c>
      <c r="H78" s="131"/>
      <c r="I78" s="128"/>
      <c r="J78" s="127"/>
      <c r="K78" s="266"/>
      <c r="L78" s="85"/>
      <c r="M78" s="248" t="s">
        <v>317</v>
      </c>
      <c r="N78" s="249"/>
      <c r="O78" s="250"/>
      <c r="P78" s="250"/>
      <c r="Q78" s="250"/>
      <c r="R78" s="250"/>
      <c r="S78" s="128"/>
      <c r="T78" s="127"/>
      <c r="U78" s="266"/>
      <c r="V78" s="266"/>
      <c r="W78" s="248" t="s">
        <v>317</v>
      </c>
      <c r="X78" s="249"/>
      <c r="Y78" s="250"/>
      <c r="Z78" s="250"/>
      <c r="AA78" s="624"/>
      <c r="AB78" s="266"/>
      <c r="AC78" s="85"/>
      <c r="AD78" s="248" t="s">
        <v>17</v>
      </c>
      <c r="AE78" s="249"/>
      <c r="AF78" s="250"/>
      <c r="AG78" s="250"/>
      <c r="AH78" s="250"/>
      <c r="AI78" s="250"/>
      <c r="AJ78" s="250"/>
      <c r="AK78" s="128"/>
      <c r="AL78" s="127"/>
    </row>
    <row r="79" spans="1:41" s="86" customFormat="1" ht="20.25" thickBot="1" x14ac:dyDescent="0.2">
      <c r="A79" s="301"/>
      <c r="B79" s="59"/>
      <c r="C79" s="83" t="s">
        <v>20</v>
      </c>
      <c r="D79" s="164"/>
      <c r="E79" s="643" t="str">
        <f>"WAN " &amp; LEFT(B78,1)&amp; " : "</f>
        <v xml:space="preserve">WAN 4 : </v>
      </c>
      <c r="F79" s="644"/>
      <c r="G79" s="639"/>
      <c r="H79" s="640"/>
      <c r="I79" s="88" t="s">
        <v>21</v>
      </c>
      <c r="J79" s="84">
        <f>SUM(J81:J85)</f>
        <v>0</v>
      </c>
      <c r="K79" s="267"/>
      <c r="L79" s="59"/>
      <c r="M79" s="246"/>
      <c r="N79" s="247"/>
      <c r="O79" s="129"/>
      <c r="P79" s="129"/>
      <c r="Q79" s="129"/>
      <c r="R79" s="129"/>
      <c r="S79" s="132" t="s">
        <v>21</v>
      </c>
      <c r="T79" s="133">
        <f>SUM(T81:T85)</f>
        <v>0</v>
      </c>
      <c r="U79" s="267"/>
      <c r="V79" s="267"/>
      <c r="W79" s="246" t="s">
        <v>472</v>
      </c>
      <c r="X79" s="247"/>
      <c r="Y79" s="129"/>
      <c r="Z79" s="129"/>
      <c r="AA79" s="625"/>
      <c r="AB79" s="267"/>
      <c r="AC79" s="59"/>
      <c r="AD79" s="246"/>
      <c r="AE79" s="247"/>
      <c r="AF79" s="129"/>
      <c r="AG79" s="129"/>
      <c r="AH79" s="129"/>
      <c r="AI79" s="129"/>
      <c r="AJ79" s="129"/>
      <c r="AK79" s="132" t="s">
        <v>21</v>
      </c>
      <c r="AL79" s="133">
        <f>SUM(AL81:AL85)</f>
        <v>0</v>
      </c>
      <c r="AM79" s="11"/>
      <c r="AN79" s="11"/>
      <c r="AO79" s="11"/>
    </row>
    <row r="80" spans="1:41" s="11" customFormat="1" ht="105.75" thickTop="1" x14ac:dyDescent="0.25">
      <c r="A80" s="301"/>
      <c r="B80" s="135"/>
      <c r="C80" s="192" t="s">
        <v>5</v>
      </c>
      <c r="D80" s="192" t="s">
        <v>11</v>
      </c>
      <c r="E80" s="192" t="s">
        <v>14</v>
      </c>
      <c r="F80" s="193" t="s">
        <v>16</v>
      </c>
      <c r="G80" s="193" t="s">
        <v>36</v>
      </c>
      <c r="H80" s="193" t="s">
        <v>181</v>
      </c>
      <c r="I80" s="193" t="s">
        <v>12</v>
      </c>
      <c r="J80" s="193" t="s">
        <v>13</v>
      </c>
      <c r="K80" s="268" t="s">
        <v>210</v>
      </c>
      <c r="L80" s="14"/>
      <c r="M80" s="192" t="s">
        <v>5</v>
      </c>
      <c r="N80" s="192" t="s">
        <v>11</v>
      </c>
      <c r="O80" s="193" t="s">
        <v>16</v>
      </c>
      <c r="P80" s="194" t="s">
        <v>19</v>
      </c>
      <c r="Q80" s="193" t="s">
        <v>318</v>
      </c>
      <c r="R80" s="193" t="s">
        <v>474</v>
      </c>
      <c r="S80" s="193" t="s">
        <v>319</v>
      </c>
      <c r="T80" s="193" t="s">
        <v>224</v>
      </c>
      <c r="U80" s="268" t="s">
        <v>210</v>
      </c>
      <c r="V80" s="267"/>
      <c r="W80" s="623" t="s">
        <v>5</v>
      </c>
      <c r="X80" s="626" t="s">
        <v>470</v>
      </c>
      <c r="Y80" s="193" t="s">
        <v>318</v>
      </c>
      <c r="Z80" s="527" t="s">
        <v>473</v>
      </c>
      <c r="AA80" s="193" t="s">
        <v>319</v>
      </c>
      <c r="AB80" s="268" t="s">
        <v>210</v>
      </c>
      <c r="AC80" s="14"/>
      <c r="AD80" s="192" t="s">
        <v>5</v>
      </c>
      <c r="AE80" s="192" t="s">
        <v>11</v>
      </c>
      <c r="AF80" s="193" t="s">
        <v>16</v>
      </c>
      <c r="AG80" s="194" t="s">
        <v>19</v>
      </c>
      <c r="AH80" s="193" t="s">
        <v>424</v>
      </c>
      <c r="AI80" s="195" t="s">
        <v>15</v>
      </c>
      <c r="AJ80" s="193" t="s">
        <v>424</v>
      </c>
      <c r="AK80" s="193" t="s">
        <v>18</v>
      </c>
      <c r="AL80" s="193" t="s">
        <v>226</v>
      </c>
    </row>
    <row r="81" spans="1:38" s="11" customFormat="1" ht="15" customHeight="1" x14ac:dyDescent="0.15">
      <c r="A81" s="301"/>
      <c r="B81" s="135"/>
      <c r="C81" s="165"/>
      <c r="D81" s="63"/>
      <c r="E81" s="63"/>
      <c r="F81" s="210"/>
      <c r="G81" s="227"/>
      <c r="H81" s="64"/>
      <c r="I81" s="196">
        <f>G81*(1-H81)</f>
        <v>0</v>
      </c>
      <c r="J81" s="197">
        <f>IF(ISERROR(+I81*F81),"",+I81*F81)</f>
        <v>0</v>
      </c>
      <c r="K81" s="269"/>
      <c r="L81" s="14"/>
      <c r="M81" s="198" t="str">
        <f t="shared" ref="M81:N85" si="20">IF(ISBLANK(+C81),"",+C81)</f>
        <v/>
      </c>
      <c r="N81" s="198" t="str">
        <f t="shared" si="20"/>
        <v/>
      </c>
      <c r="O81" s="199" t="str">
        <f>IF(ISBLANK(+F81),"",+F81)</f>
        <v/>
      </c>
      <c r="P81" s="108"/>
      <c r="Q81" s="227"/>
      <c r="R81" s="211"/>
      <c r="S81" s="196">
        <f t="shared" ref="S81:S85" si="21">IF(ISERROR(+Q81*(1-(R81))),"",+Q81*(1-(R81)))</f>
        <v>0</v>
      </c>
      <c r="T81" s="197">
        <f t="shared" ref="T81:T85" si="22">IF(OR(P81="nee",P81=""),0,IF(ISERROR(+S81*O81*7),0,+S81*O81*7))</f>
        <v>0</v>
      </c>
      <c r="U81" s="269"/>
      <c r="V81" s="267"/>
      <c r="W81" s="629"/>
      <c r="X81" s="627"/>
      <c r="Y81" s="628"/>
      <c r="Z81" s="528"/>
      <c r="AA81" s="196" t="str">
        <f>IF(Z81="","",Y81*(1-Z81))</f>
        <v/>
      </c>
      <c r="AB81" s="269"/>
      <c r="AC81" s="14"/>
      <c r="AD81" s="198" t="str">
        <f t="shared" ref="AD81:AE85" si="23">IF(ISBLANK(+M81),"",+M81)</f>
        <v/>
      </c>
      <c r="AE81" s="198" t="str">
        <f t="shared" si="23"/>
        <v/>
      </c>
      <c r="AF81" s="199" t="str">
        <f>IF(ISBLANK(+F81),"",+F81)</f>
        <v/>
      </c>
      <c r="AG81" s="108"/>
      <c r="AH81" s="106"/>
      <c r="AI81" s="211"/>
      <c r="AJ81" s="200" t="str">
        <f>IF(ISERROR(IF(OR(AG81="nee",AG81=""),"",+AF81*AH81)),"",IF(OR(AG81="nee",AG81=""),"",+AF81*AH81))</f>
        <v/>
      </c>
      <c r="AK81" s="201" t="str">
        <f>IF(ISERROR((AJ81*24*365)/1000),"",(AJ81*24*365)/1000)</f>
        <v/>
      </c>
      <c r="AL81" s="197">
        <f>IF(ISERROR(+AK81*tariefKwh*7),0,+AK81*tariefKwh*7)</f>
        <v>0</v>
      </c>
    </row>
    <row r="82" spans="1:38" s="11" customFormat="1" ht="15" customHeight="1" x14ac:dyDescent="0.15">
      <c r="A82" s="301"/>
      <c r="B82" s="135"/>
      <c r="C82" s="165"/>
      <c r="D82" s="63"/>
      <c r="E82" s="63"/>
      <c r="F82" s="210"/>
      <c r="G82" s="227"/>
      <c r="H82" s="64"/>
      <c r="I82" s="196">
        <f>G82*(1-H82)</f>
        <v>0</v>
      </c>
      <c r="J82" s="197">
        <f>IF(ISERROR(+I82*F82),"",+I82*F82)</f>
        <v>0</v>
      </c>
      <c r="K82" s="269"/>
      <c r="L82" s="14"/>
      <c r="M82" s="198" t="str">
        <f t="shared" si="20"/>
        <v/>
      </c>
      <c r="N82" s="198" t="str">
        <f t="shared" si="20"/>
        <v/>
      </c>
      <c r="O82" s="199" t="str">
        <f>IF(ISBLANK(+F82),"",+F82)</f>
        <v/>
      </c>
      <c r="P82" s="108"/>
      <c r="Q82" s="227"/>
      <c r="R82" s="211"/>
      <c r="S82" s="196">
        <f t="shared" si="21"/>
        <v>0</v>
      </c>
      <c r="T82" s="197">
        <f t="shared" si="22"/>
        <v>0</v>
      </c>
      <c r="U82" s="269"/>
      <c r="V82" s="267"/>
      <c r="W82" s="629"/>
      <c r="X82" s="627"/>
      <c r="Y82" s="628"/>
      <c r="Z82" s="528"/>
      <c r="AA82" s="196" t="str">
        <f>IF(Z82="","",Y82*(1-Z82))</f>
        <v/>
      </c>
      <c r="AB82" s="269"/>
      <c r="AC82" s="14"/>
      <c r="AD82" s="198" t="str">
        <f t="shared" si="23"/>
        <v/>
      </c>
      <c r="AE82" s="198" t="str">
        <f t="shared" si="23"/>
        <v/>
      </c>
      <c r="AF82" s="199" t="str">
        <f>IF(ISBLANK(+F82),"",+F82)</f>
        <v/>
      </c>
      <c r="AG82" s="108"/>
      <c r="AH82" s="106"/>
      <c r="AI82" s="211"/>
      <c r="AJ82" s="200" t="str">
        <f>IF(ISERROR(IF(OR(AG82="nee",AG82=""),"",+AF82*AH82)),"",IF(OR(AG82="nee",AG82=""),"",+AF82*AH82))</f>
        <v/>
      </c>
      <c r="AK82" s="201" t="str">
        <f>IF(ISERROR((AJ82*24*365)/1000),"",(AJ82*24*365)/1000)</f>
        <v/>
      </c>
      <c r="AL82" s="197">
        <f>IF(ISERROR(+AK82*tariefKwh*7),0,+AK82*tariefKwh*7)</f>
        <v>0</v>
      </c>
    </row>
    <row r="83" spans="1:38" s="11" customFormat="1" ht="15" customHeight="1" x14ac:dyDescent="0.15">
      <c r="A83" s="301"/>
      <c r="B83" s="135"/>
      <c r="C83" s="165"/>
      <c r="D83" s="63"/>
      <c r="E83" s="63"/>
      <c r="F83" s="210"/>
      <c r="G83" s="227"/>
      <c r="H83" s="64"/>
      <c r="I83" s="196">
        <f>G83*(1-H83)</f>
        <v>0</v>
      </c>
      <c r="J83" s="197">
        <f>IF(ISERROR(+I83*F83),"",+I83*F83)</f>
        <v>0</v>
      </c>
      <c r="K83" s="269"/>
      <c r="L83" s="14"/>
      <c r="M83" s="198" t="str">
        <f t="shared" si="20"/>
        <v/>
      </c>
      <c r="N83" s="198" t="str">
        <f t="shared" si="20"/>
        <v/>
      </c>
      <c r="O83" s="199" t="str">
        <f>IF(ISBLANK(+F83),"",+F83)</f>
        <v/>
      </c>
      <c r="P83" s="108"/>
      <c r="Q83" s="227"/>
      <c r="R83" s="211"/>
      <c r="S83" s="196">
        <f t="shared" si="21"/>
        <v>0</v>
      </c>
      <c r="T83" s="197">
        <f t="shared" si="22"/>
        <v>0</v>
      </c>
      <c r="U83" s="269"/>
      <c r="V83" s="267"/>
      <c r="W83" s="629"/>
      <c r="X83" s="627"/>
      <c r="Y83" s="628"/>
      <c r="Z83" s="528"/>
      <c r="AA83" s="196" t="str">
        <f>IF(Z83="","",Y83*(1-Z83))</f>
        <v/>
      </c>
      <c r="AB83" s="269"/>
      <c r="AC83" s="14"/>
      <c r="AD83" s="198" t="str">
        <f t="shared" si="23"/>
        <v/>
      </c>
      <c r="AE83" s="198" t="str">
        <f t="shared" si="23"/>
        <v/>
      </c>
      <c r="AF83" s="199" t="str">
        <f>IF(ISBLANK(+F83),"",+F83)</f>
        <v/>
      </c>
      <c r="AG83" s="108"/>
      <c r="AH83" s="106"/>
      <c r="AI83" s="211"/>
      <c r="AJ83" s="200" t="str">
        <f>IF(ISERROR(IF(OR(AG83="nee",AG83=""),"",+AF83*AH83)),"",IF(OR(AG83="nee",AG83=""),"",+AF83*AH83))</f>
        <v/>
      </c>
      <c r="AK83" s="201" t="str">
        <f>IF(ISERROR((AJ83*24*365)/1000),"",(AJ83*24*365)/1000)</f>
        <v/>
      </c>
      <c r="AL83" s="197">
        <f>IF(ISERROR(+AK83*tariefKwh*7),0,+AK83*tariefKwh*7)</f>
        <v>0</v>
      </c>
    </row>
    <row r="84" spans="1:38" s="11" customFormat="1" ht="15" customHeight="1" x14ac:dyDescent="0.15">
      <c r="A84" s="301"/>
      <c r="B84" s="135"/>
      <c r="C84" s="165"/>
      <c r="D84" s="63"/>
      <c r="E84" s="63"/>
      <c r="F84" s="210"/>
      <c r="G84" s="227"/>
      <c r="H84" s="64"/>
      <c r="I84" s="196">
        <f>G84*(1-H84)</f>
        <v>0</v>
      </c>
      <c r="J84" s="197">
        <f>IF(ISERROR(+I84*F84),"",+I84*F84)</f>
        <v>0</v>
      </c>
      <c r="K84" s="269"/>
      <c r="L84" s="14"/>
      <c r="M84" s="198" t="str">
        <f t="shared" si="20"/>
        <v/>
      </c>
      <c r="N84" s="198" t="str">
        <f t="shared" si="20"/>
        <v/>
      </c>
      <c r="O84" s="199" t="str">
        <f>IF(ISBLANK(+F84),"",+F84)</f>
        <v/>
      </c>
      <c r="P84" s="108"/>
      <c r="Q84" s="227"/>
      <c r="R84" s="211"/>
      <c r="S84" s="196">
        <f t="shared" si="21"/>
        <v>0</v>
      </c>
      <c r="T84" s="197">
        <f t="shared" si="22"/>
        <v>0</v>
      </c>
      <c r="U84" s="269"/>
      <c r="V84" s="267"/>
      <c r="W84" s="629"/>
      <c r="X84" s="627"/>
      <c r="Y84" s="628"/>
      <c r="Z84" s="528"/>
      <c r="AA84" s="196" t="str">
        <f>IF(Z84="","",Y84*(1-Z84))</f>
        <v/>
      </c>
      <c r="AB84" s="269"/>
      <c r="AC84" s="14"/>
      <c r="AD84" s="198" t="str">
        <f t="shared" si="23"/>
        <v/>
      </c>
      <c r="AE84" s="198" t="str">
        <f t="shared" si="23"/>
        <v/>
      </c>
      <c r="AF84" s="199" t="str">
        <f>IF(ISBLANK(+F84),"",+F84)</f>
        <v/>
      </c>
      <c r="AG84" s="108"/>
      <c r="AH84" s="106"/>
      <c r="AI84" s="211"/>
      <c r="AJ84" s="200" t="str">
        <f>IF(ISERROR(IF(OR(AG84="nee",AG84=""),"",+AF84*AH84)),"",IF(OR(AG84="nee",AG84=""),"",+AF84*AH84))</f>
        <v/>
      </c>
      <c r="AK84" s="201" t="str">
        <f>IF(ISERROR((AJ84*24*365)/1000),"",(AJ84*24*365)/1000)</f>
        <v/>
      </c>
      <c r="AL84" s="197">
        <f>IF(ISERROR(+AK84*tariefKwh*7),0,+AK84*tariefKwh*7)</f>
        <v>0</v>
      </c>
    </row>
    <row r="85" spans="1:38" s="11" customFormat="1" ht="15" customHeight="1" x14ac:dyDescent="0.15">
      <c r="A85" s="301"/>
      <c r="B85" s="135"/>
      <c r="C85" s="165"/>
      <c r="D85" s="63"/>
      <c r="E85" s="63"/>
      <c r="F85" s="210"/>
      <c r="G85" s="227"/>
      <c r="H85" s="64"/>
      <c r="I85" s="196">
        <f>G85*(1-H85)</f>
        <v>0</v>
      </c>
      <c r="J85" s="197">
        <f>IF(ISERROR(+I85*F85),"",+I85*F85)</f>
        <v>0</v>
      </c>
      <c r="K85" s="269"/>
      <c r="L85" s="14"/>
      <c r="M85" s="198" t="str">
        <f t="shared" si="20"/>
        <v/>
      </c>
      <c r="N85" s="198" t="str">
        <f t="shared" si="20"/>
        <v/>
      </c>
      <c r="O85" s="199" t="str">
        <f>IF(ISBLANK(+F85),"",+F85)</f>
        <v/>
      </c>
      <c r="P85" s="108"/>
      <c r="Q85" s="227"/>
      <c r="R85" s="211"/>
      <c r="S85" s="196">
        <f t="shared" si="21"/>
        <v>0</v>
      </c>
      <c r="T85" s="197">
        <f t="shared" si="22"/>
        <v>0</v>
      </c>
      <c r="U85" s="269"/>
      <c r="V85" s="267"/>
      <c r="W85" s="629"/>
      <c r="X85" s="627"/>
      <c r="Y85" s="628"/>
      <c r="Z85" s="528"/>
      <c r="AA85" s="196" t="str">
        <f>IF(Z85="","",Y85*(1-Z85))</f>
        <v/>
      </c>
      <c r="AB85" s="269"/>
      <c r="AC85" s="14"/>
      <c r="AD85" s="198" t="str">
        <f t="shared" si="23"/>
        <v/>
      </c>
      <c r="AE85" s="198" t="str">
        <f t="shared" si="23"/>
        <v/>
      </c>
      <c r="AF85" s="199" t="str">
        <f>IF(ISBLANK(+F85),"",+F85)</f>
        <v/>
      </c>
      <c r="AG85" s="108"/>
      <c r="AH85" s="106"/>
      <c r="AI85" s="211"/>
      <c r="AJ85" s="200" t="str">
        <f>IF(ISERROR(IF(OR(AG85="nee",AG85=""),"",+AF85*AH85)),"",IF(OR(AG85="nee",AG85=""),"",+AF85*AH85))</f>
        <v/>
      </c>
      <c r="AK85" s="201" t="str">
        <f>IF(ISERROR((AJ85*24*365)/1000),"",(AJ85*24*365)/1000)</f>
        <v/>
      </c>
      <c r="AL85" s="197">
        <f>IF(ISERROR(+AK85*tariefKwh*7),0,+AK85*tariefKwh*7)</f>
        <v>0</v>
      </c>
    </row>
    <row r="86" spans="1:38" s="11" customFormat="1" ht="15" customHeight="1" x14ac:dyDescent="0.15">
      <c r="A86" s="301"/>
      <c r="B86" s="79"/>
      <c r="C86" s="202" t="s">
        <v>299</v>
      </c>
      <c r="D86" s="203"/>
      <c r="E86" s="203"/>
      <c r="F86" s="204"/>
      <c r="G86" s="205"/>
      <c r="H86" s="206"/>
      <c r="I86" s="205"/>
      <c r="J86" s="207"/>
      <c r="K86" s="207"/>
      <c r="L86" s="208"/>
      <c r="M86" s="209"/>
      <c r="N86" s="152"/>
      <c r="O86" s="14"/>
      <c r="P86" s="14"/>
      <c r="Q86" s="14"/>
      <c r="R86" s="14"/>
      <c r="S86" s="14"/>
      <c r="T86" s="14"/>
      <c r="U86" s="207"/>
      <c r="V86" s="14"/>
      <c r="W86" s="14"/>
      <c r="X86" s="14"/>
      <c r="Y86" s="14"/>
      <c r="Z86" s="207"/>
      <c r="AA86" s="207"/>
      <c r="AB86" s="207"/>
      <c r="AC86" s="14"/>
      <c r="AD86" s="152"/>
      <c r="AE86" s="152"/>
      <c r="AF86" s="14"/>
      <c r="AG86" s="73"/>
      <c r="AH86" s="14"/>
      <c r="AI86" s="14"/>
    </row>
    <row r="87" spans="1:38" s="11" customFormat="1" ht="15" customHeight="1" x14ac:dyDescent="0.15">
      <c r="A87" s="301"/>
      <c r="B87" s="79"/>
      <c r="C87" s="202"/>
      <c r="D87" s="203"/>
      <c r="E87" s="203"/>
      <c r="F87" s="204"/>
      <c r="G87" s="205"/>
      <c r="H87" s="206"/>
      <c r="I87" s="205"/>
      <c r="J87" s="207"/>
      <c r="K87" s="205"/>
      <c r="L87" s="208"/>
      <c r="M87" s="209"/>
      <c r="N87" s="152"/>
      <c r="O87" s="14"/>
      <c r="P87" s="14"/>
      <c r="Q87" s="14"/>
      <c r="R87" s="206"/>
      <c r="S87" s="14"/>
      <c r="T87" s="14"/>
      <c r="U87" s="205"/>
      <c r="V87" s="14"/>
      <c r="W87" s="14"/>
      <c r="X87" s="14"/>
      <c r="Y87" s="14"/>
      <c r="Z87" s="205"/>
      <c r="AA87" s="205"/>
      <c r="AB87" s="205"/>
      <c r="AC87" s="14"/>
      <c r="AD87" s="152"/>
      <c r="AE87" s="152"/>
      <c r="AF87" s="14"/>
      <c r="AG87" s="73"/>
      <c r="AH87" s="14"/>
      <c r="AI87" s="14"/>
    </row>
    <row r="88" spans="1:38" s="11" customFormat="1" ht="60.75" x14ac:dyDescent="0.3">
      <c r="A88" s="301"/>
      <c r="B88" s="81" t="s">
        <v>52</v>
      </c>
      <c r="C88" s="633" t="str">
        <f>VLOOKUP(B88,$B$10:$D$21,2,FALSE)</f>
        <v>Variant 4: Licentie(s) Decentrale WAN-koppeling</v>
      </c>
      <c r="D88" s="634" t="e">
        <f>VLOOKUP(C88,$B$10:$D$21,2,FALSE)</f>
        <v>#N/A</v>
      </c>
      <c r="E88" s="634" t="e">
        <f>VLOOKUP(D88,$B$10:$D$21,2,FALSE)</f>
        <v>#N/A</v>
      </c>
      <c r="F88" s="67"/>
      <c r="G88" s="67"/>
      <c r="H88" s="67"/>
      <c r="I88" s="67"/>
      <c r="J88" s="191" t="s">
        <v>41</v>
      </c>
      <c r="K88" s="270"/>
      <c r="L88" s="14"/>
      <c r="M88" s="633" t="str">
        <f>IF(E89="Subscription","Subscription","Onderhoud &amp; Support")</f>
        <v>Onderhoud &amp; Support</v>
      </c>
      <c r="N88" s="634"/>
      <c r="O88" s="634"/>
      <c r="P88" s="634"/>
      <c r="Q88" s="58"/>
      <c r="R88" s="58"/>
      <c r="S88" s="58"/>
      <c r="T88" s="191" t="str">
        <f>"Totaalprijs "&amp;M88&amp;" 
Licentie"</f>
        <v>Totaalprijs Onderhoud &amp; Support 
Licentie</v>
      </c>
      <c r="U88" s="270"/>
      <c r="V88" s="14"/>
      <c r="W88" s="270"/>
      <c r="X88" s="270"/>
      <c r="Y88" s="270"/>
      <c r="Z88" s="270"/>
      <c r="AA88" s="270"/>
      <c r="AB88" s="270"/>
      <c r="AC88" s="14"/>
      <c r="AD88" s="150"/>
      <c r="AE88" s="150"/>
      <c r="AF88" s="18"/>
      <c r="AG88" s="18"/>
      <c r="AH88" s="18"/>
      <c r="AI88" s="18"/>
      <c r="AJ88" s="18"/>
      <c r="AK88" s="18"/>
      <c r="AL88" s="18"/>
    </row>
    <row r="89" spans="1:38" s="11" customFormat="1" ht="20.25" thickBot="1" x14ac:dyDescent="0.25">
      <c r="A89" s="301"/>
      <c r="B89" s="82"/>
      <c r="C89" s="83" t="s">
        <v>39</v>
      </c>
      <c r="D89" s="166"/>
      <c r="E89" s="134"/>
      <c r="F89" s="294" t="s">
        <v>40</v>
      </c>
      <c r="G89" s="99"/>
      <c r="H89" s="68"/>
      <c r="I89" s="68"/>
      <c r="J89" s="69">
        <f>SUM(J91:J93)</f>
        <v>0</v>
      </c>
      <c r="K89" s="271"/>
      <c r="L89" s="14"/>
      <c r="M89" s="154"/>
      <c r="N89" s="153"/>
      <c r="O89" s="70"/>
      <c r="P89" s="70"/>
      <c r="Q89" s="70"/>
      <c r="R89" s="70"/>
      <c r="S89" s="70"/>
      <c r="T89" s="71">
        <f>SUM(T91:T93)</f>
        <v>0</v>
      </c>
      <c r="U89" s="271"/>
      <c r="V89" s="14"/>
      <c r="W89" s="271"/>
      <c r="X89" s="271"/>
      <c r="Y89" s="271"/>
      <c r="Z89" s="271"/>
      <c r="AA89" s="271"/>
      <c r="AB89" s="271"/>
      <c r="AC89" s="14"/>
      <c r="AD89" s="150"/>
      <c r="AE89" s="150"/>
      <c r="AF89" s="18"/>
      <c r="AG89" s="18"/>
      <c r="AH89" s="18"/>
      <c r="AI89" s="18"/>
      <c r="AJ89" s="18"/>
      <c r="AK89" s="18"/>
      <c r="AL89" s="18"/>
    </row>
    <row r="90" spans="1:38" s="11" customFormat="1" ht="75.75" thickTop="1" x14ac:dyDescent="0.25">
      <c r="A90" s="301"/>
      <c r="B90" s="135"/>
      <c r="C90" s="192" t="s">
        <v>5</v>
      </c>
      <c r="D90" s="192" t="s">
        <v>11</v>
      </c>
      <c r="E90" s="192" t="s">
        <v>14</v>
      </c>
      <c r="F90" s="193" t="s">
        <v>16</v>
      </c>
      <c r="G90" s="193" t="s">
        <v>36</v>
      </c>
      <c r="H90" s="193" t="s">
        <v>181</v>
      </c>
      <c r="I90" s="193" t="s">
        <v>12</v>
      </c>
      <c r="J90" s="193" t="s">
        <v>13</v>
      </c>
      <c r="K90" s="268" t="s">
        <v>210</v>
      </c>
      <c r="L90" s="14"/>
      <c r="M90" s="192" t="s">
        <v>5</v>
      </c>
      <c r="N90" s="192" t="s">
        <v>11</v>
      </c>
      <c r="O90" s="193" t="s">
        <v>16</v>
      </c>
      <c r="P90" s="194" t="s">
        <v>19</v>
      </c>
      <c r="Q90" s="193" t="s">
        <v>318</v>
      </c>
      <c r="R90" s="193" t="s">
        <v>181</v>
      </c>
      <c r="S90" s="193" t="s">
        <v>319</v>
      </c>
      <c r="T90" s="193" t="s">
        <v>224</v>
      </c>
      <c r="U90" s="268" t="s">
        <v>210</v>
      </c>
      <c r="V90" s="14"/>
      <c r="W90" s="271"/>
      <c r="X90" s="271"/>
      <c r="Y90" s="271"/>
      <c r="Z90" s="271"/>
      <c r="AA90" s="271"/>
      <c r="AB90" s="271"/>
      <c r="AC90" s="14"/>
      <c r="AD90" s="150"/>
      <c r="AE90" s="150"/>
      <c r="AF90" s="18"/>
      <c r="AG90" s="18"/>
      <c r="AH90" s="18"/>
      <c r="AI90" s="18"/>
      <c r="AJ90" s="18"/>
      <c r="AK90" s="18"/>
      <c r="AL90" s="18"/>
    </row>
    <row r="91" spans="1:38" s="11" customFormat="1" ht="15" customHeight="1" x14ac:dyDescent="0.2">
      <c r="A91" s="301"/>
      <c r="B91" s="135"/>
      <c r="C91" s="165"/>
      <c r="D91" s="63"/>
      <c r="E91" s="63"/>
      <c r="F91" s="210"/>
      <c r="G91" s="227"/>
      <c r="H91" s="64"/>
      <c r="I91" s="196">
        <f>G91*(1-H91)</f>
        <v>0</v>
      </c>
      <c r="J91" s="197">
        <f>IF(ISERROR(+I91*F91),"",+I91*F91)</f>
        <v>0</v>
      </c>
      <c r="K91" s="269"/>
      <c r="L91" s="14"/>
      <c r="M91" s="198" t="str">
        <f t="shared" ref="M91:N93" si="24">IF(ISBLANK(+C91),"",+C91)</f>
        <v/>
      </c>
      <c r="N91" s="198" t="str">
        <f t="shared" si="24"/>
        <v/>
      </c>
      <c r="O91" s="199" t="str">
        <f>IF(ISBLANK(+F91),"",+F91)</f>
        <v/>
      </c>
      <c r="P91" s="108"/>
      <c r="Q91" s="227"/>
      <c r="R91" s="211"/>
      <c r="S91" s="196">
        <f t="shared" ref="S91:S93" si="25">IF(ISERROR(+Q91*(1-(R91))),"",+Q91*(1-(R91)))</f>
        <v>0</v>
      </c>
      <c r="T91" s="197">
        <f t="shared" ref="T91:T93" si="26">IF(OR(P91="nee",P91=""),0,IF(ISERROR(+S91*O91*7),0,+S91*O91*7))</f>
        <v>0</v>
      </c>
      <c r="U91" s="269"/>
      <c r="V91" s="14"/>
      <c r="W91" s="271"/>
      <c r="X91" s="271"/>
      <c r="Y91" s="271"/>
      <c r="Z91" s="271"/>
      <c r="AA91" s="271"/>
      <c r="AB91" s="271"/>
      <c r="AC91" s="14"/>
      <c r="AD91" s="150"/>
      <c r="AE91" s="150"/>
      <c r="AF91" s="18"/>
      <c r="AG91" s="18"/>
      <c r="AH91" s="18"/>
      <c r="AI91" s="18"/>
      <c r="AJ91" s="18"/>
      <c r="AK91" s="18"/>
      <c r="AL91" s="18"/>
    </row>
    <row r="92" spans="1:38" s="11" customFormat="1" ht="15" customHeight="1" x14ac:dyDescent="0.2">
      <c r="A92" s="301"/>
      <c r="B92" s="135"/>
      <c r="C92" s="165"/>
      <c r="D92" s="63"/>
      <c r="E92" s="63"/>
      <c r="F92" s="210"/>
      <c r="G92" s="227"/>
      <c r="H92" s="64"/>
      <c r="I92" s="196">
        <f>G92*(1-H92)</f>
        <v>0</v>
      </c>
      <c r="J92" s="197">
        <f>IF(ISERROR(+I92*F92),"",+I92*F92)</f>
        <v>0</v>
      </c>
      <c r="K92" s="269"/>
      <c r="L92" s="14"/>
      <c r="M92" s="198" t="str">
        <f t="shared" si="24"/>
        <v/>
      </c>
      <c r="N92" s="198" t="str">
        <f t="shared" si="24"/>
        <v/>
      </c>
      <c r="O92" s="199" t="str">
        <f>IF(ISBLANK(+F92),"",+F92)</f>
        <v/>
      </c>
      <c r="P92" s="108"/>
      <c r="Q92" s="227"/>
      <c r="R92" s="211"/>
      <c r="S92" s="196">
        <f t="shared" si="25"/>
        <v>0</v>
      </c>
      <c r="T92" s="197">
        <f t="shared" si="26"/>
        <v>0</v>
      </c>
      <c r="U92" s="269"/>
      <c r="V92" s="14"/>
      <c r="W92" s="271"/>
      <c r="X92" s="271"/>
      <c r="Y92" s="271"/>
      <c r="Z92" s="271"/>
      <c r="AA92" s="271"/>
      <c r="AB92" s="271"/>
      <c r="AC92" s="14"/>
      <c r="AD92" s="150"/>
      <c r="AE92" s="150"/>
      <c r="AF92" s="18"/>
      <c r="AG92" s="18"/>
      <c r="AH92" s="18"/>
      <c r="AI92" s="18"/>
      <c r="AJ92" s="18"/>
      <c r="AK92" s="18"/>
      <c r="AL92" s="18"/>
    </row>
    <row r="93" spans="1:38" s="11" customFormat="1" ht="15" customHeight="1" x14ac:dyDescent="0.2">
      <c r="A93" s="301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9"/>
      <c r="L93" s="14"/>
      <c r="M93" s="198" t="str">
        <f t="shared" si="24"/>
        <v/>
      </c>
      <c r="N93" s="198" t="str">
        <f t="shared" si="24"/>
        <v/>
      </c>
      <c r="O93" s="199" t="str">
        <f>IF(ISBLANK(+F93),"",+F93)</f>
        <v/>
      </c>
      <c r="P93" s="108"/>
      <c r="Q93" s="227"/>
      <c r="R93" s="211"/>
      <c r="S93" s="196">
        <f t="shared" si="25"/>
        <v>0</v>
      </c>
      <c r="T93" s="197">
        <f t="shared" si="26"/>
        <v>0</v>
      </c>
      <c r="U93" s="269"/>
      <c r="V93" s="14"/>
      <c r="W93" s="271"/>
      <c r="X93" s="271"/>
      <c r="Y93" s="271"/>
      <c r="Z93" s="271"/>
      <c r="AA93" s="271"/>
      <c r="AB93" s="271"/>
      <c r="AC93" s="14"/>
      <c r="AD93" s="150"/>
      <c r="AE93" s="150"/>
      <c r="AF93" s="18"/>
      <c r="AG93" s="18"/>
      <c r="AH93" s="18"/>
      <c r="AI93" s="18"/>
      <c r="AJ93" s="18"/>
      <c r="AK93" s="18"/>
      <c r="AL93" s="18"/>
    </row>
    <row r="94" spans="1:38" s="11" customFormat="1" ht="15" customHeight="1" thickBot="1" x14ac:dyDescent="0.25">
      <c r="A94" s="301"/>
      <c r="B94" s="158"/>
      <c r="C94" s="158"/>
      <c r="D94" s="158"/>
      <c r="E94" s="24"/>
      <c r="F94" s="20"/>
      <c r="G94" s="20"/>
      <c r="H94" s="20"/>
      <c r="I94" s="20"/>
      <c r="J94" s="20"/>
      <c r="K94" s="20"/>
      <c r="L94" s="20"/>
      <c r="M94" s="149"/>
      <c r="N94" s="149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149"/>
      <c r="AE94" s="149"/>
      <c r="AF94" s="20"/>
      <c r="AG94" s="20"/>
      <c r="AH94" s="20"/>
      <c r="AI94" s="20"/>
      <c r="AJ94" s="20"/>
      <c r="AK94" s="20"/>
      <c r="AL94" s="20"/>
    </row>
    <row r="95" spans="1:38" s="11" customFormat="1" ht="15" customHeight="1" x14ac:dyDescent="0.2">
      <c r="A95" s="301"/>
      <c r="B95" s="159"/>
      <c r="C95" s="159"/>
      <c r="D95" s="159"/>
      <c r="E95" s="17"/>
      <c r="F95" s="18"/>
      <c r="G95" s="18"/>
      <c r="H95" s="18"/>
      <c r="I95" s="18"/>
      <c r="J95" s="18"/>
      <c r="K95" s="18"/>
      <c r="L95" s="18"/>
      <c r="M95" s="150"/>
      <c r="N95" s="150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50"/>
      <c r="AE95" s="150"/>
      <c r="AF95" s="18"/>
      <c r="AG95" s="18"/>
      <c r="AH95" s="18"/>
      <c r="AI95" s="18"/>
      <c r="AJ95" s="18"/>
      <c r="AK95" s="18"/>
      <c r="AL95" s="18"/>
    </row>
    <row r="96" spans="1:38" s="11" customFormat="1" ht="15" hidden="1" customHeight="1" x14ac:dyDescent="0.2">
      <c r="A96" s="301"/>
      <c r="B96" s="79"/>
      <c r="C96" s="159"/>
      <c r="D96" s="159"/>
      <c r="E96" s="17"/>
      <c r="F96" s="18"/>
      <c r="G96" s="18"/>
      <c r="H96" s="18"/>
      <c r="I96" s="18"/>
      <c r="J96" s="18"/>
      <c r="K96" s="18"/>
      <c r="L96" s="18"/>
      <c r="M96" s="18"/>
      <c r="N96" s="150"/>
      <c r="O96" s="150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50"/>
      <c r="AF96" s="150"/>
      <c r="AG96" s="18"/>
      <c r="AH96" s="18"/>
      <c r="AI96" s="18"/>
      <c r="AJ96" s="18"/>
      <c r="AK96" s="18"/>
      <c r="AL96" s="18"/>
    </row>
    <row r="97" spans="1:38" s="11" customFormat="1" ht="15" hidden="1" customHeight="1" x14ac:dyDescent="0.2">
      <c r="A97" s="301"/>
      <c r="B97" s="79"/>
      <c r="C97" s="159"/>
      <c r="D97" s="159"/>
      <c r="E97" s="17"/>
      <c r="F97" s="18"/>
      <c r="G97" s="18"/>
      <c r="H97" s="18"/>
      <c r="I97" s="18"/>
      <c r="J97" s="18"/>
      <c r="K97" s="18"/>
      <c r="L97" s="18"/>
      <c r="M97" s="18"/>
      <c r="N97" s="150"/>
      <c r="O97" s="150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50"/>
      <c r="AF97" s="150"/>
      <c r="AG97" s="18"/>
      <c r="AH97" s="18"/>
      <c r="AI97" s="18"/>
      <c r="AJ97" s="18"/>
      <c r="AK97" s="18"/>
      <c r="AL97" s="18"/>
    </row>
    <row r="98" spans="1:38" s="11" customFormat="1" ht="15" hidden="1" customHeight="1" x14ac:dyDescent="0.2">
      <c r="A98" s="301"/>
      <c r="B98" s="79"/>
      <c r="C98" s="159"/>
      <c r="D98" s="159"/>
      <c r="E98" s="17"/>
      <c r="F98" s="18"/>
      <c r="G98" s="18"/>
      <c r="H98" s="18"/>
      <c r="I98" s="18"/>
      <c r="J98" s="18"/>
      <c r="K98" s="18"/>
      <c r="L98" s="18"/>
      <c r="M98" s="18"/>
      <c r="N98" s="150"/>
      <c r="O98" s="150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50"/>
      <c r="AF98" s="150"/>
      <c r="AG98" s="18"/>
      <c r="AH98" s="18"/>
      <c r="AI98" s="18"/>
      <c r="AJ98" s="18"/>
      <c r="AK98" s="18"/>
      <c r="AL98" s="18"/>
    </row>
    <row r="99" spans="1:38" s="11" customFormat="1" ht="15" hidden="1" customHeight="1" x14ac:dyDescent="0.2">
      <c r="A99" s="301"/>
      <c r="B99" s="79"/>
      <c r="C99" s="159"/>
      <c r="D99" s="159"/>
      <c r="E99" s="17"/>
      <c r="F99" s="18"/>
      <c r="G99" s="18"/>
      <c r="H99" s="18"/>
      <c r="I99" s="18"/>
      <c r="J99" s="18"/>
      <c r="K99" s="18"/>
      <c r="L99" s="18"/>
      <c r="M99" s="18"/>
      <c r="N99" s="150"/>
      <c r="O99" s="150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50"/>
      <c r="AF99" s="150"/>
      <c r="AG99" s="18"/>
      <c r="AH99" s="18"/>
      <c r="AI99" s="18"/>
      <c r="AJ99" s="18"/>
      <c r="AK99" s="18"/>
      <c r="AL99" s="18"/>
    </row>
    <row r="100" spans="1:38" s="11" customFormat="1" ht="15" hidden="1" customHeight="1" x14ac:dyDescent="0.2">
      <c r="A100" s="301"/>
      <c r="B100" s="79"/>
      <c r="C100" s="159"/>
      <c r="D100" s="159"/>
      <c r="E100" s="17"/>
      <c r="F100" s="18"/>
      <c r="G100" s="18"/>
      <c r="H100" s="18"/>
      <c r="I100" s="18"/>
      <c r="J100" s="18"/>
      <c r="K100" s="18"/>
      <c r="L100" s="18"/>
      <c r="M100" s="18"/>
      <c r="N100" s="150"/>
      <c r="O100" s="150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50"/>
      <c r="AF100" s="150"/>
      <c r="AG100" s="18"/>
      <c r="AH100" s="18"/>
      <c r="AI100" s="18"/>
      <c r="AJ100" s="18"/>
      <c r="AK100" s="18"/>
      <c r="AL100" s="18"/>
    </row>
    <row r="101" spans="1:38" s="11" customFormat="1" ht="15" hidden="1" customHeight="1" x14ac:dyDescent="0.2">
      <c r="A101" s="301"/>
      <c r="B101" s="79"/>
      <c r="C101" s="159"/>
      <c r="D101" s="159"/>
      <c r="E101" s="17"/>
      <c r="F101" s="18"/>
      <c r="G101" s="18"/>
      <c r="H101" s="18"/>
      <c r="I101" s="18"/>
      <c r="J101" s="18"/>
      <c r="K101" s="18"/>
      <c r="L101" s="18"/>
      <c r="M101" s="18"/>
      <c r="N101" s="150"/>
      <c r="O101" s="150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50"/>
      <c r="AF101" s="150"/>
      <c r="AG101" s="18"/>
      <c r="AH101" s="18"/>
      <c r="AI101" s="18"/>
      <c r="AJ101" s="18"/>
      <c r="AK101" s="18"/>
      <c r="AL101" s="18"/>
    </row>
    <row r="102" spans="1:38" s="11" customFormat="1" ht="15" hidden="1" customHeight="1" x14ac:dyDescent="0.2">
      <c r="A102" s="301"/>
      <c r="B102" s="79"/>
      <c r="C102" s="159"/>
      <c r="D102" s="159"/>
      <c r="E102" s="17"/>
      <c r="F102" s="18"/>
      <c r="G102" s="18"/>
      <c r="H102" s="18"/>
      <c r="I102" s="18"/>
      <c r="J102" s="18"/>
      <c r="K102" s="18"/>
      <c r="L102" s="18"/>
      <c r="M102" s="18"/>
      <c r="N102" s="150"/>
      <c r="O102" s="150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50"/>
      <c r="AF102" s="150"/>
      <c r="AG102" s="18"/>
      <c r="AH102" s="18"/>
      <c r="AI102" s="18"/>
      <c r="AJ102" s="18"/>
      <c r="AK102" s="18"/>
      <c r="AL102" s="18"/>
    </row>
    <row r="103" spans="1:38" s="11" customFormat="1" ht="15" hidden="1" customHeight="1" x14ac:dyDescent="0.2">
      <c r="A103" s="301"/>
      <c r="B103" s="79"/>
      <c r="C103" s="159"/>
      <c r="D103" s="159"/>
      <c r="E103" s="17"/>
      <c r="F103" s="18"/>
      <c r="G103" s="18"/>
      <c r="H103" s="18"/>
      <c r="I103" s="18"/>
      <c r="J103" s="18"/>
      <c r="K103" s="18"/>
      <c r="L103" s="18"/>
      <c r="M103" s="18"/>
      <c r="N103" s="150"/>
      <c r="O103" s="150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50"/>
      <c r="AF103" s="150"/>
      <c r="AG103" s="18"/>
      <c r="AH103" s="18"/>
      <c r="AI103" s="18"/>
      <c r="AJ103" s="18"/>
      <c r="AK103" s="18"/>
      <c r="AL103" s="18"/>
    </row>
    <row r="104" spans="1:38" s="11" customFormat="1" ht="15" hidden="1" customHeight="1" x14ac:dyDescent="0.2">
      <c r="A104" s="301"/>
      <c r="B104" s="79"/>
      <c r="C104" s="159"/>
      <c r="D104" s="159"/>
      <c r="E104" s="17"/>
      <c r="F104" s="18"/>
      <c r="G104" s="18"/>
      <c r="H104" s="18"/>
      <c r="I104" s="18"/>
      <c r="J104" s="18"/>
      <c r="K104" s="18"/>
      <c r="L104" s="18"/>
      <c r="M104" s="18"/>
      <c r="N104" s="150"/>
      <c r="O104" s="150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50"/>
      <c r="AF104" s="150"/>
      <c r="AG104" s="18"/>
      <c r="AH104" s="18"/>
      <c r="AI104" s="18"/>
      <c r="AJ104" s="18"/>
      <c r="AK104" s="18"/>
      <c r="AL104" s="18"/>
    </row>
    <row r="105" spans="1:38" s="11" customFormat="1" ht="15" hidden="1" customHeight="1" x14ac:dyDescent="0.2">
      <c r="A105" s="301"/>
      <c r="B105" s="79"/>
      <c r="C105" s="159"/>
      <c r="D105" s="159"/>
      <c r="E105" s="17"/>
      <c r="F105" s="18"/>
      <c r="G105" s="18"/>
      <c r="H105" s="18"/>
      <c r="I105" s="18"/>
      <c r="J105" s="18"/>
      <c r="K105" s="18"/>
      <c r="L105" s="18"/>
      <c r="M105" s="18"/>
      <c r="N105" s="150"/>
      <c r="O105" s="150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50"/>
      <c r="AF105" s="150"/>
      <c r="AG105" s="18"/>
      <c r="AH105" s="18"/>
      <c r="AI105" s="18"/>
      <c r="AJ105" s="18"/>
      <c r="AK105" s="18"/>
      <c r="AL105" s="18"/>
    </row>
    <row r="106" spans="1:38" s="11" customFormat="1" ht="15" hidden="1" customHeight="1" x14ac:dyDescent="0.2">
      <c r="A106" s="301"/>
      <c r="B106" s="79"/>
      <c r="C106" s="159"/>
      <c r="D106" s="159"/>
      <c r="E106" s="17"/>
      <c r="F106" s="18"/>
      <c r="G106" s="18"/>
      <c r="H106" s="18"/>
      <c r="I106" s="18"/>
      <c r="J106" s="18"/>
      <c r="K106" s="18"/>
      <c r="L106" s="18"/>
      <c r="M106" s="18"/>
      <c r="N106" s="150"/>
      <c r="O106" s="150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50"/>
      <c r="AF106" s="150"/>
      <c r="AG106" s="18"/>
      <c r="AH106" s="18"/>
      <c r="AI106" s="18"/>
      <c r="AJ106" s="18"/>
      <c r="AK106" s="18"/>
      <c r="AL106" s="18"/>
    </row>
    <row r="107" spans="1:38" s="11" customFormat="1" ht="15" hidden="1" customHeight="1" x14ac:dyDescent="0.2">
      <c r="A107" s="301"/>
      <c r="B107" s="7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50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50"/>
      <c r="AF107" s="150"/>
      <c r="AG107" s="18"/>
      <c r="AH107" s="18"/>
      <c r="AI107" s="18"/>
      <c r="AJ107" s="18"/>
      <c r="AK107" s="18"/>
      <c r="AL107" s="18"/>
    </row>
    <row r="108" spans="1:38" s="11" customFormat="1" ht="15" hidden="1" customHeight="1" x14ac:dyDescent="0.2">
      <c r="A108" s="301"/>
      <c r="B108" s="79"/>
      <c r="C108" s="159"/>
      <c r="D108" s="159"/>
      <c r="E108" s="17"/>
      <c r="F108" s="18"/>
      <c r="G108" s="18"/>
      <c r="H108" s="18"/>
      <c r="I108" s="18"/>
      <c r="J108" s="18"/>
      <c r="K108" s="18"/>
      <c r="L108" s="18"/>
      <c r="M108" s="18"/>
      <c r="N108" s="150"/>
      <c r="O108" s="150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50"/>
      <c r="AF108" s="150"/>
      <c r="AG108" s="18"/>
      <c r="AH108" s="18"/>
      <c r="AI108" s="18"/>
      <c r="AJ108" s="18"/>
      <c r="AK108" s="18"/>
      <c r="AL108" s="18"/>
    </row>
    <row r="109" spans="1:38" s="11" customFormat="1" ht="15" hidden="1" customHeight="1" x14ac:dyDescent="0.2">
      <c r="A109" s="301"/>
      <c r="B109" s="79"/>
      <c r="C109" s="159"/>
      <c r="D109" s="159"/>
      <c r="E109" s="17"/>
      <c r="F109" s="18"/>
      <c r="G109" s="18"/>
      <c r="H109" s="18"/>
      <c r="I109" s="18"/>
      <c r="J109" s="18"/>
      <c r="K109" s="18"/>
      <c r="L109" s="18"/>
      <c r="M109" s="18"/>
      <c r="N109" s="150"/>
      <c r="O109" s="150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50"/>
      <c r="AF109" s="150"/>
      <c r="AG109" s="18"/>
      <c r="AH109" s="18"/>
      <c r="AI109" s="18"/>
      <c r="AJ109" s="18"/>
      <c r="AK109" s="18"/>
      <c r="AL109" s="18"/>
    </row>
    <row r="110" spans="1:38" s="11" customFormat="1" ht="15" hidden="1" customHeight="1" x14ac:dyDescent="0.2">
      <c r="A110" s="301"/>
      <c r="B110" s="79"/>
      <c r="C110" s="159"/>
      <c r="D110" s="159"/>
      <c r="E110" s="17"/>
      <c r="F110" s="18"/>
      <c r="G110" s="18"/>
      <c r="H110" s="18"/>
      <c r="I110" s="18"/>
      <c r="J110" s="18"/>
      <c r="K110" s="18"/>
      <c r="L110" s="18"/>
      <c r="M110" s="18"/>
      <c r="N110" s="150"/>
      <c r="O110" s="150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50"/>
      <c r="AF110" s="150"/>
      <c r="AG110" s="18"/>
      <c r="AH110" s="18"/>
      <c r="AI110" s="18"/>
      <c r="AJ110" s="18"/>
      <c r="AK110" s="18"/>
      <c r="AL110" s="18"/>
    </row>
    <row r="111" spans="1:38" s="11" customFormat="1" ht="15" hidden="1" customHeight="1" x14ac:dyDescent="0.2">
      <c r="A111" s="301"/>
      <c r="B111" s="79"/>
      <c r="C111" s="159"/>
      <c r="D111" s="159"/>
      <c r="E111" s="17"/>
      <c r="F111" s="18"/>
      <c r="G111" s="18"/>
      <c r="H111" s="18"/>
      <c r="I111" s="18"/>
      <c r="J111" s="18"/>
      <c r="K111" s="18"/>
      <c r="L111" s="18"/>
      <c r="M111" s="18"/>
      <c r="N111" s="150"/>
      <c r="O111" s="150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50"/>
      <c r="AF111" s="150"/>
      <c r="AG111" s="18"/>
      <c r="AH111" s="18"/>
      <c r="AI111" s="18"/>
      <c r="AJ111" s="18"/>
      <c r="AK111" s="18"/>
      <c r="AL111" s="18"/>
    </row>
    <row r="112" spans="1:38" s="11" customFormat="1" ht="15" hidden="1" customHeight="1" x14ac:dyDescent="0.2">
      <c r="A112" s="301"/>
      <c r="B112" s="79"/>
      <c r="C112" s="159"/>
      <c r="D112" s="159"/>
      <c r="E112" s="17"/>
      <c r="F112" s="18"/>
      <c r="G112" s="18"/>
      <c r="H112" s="18"/>
      <c r="I112" s="18"/>
      <c r="J112" s="18"/>
      <c r="K112" s="18"/>
      <c r="L112" s="18"/>
      <c r="M112" s="18"/>
      <c r="N112" s="150"/>
      <c r="O112" s="150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50"/>
      <c r="AF112" s="150"/>
      <c r="AG112" s="18"/>
      <c r="AH112" s="18"/>
      <c r="AI112" s="18"/>
      <c r="AJ112" s="18"/>
      <c r="AK112" s="18"/>
      <c r="AL112" s="18"/>
    </row>
    <row r="113" spans="1:38" s="11" customFormat="1" ht="15" hidden="1" customHeight="1" x14ac:dyDescent="0.2">
      <c r="A113" s="301"/>
      <c r="B113" s="79"/>
      <c r="C113" s="159"/>
      <c r="D113" s="159"/>
      <c r="E113" s="17"/>
      <c r="F113" s="18"/>
      <c r="G113" s="18"/>
      <c r="H113" s="18"/>
      <c r="I113" s="18"/>
      <c r="J113" s="18"/>
      <c r="K113" s="18"/>
      <c r="L113" s="18"/>
      <c r="M113" s="18"/>
      <c r="N113" s="150"/>
      <c r="O113" s="150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50"/>
      <c r="AF113" s="150"/>
      <c r="AG113" s="18"/>
      <c r="AH113" s="18"/>
      <c r="AI113" s="18"/>
      <c r="AJ113" s="18"/>
      <c r="AK113" s="18"/>
      <c r="AL113" s="18"/>
    </row>
    <row r="114" spans="1:38" s="11" customFormat="1" ht="15" hidden="1" customHeight="1" x14ac:dyDescent="0.2">
      <c r="A114" s="301"/>
      <c r="B114" s="79"/>
      <c r="C114" s="159"/>
      <c r="D114" s="159"/>
      <c r="E114" s="17"/>
      <c r="F114" s="18"/>
      <c r="G114" s="18"/>
      <c r="H114" s="18"/>
      <c r="I114" s="18"/>
      <c r="J114" s="18"/>
      <c r="K114" s="18"/>
      <c r="L114" s="18"/>
      <c r="M114" s="18"/>
      <c r="N114" s="150"/>
      <c r="O114" s="150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50"/>
      <c r="AF114" s="150"/>
      <c r="AG114" s="18"/>
      <c r="AH114" s="18"/>
      <c r="AI114" s="18"/>
      <c r="AJ114" s="18"/>
      <c r="AK114" s="18"/>
      <c r="AL114" s="18"/>
    </row>
    <row r="115" spans="1:38" s="11" customFormat="1" ht="15" hidden="1" customHeight="1" x14ac:dyDescent="0.2">
      <c r="A115" s="301"/>
      <c r="B115" s="79"/>
      <c r="C115" s="159"/>
      <c r="D115" s="159"/>
      <c r="E115" s="17"/>
      <c r="F115" s="18"/>
      <c r="G115" s="18"/>
      <c r="H115" s="18"/>
      <c r="I115" s="18"/>
      <c r="J115" s="18"/>
      <c r="K115" s="18"/>
      <c r="L115" s="18"/>
      <c r="M115" s="18"/>
      <c r="N115" s="150"/>
      <c r="O115" s="150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50"/>
      <c r="AF115" s="150"/>
      <c r="AG115" s="18"/>
      <c r="AH115" s="18"/>
      <c r="AI115" s="18"/>
      <c r="AJ115" s="18"/>
      <c r="AK115" s="18"/>
      <c r="AL115" s="18"/>
    </row>
    <row r="116" spans="1:38" s="11" customFormat="1" ht="15" hidden="1" customHeight="1" x14ac:dyDescent="0.2">
      <c r="A116" s="301"/>
      <c r="B116" s="79"/>
      <c r="C116" s="159"/>
      <c r="D116" s="159"/>
      <c r="E116" s="17"/>
      <c r="F116" s="18"/>
      <c r="G116" s="18"/>
      <c r="H116" s="18"/>
      <c r="I116" s="18"/>
      <c r="J116" s="18"/>
      <c r="K116" s="18"/>
      <c r="L116" s="18"/>
      <c r="M116" s="18"/>
      <c r="N116" s="150"/>
      <c r="O116" s="150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50"/>
      <c r="AF116" s="150"/>
      <c r="AG116" s="18"/>
      <c r="AH116" s="18"/>
      <c r="AI116" s="18"/>
      <c r="AJ116" s="18"/>
      <c r="AK116" s="18"/>
      <c r="AL116" s="18"/>
    </row>
    <row r="117" spans="1:38" s="11" customFormat="1" ht="15" hidden="1" customHeight="1" x14ac:dyDescent="0.2">
      <c r="A117" s="301"/>
      <c r="B117" s="79"/>
      <c r="C117" s="159"/>
      <c r="D117" s="159"/>
      <c r="E117" s="17"/>
      <c r="F117" s="18"/>
      <c r="G117" s="18"/>
      <c r="H117" s="18"/>
      <c r="I117" s="18"/>
      <c r="J117" s="18"/>
      <c r="K117" s="18"/>
      <c r="L117" s="18"/>
      <c r="M117" s="18"/>
      <c r="N117" s="150"/>
      <c r="O117" s="150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50"/>
      <c r="AF117" s="150"/>
      <c r="AG117" s="18"/>
      <c r="AH117" s="18"/>
      <c r="AI117" s="18"/>
      <c r="AJ117" s="18"/>
      <c r="AK117" s="18"/>
      <c r="AL117" s="18"/>
    </row>
    <row r="118" spans="1:38" s="11" customFormat="1" ht="15" hidden="1" customHeight="1" x14ac:dyDescent="0.2">
      <c r="A118" s="301"/>
      <c r="B118" s="79"/>
      <c r="C118" s="159"/>
      <c r="D118" s="159"/>
      <c r="E118" s="17"/>
      <c r="F118" s="18"/>
      <c r="G118" s="18"/>
      <c r="H118" s="18"/>
      <c r="I118" s="18"/>
      <c r="J118" s="18"/>
      <c r="K118" s="18"/>
      <c r="L118" s="18"/>
      <c r="M118" s="18"/>
      <c r="N118" s="150"/>
      <c r="O118" s="150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50"/>
      <c r="AF118" s="150"/>
      <c r="AG118" s="18"/>
      <c r="AH118" s="18"/>
      <c r="AI118" s="18"/>
      <c r="AJ118" s="18"/>
      <c r="AK118" s="18"/>
      <c r="AL118" s="18"/>
    </row>
    <row r="119" spans="1:38" s="11" customFormat="1" ht="15" hidden="1" customHeight="1" x14ac:dyDescent="0.2">
      <c r="A119" s="301"/>
      <c r="B119" s="79"/>
      <c r="C119" s="159"/>
      <c r="D119" s="159"/>
      <c r="E119" s="17"/>
      <c r="F119" s="18"/>
      <c r="G119" s="18"/>
      <c r="H119" s="18"/>
      <c r="I119" s="18"/>
      <c r="J119" s="18"/>
      <c r="K119" s="18"/>
      <c r="L119" s="18"/>
      <c r="M119" s="18"/>
      <c r="N119" s="150"/>
      <c r="O119" s="150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50"/>
      <c r="AF119" s="150"/>
      <c r="AG119" s="18"/>
      <c r="AH119" s="18"/>
      <c r="AI119" s="18"/>
      <c r="AJ119" s="18"/>
      <c r="AK119" s="18"/>
      <c r="AL119" s="18"/>
    </row>
    <row r="120" spans="1:38" s="11" customFormat="1" ht="15" hidden="1" customHeight="1" x14ac:dyDescent="0.2">
      <c r="A120" s="301"/>
      <c r="B120" s="79"/>
      <c r="C120" s="159"/>
      <c r="D120" s="159"/>
      <c r="E120" s="17"/>
      <c r="F120" s="18"/>
      <c r="G120" s="18"/>
      <c r="H120" s="18"/>
      <c r="I120" s="18"/>
      <c r="J120" s="18"/>
      <c r="K120" s="18"/>
      <c r="L120" s="18"/>
      <c r="M120" s="18"/>
      <c r="N120" s="150"/>
      <c r="O120" s="150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50"/>
      <c r="AF120" s="150"/>
      <c r="AG120" s="18"/>
      <c r="AH120" s="18"/>
      <c r="AI120" s="18"/>
      <c r="AJ120" s="18"/>
      <c r="AK120" s="18"/>
      <c r="AL120" s="18"/>
    </row>
    <row r="121" spans="1:38" s="11" customFormat="1" ht="15" hidden="1" customHeight="1" x14ac:dyDescent="0.2">
      <c r="A121" s="301"/>
      <c r="B121" s="79"/>
      <c r="C121" s="159"/>
      <c r="D121" s="159"/>
      <c r="E121" s="17"/>
      <c r="F121" s="18"/>
      <c r="G121" s="18"/>
      <c r="H121" s="18"/>
      <c r="I121" s="18"/>
      <c r="J121" s="18"/>
      <c r="K121" s="18"/>
      <c r="L121" s="18"/>
      <c r="M121" s="18"/>
      <c r="N121" s="150"/>
      <c r="O121" s="150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50"/>
      <c r="AF121" s="150"/>
      <c r="AG121" s="18"/>
      <c r="AH121" s="18"/>
      <c r="AI121" s="18"/>
      <c r="AJ121" s="18"/>
      <c r="AK121" s="18"/>
      <c r="AL121" s="18"/>
    </row>
    <row r="122" spans="1:38" s="11" customFormat="1" ht="15" hidden="1" customHeight="1" x14ac:dyDescent="0.2">
      <c r="A122" s="301"/>
      <c r="B122" s="79"/>
      <c r="C122" s="159"/>
      <c r="D122" s="159"/>
      <c r="E122" s="17"/>
      <c r="F122" s="18"/>
      <c r="G122" s="18"/>
      <c r="H122" s="18"/>
      <c r="I122" s="18"/>
      <c r="J122" s="18"/>
      <c r="K122" s="18"/>
      <c r="L122" s="18"/>
      <c r="M122" s="18"/>
      <c r="N122" s="150"/>
      <c r="O122" s="150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50"/>
      <c r="AF122" s="150"/>
      <c r="AG122" s="18"/>
      <c r="AH122" s="18"/>
      <c r="AI122" s="18"/>
      <c r="AJ122" s="18"/>
      <c r="AK122" s="18"/>
      <c r="AL122" s="18"/>
    </row>
    <row r="123" spans="1:38" s="11" customFormat="1" ht="15" hidden="1" customHeight="1" x14ac:dyDescent="0.2">
      <c r="A123" s="301"/>
      <c r="B123" s="79"/>
      <c r="C123" s="159"/>
      <c r="D123" s="159"/>
      <c r="E123" s="17"/>
      <c r="F123" s="18"/>
      <c r="G123" s="18"/>
      <c r="H123" s="18"/>
      <c r="I123" s="18"/>
      <c r="J123" s="18"/>
      <c r="K123" s="18"/>
      <c r="L123" s="18"/>
      <c r="M123" s="18"/>
      <c r="N123" s="150"/>
      <c r="O123" s="150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50"/>
      <c r="AF123" s="150"/>
      <c r="AG123" s="18"/>
      <c r="AH123" s="18"/>
      <c r="AI123" s="18"/>
      <c r="AJ123" s="18"/>
      <c r="AK123" s="18"/>
      <c r="AL123" s="18"/>
    </row>
    <row r="124" spans="1:38" s="11" customFormat="1" ht="15" hidden="1" customHeight="1" x14ac:dyDescent="0.2">
      <c r="A124" s="301"/>
      <c r="B124" s="79"/>
      <c r="C124" s="159"/>
      <c r="D124" s="159"/>
      <c r="E124" s="17"/>
      <c r="F124" s="18"/>
      <c r="G124" s="18"/>
      <c r="H124" s="18"/>
      <c r="I124" s="18"/>
      <c r="J124" s="18"/>
      <c r="K124" s="18"/>
      <c r="L124" s="18"/>
      <c r="M124" s="18"/>
      <c r="N124" s="150"/>
      <c r="O124" s="150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50"/>
      <c r="AF124" s="150"/>
      <c r="AG124" s="18"/>
      <c r="AH124" s="18"/>
      <c r="AI124" s="18"/>
      <c r="AJ124" s="18"/>
      <c r="AK124" s="18"/>
      <c r="AL124" s="18"/>
    </row>
    <row r="125" spans="1:38" s="11" customFormat="1" ht="15" hidden="1" customHeight="1" x14ac:dyDescent="0.2">
      <c r="A125" s="301"/>
      <c r="B125" s="7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50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50"/>
      <c r="AF125" s="150"/>
      <c r="AG125" s="18"/>
      <c r="AH125" s="18"/>
      <c r="AI125" s="18"/>
      <c r="AJ125" s="18"/>
      <c r="AK125" s="18"/>
      <c r="AL125" s="18"/>
    </row>
    <row r="126" spans="1:38" s="11" customFormat="1" ht="15" hidden="1" customHeight="1" x14ac:dyDescent="0.2">
      <c r="A126" s="301"/>
      <c r="B126" s="79"/>
      <c r="C126" s="159"/>
      <c r="D126" s="159"/>
      <c r="E126" s="17"/>
      <c r="F126" s="18"/>
      <c r="G126" s="18"/>
      <c r="H126" s="18"/>
      <c r="I126" s="18"/>
      <c r="J126" s="18"/>
      <c r="K126" s="18"/>
      <c r="L126" s="18"/>
      <c r="M126" s="18"/>
      <c r="N126" s="150"/>
      <c r="O126" s="150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50"/>
      <c r="AF126" s="150"/>
      <c r="AG126" s="18"/>
      <c r="AH126" s="18"/>
      <c r="AI126" s="18"/>
      <c r="AJ126" s="18"/>
      <c r="AK126" s="18"/>
      <c r="AL126" s="18"/>
    </row>
    <row r="127" spans="1:38" s="11" customFormat="1" ht="15" hidden="1" customHeight="1" x14ac:dyDescent="0.2">
      <c r="A127" s="301"/>
      <c r="B127" s="79"/>
      <c r="C127" s="159"/>
      <c r="D127" s="159"/>
      <c r="E127" s="17"/>
      <c r="F127" s="18"/>
      <c r="G127" s="18"/>
      <c r="H127" s="18"/>
      <c r="I127" s="18"/>
      <c r="J127" s="18"/>
      <c r="K127" s="18"/>
      <c r="L127" s="18"/>
      <c r="M127" s="18"/>
      <c r="N127" s="150"/>
      <c r="O127" s="150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50"/>
      <c r="AF127" s="150"/>
      <c r="AG127" s="18"/>
      <c r="AH127" s="18"/>
      <c r="AI127" s="18"/>
      <c r="AJ127" s="18"/>
      <c r="AK127" s="18"/>
      <c r="AL127" s="18"/>
    </row>
    <row r="128" spans="1:38" s="11" customFormat="1" ht="15" hidden="1" customHeight="1" x14ac:dyDescent="0.2">
      <c r="A128" s="301"/>
      <c r="B128" s="79"/>
      <c r="C128" s="159"/>
      <c r="D128" s="159"/>
      <c r="E128" s="17"/>
      <c r="F128" s="18"/>
      <c r="G128" s="18"/>
      <c r="H128" s="18"/>
      <c r="I128" s="18"/>
      <c r="J128" s="18"/>
      <c r="K128" s="18"/>
      <c r="L128" s="18"/>
      <c r="M128" s="18"/>
      <c r="N128" s="150"/>
      <c r="O128" s="150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50"/>
      <c r="AF128" s="150"/>
      <c r="AG128" s="18"/>
      <c r="AH128" s="18"/>
      <c r="AI128" s="18"/>
      <c r="AJ128" s="18"/>
      <c r="AK128" s="18"/>
      <c r="AL128" s="18"/>
    </row>
    <row r="129" spans="1:38" s="11" customFormat="1" ht="15" hidden="1" customHeight="1" x14ac:dyDescent="0.2">
      <c r="A129" s="301"/>
      <c r="B129" s="79"/>
      <c r="C129" s="159"/>
      <c r="D129" s="159"/>
      <c r="E129" s="17"/>
      <c r="F129" s="18"/>
      <c r="G129" s="18"/>
      <c r="H129" s="18"/>
      <c r="I129" s="18"/>
      <c r="J129" s="18"/>
      <c r="K129" s="18"/>
      <c r="L129" s="18"/>
      <c r="M129" s="18"/>
      <c r="N129" s="150"/>
      <c r="O129" s="150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50"/>
      <c r="AF129" s="150"/>
      <c r="AG129" s="18"/>
      <c r="AH129" s="18"/>
      <c r="AI129" s="18"/>
      <c r="AJ129" s="18"/>
      <c r="AK129" s="18"/>
      <c r="AL129" s="18"/>
    </row>
    <row r="130" spans="1:38" s="11" customFormat="1" ht="15" hidden="1" customHeight="1" x14ac:dyDescent="0.2">
      <c r="A130" s="301"/>
      <c r="B130" s="79"/>
      <c r="C130" s="159"/>
      <c r="D130" s="159"/>
      <c r="E130" s="17"/>
      <c r="F130" s="18"/>
      <c r="G130" s="18"/>
      <c r="H130" s="18"/>
      <c r="I130" s="18"/>
      <c r="J130" s="18"/>
      <c r="K130" s="18"/>
      <c r="L130" s="18"/>
      <c r="M130" s="18"/>
      <c r="N130" s="150"/>
      <c r="O130" s="150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50"/>
      <c r="AF130" s="150"/>
      <c r="AG130" s="18"/>
      <c r="AH130" s="18"/>
      <c r="AI130" s="18"/>
      <c r="AJ130" s="18"/>
      <c r="AK130" s="18"/>
      <c r="AL130" s="18"/>
    </row>
    <row r="131" spans="1:38" s="11" customFormat="1" ht="15" hidden="1" customHeight="1" x14ac:dyDescent="0.2">
      <c r="A131" s="301"/>
      <c r="B131" s="79"/>
      <c r="C131" s="159"/>
      <c r="D131" s="159"/>
      <c r="E131" s="17"/>
      <c r="F131" s="18"/>
      <c r="G131" s="18"/>
      <c r="H131" s="18"/>
      <c r="I131" s="18"/>
      <c r="J131" s="18"/>
      <c r="K131" s="18"/>
      <c r="L131" s="18"/>
      <c r="M131" s="18"/>
      <c r="N131" s="150"/>
      <c r="O131" s="150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50"/>
      <c r="AF131" s="150"/>
      <c r="AG131" s="18"/>
      <c r="AH131" s="18"/>
      <c r="AI131" s="18"/>
      <c r="AJ131" s="18"/>
      <c r="AK131" s="18"/>
      <c r="AL131" s="18"/>
    </row>
    <row r="132" spans="1:38" s="11" customFormat="1" ht="15" hidden="1" customHeight="1" x14ac:dyDescent="0.2">
      <c r="A132" s="301"/>
      <c r="B132" s="79"/>
      <c r="C132" s="159"/>
      <c r="D132" s="159"/>
      <c r="E132" s="17"/>
      <c r="F132" s="18"/>
      <c r="G132" s="18"/>
      <c r="H132" s="18"/>
      <c r="I132" s="18"/>
      <c r="J132" s="18"/>
      <c r="K132" s="18"/>
      <c r="L132" s="18"/>
      <c r="M132" s="18"/>
      <c r="N132" s="150"/>
      <c r="O132" s="150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50"/>
      <c r="AF132" s="150"/>
      <c r="AG132" s="18"/>
      <c r="AH132" s="18"/>
      <c r="AI132" s="18"/>
      <c r="AJ132" s="18"/>
      <c r="AK132" s="18"/>
      <c r="AL132" s="18"/>
    </row>
    <row r="133" spans="1:38" s="11" customFormat="1" ht="15" hidden="1" customHeight="1" x14ac:dyDescent="0.2">
      <c r="A133" s="301"/>
      <c r="B133" s="79"/>
      <c r="C133" s="159"/>
      <c r="D133" s="159"/>
      <c r="E133" s="17"/>
      <c r="F133" s="18"/>
      <c r="G133" s="18"/>
      <c r="H133" s="18"/>
      <c r="I133" s="18"/>
      <c r="J133" s="18"/>
      <c r="K133" s="18"/>
      <c r="L133" s="18"/>
      <c r="M133" s="18"/>
      <c r="N133" s="150"/>
      <c r="O133" s="150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50"/>
      <c r="AF133" s="150"/>
      <c r="AG133" s="18"/>
      <c r="AH133" s="18"/>
      <c r="AI133" s="18"/>
      <c r="AJ133" s="18"/>
      <c r="AK133" s="18"/>
      <c r="AL133" s="18"/>
    </row>
    <row r="134" spans="1:38" s="11" customFormat="1" ht="15" hidden="1" customHeight="1" x14ac:dyDescent="0.2">
      <c r="A134" s="301"/>
      <c r="B134" s="79"/>
      <c r="C134" s="159"/>
      <c r="D134" s="159"/>
      <c r="E134" s="17"/>
      <c r="F134" s="18"/>
      <c r="G134" s="18"/>
      <c r="H134" s="18"/>
      <c r="I134" s="18"/>
      <c r="J134" s="18"/>
      <c r="K134" s="18"/>
      <c r="L134" s="18"/>
      <c r="M134" s="18"/>
      <c r="N134" s="150"/>
      <c r="O134" s="150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50"/>
      <c r="AF134" s="150"/>
      <c r="AG134" s="18"/>
      <c r="AH134" s="18"/>
      <c r="AI134" s="18"/>
      <c r="AJ134" s="18"/>
      <c r="AK134" s="18"/>
      <c r="AL134" s="18"/>
    </row>
    <row r="135" spans="1:38" s="11" customFormat="1" ht="15" hidden="1" customHeight="1" x14ac:dyDescent="0.2">
      <c r="A135" s="301"/>
      <c r="B135" s="79"/>
      <c r="C135" s="159"/>
      <c r="D135" s="159"/>
      <c r="E135" s="17"/>
      <c r="F135" s="18"/>
      <c r="G135" s="18"/>
      <c r="H135" s="18"/>
      <c r="I135" s="18"/>
      <c r="J135" s="18"/>
      <c r="K135" s="18"/>
      <c r="L135" s="18"/>
      <c r="M135" s="18"/>
      <c r="N135" s="150"/>
      <c r="O135" s="150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50"/>
      <c r="AF135" s="150"/>
      <c r="AG135" s="18"/>
      <c r="AH135" s="18"/>
      <c r="AI135" s="18"/>
      <c r="AJ135" s="18"/>
      <c r="AK135" s="18"/>
      <c r="AL135" s="18"/>
    </row>
    <row r="136" spans="1:38" s="11" customFormat="1" ht="15" hidden="1" customHeight="1" x14ac:dyDescent="0.2">
      <c r="A136" s="301"/>
      <c r="B136" s="79"/>
      <c r="C136" s="159"/>
      <c r="D136" s="159"/>
      <c r="E136" s="17"/>
      <c r="F136" s="18"/>
      <c r="G136" s="18"/>
      <c r="H136" s="18"/>
      <c r="I136" s="18"/>
      <c r="J136" s="18"/>
      <c r="K136" s="18"/>
      <c r="L136" s="18"/>
      <c r="M136" s="18"/>
      <c r="N136" s="150"/>
      <c r="O136" s="150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50"/>
      <c r="AF136" s="150"/>
      <c r="AG136" s="18"/>
      <c r="AH136" s="18"/>
      <c r="AI136" s="18"/>
      <c r="AJ136" s="18"/>
      <c r="AK136" s="18"/>
      <c r="AL136" s="18"/>
    </row>
    <row r="137" spans="1:38" s="11" customFormat="1" ht="15" hidden="1" customHeight="1" x14ac:dyDescent="0.2">
      <c r="A137" s="301"/>
      <c r="B137" s="79"/>
      <c r="C137" s="159"/>
      <c r="D137" s="159"/>
      <c r="E137" s="17"/>
      <c r="F137" s="18"/>
      <c r="G137" s="18"/>
      <c r="H137" s="18"/>
      <c r="I137" s="18"/>
      <c r="J137" s="18"/>
      <c r="K137" s="18"/>
      <c r="L137" s="18"/>
      <c r="M137" s="18"/>
      <c r="N137" s="150"/>
      <c r="O137" s="150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50"/>
      <c r="AF137" s="150"/>
      <c r="AG137" s="18"/>
      <c r="AH137" s="18"/>
      <c r="AI137" s="18"/>
      <c r="AJ137" s="18"/>
      <c r="AK137" s="18"/>
      <c r="AL137" s="18"/>
    </row>
    <row r="138" spans="1:38" s="11" customFormat="1" ht="15" hidden="1" customHeight="1" x14ac:dyDescent="0.2">
      <c r="A138" s="301"/>
      <c r="B138" s="79"/>
      <c r="C138" s="159"/>
      <c r="D138" s="159"/>
      <c r="E138" s="17"/>
      <c r="F138" s="18"/>
      <c r="G138" s="18"/>
      <c r="H138" s="18"/>
      <c r="I138" s="18"/>
      <c r="J138" s="18"/>
      <c r="K138" s="18"/>
      <c r="L138" s="18"/>
      <c r="M138" s="18"/>
      <c r="N138" s="150"/>
      <c r="O138" s="150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50"/>
      <c r="AF138" s="150"/>
      <c r="AG138" s="18"/>
      <c r="AH138" s="18"/>
      <c r="AI138" s="18"/>
      <c r="AJ138" s="18"/>
      <c r="AK138" s="18"/>
      <c r="AL138" s="18"/>
    </row>
    <row r="139" spans="1:38" s="11" customFormat="1" ht="15" hidden="1" customHeight="1" x14ac:dyDescent="0.2">
      <c r="A139" s="301"/>
      <c r="B139" s="79"/>
      <c r="C139" s="159"/>
      <c r="D139" s="159"/>
      <c r="E139" s="17"/>
      <c r="F139" s="18"/>
      <c r="G139" s="18"/>
      <c r="H139" s="18"/>
      <c r="I139" s="18"/>
      <c r="J139" s="18"/>
      <c r="K139" s="18"/>
      <c r="L139" s="18"/>
      <c r="M139" s="18"/>
      <c r="N139" s="150"/>
      <c r="O139" s="150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50"/>
      <c r="AF139" s="150"/>
      <c r="AG139" s="18"/>
      <c r="AH139" s="18"/>
      <c r="AI139" s="18"/>
      <c r="AJ139" s="18"/>
      <c r="AK139" s="18"/>
      <c r="AL139" s="18"/>
    </row>
    <row r="140" spans="1:38" s="11" customFormat="1" ht="15" hidden="1" customHeight="1" x14ac:dyDescent="0.2">
      <c r="A140" s="301"/>
      <c r="B140" s="7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8"/>
      <c r="N140" s="150"/>
      <c r="O140" s="150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50"/>
      <c r="AF140" s="150"/>
      <c r="AG140" s="18"/>
      <c r="AH140" s="18"/>
      <c r="AI140" s="18"/>
      <c r="AJ140" s="18"/>
      <c r="AK140" s="18"/>
      <c r="AL140" s="18"/>
    </row>
    <row r="141" spans="1:38" s="11" customFormat="1" ht="15" hidden="1" customHeight="1" x14ac:dyDescent="0.2">
      <c r="A141" s="301"/>
      <c r="B141" s="79"/>
      <c r="C141" s="159"/>
      <c r="D141" s="159"/>
      <c r="E141" s="17"/>
      <c r="F141" s="18"/>
      <c r="G141" s="18"/>
      <c r="H141" s="18"/>
      <c r="I141" s="18"/>
      <c r="J141" s="18"/>
      <c r="K141" s="18"/>
      <c r="L141" s="18"/>
      <c r="M141" s="18"/>
      <c r="N141" s="150"/>
      <c r="O141" s="150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50"/>
      <c r="AF141" s="150"/>
      <c r="AG141" s="18"/>
      <c r="AH141" s="18"/>
      <c r="AI141" s="18"/>
      <c r="AJ141" s="18"/>
      <c r="AK141" s="18"/>
      <c r="AL141" s="18"/>
    </row>
    <row r="142" spans="1:38" s="11" customFormat="1" ht="15" hidden="1" customHeight="1" x14ac:dyDescent="0.2">
      <c r="A142" s="301"/>
      <c r="B142" s="79"/>
      <c r="C142" s="159"/>
      <c r="D142" s="159"/>
      <c r="E142" s="17"/>
      <c r="F142" s="18"/>
      <c r="G142" s="18"/>
      <c r="H142" s="18"/>
      <c r="I142" s="18"/>
      <c r="J142" s="18"/>
      <c r="K142" s="18"/>
      <c r="L142" s="18"/>
      <c r="M142" s="18"/>
      <c r="N142" s="150"/>
      <c r="O142" s="150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50"/>
      <c r="AF142" s="150"/>
      <c r="AG142" s="18"/>
      <c r="AH142" s="18"/>
      <c r="AI142" s="18"/>
      <c r="AJ142" s="18"/>
      <c r="AK142" s="18"/>
      <c r="AL142" s="18"/>
    </row>
    <row r="143" spans="1:38" s="11" customFormat="1" ht="15" hidden="1" customHeight="1" x14ac:dyDescent="0.2">
      <c r="A143" s="301"/>
      <c r="B143" s="7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5" hidden="1" customHeight="1" x14ac:dyDescent="0.2">
      <c r="A144" s="301"/>
      <c r="B144" s="79"/>
      <c r="C144" s="159"/>
      <c r="D144" s="159"/>
      <c r="E144" s="17"/>
      <c r="F144" s="18"/>
      <c r="G144" s="18"/>
      <c r="H144" s="18"/>
      <c r="I144" s="18"/>
      <c r="J144" s="18"/>
      <c r="K144" s="18"/>
      <c r="L144" s="18"/>
      <c r="M144" s="18"/>
      <c r="N144" s="150"/>
      <c r="O144" s="150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50"/>
      <c r="AF144" s="150"/>
      <c r="AG144" s="18"/>
      <c r="AH144" s="18"/>
      <c r="AI144" s="18"/>
      <c r="AJ144" s="18"/>
      <c r="AK144" s="18"/>
      <c r="AL144" s="18"/>
    </row>
    <row r="145" spans="1:38" s="11" customFormat="1" ht="15" hidden="1" customHeight="1" x14ac:dyDescent="0.2">
      <c r="A145" s="301"/>
      <c r="B145" s="79"/>
      <c r="C145" s="159"/>
      <c r="D145" s="159"/>
      <c r="E145" s="17"/>
      <c r="F145" s="18"/>
      <c r="G145" s="18"/>
      <c r="H145" s="18"/>
      <c r="I145" s="18"/>
      <c r="J145" s="18"/>
      <c r="K145" s="18"/>
      <c r="L145" s="18"/>
      <c r="M145" s="18"/>
      <c r="N145" s="150"/>
      <c r="O145" s="150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50"/>
      <c r="AF145" s="150"/>
      <c r="AG145" s="18"/>
      <c r="AH145" s="18"/>
      <c r="AI145" s="18"/>
      <c r="AJ145" s="18"/>
      <c r="AK145" s="18"/>
      <c r="AL145" s="18"/>
    </row>
    <row r="146" spans="1:38" s="11" customFormat="1" ht="15" hidden="1" customHeight="1" x14ac:dyDescent="0.2">
      <c r="A146" s="301"/>
      <c r="B146" s="79"/>
      <c r="C146" s="159"/>
      <c r="D146" s="159"/>
      <c r="E146" s="17"/>
      <c r="F146" s="18"/>
      <c r="G146" s="18"/>
      <c r="H146" s="18"/>
      <c r="I146" s="18"/>
      <c r="J146" s="18"/>
      <c r="K146" s="18"/>
      <c r="L146" s="18"/>
      <c r="M146" s="18"/>
      <c r="N146" s="150"/>
      <c r="O146" s="150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50"/>
      <c r="AF146" s="150"/>
      <c r="AG146" s="18"/>
      <c r="AH146" s="18"/>
      <c r="AI146" s="18"/>
      <c r="AJ146" s="18"/>
      <c r="AK146" s="18"/>
      <c r="AL146" s="18"/>
    </row>
    <row r="147" spans="1:38" s="11" customFormat="1" ht="15" hidden="1" customHeight="1" x14ac:dyDescent="0.2">
      <c r="A147" s="301"/>
      <c r="B147" s="79"/>
      <c r="C147" s="159"/>
      <c r="D147" s="159"/>
      <c r="E147" s="17"/>
      <c r="F147" s="18"/>
      <c r="G147" s="18"/>
      <c r="H147" s="18"/>
      <c r="I147" s="18"/>
      <c r="J147" s="18"/>
      <c r="K147" s="18"/>
      <c r="L147" s="18"/>
      <c r="M147" s="18"/>
      <c r="N147" s="150"/>
      <c r="O147" s="150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50"/>
      <c r="AF147" s="150"/>
      <c r="AG147" s="18"/>
      <c r="AH147" s="18"/>
      <c r="AI147" s="18"/>
      <c r="AJ147" s="18"/>
      <c r="AK147" s="18"/>
      <c r="AL147" s="18"/>
    </row>
    <row r="148" spans="1:38" s="11" customFormat="1" ht="15" hidden="1" customHeight="1" x14ac:dyDescent="0.2">
      <c r="A148" s="301"/>
      <c r="B148" s="79"/>
      <c r="C148" s="159"/>
      <c r="D148" s="159"/>
      <c r="E148" s="17"/>
      <c r="F148" s="18"/>
      <c r="G148" s="18"/>
      <c r="H148" s="18"/>
      <c r="I148" s="18"/>
      <c r="J148" s="18"/>
      <c r="K148" s="18"/>
      <c r="L148" s="18"/>
      <c r="M148" s="18"/>
      <c r="N148" s="150"/>
      <c r="O148" s="150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50"/>
      <c r="AF148" s="150"/>
      <c r="AG148" s="18"/>
      <c r="AH148" s="18"/>
      <c r="AI148" s="18"/>
      <c r="AJ148" s="18"/>
      <c r="AK148" s="18"/>
      <c r="AL148" s="18"/>
    </row>
    <row r="149" spans="1:38" s="11" customFormat="1" ht="15" hidden="1" customHeight="1" x14ac:dyDescent="0.2">
      <c r="A149" s="301"/>
      <c r="B149" s="79"/>
      <c r="C149" s="159"/>
      <c r="D149" s="159"/>
      <c r="E149" s="17"/>
      <c r="F149" s="18"/>
      <c r="G149" s="18"/>
      <c r="H149" s="18"/>
      <c r="I149" s="18"/>
      <c r="J149" s="18"/>
      <c r="K149" s="18"/>
      <c r="L149" s="18"/>
      <c r="M149" s="18"/>
      <c r="N149" s="150"/>
      <c r="O149" s="150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50"/>
      <c r="AF149" s="150"/>
      <c r="AG149" s="18"/>
      <c r="AH149" s="18"/>
      <c r="AI149" s="18"/>
      <c r="AJ149" s="18"/>
      <c r="AK149" s="18"/>
      <c r="AL149" s="18"/>
    </row>
    <row r="150" spans="1:38" s="11" customFormat="1" ht="15" hidden="1" customHeight="1" x14ac:dyDescent="0.2">
      <c r="A150" s="301"/>
      <c r="B150" s="79"/>
      <c r="C150" s="159"/>
      <c r="D150" s="159"/>
      <c r="E150" s="17"/>
      <c r="F150" s="18"/>
      <c r="G150" s="18"/>
      <c r="H150" s="18"/>
      <c r="I150" s="18"/>
      <c r="J150" s="18"/>
      <c r="K150" s="18"/>
      <c r="L150" s="18"/>
      <c r="M150" s="18"/>
      <c r="N150" s="150"/>
      <c r="O150" s="150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50"/>
      <c r="AF150" s="150"/>
      <c r="AG150" s="18"/>
      <c r="AH150" s="18"/>
      <c r="AI150" s="18"/>
      <c r="AJ150" s="18"/>
      <c r="AK150" s="18"/>
      <c r="AL150" s="18"/>
    </row>
    <row r="151" spans="1:38" s="11" customFormat="1" ht="15" hidden="1" customHeight="1" x14ac:dyDescent="0.2">
      <c r="A151" s="301"/>
      <c r="B151" s="79"/>
      <c r="C151" s="159"/>
      <c r="D151" s="159"/>
      <c r="E151" s="17"/>
      <c r="F151" s="18"/>
      <c r="G151" s="18"/>
      <c r="H151" s="18"/>
      <c r="I151" s="18"/>
      <c r="J151" s="18"/>
      <c r="K151" s="18"/>
      <c r="L151" s="18"/>
      <c r="M151" s="18"/>
      <c r="N151" s="150"/>
      <c r="O151" s="150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50"/>
      <c r="AF151" s="150"/>
      <c r="AG151" s="18"/>
      <c r="AH151" s="18"/>
      <c r="AI151" s="18"/>
      <c r="AJ151" s="18"/>
      <c r="AK151" s="18"/>
      <c r="AL151" s="18"/>
    </row>
    <row r="152" spans="1:38" s="11" customFormat="1" ht="15" hidden="1" customHeight="1" x14ac:dyDescent="0.2">
      <c r="A152" s="301"/>
      <c r="B152" s="79"/>
      <c r="C152" s="159"/>
      <c r="D152" s="159"/>
      <c r="E152" s="17"/>
      <c r="F152" s="18"/>
      <c r="G152" s="18"/>
      <c r="H152" s="18"/>
      <c r="I152" s="18"/>
      <c r="J152" s="18"/>
      <c r="K152" s="18"/>
      <c r="L152" s="18"/>
      <c r="M152" s="18"/>
      <c r="N152" s="150"/>
      <c r="O152" s="150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50"/>
      <c r="AF152" s="150"/>
      <c r="AG152" s="18"/>
      <c r="AH152" s="18"/>
      <c r="AI152" s="18"/>
      <c r="AJ152" s="18"/>
      <c r="AK152" s="18"/>
      <c r="AL152" s="18"/>
    </row>
    <row r="153" spans="1:38" s="11" customFormat="1" ht="15" hidden="1" customHeight="1" x14ac:dyDescent="0.2">
      <c r="A153" s="301"/>
      <c r="B153" s="79"/>
      <c r="C153" s="159"/>
      <c r="D153" s="159"/>
      <c r="E153" s="17"/>
      <c r="F153" s="18"/>
      <c r="G153" s="18"/>
      <c r="H153" s="18"/>
      <c r="I153" s="18"/>
      <c r="J153" s="18"/>
      <c r="K153" s="18"/>
      <c r="L153" s="18"/>
      <c r="M153" s="18"/>
      <c r="N153" s="150"/>
      <c r="O153" s="150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50"/>
      <c r="AF153" s="150"/>
      <c r="AG153" s="18"/>
      <c r="AH153" s="18"/>
      <c r="AI153" s="18"/>
      <c r="AJ153" s="18"/>
      <c r="AK153" s="18"/>
      <c r="AL153" s="18"/>
    </row>
    <row r="154" spans="1:38" s="11" customFormat="1" ht="15" hidden="1" customHeight="1" x14ac:dyDescent="0.2">
      <c r="A154" s="301"/>
      <c r="B154" s="79"/>
      <c r="C154" s="159"/>
      <c r="D154" s="159"/>
      <c r="E154" s="17"/>
      <c r="F154" s="18"/>
      <c r="G154" s="18"/>
      <c r="H154" s="18"/>
      <c r="I154" s="18"/>
      <c r="J154" s="18"/>
      <c r="K154" s="18"/>
      <c r="L154" s="18"/>
      <c r="M154" s="18"/>
      <c r="N154" s="150"/>
      <c r="O154" s="150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50"/>
      <c r="AF154" s="150"/>
      <c r="AG154" s="18"/>
      <c r="AH154" s="18"/>
      <c r="AI154" s="18"/>
      <c r="AJ154" s="18"/>
      <c r="AK154" s="18"/>
      <c r="AL154" s="18"/>
    </row>
    <row r="155" spans="1:38" s="11" customFormat="1" ht="15" hidden="1" customHeight="1" x14ac:dyDescent="0.2">
      <c r="A155" s="301"/>
      <c r="B155" s="79"/>
      <c r="C155" s="159"/>
      <c r="D155" s="159"/>
      <c r="E155" s="17"/>
      <c r="F155" s="18"/>
      <c r="G155" s="18"/>
      <c r="H155" s="18"/>
      <c r="I155" s="18"/>
      <c r="J155" s="18"/>
      <c r="K155" s="18"/>
      <c r="L155" s="18"/>
      <c r="M155" s="18"/>
      <c r="N155" s="150"/>
      <c r="O155" s="150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50"/>
      <c r="AF155" s="150"/>
      <c r="AG155" s="18"/>
      <c r="AH155" s="18"/>
      <c r="AI155" s="18"/>
      <c r="AJ155" s="18"/>
      <c r="AK155" s="18"/>
      <c r="AL155" s="18"/>
    </row>
    <row r="156" spans="1:38" s="11" customFormat="1" ht="15" hidden="1" customHeight="1" x14ac:dyDescent="0.2">
      <c r="A156" s="301"/>
      <c r="B156" s="79"/>
      <c r="C156" s="159"/>
      <c r="D156" s="159"/>
      <c r="E156" s="17"/>
      <c r="F156" s="18"/>
      <c r="G156" s="18"/>
      <c r="H156" s="18"/>
      <c r="I156" s="18"/>
      <c r="J156" s="18"/>
      <c r="K156" s="18"/>
      <c r="L156" s="18"/>
      <c r="M156" s="18"/>
      <c r="N156" s="150"/>
      <c r="O156" s="150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50"/>
      <c r="AF156" s="150"/>
      <c r="AG156" s="18"/>
      <c r="AH156" s="18"/>
      <c r="AI156" s="18"/>
      <c r="AJ156" s="18"/>
      <c r="AK156" s="18"/>
      <c r="AL156" s="18"/>
    </row>
    <row r="157" spans="1:38" s="11" customFormat="1" ht="15" hidden="1" customHeight="1" x14ac:dyDescent="0.2">
      <c r="A157" s="301"/>
      <c r="B157" s="79"/>
      <c r="C157" s="159"/>
      <c r="D157" s="159"/>
      <c r="E157" s="17"/>
      <c r="F157" s="18"/>
      <c r="G157" s="18"/>
      <c r="H157" s="18"/>
      <c r="I157" s="18"/>
      <c r="J157" s="18"/>
      <c r="K157" s="18"/>
      <c r="L157" s="18"/>
      <c r="M157" s="18"/>
      <c r="N157" s="150"/>
      <c r="O157" s="150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50"/>
      <c r="AF157" s="150"/>
      <c r="AG157" s="18"/>
      <c r="AH157" s="18"/>
      <c r="AI157" s="18"/>
      <c r="AJ157" s="18"/>
      <c r="AK157" s="18"/>
      <c r="AL157" s="18"/>
    </row>
    <row r="158" spans="1:38" s="11" customFormat="1" ht="15" hidden="1" customHeight="1" x14ac:dyDescent="0.2">
      <c r="A158" s="301"/>
      <c r="B158" s="7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8"/>
      <c r="N158" s="150"/>
      <c r="O158" s="150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50"/>
      <c r="AF158" s="150"/>
      <c r="AG158" s="18"/>
      <c r="AH158" s="18"/>
      <c r="AI158" s="18"/>
      <c r="AJ158" s="18"/>
      <c r="AK158" s="18"/>
      <c r="AL158" s="18"/>
    </row>
    <row r="159" spans="1:38" s="11" customFormat="1" ht="15" hidden="1" customHeight="1" x14ac:dyDescent="0.2">
      <c r="A159" s="301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50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50"/>
      <c r="AF159" s="150"/>
      <c r="AG159" s="18"/>
      <c r="AH159" s="18"/>
      <c r="AI159" s="18"/>
      <c r="AJ159" s="18"/>
      <c r="AK159" s="18"/>
      <c r="AL159" s="18"/>
    </row>
    <row r="160" spans="1:38" s="11" customFormat="1" ht="15" hidden="1" customHeight="1" x14ac:dyDescent="0.2">
      <c r="A160" s="301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50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50"/>
      <c r="AF160" s="150"/>
      <c r="AG160" s="18"/>
      <c r="AH160" s="18"/>
      <c r="AI160" s="18"/>
      <c r="AJ160" s="18"/>
      <c r="AK160" s="18"/>
      <c r="AL160" s="18"/>
    </row>
    <row r="161" spans="1:38" s="11" customFormat="1" ht="15" hidden="1" customHeight="1" x14ac:dyDescent="0.2">
      <c r="A161" s="301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50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50"/>
      <c r="AF161" s="150"/>
      <c r="AG161" s="18"/>
      <c r="AH161" s="18"/>
      <c r="AI161" s="18"/>
      <c r="AJ161" s="18"/>
      <c r="AK161" s="18"/>
      <c r="AL161" s="18"/>
    </row>
    <row r="162" spans="1:38" s="11" customFormat="1" ht="15" hidden="1" customHeight="1" x14ac:dyDescent="0.2">
      <c r="A162" s="301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50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50"/>
      <c r="AF162" s="150"/>
      <c r="AG162" s="18"/>
      <c r="AH162" s="18"/>
      <c r="AI162" s="18"/>
      <c r="AJ162" s="18"/>
      <c r="AK162" s="18"/>
      <c r="AL162" s="18"/>
    </row>
    <row r="163" spans="1:38" s="11" customFormat="1" ht="15" hidden="1" customHeight="1" x14ac:dyDescent="0.2">
      <c r="A163" s="301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50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50"/>
      <c r="AF163" s="150"/>
      <c r="AG163" s="18"/>
      <c r="AH163" s="18"/>
      <c r="AI163" s="18"/>
      <c r="AJ163" s="18"/>
      <c r="AK163" s="18"/>
      <c r="AL163" s="18"/>
    </row>
    <row r="164" spans="1:38" s="11" customFormat="1" ht="15" hidden="1" customHeight="1" x14ac:dyDescent="0.2">
      <c r="A164" s="301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50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50"/>
      <c r="AF164" s="150"/>
      <c r="AG164" s="18"/>
      <c r="AH164" s="18"/>
      <c r="AI164" s="18"/>
      <c r="AJ164" s="18"/>
      <c r="AK164" s="18"/>
      <c r="AL164" s="18"/>
    </row>
    <row r="165" spans="1:38" s="11" customFormat="1" ht="15" hidden="1" customHeight="1" x14ac:dyDescent="0.2">
      <c r="A165" s="301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50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50"/>
      <c r="AF165" s="150"/>
      <c r="AG165" s="18"/>
      <c r="AH165" s="18"/>
      <c r="AI165" s="18"/>
      <c r="AJ165" s="18"/>
      <c r="AK165" s="18"/>
      <c r="AL165" s="18"/>
    </row>
    <row r="166" spans="1:38" s="11" customFormat="1" ht="15" hidden="1" customHeight="1" x14ac:dyDescent="0.2">
      <c r="A166" s="301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50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50"/>
      <c r="AF166" s="150"/>
      <c r="AG166" s="18"/>
      <c r="AH166" s="18"/>
      <c r="AI166" s="18"/>
      <c r="AJ166" s="18"/>
      <c r="AK166" s="18"/>
      <c r="AL166" s="18"/>
    </row>
    <row r="167" spans="1:38" s="11" customFormat="1" ht="15" hidden="1" customHeight="1" x14ac:dyDescent="0.2">
      <c r="A167" s="301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50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50"/>
      <c r="AF167" s="150"/>
      <c r="AG167" s="18"/>
      <c r="AH167" s="18"/>
      <c r="AI167" s="18"/>
      <c r="AJ167" s="18"/>
      <c r="AK167" s="18"/>
      <c r="AL167" s="18"/>
    </row>
    <row r="168" spans="1:38" s="11" customFormat="1" ht="15" hidden="1" customHeight="1" x14ac:dyDescent="0.2">
      <c r="A168" s="301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50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50"/>
      <c r="AF168" s="150"/>
      <c r="AG168" s="18"/>
      <c r="AH168" s="18"/>
      <c r="AI168" s="18"/>
      <c r="AJ168" s="18"/>
      <c r="AK168" s="18"/>
      <c r="AL168" s="18"/>
    </row>
    <row r="169" spans="1:38" s="11" customFormat="1" ht="15" hidden="1" customHeight="1" x14ac:dyDescent="0.2">
      <c r="A169" s="301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50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50"/>
      <c r="AF169" s="150"/>
      <c r="AG169" s="18"/>
      <c r="AH169" s="18"/>
      <c r="AI169" s="18"/>
      <c r="AJ169" s="18"/>
      <c r="AK169" s="18"/>
      <c r="AL169" s="18"/>
    </row>
    <row r="170" spans="1:38" s="11" customFormat="1" ht="15" hidden="1" customHeight="1" x14ac:dyDescent="0.2">
      <c r="A170" s="301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50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50"/>
      <c r="AF170" s="150"/>
      <c r="AG170" s="18"/>
      <c r="AH170" s="18"/>
      <c r="AI170" s="18"/>
      <c r="AJ170" s="18"/>
      <c r="AK170" s="18"/>
      <c r="AL170" s="18"/>
    </row>
    <row r="171" spans="1:38" s="11" customFormat="1" ht="15" hidden="1" customHeight="1" x14ac:dyDescent="0.2">
      <c r="A171" s="301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50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50"/>
      <c r="AF171" s="150"/>
      <c r="AG171" s="18"/>
      <c r="AH171" s="18"/>
      <c r="AI171" s="18"/>
      <c r="AJ171" s="18"/>
      <c r="AK171" s="18"/>
      <c r="AL171" s="18"/>
    </row>
    <row r="172" spans="1:38" s="11" customFormat="1" ht="15" hidden="1" customHeight="1" x14ac:dyDescent="0.2">
      <c r="A172" s="301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50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50"/>
      <c r="AF172" s="150"/>
      <c r="AG172" s="18"/>
      <c r="AH172" s="18"/>
      <c r="AI172" s="18"/>
      <c r="AJ172" s="18"/>
      <c r="AK172" s="18"/>
      <c r="AL172" s="18"/>
    </row>
    <row r="173" spans="1:38" s="11" customFormat="1" ht="15" hidden="1" customHeight="1" x14ac:dyDescent="0.2">
      <c r="A173" s="301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50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50"/>
      <c r="AF173" s="150"/>
      <c r="AG173" s="18"/>
      <c r="AH173" s="18"/>
      <c r="AI173" s="18"/>
      <c r="AJ173" s="18"/>
      <c r="AK173" s="18"/>
      <c r="AL173" s="18"/>
    </row>
    <row r="174" spans="1:38" s="11" customFormat="1" ht="15" hidden="1" customHeight="1" x14ac:dyDescent="0.2">
      <c r="A174" s="301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50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50"/>
      <c r="AF174" s="150"/>
      <c r="AG174" s="18"/>
      <c r="AH174" s="18"/>
      <c r="AI174" s="18"/>
      <c r="AJ174" s="18"/>
      <c r="AK174" s="18"/>
      <c r="AL174" s="18"/>
    </row>
    <row r="175" spans="1:38" s="11" customFormat="1" ht="15" hidden="1" customHeight="1" x14ac:dyDescent="0.2">
      <c r="A175" s="301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50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50"/>
      <c r="AF175" s="150"/>
      <c r="AG175" s="18"/>
      <c r="AH175" s="18"/>
      <c r="AI175" s="18"/>
      <c r="AJ175" s="18"/>
      <c r="AK175" s="18"/>
      <c r="AL175" s="18"/>
    </row>
    <row r="176" spans="1:38" s="11" customFormat="1" ht="15" hidden="1" customHeight="1" x14ac:dyDescent="0.2">
      <c r="A176" s="301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50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50"/>
      <c r="AF176" s="150"/>
      <c r="AG176" s="18"/>
      <c r="AH176" s="18"/>
      <c r="AI176" s="18"/>
      <c r="AJ176" s="18"/>
      <c r="AK176" s="18"/>
      <c r="AL176" s="18"/>
    </row>
    <row r="177" spans="1:38" s="11" customFormat="1" ht="15" hidden="1" customHeight="1" x14ac:dyDescent="0.2">
      <c r="A177" s="301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50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50"/>
      <c r="AF177" s="150"/>
      <c r="AG177" s="18"/>
      <c r="AH177" s="18"/>
      <c r="AI177" s="18"/>
      <c r="AJ177" s="18"/>
      <c r="AK177" s="18"/>
      <c r="AL177" s="18"/>
    </row>
    <row r="178" spans="1:38" s="11" customFormat="1" ht="15" hidden="1" customHeight="1" x14ac:dyDescent="0.2">
      <c r="A178" s="301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50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50"/>
      <c r="AF178" s="150"/>
      <c r="AG178" s="18"/>
      <c r="AH178" s="18"/>
      <c r="AI178" s="18"/>
      <c r="AJ178" s="18"/>
      <c r="AK178" s="18"/>
      <c r="AL178" s="18"/>
    </row>
    <row r="179" spans="1:38" s="11" customFormat="1" ht="15" hidden="1" customHeight="1" x14ac:dyDescent="0.2">
      <c r="A179" s="301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50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50"/>
      <c r="AF179" s="150"/>
      <c r="AG179" s="18"/>
      <c r="AH179" s="18"/>
      <c r="AI179" s="18"/>
      <c r="AJ179" s="18"/>
      <c r="AK179" s="18"/>
      <c r="AL179" s="18"/>
    </row>
    <row r="180" spans="1:38" s="11" customFormat="1" ht="15" hidden="1" customHeight="1" x14ac:dyDescent="0.2">
      <c r="A180" s="301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hidden="1" customHeight="1" x14ac:dyDescent="0.2">
      <c r="A181" s="301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hidden="1" customHeight="1" x14ac:dyDescent="0.2">
      <c r="A182" s="301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hidden="1" customHeight="1" x14ac:dyDescent="0.2">
      <c r="A183" s="301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hidden="1" customHeight="1" x14ac:dyDescent="0.2">
      <c r="A184" s="301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hidden="1" customHeight="1" x14ac:dyDescent="0.2">
      <c r="A185" s="301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hidden="1" customHeight="1" x14ac:dyDescent="0.2">
      <c r="A186" s="301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hidden="1" customHeight="1" x14ac:dyDescent="0.2">
      <c r="A187" s="301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hidden="1" customHeight="1" x14ac:dyDescent="0.2">
      <c r="A188" s="301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hidden="1" customHeight="1" x14ac:dyDescent="0.2">
      <c r="A189" s="301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hidden="1" customHeight="1" x14ac:dyDescent="0.2">
      <c r="A190" s="301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hidden="1" customHeight="1" x14ac:dyDescent="0.2">
      <c r="A191" s="301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hidden="1" customHeight="1" x14ac:dyDescent="0.2">
      <c r="A192" s="301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hidden="1" customHeight="1" x14ac:dyDescent="0.2">
      <c r="A193" s="301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hidden="1" customHeight="1" x14ac:dyDescent="0.2">
      <c r="A194" s="301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hidden="1" customHeight="1" x14ac:dyDescent="0.2">
      <c r="A195" s="301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hidden="1" customHeight="1" x14ac:dyDescent="0.2">
      <c r="A196" s="301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hidden="1" customHeight="1" x14ac:dyDescent="0.2">
      <c r="A197" s="301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hidden="1" customHeight="1" x14ac:dyDescent="0.2">
      <c r="A198" s="301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hidden="1" customHeight="1" x14ac:dyDescent="0.2">
      <c r="A199" s="301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hidden="1" customHeight="1" x14ac:dyDescent="0.2">
      <c r="A200" s="301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hidden="1" customHeight="1" x14ac:dyDescent="0.2">
      <c r="A201" s="301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hidden="1" customHeight="1" x14ac:dyDescent="0.2">
      <c r="A202" s="301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hidden="1" customHeight="1" x14ac:dyDescent="0.2">
      <c r="A203" s="301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hidden="1" customHeight="1" x14ac:dyDescent="0.2">
      <c r="A204" s="301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hidden="1" customHeight="1" x14ac:dyDescent="0.2">
      <c r="A205" s="301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hidden="1" customHeight="1" x14ac:dyDescent="0.2">
      <c r="A206" s="301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hidden="1" customHeight="1" x14ac:dyDescent="0.2">
      <c r="A207" s="301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hidden="1" customHeight="1" x14ac:dyDescent="0.2">
      <c r="A208" s="301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hidden="1" customHeight="1" x14ac:dyDescent="0.2">
      <c r="A209" s="301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hidden="1" customHeight="1" x14ac:dyDescent="0.2">
      <c r="A210" s="301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hidden="1" customHeight="1" x14ac:dyDescent="0.2">
      <c r="A211" s="301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hidden="1" customHeight="1" x14ac:dyDescent="0.2">
      <c r="A212" s="301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hidden="1" customHeight="1" x14ac:dyDescent="0.2">
      <c r="A213" s="301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hidden="1" customHeight="1" x14ac:dyDescent="0.2">
      <c r="A214" s="301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hidden="1" customHeight="1" x14ac:dyDescent="0.2">
      <c r="A215" s="301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hidden="1" customHeight="1" x14ac:dyDescent="0.2">
      <c r="A216" s="301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hidden="1" customHeight="1" x14ac:dyDescent="0.2">
      <c r="A217" s="301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hidden="1" customHeight="1" x14ac:dyDescent="0.2">
      <c r="A218" s="301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hidden="1" customHeight="1" x14ac:dyDescent="0.2">
      <c r="A219" s="301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hidden="1" customHeight="1" x14ac:dyDescent="0.2">
      <c r="A220" s="301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hidden="1" customHeight="1" x14ac:dyDescent="0.2">
      <c r="A221" s="301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hidden="1" customHeight="1" x14ac:dyDescent="0.2">
      <c r="A222" s="301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hidden="1" customHeight="1" x14ac:dyDescent="0.2">
      <c r="A223" s="301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hidden="1" customHeight="1" x14ac:dyDescent="0.2">
      <c r="A224" s="301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hidden="1" customHeight="1" x14ac:dyDescent="0.2">
      <c r="A225" s="301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hidden="1" customHeight="1" x14ac:dyDescent="0.2">
      <c r="A226" s="301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hidden="1" customHeight="1" x14ac:dyDescent="0.2">
      <c r="A227" s="301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hidden="1" customHeight="1" x14ac:dyDescent="0.2">
      <c r="A228" s="301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hidden="1" customHeight="1" x14ac:dyDescent="0.2">
      <c r="A229" s="301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hidden="1" customHeight="1" x14ac:dyDescent="0.2">
      <c r="A230" s="301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hidden="1" customHeight="1" x14ac:dyDescent="0.2">
      <c r="A231" s="301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hidden="1" customHeight="1" x14ac:dyDescent="0.2">
      <c r="A232" s="301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hidden="1" customHeight="1" x14ac:dyDescent="0.2">
      <c r="A233" s="301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hidden="1" customHeight="1" x14ac:dyDescent="0.2">
      <c r="A234" s="301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hidden="1" customHeight="1" x14ac:dyDescent="0.2">
      <c r="A235" s="301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hidden="1" customHeight="1" x14ac:dyDescent="0.2">
      <c r="A236" s="301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hidden="1" customHeight="1" x14ac:dyDescent="0.2">
      <c r="A237" s="301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hidden="1" customHeight="1" x14ac:dyDescent="0.2">
      <c r="A238" s="301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hidden="1" customHeight="1" x14ac:dyDescent="0.2">
      <c r="A239" s="301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hidden="1" customHeight="1" x14ac:dyDescent="0.2">
      <c r="A240" s="301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hidden="1" customHeight="1" x14ac:dyDescent="0.2">
      <c r="A241" s="301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hidden="1" customHeight="1" x14ac:dyDescent="0.2">
      <c r="A242" s="301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hidden="1" customHeight="1" x14ac:dyDescent="0.2">
      <c r="A243" s="301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hidden="1" customHeight="1" x14ac:dyDescent="0.2">
      <c r="A244" s="301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hidden="1" customHeight="1" x14ac:dyDescent="0.2">
      <c r="A245" s="301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hidden="1" customHeight="1" x14ac:dyDescent="0.2">
      <c r="A246" s="301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hidden="1" customHeight="1" x14ac:dyDescent="0.2">
      <c r="A247" s="301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hidden="1" customHeight="1" x14ac:dyDescent="0.2">
      <c r="A248" s="301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hidden="1" customHeight="1" x14ac:dyDescent="0.2">
      <c r="A249" s="301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hidden="1" customHeight="1" x14ac:dyDescent="0.2">
      <c r="A250" s="301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hidden="1" customHeight="1" x14ac:dyDescent="0.2">
      <c r="A251" s="301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hidden="1" customHeight="1" x14ac:dyDescent="0.2">
      <c r="A252" s="301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hidden="1" customHeight="1" x14ac:dyDescent="0.2">
      <c r="A253" s="301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hidden="1" customHeight="1" x14ac:dyDescent="0.2">
      <c r="A254" s="301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hidden="1" customHeight="1" x14ac:dyDescent="0.2">
      <c r="A255" s="301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hidden="1" customHeight="1" x14ac:dyDescent="0.2">
      <c r="A256" s="301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hidden="1" customHeight="1" x14ac:dyDescent="0.2">
      <c r="A257" s="301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hidden="1" customHeight="1" x14ac:dyDescent="0.2">
      <c r="A258" s="301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hidden="1" customHeight="1" x14ac:dyDescent="0.2">
      <c r="A259" s="301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hidden="1" customHeight="1" x14ac:dyDescent="0.2">
      <c r="A260" s="301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hidden="1" customHeight="1" x14ac:dyDescent="0.2">
      <c r="A261" s="301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hidden="1" customHeight="1" x14ac:dyDescent="0.2">
      <c r="A262" s="301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hidden="1" customHeight="1" x14ac:dyDescent="0.2">
      <c r="A263" s="301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hidden="1" customHeight="1" x14ac:dyDescent="0.2">
      <c r="A264" s="301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hidden="1" customHeight="1" x14ac:dyDescent="0.2">
      <c r="A265" s="301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hidden="1" customHeight="1" x14ac:dyDescent="0.2">
      <c r="A266" s="301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hidden="1" customHeight="1" x14ac:dyDescent="0.2">
      <c r="A267" s="301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hidden="1" customHeight="1" x14ac:dyDescent="0.2">
      <c r="A268" s="301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hidden="1" customHeight="1" x14ac:dyDescent="0.2">
      <c r="A269" s="301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hidden="1" customHeight="1" x14ac:dyDescent="0.2">
      <c r="A270" s="301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hidden="1" customHeight="1" x14ac:dyDescent="0.2">
      <c r="A271" s="301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hidden="1" customHeight="1" x14ac:dyDescent="0.2">
      <c r="A272" s="301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hidden="1" customHeight="1" x14ac:dyDescent="0.2">
      <c r="A273" s="301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hidden="1" customHeight="1" x14ac:dyDescent="0.2">
      <c r="A274" s="301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hidden="1" customHeight="1" x14ac:dyDescent="0.2">
      <c r="A275" s="301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hidden="1" customHeight="1" x14ac:dyDescent="0.2">
      <c r="A276" s="301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hidden="1" customHeight="1" x14ac:dyDescent="0.2">
      <c r="A277" s="301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hidden="1" customHeight="1" x14ac:dyDescent="0.2">
      <c r="A278" s="301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hidden="1" customHeight="1" x14ac:dyDescent="0.2">
      <c r="A279" s="301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hidden="1" customHeight="1" x14ac:dyDescent="0.2">
      <c r="A280" s="301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hidden="1" customHeight="1" x14ac:dyDescent="0.2">
      <c r="A281" s="301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hidden="1" customHeight="1" x14ac:dyDescent="0.2">
      <c r="A282" s="301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hidden="1" customHeight="1" x14ac:dyDescent="0.2">
      <c r="A283" s="301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hidden="1" customHeight="1" x14ac:dyDescent="0.2">
      <c r="A284" s="301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hidden="1" customHeight="1" x14ac:dyDescent="0.2">
      <c r="A285" s="301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hidden="1" customHeight="1" x14ac:dyDescent="0.2">
      <c r="A286" s="301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hidden="1" customHeight="1" x14ac:dyDescent="0.2">
      <c r="A287" s="301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hidden="1" customHeight="1" x14ac:dyDescent="0.2">
      <c r="A288" s="301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hidden="1" customHeight="1" x14ac:dyDescent="0.2">
      <c r="A289" s="301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hidden="1" customHeight="1" x14ac:dyDescent="0.2">
      <c r="A290" s="301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hidden="1" customHeight="1" x14ac:dyDescent="0.2">
      <c r="A291" s="301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hidden="1" customHeight="1" x14ac:dyDescent="0.2">
      <c r="A292" s="301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hidden="1" customHeight="1" x14ac:dyDescent="0.2">
      <c r="A293" s="301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hidden="1" customHeight="1" x14ac:dyDescent="0.2">
      <c r="A294" s="301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hidden="1" customHeight="1" x14ac:dyDescent="0.2">
      <c r="A295" s="301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hidden="1" customHeight="1" x14ac:dyDescent="0.2">
      <c r="A296" s="301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hidden="1" customHeight="1" x14ac:dyDescent="0.2">
      <c r="A297" s="301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hidden="1" customHeight="1" x14ac:dyDescent="0.2">
      <c r="A298" s="301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hidden="1" customHeight="1" x14ac:dyDescent="0.2">
      <c r="A299" s="301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hidden="1" customHeight="1" x14ac:dyDescent="0.2">
      <c r="A300" s="301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hidden="1" customHeight="1" x14ac:dyDescent="0.2">
      <c r="A301" s="301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hidden="1" customHeight="1" x14ac:dyDescent="0.2">
      <c r="A302" s="301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hidden="1" customHeight="1" x14ac:dyDescent="0.2">
      <c r="A303" s="301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hidden="1" customHeight="1" x14ac:dyDescent="0.2">
      <c r="A304" s="301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hidden="1" customHeight="1" x14ac:dyDescent="0.2">
      <c r="A305" s="301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hidden="1" customHeight="1" x14ac:dyDescent="0.2">
      <c r="A306" s="301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hidden="1" customHeight="1" x14ac:dyDescent="0.2">
      <c r="A307" s="301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hidden="1" customHeight="1" x14ac:dyDescent="0.2">
      <c r="A308" s="301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hidden="1" customHeight="1" x14ac:dyDescent="0.2">
      <c r="A309" s="301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hidden="1" customHeight="1" x14ac:dyDescent="0.2">
      <c r="A310" s="301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hidden="1" customHeight="1" x14ac:dyDescent="0.2">
      <c r="A311" s="301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hidden="1" customHeight="1" x14ac:dyDescent="0.2">
      <c r="A312" s="301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hidden="1" customHeight="1" x14ac:dyDescent="0.2">
      <c r="A313" s="301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hidden="1" customHeight="1" x14ac:dyDescent="0.2">
      <c r="A314" s="301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hidden="1" customHeight="1" x14ac:dyDescent="0.2">
      <c r="A315" s="301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hidden="1" customHeight="1" x14ac:dyDescent="0.2">
      <c r="A316" s="301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hidden="1" customHeight="1" x14ac:dyDescent="0.2">
      <c r="A317" s="301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hidden="1" customHeight="1" x14ac:dyDescent="0.2">
      <c r="A318" s="301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hidden="1" customHeight="1" x14ac:dyDescent="0.2">
      <c r="A319" s="301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hidden="1" customHeight="1" x14ac:dyDescent="0.2">
      <c r="A320" s="301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hidden="1" customHeight="1" x14ac:dyDescent="0.2">
      <c r="A321" s="301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hidden="1" customHeight="1" x14ac:dyDescent="0.2">
      <c r="A322" s="301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hidden="1" customHeight="1" x14ac:dyDescent="0.2">
      <c r="A323" s="301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hidden="1" customHeight="1" x14ac:dyDescent="0.2">
      <c r="A324" s="301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hidden="1" customHeight="1" x14ac:dyDescent="0.2">
      <c r="A325" s="301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hidden="1" customHeight="1" x14ac:dyDescent="0.2">
      <c r="A326" s="301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hidden="1" customHeight="1" x14ac:dyDescent="0.2">
      <c r="A327" s="301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hidden="1" customHeight="1" x14ac:dyDescent="0.2">
      <c r="A328" s="301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hidden="1" customHeight="1" x14ac:dyDescent="0.2">
      <c r="A329" s="301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hidden="1" customHeight="1" x14ac:dyDescent="0.2">
      <c r="A330" s="301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hidden="1" customHeight="1" x14ac:dyDescent="0.2">
      <c r="A331" s="301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hidden="1" customHeight="1" x14ac:dyDescent="0.2">
      <c r="A332" s="301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hidden="1" customHeight="1" x14ac:dyDescent="0.2">
      <c r="A333" s="301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hidden="1" customHeight="1" x14ac:dyDescent="0.2">
      <c r="A334" s="301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hidden="1" customHeight="1" x14ac:dyDescent="0.2">
      <c r="A335" s="301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hidden="1" customHeight="1" x14ac:dyDescent="0.2">
      <c r="A336" s="301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hidden="1" customHeight="1" x14ac:dyDescent="0.2">
      <c r="A337" s="301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hidden="1" customHeight="1" x14ac:dyDescent="0.2">
      <c r="A338" s="301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hidden="1" customHeight="1" x14ac:dyDescent="0.2">
      <c r="A339" s="301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hidden="1" customHeight="1" x14ac:dyDescent="0.2">
      <c r="A340" s="301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hidden="1" customHeight="1" x14ac:dyDescent="0.2">
      <c r="A341" s="301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hidden="1" customHeight="1" x14ac:dyDescent="0.2">
      <c r="A342" s="301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hidden="1" customHeight="1" x14ac:dyDescent="0.2">
      <c r="A343" s="301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hidden="1" customHeight="1" x14ac:dyDescent="0.2">
      <c r="A344" s="301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hidden="1" customHeight="1" x14ac:dyDescent="0.2">
      <c r="A345" s="301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hidden="1" customHeight="1" x14ac:dyDescent="0.2">
      <c r="A346" s="301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hidden="1" customHeight="1" x14ac:dyDescent="0.2">
      <c r="A347" s="301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hidden="1" customHeight="1" x14ac:dyDescent="0.2">
      <c r="A348" s="301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hidden="1" customHeight="1" x14ac:dyDescent="0.2">
      <c r="A349" s="301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hidden="1" customHeight="1" x14ac:dyDescent="0.2">
      <c r="A350" s="301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hidden="1" customHeight="1" x14ac:dyDescent="0.2">
      <c r="A351" s="301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hidden="1" customHeight="1" x14ac:dyDescent="0.2">
      <c r="A352" s="301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hidden="1" customHeight="1" x14ac:dyDescent="0.2">
      <c r="A353" s="301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hidden="1" customHeight="1" x14ac:dyDescent="0.2">
      <c r="A354" s="301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hidden="1" customHeight="1" x14ac:dyDescent="0.2">
      <c r="A355" s="301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hidden="1" customHeight="1" x14ac:dyDescent="0.2">
      <c r="A356" s="301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hidden="1" customHeight="1" x14ac:dyDescent="0.2">
      <c r="A357" s="301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hidden="1" customHeight="1" x14ac:dyDescent="0.2">
      <c r="A358" s="301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hidden="1" customHeight="1" x14ac:dyDescent="0.2">
      <c r="A359" s="301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hidden="1" customHeight="1" x14ac:dyDescent="0.2">
      <c r="A360" s="301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hidden="1" customHeight="1" x14ac:dyDescent="0.2">
      <c r="A361" s="301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hidden="1" customHeight="1" x14ac:dyDescent="0.2">
      <c r="A362" s="301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hidden="1" customHeight="1" x14ac:dyDescent="0.2">
      <c r="A363" s="301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hidden="1" customHeight="1" x14ac:dyDescent="0.2">
      <c r="A364" s="301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hidden="1" customHeight="1" x14ac:dyDescent="0.2">
      <c r="A365" s="301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hidden="1" customHeight="1" x14ac:dyDescent="0.2">
      <c r="A366" s="301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hidden="1" customHeight="1" x14ac:dyDescent="0.2">
      <c r="A367" s="301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hidden="1" customHeight="1" x14ac:dyDescent="0.2">
      <c r="A368" s="301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hidden="1" customHeight="1" x14ac:dyDescent="0.2">
      <c r="A369" s="301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hidden="1" customHeight="1" x14ac:dyDescent="0.2">
      <c r="A370" s="301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hidden="1" customHeight="1" x14ac:dyDescent="0.2">
      <c r="A371" s="301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hidden="1" customHeight="1" x14ac:dyDescent="0.2">
      <c r="A372" s="301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hidden="1" customHeight="1" x14ac:dyDescent="0.2">
      <c r="A373" s="301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hidden="1" customHeight="1" x14ac:dyDescent="0.2">
      <c r="A374" s="301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hidden="1" customHeight="1" x14ac:dyDescent="0.2">
      <c r="A375" s="301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hidden="1" customHeight="1" x14ac:dyDescent="0.2">
      <c r="A376" s="301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hidden="1" customHeight="1" x14ac:dyDescent="0.2">
      <c r="A377" s="301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hidden="1" customHeight="1" x14ac:dyDescent="0.2">
      <c r="A378" s="301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hidden="1" customHeight="1" x14ac:dyDescent="0.2">
      <c r="A379" s="301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hidden="1" customHeight="1" x14ac:dyDescent="0.2">
      <c r="A380" s="301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hidden="1" customHeight="1" x14ac:dyDescent="0.2">
      <c r="A381" s="301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hidden="1" customHeight="1" x14ac:dyDescent="0.2">
      <c r="A382" s="301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hidden="1" customHeight="1" x14ac:dyDescent="0.2">
      <c r="A383" s="301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hidden="1" customHeight="1" x14ac:dyDescent="0.2">
      <c r="A384" s="301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hidden="1" customHeight="1" x14ac:dyDescent="0.2">
      <c r="A385" s="301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hidden="1" customHeight="1" x14ac:dyDescent="0.2">
      <c r="A386" s="301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hidden="1" customHeight="1" x14ac:dyDescent="0.2">
      <c r="A387" s="301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hidden="1" customHeight="1" x14ac:dyDescent="0.2">
      <c r="A388" s="301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hidden="1" customHeight="1" x14ac:dyDescent="0.2">
      <c r="A389" s="301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hidden="1" customHeight="1" x14ac:dyDescent="0.2">
      <c r="A390" s="301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hidden="1" customHeight="1" x14ac:dyDescent="0.2">
      <c r="A391" s="301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hidden="1" customHeight="1" x14ac:dyDescent="0.2">
      <c r="A392" s="301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hidden="1" customHeight="1" x14ac:dyDescent="0.2">
      <c r="A393" s="301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hidden="1" customHeight="1" x14ac:dyDescent="0.2">
      <c r="A394" s="301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hidden="1" customHeight="1" x14ac:dyDescent="0.2">
      <c r="A395" s="301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hidden="1" customHeight="1" x14ac:dyDescent="0.2">
      <c r="A396" s="301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hidden="1" customHeight="1" x14ac:dyDescent="0.2">
      <c r="A397" s="301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hidden="1" customHeight="1" x14ac:dyDescent="0.2">
      <c r="A398" s="301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hidden="1" customHeight="1" x14ac:dyDescent="0.2">
      <c r="A399" s="301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hidden="1" customHeight="1" x14ac:dyDescent="0.2">
      <c r="A400" s="301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hidden="1" customHeight="1" x14ac:dyDescent="0.2">
      <c r="A401" s="301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hidden="1" customHeight="1" x14ac:dyDescent="0.2">
      <c r="A402" s="301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hidden="1" customHeight="1" x14ac:dyDescent="0.2">
      <c r="A403" s="301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hidden="1" customHeight="1" x14ac:dyDescent="0.2">
      <c r="A404" s="301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hidden="1" customHeight="1" x14ac:dyDescent="0.2">
      <c r="A405" s="301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hidden="1" customHeight="1" x14ac:dyDescent="0.2">
      <c r="A406" s="301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hidden="1" customHeight="1" x14ac:dyDescent="0.2">
      <c r="A407" s="301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hidden="1" customHeight="1" x14ac:dyDescent="0.2">
      <c r="A408" s="301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hidden="1" customHeight="1" x14ac:dyDescent="0.2">
      <c r="A409" s="301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hidden="1" customHeight="1" x14ac:dyDescent="0.2">
      <c r="A410" s="301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hidden="1" customHeight="1" x14ac:dyDescent="0.2">
      <c r="A411" s="301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hidden="1" customHeight="1" x14ac:dyDescent="0.2">
      <c r="A412" s="301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hidden="1" customHeight="1" x14ac:dyDescent="0.2">
      <c r="A413" s="301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hidden="1" customHeight="1" x14ac:dyDescent="0.2">
      <c r="A414" s="301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hidden="1" customHeight="1" x14ac:dyDescent="0.2">
      <c r="A415" s="301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hidden="1" customHeight="1" x14ac:dyDescent="0.2">
      <c r="A416" s="301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hidden="1" customHeight="1" x14ac:dyDescent="0.2">
      <c r="A417" s="301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hidden="1" customHeight="1" x14ac:dyDescent="0.2">
      <c r="A418" s="301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hidden="1" customHeight="1" x14ac:dyDescent="0.2">
      <c r="A419" s="301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hidden="1" customHeight="1" x14ac:dyDescent="0.2">
      <c r="A420" s="301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hidden="1" customHeight="1" x14ac:dyDescent="0.2">
      <c r="A421" s="301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hidden="1" customHeight="1" x14ac:dyDescent="0.2">
      <c r="A422" s="301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hidden="1" customHeight="1" x14ac:dyDescent="0.2">
      <c r="A423" s="301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hidden="1" customHeight="1" x14ac:dyDescent="0.2">
      <c r="A424" s="301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hidden="1" customHeight="1" x14ac:dyDescent="0.2">
      <c r="A425" s="301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hidden="1" customHeight="1" x14ac:dyDescent="0.2">
      <c r="A426" s="301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hidden="1" customHeight="1" x14ac:dyDescent="0.2">
      <c r="A427" s="301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hidden="1" customHeight="1" x14ac:dyDescent="0.2">
      <c r="A428" s="301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hidden="1" customHeight="1" x14ac:dyDescent="0.2">
      <c r="A429" s="301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hidden="1" customHeight="1" x14ac:dyDescent="0.2">
      <c r="A430" s="301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hidden="1" customHeight="1" x14ac:dyDescent="0.2">
      <c r="A431" s="301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hidden="1" customHeight="1" x14ac:dyDescent="0.2">
      <c r="A432" s="301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hidden="1" customHeight="1" x14ac:dyDescent="0.2">
      <c r="A433" s="301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hidden="1" customHeight="1" x14ac:dyDescent="0.2">
      <c r="A434" s="301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hidden="1" customHeight="1" x14ac:dyDescent="0.2">
      <c r="A435" s="301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hidden="1" customHeight="1" x14ac:dyDescent="0.2">
      <c r="A436" s="301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hidden="1" customHeight="1" x14ac:dyDescent="0.2">
      <c r="A437" s="301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hidden="1" customHeight="1" x14ac:dyDescent="0.2">
      <c r="A438" s="301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hidden="1" customHeight="1" x14ac:dyDescent="0.2">
      <c r="A439" s="301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hidden="1" customHeight="1" x14ac:dyDescent="0.2">
      <c r="A440" s="301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hidden="1" customHeight="1" x14ac:dyDescent="0.2">
      <c r="A441" s="301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hidden="1" customHeight="1" x14ac:dyDescent="0.2">
      <c r="A442" s="301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hidden="1" customHeight="1" x14ac:dyDescent="0.2">
      <c r="A443" s="301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hidden="1" customHeight="1" x14ac:dyDescent="0.2">
      <c r="A444" s="301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hidden="1" customHeight="1" x14ac:dyDescent="0.2">
      <c r="A445" s="301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hidden="1" customHeight="1" x14ac:dyDescent="0.2">
      <c r="A446" s="301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hidden="1" customHeight="1" x14ac:dyDescent="0.2">
      <c r="A447" s="301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hidden="1" customHeight="1" x14ac:dyDescent="0.2">
      <c r="A448" s="301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hidden="1" customHeight="1" x14ac:dyDescent="0.2">
      <c r="A449" s="301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hidden="1" customHeight="1" x14ac:dyDescent="0.2">
      <c r="A450" s="301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hidden="1" customHeight="1" x14ac:dyDescent="0.2">
      <c r="A451" s="301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hidden="1" customHeight="1" x14ac:dyDescent="0.2">
      <c r="A452" s="301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hidden="1" customHeight="1" x14ac:dyDescent="0.2">
      <c r="A453" s="301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hidden="1" customHeight="1" x14ac:dyDescent="0.2">
      <c r="A454" s="301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hidden="1" customHeight="1" x14ac:dyDescent="0.2">
      <c r="A455" s="301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hidden="1" customHeight="1" x14ac:dyDescent="0.2">
      <c r="A456" s="301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hidden="1" customHeight="1" x14ac:dyDescent="0.2">
      <c r="A457" s="301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hidden="1" customHeight="1" x14ac:dyDescent="0.2">
      <c r="A458" s="301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hidden="1" customHeight="1" x14ac:dyDescent="0.2">
      <c r="A459" s="301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hidden="1" customHeight="1" x14ac:dyDescent="0.2">
      <c r="A460" s="301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hidden="1" customHeight="1" x14ac:dyDescent="0.2">
      <c r="A461" s="301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hidden="1" customHeight="1" x14ac:dyDescent="0.2">
      <c r="A462" s="301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hidden="1" customHeight="1" x14ac:dyDescent="0.2">
      <c r="A463" s="301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hidden="1" customHeight="1" x14ac:dyDescent="0.2">
      <c r="A464" s="301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hidden="1" customHeight="1" x14ac:dyDescent="0.2">
      <c r="A465" s="301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hidden="1" customHeight="1" x14ac:dyDescent="0.2">
      <c r="A466" s="301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hidden="1" customHeight="1" x14ac:dyDescent="0.2">
      <c r="A467" s="301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hidden="1" customHeight="1" x14ac:dyDescent="0.2">
      <c r="A468" s="301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hidden="1" customHeight="1" x14ac:dyDescent="0.2">
      <c r="A469" s="301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hidden="1" customHeight="1" x14ac:dyDescent="0.2">
      <c r="A470" s="301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hidden="1" customHeight="1" x14ac:dyDescent="0.2">
      <c r="A471" s="301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hidden="1" customHeight="1" x14ac:dyDescent="0.2">
      <c r="A472" s="301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hidden="1" customHeight="1" x14ac:dyDescent="0.2">
      <c r="A473" s="301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hidden="1" customHeight="1" x14ac:dyDescent="0.2">
      <c r="A474" s="301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hidden="1" customHeight="1" x14ac:dyDescent="0.2">
      <c r="A475" s="301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hidden="1" customHeight="1" x14ac:dyDescent="0.2">
      <c r="A476" s="301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hidden="1" customHeight="1" x14ac:dyDescent="0.2">
      <c r="A477" s="301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hidden="1" customHeight="1" x14ac:dyDescent="0.2">
      <c r="A478" s="301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hidden="1" customHeight="1" x14ac:dyDescent="0.2">
      <c r="A479" s="301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hidden="1" customHeight="1" x14ac:dyDescent="0.2">
      <c r="A480" s="301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hidden="1" customHeight="1" x14ac:dyDescent="0.2">
      <c r="A481" s="301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hidden="1" customHeight="1" x14ac:dyDescent="0.2">
      <c r="A482" s="301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hidden="1" customHeight="1" x14ac:dyDescent="0.2">
      <c r="A483" s="301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hidden="1" customHeight="1" x14ac:dyDescent="0.2">
      <c r="A484" s="301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hidden="1" customHeight="1" x14ac:dyDescent="0.2">
      <c r="A485" s="301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hidden="1" customHeight="1" x14ac:dyDescent="0.2">
      <c r="A486" s="301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hidden="1" customHeight="1" x14ac:dyDescent="0.2">
      <c r="A487" s="301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hidden="1" customHeight="1" x14ac:dyDescent="0.2">
      <c r="A488" s="301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hidden="1" customHeight="1" x14ac:dyDescent="0.2">
      <c r="A489" s="301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hidden="1" customHeight="1" x14ac:dyDescent="0.2">
      <c r="A490" s="301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hidden="1" customHeight="1" x14ac:dyDescent="0.2">
      <c r="A491" s="301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hidden="1" customHeight="1" x14ac:dyDescent="0.2">
      <c r="A492" s="301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hidden="1" customHeight="1" x14ac:dyDescent="0.2">
      <c r="A493" s="301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hidden="1" customHeight="1" x14ac:dyDescent="0.2">
      <c r="A494" s="301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hidden="1" customHeight="1" x14ac:dyDescent="0.2">
      <c r="A495" s="301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hidden="1" customHeight="1" x14ac:dyDescent="0.2">
      <c r="A496" s="301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hidden="1" customHeight="1" x14ac:dyDescent="0.2">
      <c r="A497" s="301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hidden="1" customHeight="1" x14ac:dyDescent="0.2">
      <c r="A498" s="301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hidden="1" customHeight="1" x14ac:dyDescent="0.2">
      <c r="A499" s="301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hidden="1" customHeight="1" x14ac:dyDescent="0.2">
      <c r="A500" s="301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hidden="1" customHeight="1" x14ac:dyDescent="0.2">
      <c r="A501" s="301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hidden="1" customHeight="1" x14ac:dyDescent="0.2">
      <c r="A502" s="301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hidden="1" customHeight="1" x14ac:dyDescent="0.2">
      <c r="A503" s="301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hidden="1" customHeight="1" x14ac:dyDescent="0.2">
      <c r="A504" s="301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hidden="1" customHeight="1" x14ac:dyDescent="0.2">
      <c r="A505" s="301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hidden="1" customHeight="1" x14ac:dyDescent="0.2">
      <c r="A506" s="301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hidden="1" customHeight="1" x14ac:dyDescent="0.2">
      <c r="A507" s="301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hidden="1" customHeight="1" x14ac:dyDescent="0.2">
      <c r="A508" s="301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hidden="1" customHeight="1" x14ac:dyDescent="0.2">
      <c r="A509" s="301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hidden="1" customHeight="1" x14ac:dyDescent="0.2">
      <c r="A510" s="301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hidden="1" customHeight="1" x14ac:dyDescent="0.2">
      <c r="A511" s="301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hidden="1" customHeight="1" x14ac:dyDescent="0.2">
      <c r="A512" s="301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hidden="1" customHeight="1" x14ac:dyDescent="0.2">
      <c r="A513" s="301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hidden="1" customHeight="1" x14ac:dyDescent="0.2">
      <c r="A514" s="301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hidden="1" customHeight="1" x14ac:dyDescent="0.2">
      <c r="A515" s="301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hidden="1" customHeight="1" x14ac:dyDescent="0.2">
      <c r="A516" s="301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hidden="1" customHeight="1" x14ac:dyDescent="0.2">
      <c r="A517" s="301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hidden="1" customHeight="1" x14ac:dyDescent="0.2">
      <c r="A518" s="301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hidden="1" customHeight="1" x14ac:dyDescent="0.2">
      <c r="A519" s="301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hidden="1" customHeight="1" x14ac:dyDescent="0.2">
      <c r="A520" s="301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hidden="1" customHeight="1" x14ac:dyDescent="0.2">
      <c r="A521" s="301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hidden="1" customHeight="1" x14ac:dyDescent="0.2">
      <c r="A522" s="301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hidden="1" customHeight="1" x14ac:dyDescent="0.2">
      <c r="A523" s="301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hidden="1" customHeight="1" x14ac:dyDescent="0.2">
      <c r="A524" s="301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hidden="1" customHeight="1" x14ac:dyDescent="0.2">
      <c r="A525" s="301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hidden="1" customHeight="1" x14ac:dyDescent="0.2">
      <c r="A526" s="301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hidden="1" customHeight="1" x14ac:dyDescent="0.2">
      <c r="A527" s="301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hidden="1" customHeight="1" x14ac:dyDescent="0.2">
      <c r="A528" s="301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hidden="1" customHeight="1" x14ac:dyDescent="0.2">
      <c r="A529" s="301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hidden="1" customHeight="1" x14ac:dyDescent="0.2">
      <c r="A530" s="301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hidden="1" customHeight="1" x14ac:dyDescent="0.2">
      <c r="A531" s="301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hidden="1" customHeight="1" x14ac:dyDescent="0.2">
      <c r="A532" s="301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hidden="1" customHeight="1" x14ac:dyDescent="0.2">
      <c r="A533" s="301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hidden="1" customHeight="1" x14ac:dyDescent="0.2">
      <c r="A534" s="301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hidden="1" customHeight="1" x14ac:dyDescent="0.2">
      <c r="A535" s="301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hidden="1" customHeight="1" x14ac:dyDescent="0.2">
      <c r="A536" s="301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hidden="1" customHeight="1" x14ac:dyDescent="0.2">
      <c r="A537" s="301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hidden="1" customHeight="1" x14ac:dyDescent="0.2">
      <c r="A538" s="301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hidden="1" customHeight="1" x14ac:dyDescent="0.2">
      <c r="A539" s="301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50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50"/>
      <c r="AF539" s="150"/>
      <c r="AG539" s="18"/>
      <c r="AH539" s="18"/>
      <c r="AI539" s="18"/>
      <c r="AJ539" s="18"/>
      <c r="AK539" s="18"/>
      <c r="AL539" s="18"/>
    </row>
    <row r="540" spans="1:38" s="11" customFormat="1" ht="15" hidden="1" customHeight="1" x14ac:dyDescent="0.2">
      <c r="A540" s="301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50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50"/>
      <c r="AF540" s="150"/>
      <c r="AG540" s="18"/>
      <c r="AH540" s="18"/>
      <c r="AI540" s="18"/>
      <c r="AJ540" s="18"/>
      <c r="AK540" s="18"/>
      <c r="AL540" s="18"/>
    </row>
    <row r="541" spans="1:38" s="11" customFormat="1" ht="15" hidden="1" customHeight="1" x14ac:dyDescent="0.2">
      <c r="A541" s="301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50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50"/>
      <c r="AF541" s="150"/>
      <c r="AG541" s="18"/>
      <c r="AH541" s="18"/>
      <c r="AI541" s="18"/>
      <c r="AJ541" s="18"/>
      <c r="AK541" s="18"/>
      <c r="AL541" s="18"/>
    </row>
    <row r="542" spans="1:38" s="11" customFormat="1" ht="15" hidden="1" customHeight="1" x14ac:dyDescent="0.2">
      <c r="A542" s="301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50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50"/>
      <c r="AF542" s="150"/>
      <c r="AG542" s="18"/>
      <c r="AH542" s="18"/>
      <c r="AI542" s="18"/>
      <c r="AJ542" s="18"/>
      <c r="AK542" s="18"/>
      <c r="AL542" s="18"/>
    </row>
    <row r="543" spans="1:38" s="11" customFormat="1" ht="15" hidden="1" customHeight="1" x14ac:dyDescent="0.2">
      <c r="A543" s="301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50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50"/>
      <c r="AF543" s="150"/>
      <c r="AG543" s="18"/>
      <c r="AH543" s="18"/>
      <c r="AI543" s="18"/>
      <c r="AJ543" s="18"/>
      <c r="AK543" s="18"/>
      <c r="AL543" s="18"/>
    </row>
    <row r="544" spans="1:38" s="11" customFormat="1" ht="15" hidden="1" customHeight="1" x14ac:dyDescent="0.2">
      <c r="A544" s="301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50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50"/>
      <c r="AF544" s="150"/>
      <c r="AG544" s="18"/>
      <c r="AH544" s="18"/>
      <c r="AI544" s="18"/>
      <c r="AJ544" s="18"/>
      <c r="AK544" s="18"/>
      <c r="AL544" s="18"/>
    </row>
    <row r="545" spans="1:38" s="11" customFormat="1" ht="15" hidden="1" customHeight="1" x14ac:dyDescent="0.2">
      <c r="A545" s="301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50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50"/>
      <c r="AF545" s="150"/>
      <c r="AG545" s="18"/>
      <c r="AH545" s="18"/>
      <c r="AI545" s="18"/>
      <c r="AJ545" s="18"/>
      <c r="AK545" s="18"/>
      <c r="AL545" s="18"/>
    </row>
    <row r="546" spans="1:38" s="11" customFormat="1" ht="15" hidden="1" customHeight="1" x14ac:dyDescent="0.2">
      <c r="A546" s="301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50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50"/>
      <c r="AF546" s="150"/>
      <c r="AG546" s="18"/>
      <c r="AH546" s="18"/>
      <c r="AI546" s="18"/>
      <c r="AJ546" s="18"/>
      <c r="AK546" s="18"/>
      <c r="AL546" s="18"/>
    </row>
    <row r="547" spans="1:38" s="11" customFormat="1" ht="15" hidden="1" customHeight="1" x14ac:dyDescent="0.2">
      <c r="A547" s="301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50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50"/>
      <c r="AF547" s="150"/>
      <c r="AG547" s="18"/>
      <c r="AH547" s="18"/>
      <c r="AI547" s="18"/>
      <c r="AJ547" s="18"/>
      <c r="AK547" s="18"/>
      <c r="AL547" s="18"/>
    </row>
    <row r="548" spans="1:38" s="11" customFormat="1" ht="15" hidden="1" customHeight="1" x14ac:dyDescent="0.2">
      <c r="A548" s="301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50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50"/>
      <c r="AF548" s="150"/>
      <c r="AG548" s="18"/>
      <c r="AH548" s="18"/>
      <c r="AI548" s="18"/>
      <c r="AJ548" s="18"/>
      <c r="AK548" s="18"/>
      <c r="AL548" s="18"/>
    </row>
    <row r="549" spans="1:38" s="11" customFormat="1" ht="15" hidden="1" customHeight="1" x14ac:dyDescent="0.2">
      <c r="A549" s="301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50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50"/>
      <c r="AF549" s="150"/>
      <c r="AG549" s="18"/>
      <c r="AH549" s="18"/>
      <c r="AI549" s="18"/>
      <c r="AJ549" s="18"/>
      <c r="AK549" s="18"/>
      <c r="AL549" s="18"/>
    </row>
    <row r="550" spans="1:38" s="11" customFormat="1" ht="15" hidden="1" customHeight="1" x14ac:dyDescent="0.2">
      <c r="A550" s="301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50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50"/>
      <c r="AF550" s="150"/>
      <c r="AG550" s="18"/>
      <c r="AH550" s="18"/>
      <c r="AI550" s="18"/>
      <c r="AJ550" s="18"/>
      <c r="AK550" s="18"/>
      <c r="AL550" s="18"/>
    </row>
    <row r="551" spans="1:38" s="11" customFormat="1" ht="15" hidden="1" customHeight="1" x14ac:dyDescent="0.2">
      <c r="A551" s="301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50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50"/>
      <c r="AF551" s="150"/>
      <c r="AG551" s="18"/>
      <c r="AH551" s="18"/>
      <c r="AI551" s="18"/>
      <c r="AJ551" s="18"/>
      <c r="AK551" s="18"/>
      <c r="AL551" s="18"/>
    </row>
    <row r="552" spans="1:38" s="11" customFormat="1" ht="15" hidden="1" customHeight="1" x14ac:dyDescent="0.2">
      <c r="A552" s="301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50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50"/>
      <c r="AF552" s="150"/>
      <c r="AG552" s="18"/>
      <c r="AH552" s="18"/>
      <c r="AI552" s="18"/>
      <c r="AJ552" s="18"/>
      <c r="AK552" s="18"/>
      <c r="AL552" s="18"/>
    </row>
    <row r="553" spans="1:38" s="11" customFormat="1" ht="15" hidden="1" customHeight="1" x14ac:dyDescent="0.2">
      <c r="A553" s="301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50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50"/>
      <c r="AF553" s="150"/>
      <c r="AG553" s="18"/>
      <c r="AH553" s="18"/>
      <c r="AI553" s="18"/>
      <c r="AJ553" s="18"/>
      <c r="AK553" s="18"/>
      <c r="AL553" s="18"/>
    </row>
    <row r="554" spans="1:38" s="11" customFormat="1" ht="15" hidden="1" customHeight="1" x14ac:dyDescent="0.2">
      <c r="A554" s="301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50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50"/>
      <c r="AF554" s="150"/>
      <c r="AG554" s="18"/>
      <c r="AH554" s="18"/>
      <c r="AI554" s="18"/>
      <c r="AJ554" s="18"/>
      <c r="AK554" s="18"/>
      <c r="AL554" s="18"/>
    </row>
    <row r="555" spans="1:38" s="11" customFormat="1" ht="15" hidden="1" customHeight="1" x14ac:dyDescent="0.2">
      <c r="A555" s="301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50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50"/>
      <c r="AF555" s="150"/>
      <c r="AG555" s="18"/>
      <c r="AH555" s="18"/>
      <c r="AI555" s="18"/>
      <c r="AJ555" s="18"/>
      <c r="AK555" s="18"/>
      <c r="AL555" s="18"/>
    </row>
    <row r="556" spans="1:38" s="11" customFormat="1" ht="15" hidden="1" customHeight="1" x14ac:dyDescent="0.2">
      <c r="A556" s="301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50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50"/>
      <c r="AF556" s="150"/>
      <c r="AG556" s="18"/>
      <c r="AH556" s="18"/>
      <c r="AI556" s="18"/>
      <c r="AJ556" s="18"/>
      <c r="AK556" s="18"/>
      <c r="AL556" s="18"/>
    </row>
    <row r="557" spans="1:38" s="11" customFormat="1" ht="15" hidden="1" customHeight="1" x14ac:dyDescent="0.2">
      <c r="A557" s="301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50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50"/>
      <c r="AF557" s="150"/>
      <c r="AG557" s="18"/>
      <c r="AH557" s="18"/>
      <c r="AI557" s="18"/>
      <c r="AJ557" s="18"/>
      <c r="AK557" s="18"/>
      <c r="AL557" s="18"/>
    </row>
    <row r="558" spans="1:38" s="11" customFormat="1" ht="15" hidden="1" customHeight="1" x14ac:dyDescent="0.2">
      <c r="A558" s="301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50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50"/>
      <c r="AF558" s="150"/>
      <c r="AG558" s="18"/>
      <c r="AH558" s="18"/>
      <c r="AI558" s="18"/>
      <c r="AJ558" s="18"/>
      <c r="AK558" s="18"/>
      <c r="AL558" s="18"/>
    </row>
    <row r="559" spans="1:38" s="11" customFormat="1" ht="15" hidden="1" customHeight="1" x14ac:dyDescent="0.2">
      <c r="A559" s="301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50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50"/>
      <c r="AF559" s="150"/>
      <c r="AG559" s="18"/>
      <c r="AH559" s="18"/>
      <c r="AI559" s="18"/>
      <c r="AJ559" s="18"/>
      <c r="AK559" s="18"/>
      <c r="AL559" s="18"/>
    </row>
    <row r="560" spans="1:38" s="11" customFormat="1" ht="15" hidden="1" customHeight="1" x14ac:dyDescent="0.2">
      <c r="A560" s="301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50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50"/>
      <c r="AF560" s="150"/>
      <c r="AG560" s="18"/>
      <c r="AH560" s="18"/>
      <c r="AI560" s="18"/>
      <c r="AJ560" s="18"/>
      <c r="AK560" s="18"/>
      <c r="AL560" s="18"/>
    </row>
    <row r="561" spans="1:38" s="11" customFormat="1" ht="15" hidden="1" customHeight="1" x14ac:dyDescent="0.2">
      <c r="A561" s="301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50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50"/>
      <c r="AF561" s="150"/>
      <c r="AG561" s="18"/>
      <c r="AH561" s="18"/>
      <c r="AI561" s="18"/>
      <c r="AJ561" s="18"/>
      <c r="AK561" s="18"/>
      <c r="AL561" s="18"/>
    </row>
    <row r="562" spans="1:38" s="11" customFormat="1" ht="15" hidden="1" customHeight="1" x14ac:dyDescent="0.2">
      <c r="A562" s="301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50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50"/>
      <c r="AF562" s="150"/>
      <c r="AG562" s="18"/>
      <c r="AH562" s="18"/>
      <c r="AI562" s="18"/>
      <c r="AJ562" s="18"/>
      <c r="AK562" s="18"/>
      <c r="AL562" s="18"/>
    </row>
    <row r="563" spans="1:38" s="11" customFormat="1" ht="15" hidden="1" customHeight="1" x14ac:dyDescent="0.2">
      <c r="A563" s="301"/>
      <c r="B563" s="79"/>
      <c r="C563" s="159"/>
      <c r="D563" s="159"/>
      <c r="E563" s="17"/>
      <c r="F563" s="18"/>
      <c r="G563" s="18"/>
      <c r="H563" s="18"/>
      <c r="I563" s="18"/>
      <c r="J563" s="18"/>
      <c r="K563" s="18"/>
      <c r="L563" s="18"/>
      <c r="M563" s="18"/>
      <c r="N563" s="150"/>
      <c r="O563" s="150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50"/>
      <c r="AF563" s="150"/>
      <c r="AG563" s="18"/>
      <c r="AH563" s="18"/>
      <c r="AI563" s="18"/>
      <c r="AJ563" s="18"/>
      <c r="AK563" s="18"/>
      <c r="AL563" s="18"/>
    </row>
    <row r="564" spans="1:38" s="11" customFormat="1" ht="15" hidden="1" customHeight="1" x14ac:dyDescent="0.2">
      <c r="A564" s="301"/>
      <c r="B564" s="79"/>
      <c r="C564" s="159"/>
      <c r="D564" s="159"/>
      <c r="E564" s="17"/>
      <c r="F564" s="18"/>
      <c r="G564" s="18"/>
      <c r="H564" s="18"/>
      <c r="I564" s="18"/>
      <c r="J564" s="18"/>
      <c r="K564" s="18"/>
      <c r="L564" s="18"/>
      <c r="M564" s="18"/>
      <c r="N564" s="150"/>
      <c r="O564" s="150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50"/>
      <c r="AF564" s="150"/>
      <c r="AG564" s="18"/>
      <c r="AH564" s="18"/>
      <c r="AI564" s="18"/>
      <c r="AJ564" s="18"/>
      <c r="AK564" s="18"/>
      <c r="AL564" s="18"/>
    </row>
    <row r="565" spans="1:38" s="11" customFormat="1" ht="15" hidden="1" customHeight="1" x14ac:dyDescent="0.2">
      <c r="A565" s="301"/>
      <c r="B565" s="79"/>
      <c r="C565" s="159"/>
      <c r="D565" s="159"/>
      <c r="E565" s="17"/>
      <c r="F565" s="18"/>
      <c r="G565" s="18"/>
      <c r="H565" s="18"/>
      <c r="I565" s="18"/>
      <c r="J565" s="18"/>
      <c r="K565" s="18"/>
      <c r="L565" s="18"/>
      <c r="M565" s="18"/>
      <c r="N565" s="150"/>
      <c r="O565" s="150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50"/>
      <c r="AF565" s="150"/>
      <c r="AG565" s="18"/>
      <c r="AH565" s="18"/>
      <c r="AI565" s="18"/>
      <c r="AJ565" s="18"/>
      <c r="AK565" s="18"/>
      <c r="AL565" s="18"/>
    </row>
    <row r="566" spans="1:38" s="11" customFormat="1" ht="15" hidden="1" customHeight="1" x14ac:dyDescent="0.2">
      <c r="A566" s="301"/>
      <c r="B566" s="79"/>
      <c r="C566" s="159"/>
      <c r="D566" s="159"/>
      <c r="E566" s="17"/>
      <c r="F566" s="18"/>
      <c r="G566" s="18"/>
      <c r="H566" s="18"/>
      <c r="I566" s="18"/>
      <c r="J566" s="18"/>
      <c r="K566" s="18"/>
      <c r="L566" s="18"/>
      <c r="M566" s="18"/>
      <c r="N566" s="150"/>
      <c r="O566" s="150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50"/>
      <c r="AF566" s="150"/>
      <c r="AG566" s="18"/>
      <c r="AH566" s="18"/>
      <c r="AI566" s="18"/>
      <c r="AJ566" s="18"/>
      <c r="AK566" s="18"/>
      <c r="AL566" s="18"/>
    </row>
    <row r="567" spans="1:38" s="11" customFormat="1" ht="15" hidden="1" customHeight="1" x14ac:dyDescent="0.2">
      <c r="A567" s="301"/>
      <c r="B567" s="79"/>
      <c r="C567" s="159"/>
      <c r="D567" s="159"/>
      <c r="E567" s="17"/>
      <c r="F567" s="18"/>
      <c r="G567" s="18"/>
      <c r="H567" s="18"/>
      <c r="I567" s="18"/>
      <c r="J567" s="18"/>
      <c r="K567" s="18"/>
      <c r="L567" s="18"/>
      <c r="M567" s="18"/>
      <c r="N567" s="150"/>
      <c r="O567" s="150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50"/>
      <c r="AF567" s="150"/>
      <c r="AG567" s="18"/>
      <c r="AH567" s="18"/>
      <c r="AI567" s="18"/>
      <c r="AJ567" s="18"/>
      <c r="AK567" s="18"/>
      <c r="AL567" s="18"/>
    </row>
    <row r="568" spans="1:38" s="11" customFormat="1" ht="15" hidden="1" customHeight="1" x14ac:dyDescent="0.2">
      <c r="A568" s="301"/>
      <c r="B568" s="79"/>
      <c r="C568" s="159"/>
      <c r="D568" s="159"/>
      <c r="E568" s="17"/>
      <c r="F568" s="18"/>
      <c r="G568" s="18"/>
      <c r="H568" s="18"/>
      <c r="I568" s="18"/>
      <c r="J568" s="18"/>
      <c r="K568" s="18"/>
      <c r="L568" s="18"/>
      <c r="M568" s="18"/>
      <c r="N568" s="150"/>
      <c r="O568" s="150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50"/>
      <c r="AF568" s="150"/>
      <c r="AG568" s="18"/>
      <c r="AH568" s="18"/>
      <c r="AI568" s="18"/>
      <c r="AJ568" s="18"/>
      <c r="AK568" s="18"/>
      <c r="AL568" s="18"/>
    </row>
    <row r="569" spans="1:38" s="11" customFormat="1" ht="15" hidden="1" customHeight="1" x14ac:dyDescent="0.2">
      <c r="A569" s="301"/>
      <c r="B569" s="79"/>
      <c r="C569" s="159"/>
      <c r="D569" s="159"/>
      <c r="E569" s="17"/>
      <c r="F569" s="18"/>
      <c r="G569" s="18"/>
      <c r="H569" s="18"/>
      <c r="I569" s="18"/>
      <c r="J569" s="18"/>
      <c r="K569" s="18"/>
      <c r="L569" s="18"/>
      <c r="M569" s="18"/>
      <c r="N569" s="150"/>
      <c r="O569" s="150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50"/>
      <c r="AF569" s="150"/>
      <c r="AG569" s="18"/>
      <c r="AH569" s="18"/>
      <c r="AI569" s="18"/>
      <c r="AJ569" s="18"/>
      <c r="AK569" s="18"/>
      <c r="AL569" s="18"/>
    </row>
    <row r="570" spans="1:38" s="11" customFormat="1" ht="15" hidden="1" customHeight="1" x14ac:dyDescent="0.2">
      <c r="A570" s="301"/>
      <c r="B570" s="79"/>
      <c r="C570" s="159"/>
      <c r="D570" s="159"/>
      <c r="E570" s="17"/>
      <c r="F570" s="18"/>
      <c r="G570" s="18"/>
      <c r="H570" s="18"/>
      <c r="I570" s="18"/>
      <c r="J570" s="18"/>
      <c r="K570" s="18"/>
      <c r="L570" s="18"/>
      <c r="M570" s="18"/>
      <c r="N570" s="150"/>
      <c r="O570" s="150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50"/>
      <c r="AF570" s="150"/>
      <c r="AG570" s="18"/>
      <c r="AH570" s="18"/>
      <c r="AI570" s="18"/>
      <c r="AJ570" s="18"/>
      <c r="AK570" s="18"/>
      <c r="AL570" s="18"/>
    </row>
    <row r="571" spans="1:38" s="11" customFormat="1" ht="15" hidden="1" customHeight="1" x14ac:dyDescent="0.2">
      <c r="A571" s="301"/>
      <c r="B571" s="79"/>
      <c r="C571" s="159"/>
      <c r="D571" s="159"/>
      <c r="E571" s="17"/>
      <c r="F571" s="18"/>
      <c r="G571" s="18"/>
      <c r="H571" s="18"/>
      <c r="I571" s="18"/>
      <c r="J571" s="18"/>
      <c r="K571" s="18"/>
      <c r="L571" s="18"/>
      <c r="M571" s="18"/>
      <c r="N571" s="150"/>
      <c r="O571" s="150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50"/>
      <c r="AF571" s="150"/>
      <c r="AG571" s="18"/>
      <c r="AH571" s="18"/>
      <c r="AI571" s="18"/>
      <c r="AJ571" s="18"/>
      <c r="AK571" s="18"/>
      <c r="AL571" s="18"/>
    </row>
    <row r="572" spans="1:38" s="11" customFormat="1" ht="15" hidden="1" customHeight="1" x14ac:dyDescent="0.2">
      <c r="A572" s="301"/>
      <c r="B572" s="79"/>
      <c r="C572" s="159"/>
      <c r="D572" s="159"/>
      <c r="E572" s="17"/>
      <c r="F572" s="18"/>
      <c r="G572" s="18"/>
      <c r="H572" s="18"/>
      <c r="I572" s="18"/>
      <c r="J572" s="18"/>
      <c r="K572" s="18"/>
      <c r="L572" s="18"/>
      <c r="M572" s="18"/>
      <c r="N572" s="150"/>
      <c r="O572" s="150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50"/>
      <c r="AF572" s="150"/>
      <c r="AG572" s="18"/>
      <c r="AH572" s="18"/>
      <c r="AI572" s="18"/>
      <c r="AJ572" s="18"/>
      <c r="AK572" s="18"/>
      <c r="AL572" s="18"/>
    </row>
    <row r="573" spans="1:38" s="11" customFormat="1" ht="15" hidden="1" customHeight="1" x14ac:dyDescent="0.2">
      <c r="A573" s="301"/>
      <c r="B573" s="79"/>
      <c r="C573" s="159"/>
      <c r="D573" s="159"/>
      <c r="E573" s="17"/>
      <c r="F573" s="18"/>
      <c r="G573" s="18"/>
      <c r="H573" s="18"/>
      <c r="I573" s="18"/>
      <c r="J573" s="18"/>
      <c r="K573" s="18"/>
      <c r="L573" s="18"/>
      <c r="M573" s="18"/>
      <c r="N573" s="150"/>
      <c r="O573" s="150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50"/>
      <c r="AF573" s="150"/>
      <c r="AG573" s="18"/>
      <c r="AH573" s="18"/>
      <c r="AI573" s="18"/>
      <c r="AJ573" s="18"/>
      <c r="AK573" s="18"/>
      <c r="AL573" s="18"/>
    </row>
    <row r="574" spans="1:38" s="11" customFormat="1" ht="15" hidden="1" customHeight="1" x14ac:dyDescent="0.2">
      <c r="A574" s="301"/>
      <c r="B574" s="79"/>
      <c r="C574" s="159"/>
      <c r="D574" s="159"/>
      <c r="E574" s="17"/>
      <c r="F574" s="18"/>
      <c r="G574" s="18"/>
      <c r="H574" s="18"/>
      <c r="I574" s="18"/>
      <c r="J574" s="18"/>
      <c r="K574" s="18"/>
      <c r="L574" s="18"/>
      <c r="M574" s="18"/>
      <c r="N574" s="150"/>
      <c r="O574" s="150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50"/>
      <c r="AF574" s="150"/>
      <c r="AG574" s="18"/>
      <c r="AH574" s="18"/>
      <c r="AI574" s="18"/>
      <c r="AJ574" s="18"/>
      <c r="AK574" s="18"/>
      <c r="AL574" s="18"/>
    </row>
    <row r="575" spans="1:38" s="11" customFormat="1" ht="15" hidden="1" customHeight="1" x14ac:dyDescent="0.2">
      <c r="A575" s="301"/>
      <c r="B575" s="79"/>
      <c r="C575" s="159"/>
      <c r="D575" s="159"/>
      <c r="E575" s="17"/>
      <c r="F575" s="18"/>
      <c r="G575" s="18"/>
      <c r="H575" s="18"/>
      <c r="I575" s="18"/>
      <c r="J575" s="18"/>
      <c r="K575" s="18"/>
      <c r="L575" s="18"/>
      <c r="M575" s="18"/>
      <c r="N575" s="150"/>
      <c r="O575" s="150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50"/>
      <c r="AF575" s="150"/>
      <c r="AG575" s="18"/>
      <c r="AH575" s="18"/>
      <c r="AI575" s="18"/>
      <c r="AJ575" s="18"/>
      <c r="AK575" s="18"/>
      <c r="AL575" s="18"/>
    </row>
    <row r="576" spans="1:38" s="11" customFormat="1" ht="15" hidden="1" customHeight="1" x14ac:dyDescent="0.2">
      <c r="A576" s="301"/>
      <c r="B576" s="79"/>
      <c r="C576" s="159"/>
      <c r="D576" s="159"/>
      <c r="E576" s="17"/>
      <c r="F576" s="18"/>
      <c r="G576" s="18"/>
      <c r="H576" s="18"/>
      <c r="I576" s="18"/>
      <c r="J576" s="18"/>
      <c r="K576" s="18"/>
      <c r="L576" s="18"/>
      <c r="M576" s="18"/>
      <c r="N576" s="150"/>
      <c r="O576" s="150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50"/>
      <c r="AF576" s="150"/>
      <c r="AG576" s="18"/>
      <c r="AH576" s="18"/>
      <c r="AI576" s="18"/>
      <c r="AJ576" s="18"/>
      <c r="AK576" s="18"/>
      <c r="AL576" s="18"/>
    </row>
    <row r="577" spans="1:38" s="11" customFormat="1" ht="15" hidden="1" customHeight="1" x14ac:dyDescent="0.2">
      <c r="A577" s="301"/>
      <c r="B577" s="79"/>
      <c r="C577" s="159"/>
      <c r="D577" s="159"/>
      <c r="E577" s="17"/>
      <c r="F577" s="18"/>
      <c r="G577" s="18"/>
      <c r="H577" s="18"/>
      <c r="I577" s="18"/>
      <c r="J577" s="18"/>
      <c r="K577" s="18"/>
      <c r="L577" s="18"/>
      <c r="M577" s="18"/>
      <c r="N577" s="150"/>
      <c r="O577" s="150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50"/>
      <c r="AF577" s="150"/>
      <c r="AG577" s="18"/>
      <c r="AH577" s="18"/>
      <c r="AI577" s="18"/>
      <c r="AJ577" s="18"/>
      <c r="AK577" s="18"/>
      <c r="AL577" s="18"/>
    </row>
    <row r="578" spans="1:38" s="11" customFormat="1" ht="15" hidden="1" customHeight="1" x14ac:dyDescent="0.2">
      <c r="A578" s="301"/>
      <c r="B578" s="79"/>
      <c r="C578" s="159"/>
      <c r="D578" s="159"/>
      <c r="E578" s="17"/>
      <c r="F578" s="18"/>
      <c r="G578" s="18"/>
      <c r="H578" s="18"/>
      <c r="I578" s="18"/>
      <c r="J578" s="18"/>
      <c r="K578" s="18"/>
      <c r="L578" s="18"/>
      <c r="M578" s="18"/>
      <c r="N578" s="150"/>
      <c r="O578" s="150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50"/>
      <c r="AF578" s="150"/>
      <c r="AG578" s="18"/>
      <c r="AH578" s="18"/>
      <c r="AI578" s="18"/>
      <c r="AJ578" s="18"/>
      <c r="AK578" s="18"/>
      <c r="AL578" s="18"/>
    </row>
    <row r="579" spans="1:38" s="11" customFormat="1" ht="15" hidden="1" customHeight="1" x14ac:dyDescent="0.2">
      <c r="A579" s="301"/>
      <c r="B579" s="79"/>
      <c r="C579" s="159"/>
      <c r="D579" s="159"/>
      <c r="E579" s="17"/>
      <c r="F579" s="18"/>
      <c r="G579" s="18"/>
      <c r="H579" s="18"/>
      <c r="I579" s="18"/>
      <c r="J579" s="18"/>
      <c r="K579" s="18"/>
      <c r="L579" s="18"/>
      <c r="M579" s="18"/>
      <c r="N579" s="150"/>
      <c r="O579" s="150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50"/>
      <c r="AF579" s="150"/>
      <c r="AG579" s="18"/>
      <c r="AH579" s="18"/>
      <c r="AI579" s="18"/>
      <c r="AJ579" s="18"/>
      <c r="AK579" s="18"/>
      <c r="AL579" s="18"/>
    </row>
    <row r="580" spans="1:38" s="11" customFormat="1" ht="15" hidden="1" customHeight="1" x14ac:dyDescent="0.2">
      <c r="A580" s="301"/>
      <c r="B580" s="79"/>
      <c r="C580" s="159"/>
      <c r="D580" s="159"/>
      <c r="E580" s="17"/>
      <c r="F580" s="18"/>
      <c r="G580" s="18"/>
      <c r="H580" s="18"/>
      <c r="I580" s="18"/>
      <c r="J580" s="18"/>
      <c r="K580" s="18"/>
      <c r="L580" s="18"/>
      <c r="M580" s="18"/>
      <c r="N580" s="150"/>
      <c r="O580" s="150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50"/>
      <c r="AF580" s="150"/>
      <c r="AG580" s="18"/>
      <c r="AH580" s="18"/>
      <c r="AI580" s="18"/>
      <c r="AJ580" s="18"/>
      <c r="AK580" s="18"/>
      <c r="AL580" s="18"/>
    </row>
    <row r="581" spans="1:38" s="11" customFormat="1" ht="15" hidden="1" customHeight="1" x14ac:dyDescent="0.2">
      <c r="A581" s="301"/>
      <c r="B581" s="79"/>
      <c r="C581" s="159"/>
      <c r="D581" s="159"/>
      <c r="E581" s="17"/>
      <c r="F581" s="18"/>
      <c r="G581" s="18"/>
      <c r="H581" s="18"/>
      <c r="I581" s="18"/>
      <c r="J581" s="18"/>
      <c r="K581" s="18"/>
      <c r="L581" s="18"/>
      <c r="M581" s="18"/>
      <c r="N581" s="150"/>
      <c r="O581" s="150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50"/>
      <c r="AF581" s="150"/>
      <c r="AG581" s="18"/>
      <c r="AH581" s="18"/>
      <c r="AI581" s="18"/>
      <c r="AJ581" s="18"/>
      <c r="AK581" s="18"/>
      <c r="AL581" s="18"/>
    </row>
    <row r="582" spans="1:38" s="11" customFormat="1" ht="15" hidden="1" customHeight="1" x14ac:dyDescent="0.2">
      <c r="A582" s="301"/>
      <c r="B582" s="79"/>
      <c r="C582" s="159"/>
      <c r="D582" s="159"/>
      <c r="E582" s="17"/>
      <c r="F582" s="18"/>
      <c r="G582" s="18"/>
      <c r="H582" s="18"/>
      <c r="I582" s="18"/>
      <c r="J582" s="18"/>
      <c r="K582" s="18"/>
      <c r="L582" s="18"/>
      <c r="M582" s="18"/>
      <c r="N582" s="150"/>
      <c r="O582" s="150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50"/>
      <c r="AF582" s="150"/>
      <c r="AG582" s="18"/>
      <c r="AH582" s="18"/>
      <c r="AI582" s="18"/>
      <c r="AJ582" s="18"/>
      <c r="AK582" s="18"/>
      <c r="AL582" s="18"/>
    </row>
    <row r="583" spans="1:38" s="11" customFormat="1" ht="15" hidden="1" customHeight="1" x14ac:dyDescent="0.2">
      <c r="A583" s="301"/>
      <c r="B583" s="79"/>
      <c r="C583" s="159"/>
      <c r="D583" s="159"/>
      <c r="E583" s="17"/>
      <c r="F583" s="18"/>
      <c r="G583" s="18"/>
      <c r="H583" s="18"/>
      <c r="I583" s="18"/>
      <c r="J583" s="18"/>
      <c r="K583" s="18"/>
      <c r="L583" s="18"/>
      <c r="M583" s="18"/>
      <c r="N583" s="150"/>
      <c r="O583" s="150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50"/>
      <c r="AF583" s="150"/>
      <c r="AG583" s="18"/>
      <c r="AH583" s="18"/>
      <c r="AI583" s="18"/>
      <c r="AJ583" s="18"/>
      <c r="AK583" s="18"/>
      <c r="AL583" s="18"/>
    </row>
    <row r="584" spans="1:38" s="11" customFormat="1" ht="15" hidden="1" customHeight="1" x14ac:dyDescent="0.2">
      <c r="A584" s="301"/>
      <c r="B584" s="79"/>
      <c r="C584" s="159"/>
      <c r="D584" s="159"/>
      <c r="E584" s="17"/>
      <c r="F584" s="18"/>
      <c r="G584" s="18"/>
      <c r="H584" s="18"/>
      <c r="I584" s="18"/>
      <c r="J584" s="18"/>
      <c r="K584" s="18"/>
      <c r="L584" s="18"/>
      <c r="M584" s="18"/>
      <c r="N584" s="150"/>
      <c r="O584" s="150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50"/>
      <c r="AF584" s="150"/>
      <c r="AG584" s="18"/>
      <c r="AH584" s="18"/>
      <c r="AI584" s="18"/>
      <c r="AJ584" s="18"/>
      <c r="AK584" s="18"/>
      <c r="AL584" s="18"/>
    </row>
    <row r="585" spans="1:38" s="11" customFormat="1" ht="15" hidden="1" customHeight="1" x14ac:dyDescent="0.2">
      <c r="A585" s="301"/>
      <c r="B585" s="79"/>
      <c r="C585" s="159"/>
      <c r="D585" s="159"/>
      <c r="E585" s="17"/>
      <c r="F585" s="18"/>
      <c r="G585" s="18"/>
      <c r="H585" s="18"/>
      <c r="I585" s="18"/>
      <c r="J585" s="18"/>
      <c r="K585" s="18"/>
      <c r="L585" s="18"/>
      <c r="M585" s="18"/>
      <c r="N585" s="150"/>
      <c r="O585" s="150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50"/>
      <c r="AF585" s="150"/>
      <c r="AG585" s="18"/>
      <c r="AH585" s="18"/>
      <c r="AI585" s="18"/>
      <c r="AJ585" s="18"/>
      <c r="AK585" s="18"/>
      <c r="AL585" s="18"/>
    </row>
    <row r="586" spans="1:38" s="11" customFormat="1" ht="15" hidden="1" customHeight="1" x14ac:dyDescent="0.2">
      <c r="A586" s="301"/>
      <c r="B586" s="79"/>
      <c r="C586" s="159"/>
      <c r="D586" s="159"/>
      <c r="E586" s="17"/>
      <c r="F586" s="18"/>
      <c r="G586" s="18"/>
      <c r="H586" s="18"/>
      <c r="I586" s="18"/>
      <c r="J586" s="18"/>
      <c r="K586" s="18"/>
      <c r="L586" s="18"/>
      <c r="M586" s="18"/>
      <c r="N586" s="150"/>
      <c r="O586" s="150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50"/>
      <c r="AF586" s="150"/>
      <c r="AG586" s="18"/>
      <c r="AH586" s="18"/>
      <c r="AI586" s="18"/>
      <c r="AJ586" s="18"/>
      <c r="AK586" s="18"/>
      <c r="AL586" s="18"/>
    </row>
    <row r="587" spans="1:38" s="11" customFormat="1" ht="15" hidden="1" customHeight="1" x14ac:dyDescent="0.2">
      <c r="A587" s="301"/>
      <c r="B587" s="79"/>
      <c r="C587" s="159"/>
      <c r="D587" s="159"/>
      <c r="E587" s="17"/>
      <c r="F587" s="18"/>
      <c r="G587" s="18"/>
      <c r="H587" s="18"/>
      <c r="I587" s="18"/>
      <c r="J587" s="18"/>
      <c r="K587" s="18"/>
      <c r="L587" s="18"/>
      <c r="M587" s="18"/>
      <c r="N587" s="150"/>
      <c r="O587" s="150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50"/>
      <c r="AF587" s="150"/>
      <c r="AG587" s="18"/>
      <c r="AH587" s="18"/>
      <c r="AI587" s="18"/>
      <c r="AJ587" s="18"/>
      <c r="AK587" s="18"/>
      <c r="AL587" s="18"/>
    </row>
    <row r="588" spans="1:38" s="11" customFormat="1" ht="15" hidden="1" customHeight="1" x14ac:dyDescent="0.2">
      <c r="A588" s="301"/>
      <c r="B588" s="79"/>
      <c r="C588" s="159"/>
      <c r="D588" s="159"/>
      <c r="E588" s="17"/>
      <c r="F588" s="18"/>
      <c r="G588" s="18"/>
      <c r="H588" s="18"/>
      <c r="I588" s="18"/>
      <c r="J588" s="18"/>
      <c r="K588" s="18"/>
      <c r="L588" s="18"/>
      <c r="M588" s="18"/>
      <c r="N588" s="150"/>
      <c r="O588" s="150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50"/>
      <c r="AF588" s="150"/>
      <c r="AG588" s="18"/>
      <c r="AH588" s="18"/>
      <c r="AI588" s="18"/>
      <c r="AJ588" s="18"/>
      <c r="AK588" s="18"/>
      <c r="AL588" s="18"/>
    </row>
    <row r="589" spans="1:38" s="11" customFormat="1" ht="15" hidden="1" customHeight="1" x14ac:dyDescent="0.2">
      <c r="A589" s="301"/>
      <c r="B589" s="79"/>
      <c r="C589" s="159"/>
      <c r="D589" s="159"/>
      <c r="E589" s="17"/>
      <c r="F589" s="18"/>
      <c r="G589" s="18"/>
      <c r="H589" s="18"/>
      <c r="I589" s="18"/>
      <c r="J589" s="18"/>
      <c r="K589" s="18"/>
      <c r="L589" s="18"/>
      <c r="M589" s="18"/>
      <c r="N589" s="150"/>
      <c r="O589" s="150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50"/>
      <c r="AF589" s="150"/>
      <c r="AG589" s="18"/>
      <c r="AH589" s="18"/>
      <c r="AI589" s="18"/>
      <c r="AJ589" s="18"/>
      <c r="AK589" s="18"/>
      <c r="AL589" s="18"/>
    </row>
    <row r="590" spans="1:38" s="11" customFormat="1" ht="15" hidden="1" customHeight="1" x14ac:dyDescent="0.2">
      <c r="A590" s="301"/>
      <c r="B590" s="79"/>
      <c r="C590" s="159"/>
      <c r="D590" s="159"/>
      <c r="E590" s="17"/>
      <c r="F590" s="18"/>
      <c r="G590" s="18"/>
      <c r="H590" s="18"/>
      <c r="I590" s="18"/>
      <c r="J590" s="18"/>
      <c r="K590" s="18"/>
      <c r="L590" s="18"/>
      <c r="M590" s="18"/>
      <c r="N590" s="150"/>
      <c r="O590" s="150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50"/>
      <c r="AF590" s="150"/>
      <c r="AG590" s="18"/>
      <c r="AH590" s="18"/>
      <c r="AI590" s="18"/>
      <c r="AJ590" s="18"/>
      <c r="AK590" s="18"/>
      <c r="AL590" s="18"/>
    </row>
    <row r="591" spans="1:38" s="11" customFormat="1" ht="15" hidden="1" customHeight="1" x14ac:dyDescent="0.2">
      <c r="A591" s="301"/>
      <c r="B591" s="79"/>
      <c r="C591" s="159"/>
      <c r="D591" s="159"/>
      <c r="E591" s="17"/>
      <c r="F591" s="18"/>
      <c r="G591" s="18"/>
      <c r="H591" s="18"/>
      <c r="I591" s="18"/>
      <c r="J591" s="18"/>
      <c r="K591" s="18"/>
      <c r="L591" s="18"/>
      <c r="M591" s="18"/>
      <c r="N591" s="150"/>
      <c r="O591" s="150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50"/>
      <c r="AF591" s="150"/>
      <c r="AG591" s="18"/>
      <c r="AH591" s="18"/>
      <c r="AI591" s="18"/>
      <c r="AJ591" s="18"/>
      <c r="AK591" s="18"/>
      <c r="AL591" s="18"/>
    </row>
    <row r="592" spans="1:38" s="11" customFormat="1" ht="15" hidden="1" customHeight="1" x14ac:dyDescent="0.2">
      <c r="A592" s="301"/>
      <c r="B592" s="79"/>
      <c r="C592" s="159"/>
      <c r="D592" s="159"/>
      <c r="E592" s="17"/>
      <c r="F592" s="18"/>
      <c r="G592" s="18"/>
      <c r="H592" s="18"/>
      <c r="I592" s="18"/>
      <c r="J592" s="18"/>
      <c r="K592" s="18"/>
      <c r="L592" s="18"/>
      <c r="M592" s="18"/>
      <c r="N592" s="150"/>
      <c r="O592" s="150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50"/>
      <c r="AF592" s="150"/>
      <c r="AG592" s="18"/>
      <c r="AH592" s="18"/>
      <c r="AI592" s="18"/>
      <c r="AJ592" s="18"/>
      <c r="AK592" s="18"/>
      <c r="AL592" s="18"/>
    </row>
    <row r="593" spans="1:38" s="11" customFormat="1" ht="15" hidden="1" customHeight="1" x14ac:dyDescent="0.2">
      <c r="A593" s="301"/>
      <c r="B593" s="79"/>
      <c r="C593" s="159"/>
      <c r="D593" s="159"/>
      <c r="E593" s="17"/>
      <c r="F593" s="18"/>
      <c r="G593" s="18"/>
      <c r="H593" s="18"/>
      <c r="I593" s="18"/>
      <c r="J593" s="18"/>
      <c r="K593" s="18"/>
      <c r="L593" s="18"/>
      <c r="M593" s="18"/>
      <c r="N593" s="150"/>
      <c r="O593" s="150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50"/>
      <c r="AF593" s="150"/>
      <c r="AG593" s="18"/>
      <c r="AH593" s="18"/>
      <c r="AI593" s="18"/>
      <c r="AJ593" s="18"/>
      <c r="AK593" s="18"/>
      <c r="AL593" s="18"/>
    </row>
    <row r="594" spans="1:38" s="11" customFormat="1" ht="15" hidden="1" customHeight="1" x14ac:dyDescent="0.2">
      <c r="A594" s="301"/>
      <c r="B594" s="79"/>
      <c r="C594" s="159"/>
      <c r="D594" s="159"/>
      <c r="E594" s="17"/>
      <c r="F594" s="18"/>
      <c r="G594" s="18"/>
      <c r="H594" s="18"/>
      <c r="I594" s="18"/>
      <c r="J594" s="18"/>
      <c r="K594" s="18"/>
      <c r="L594" s="18"/>
      <c r="M594" s="18"/>
      <c r="N594" s="150"/>
      <c r="O594" s="150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50"/>
      <c r="AF594" s="150"/>
      <c r="AG594" s="18"/>
      <c r="AH594" s="18"/>
      <c r="AI594" s="18"/>
      <c r="AJ594" s="18"/>
      <c r="AK594" s="18"/>
      <c r="AL594" s="18"/>
    </row>
    <row r="595" spans="1:38" s="11" customFormat="1" ht="15" hidden="1" customHeight="1" x14ac:dyDescent="0.2">
      <c r="A595" s="301"/>
      <c r="B595" s="79"/>
      <c r="C595" s="159"/>
      <c r="D595" s="159"/>
      <c r="E595" s="17"/>
      <c r="F595" s="18"/>
      <c r="G595" s="18"/>
      <c r="H595" s="18"/>
      <c r="I595" s="18"/>
      <c r="J595" s="18"/>
      <c r="K595" s="18"/>
      <c r="L595" s="18"/>
      <c r="M595" s="18"/>
      <c r="N595" s="150"/>
      <c r="O595" s="150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50"/>
      <c r="AF595" s="150"/>
      <c r="AG595" s="18"/>
      <c r="AH595" s="18"/>
      <c r="AI595" s="18"/>
      <c r="AJ595" s="18"/>
      <c r="AK595" s="18"/>
      <c r="AL595" s="18"/>
    </row>
    <row r="596" spans="1:38" s="11" customFormat="1" ht="15" hidden="1" customHeight="1" x14ac:dyDescent="0.2">
      <c r="A596" s="301"/>
      <c r="B596" s="79"/>
      <c r="C596" s="159"/>
      <c r="D596" s="159"/>
      <c r="E596" s="17"/>
      <c r="F596" s="18"/>
      <c r="G596" s="18"/>
      <c r="H596" s="18"/>
      <c r="I596" s="18"/>
      <c r="J596" s="18"/>
      <c r="K596" s="18"/>
      <c r="L596" s="18"/>
      <c r="M596" s="18"/>
      <c r="N596" s="150"/>
      <c r="O596" s="150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50"/>
      <c r="AF596" s="150"/>
      <c r="AG596" s="18"/>
      <c r="AH596" s="18"/>
      <c r="AI596" s="18"/>
      <c r="AJ596" s="18"/>
      <c r="AK596" s="18"/>
      <c r="AL596" s="18"/>
    </row>
    <row r="597" spans="1:38" s="11" customFormat="1" ht="15" hidden="1" customHeight="1" x14ac:dyDescent="0.2">
      <c r="A597" s="301"/>
      <c r="B597" s="79"/>
      <c r="C597" s="159"/>
      <c r="D597" s="159"/>
      <c r="E597" s="17"/>
      <c r="F597" s="18"/>
      <c r="G597" s="18"/>
      <c r="H597" s="18"/>
      <c r="I597" s="18"/>
      <c r="J597" s="18"/>
      <c r="K597" s="18"/>
      <c r="L597" s="18"/>
      <c r="M597" s="18"/>
      <c r="N597" s="150"/>
      <c r="O597" s="150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50"/>
      <c r="AF597" s="150"/>
      <c r="AG597" s="18"/>
      <c r="AH597" s="18"/>
      <c r="AI597" s="18"/>
      <c r="AJ597" s="18"/>
      <c r="AK597" s="18"/>
      <c r="AL597" s="18"/>
    </row>
    <row r="598" spans="1:38" s="11" customFormat="1" ht="15" hidden="1" customHeight="1" x14ac:dyDescent="0.2">
      <c r="A598" s="301"/>
      <c r="B598" s="79"/>
      <c r="C598" s="159"/>
      <c r="D598" s="159"/>
      <c r="E598" s="17"/>
      <c r="F598" s="18"/>
      <c r="G598" s="18"/>
      <c r="H598" s="18"/>
      <c r="I598" s="18"/>
      <c r="J598" s="18"/>
      <c r="K598" s="18"/>
      <c r="L598" s="18"/>
      <c r="M598" s="18"/>
      <c r="N598" s="150"/>
      <c r="O598" s="150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50"/>
      <c r="AF598" s="150"/>
      <c r="AG598" s="18"/>
      <c r="AH598" s="18"/>
      <c r="AI598" s="18"/>
      <c r="AJ598" s="18"/>
      <c r="AK598" s="18"/>
      <c r="AL598" s="18"/>
    </row>
    <row r="599" spans="1:38" s="11" customFormat="1" ht="15" hidden="1" customHeight="1" x14ac:dyDescent="0.2">
      <c r="A599" s="301"/>
      <c r="B599" s="79"/>
      <c r="C599" s="159"/>
      <c r="D599" s="159"/>
      <c r="E599" s="17"/>
      <c r="F599" s="18"/>
      <c r="G599" s="18"/>
      <c r="H599" s="18"/>
      <c r="I599" s="18"/>
      <c r="J599" s="18"/>
      <c r="K599" s="18"/>
      <c r="L599" s="18"/>
      <c r="M599" s="18"/>
      <c r="N599" s="150"/>
      <c r="O599" s="150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50"/>
      <c r="AF599" s="150"/>
      <c r="AG599" s="18"/>
      <c r="AH599" s="18"/>
      <c r="AI599" s="18"/>
      <c r="AJ599" s="18"/>
      <c r="AK599" s="18"/>
      <c r="AL599" s="18"/>
    </row>
    <row r="600" spans="1:38" s="11" customFormat="1" ht="15" hidden="1" customHeight="1" x14ac:dyDescent="0.2">
      <c r="A600" s="301"/>
      <c r="B600" s="79"/>
      <c r="C600" s="159"/>
      <c r="D600" s="159"/>
      <c r="E600" s="17"/>
      <c r="F600" s="18"/>
      <c r="G600" s="18"/>
      <c r="H600" s="18"/>
      <c r="I600" s="18"/>
      <c r="J600" s="18"/>
      <c r="K600" s="18"/>
      <c r="L600" s="18"/>
      <c r="M600" s="18"/>
      <c r="N600" s="150"/>
      <c r="O600" s="150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50"/>
      <c r="AF600" s="150"/>
      <c r="AG600" s="18"/>
      <c r="AH600" s="18"/>
      <c r="AI600" s="18"/>
      <c r="AJ600" s="18"/>
      <c r="AK600" s="18"/>
      <c r="AL600" s="18"/>
    </row>
    <row r="601" spans="1:38" s="11" customFormat="1" ht="15" hidden="1" customHeight="1" x14ac:dyDescent="0.2">
      <c r="A601" s="301"/>
      <c r="B601" s="79"/>
      <c r="C601" s="159"/>
      <c r="D601" s="159"/>
      <c r="E601" s="17"/>
      <c r="F601" s="18"/>
      <c r="G601" s="18"/>
      <c r="H601" s="18"/>
      <c r="I601" s="18"/>
      <c r="J601" s="18"/>
      <c r="K601" s="18"/>
      <c r="L601" s="18"/>
      <c r="M601" s="18"/>
      <c r="N601" s="150"/>
      <c r="O601" s="150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50"/>
      <c r="AF601" s="150"/>
      <c r="AG601" s="18"/>
      <c r="AH601" s="18"/>
      <c r="AI601" s="18"/>
      <c r="AJ601" s="18"/>
      <c r="AK601" s="18"/>
      <c r="AL601" s="18"/>
    </row>
    <row r="602" spans="1:38" s="11" customFormat="1" ht="15" hidden="1" customHeight="1" x14ac:dyDescent="0.2">
      <c r="A602" s="301"/>
      <c r="B602" s="79"/>
      <c r="C602" s="159"/>
      <c r="D602" s="159"/>
      <c r="E602" s="17"/>
      <c r="F602" s="18"/>
      <c r="G602" s="18"/>
      <c r="H602" s="18"/>
      <c r="I602" s="18"/>
      <c r="J602" s="18"/>
      <c r="K602" s="18"/>
      <c r="L602" s="18"/>
      <c r="M602" s="18"/>
      <c r="N602" s="150"/>
      <c r="O602" s="150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50"/>
      <c r="AF602" s="150"/>
      <c r="AG602" s="18"/>
      <c r="AH602" s="18"/>
      <c r="AI602" s="18"/>
      <c r="AJ602" s="18"/>
      <c r="AK602" s="18"/>
      <c r="AL602" s="18"/>
    </row>
    <row r="603" spans="1:38" s="11" customFormat="1" ht="15" hidden="1" customHeight="1" x14ac:dyDescent="0.2">
      <c r="A603" s="301"/>
      <c r="B603" s="79"/>
      <c r="C603" s="159"/>
      <c r="D603" s="159"/>
      <c r="E603" s="17"/>
      <c r="F603" s="18"/>
      <c r="G603" s="18"/>
      <c r="H603" s="18"/>
      <c r="I603" s="18"/>
      <c r="J603" s="18"/>
      <c r="K603" s="18"/>
      <c r="L603" s="18"/>
      <c r="M603" s="18"/>
      <c r="N603" s="150"/>
      <c r="O603" s="150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50"/>
      <c r="AF603" s="150"/>
      <c r="AG603" s="18"/>
      <c r="AH603" s="18"/>
      <c r="AI603" s="18"/>
      <c r="AJ603" s="18"/>
      <c r="AK603" s="18"/>
      <c r="AL603" s="18"/>
    </row>
    <row r="604" spans="1:38" s="11" customFormat="1" ht="15" hidden="1" customHeight="1" x14ac:dyDescent="0.2">
      <c r="A604" s="301"/>
      <c r="B604" s="79"/>
      <c r="C604" s="159"/>
      <c r="D604" s="159"/>
      <c r="E604" s="17"/>
      <c r="F604" s="18"/>
      <c r="G604" s="18"/>
      <c r="H604" s="18"/>
      <c r="I604" s="18"/>
      <c r="J604" s="18"/>
      <c r="K604" s="18"/>
      <c r="L604" s="18"/>
      <c r="M604" s="18"/>
      <c r="N604" s="150"/>
      <c r="O604" s="150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50"/>
      <c r="AF604" s="150"/>
      <c r="AG604" s="18"/>
      <c r="AH604" s="18"/>
      <c r="AI604" s="18"/>
      <c r="AJ604" s="18"/>
      <c r="AK604" s="18"/>
      <c r="AL604" s="18"/>
    </row>
    <row r="605" spans="1:38" s="11" customFormat="1" ht="15" hidden="1" customHeight="1" x14ac:dyDescent="0.2">
      <c r="A605" s="301"/>
      <c r="B605" s="79"/>
      <c r="C605" s="159"/>
      <c r="D605" s="159"/>
      <c r="E605" s="17"/>
      <c r="F605" s="18"/>
      <c r="G605" s="18"/>
      <c r="H605" s="18"/>
      <c r="I605" s="18"/>
      <c r="J605" s="18"/>
      <c r="K605" s="18"/>
      <c r="L605" s="18"/>
      <c r="M605" s="18"/>
      <c r="N605" s="150"/>
      <c r="O605" s="150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50"/>
      <c r="AF605" s="150"/>
      <c r="AG605" s="18"/>
      <c r="AH605" s="18"/>
      <c r="AI605" s="18"/>
      <c r="AJ605" s="18"/>
      <c r="AK605" s="18"/>
      <c r="AL605" s="18"/>
    </row>
    <row r="606" spans="1:38" s="11" customFormat="1" ht="15" hidden="1" customHeight="1" x14ac:dyDescent="0.2">
      <c r="A606" s="301"/>
      <c r="B606" s="79"/>
      <c r="C606" s="159"/>
      <c r="D606" s="159"/>
      <c r="E606" s="17"/>
      <c r="F606" s="18"/>
      <c r="G606" s="18"/>
      <c r="H606" s="18"/>
      <c r="I606" s="18"/>
      <c r="J606" s="18"/>
      <c r="K606" s="18"/>
      <c r="L606" s="18"/>
      <c r="M606" s="18"/>
      <c r="N606" s="150"/>
      <c r="O606" s="150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50"/>
      <c r="AF606" s="150"/>
      <c r="AG606" s="18"/>
      <c r="AH606" s="18"/>
      <c r="AI606" s="18"/>
      <c r="AJ606" s="18"/>
      <c r="AK606" s="18"/>
      <c r="AL606" s="18"/>
    </row>
    <row r="607" spans="1:38" s="11" customFormat="1" ht="15" hidden="1" customHeight="1" x14ac:dyDescent="0.15">
      <c r="A607" s="301"/>
      <c r="B607" s="79"/>
      <c r="C607" s="202"/>
      <c r="D607" s="203"/>
      <c r="E607" s="203"/>
      <c r="F607" s="204"/>
      <c r="G607" s="205"/>
      <c r="H607" s="205"/>
      <c r="I607" s="206"/>
      <c r="J607" s="205"/>
      <c r="K607" s="205"/>
      <c r="L607" s="207"/>
      <c r="M607" s="208"/>
      <c r="N607" s="209"/>
      <c r="O607" s="152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52"/>
      <c r="AF607" s="152"/>
      <c r="AG607" s="14"/>
      <c r="AH607" s="73"/>
      <c r="AI607" s="14"/>
      <c r="AJ607" s="14"/>
    </row>
    <row r="608" spans="1:38" s="11" customFormat="1" ht="15" hidden="1" customHeight="1" x14ac:dyDescent="0.15">
      <c r="A608" s="301"/>
      <c r="B608" s="79"/>
      <c r="C608" s="202"/>
      <c r="D608" s="203"/>
      <c r="E608" s="203"/>
      <c r="F608" s="204"/>
      <c r="G608" s="205"/>
      <c r="H608" s="205"/>
      <c r="I608" s="206"/>
      <c r="J608" s="205"/>
      <c r="K608" s="205"/>
      <c r="L608" s="207"/>
      <c r="M608" s="208"/>
      <c r="N608" s="209"/>
      <c r="O608" s="152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52"/>
      <c r="AF608" s="152"/>
      <c r="AG608" s="14"/>
      <c r="AH608" s="73"/>
      <c r="AI608" s="14"/>
      <c r="AJ608" s="14"/>
    </row>
    <row r="609" spans="1:36" s="11" customFormat="1" ht="15" hidden="1" customHeight="1" x14ac:dyDescent="0.15">
      <c r="A609" s="301"/>
      <c r="B609" s="79"/>
      <c r="C609" s="202"/>
      <c r="D609" s="203"/>
      <c r="E609" s="203"/>
      <c r="F609" s="204"/>
      <c r="G609" s="205"/>
      <c r="H609" s="205"/>
      <c r="I609" s="206"/>
      <c r="J609" s="205"/>
      <c r="K609" s="205"/>
      <c r="L609" s="207"/>
      <c r="M609" s="208"/>
      <c r="N609" s="209"/>
      <c r="O609" s="152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52"/>
      <c r="AF609" s="152"/>
      <c r="AG609" s="14"/>
      <c r="AH609" s="73"/>
      <c r="AI609" s="14"/>
      <c r="AJ609" s="14"/>
    </row>
    <row r="610" spans="1:36" s="11" customFormat="1" ht="15" hidden="1" customHeight="1" x14ac:dyDescent="0.15">
      <c r="A610" s="301"/>
      <c r="B610" s="79"/>
      <c r="C610" s="202"/>
      <c r="D610" s="203"/>
      <c r="E610" s="203"/>
      <c r="F610" s="204"/>
      <c r="G610" s="205"/>
      <c r="H610" s="205"/>
      <c r="I610" s="206"/>
      <c r="J610" s="205"/>
      <c r="K610" s="205"/>
      <c r="L610" s="207"/>
      <c r="M610" s="208"/>
      <c r="N610" s="209"/>
      <c r="O610" s="152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52"/>
      <c r="AF610" s="152"/>
      <c r="AG610" s="14"/>
      <c r="AH610" s="73"/>
      <c r="AI610" s="14"/>
      <c r="AJ610" s="14"/>
    </row>
    <row r="611" spans="1:36" s="11" customFormat="1" ht="15" hidden="1" customHeight="1" x14ac:dyDescent="0.15">
      <c r="A611" s="301"/>
      <c r="B611" s="79"/>
      <c r="C611" s="202"/>
      <c r="D611" s="203"/>
      <c r="E611" s="203"/>
      <c r="F611" s="204"/>
      <c r="G611" s="205"/>
      <c r="H611" s="205"/>
      <c r="I611" s="206"/>
      <c r="J611" s="205"/>
      <c r="K611" s="205"/>
      <c r="L611" s="207"/>
      <c r="M611" s="208"/>
      <c r="N611" s="209"/>
      <c r="O611" s="152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52"/>
      <c r="AF611" s="152"/>
      <c r="AG611" s="14"/>
      <c r="AH611" s="73"/>
      <c r="AI611" s="14"/>
      <c r="AJ611" s="14"/>
    </row>
    <row r="612" spans="1:36" s="11" customFormat="1" ht="15" hidden="1" customHeight="1" x14ac:dyDescent="0.15">
      <c r="A612" s="301"/>
      <c r="B612" s="79"/>
      <c r="C612" s="202"/>
      <c r="D612" s="203"/>
      <c r="E612" s="203"/>
      <c r="F612" s="204"/>
      <c r="G612" s="205"/>
      <c r="H612" s="205"/>
      <c r="I612" s="206"/>
      <c r="J612" s="205"/>
      <c r="K612" s="205"/>
      <c r="L612" s="207"/>
      <c r="M612" s="208"/>
      <c r="N612" s="209"/>
      <c r="O612" s="152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52"/>
      <c r="AF612" s="152"/>
      <c r="AG612" s="14"/>
      <c r="AH612" s="73"/>
      <c r="AI612" s="14"/>
      <c r="AJ612" s="14"/>
    </row>
    <row r="613" spans="1:36" s="11" customFormat="1" ht="15" hidden="1" customHeight="1" x14ac:dyDescent="0.15">
      <c r="A613" s="301"/>
      <c r="B613" s="79"/>
      <c r="C613" s="202"/>
      <c r="D613" s="203"/>
      <c r="E613" s="203"/>
      <c r="F613" s="204"/>
      <c r="G613" s="205"/>
      <c r="H613" s="205"/>
      <c r="I613" s="206"/>
      <c r="J613" s="205"/>
      <c r="K613" s="205"/>
      <c r="L613" s="207"/>
      <c r="M613" s="208"/>
      <c r="N613" s="209"/>
      <c r="O613" s="152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52"/>
      <c r="AF613" s="152"/>
      <c r="AG613" s="14"/>
      <c r="AH613" s="73"/>
      <c r="AI613" s="14"/>
      <c r="AJ613" s="14"/>
    </row>
    <row r="614" spans="1:36" s="11" customFormat="1" ht="15" hidden="1" customHeight="1" x14ac:dyDescent="0.15">
      <c r="A614" s="301"/>
      <c r="B614" s="79"/>
      <c r="C614" s="202"/>
      <c r="D614" s="203"/>
      <c r="E614" s="203"/>
      <c r="F614" s="204"/>
      <c r="G614" s="205"/>
      <c r="H614" s="205"/>
      <c r="I614" s="206"/>
      <c r="J614" s="205"/>
      <c r="K614" s="205"/>
      <c r="L614" s="207"/>
      <c r="M614" s="208"/>
      <c r="N614" s="209"/>
      <c r="O614" s="152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52"/>
      <c r="AF614" s="152"/>
      <c r="AG614" s="14"/>
      <c r="AH614" s="73"/>
      <c r="AI614" s="14"/>
      <c r="AJ614" s="14"/>
    </row>
    <row r="615" spans="1:36" s="11" customFormat="1" ht="15" hidden="1" customHeight="1" x14ac:dyDescent="0.15">
      <c r="A615" s="301"/>
      <c r="B615" s="79"/>
      <c r="C615" s="202"/>
      <c r="D615" s="203"/>
      <c r="E615" s="203"/>
      <c r="F615" s="204"/>
      <c r="G615" s="205"/>
      <c r="H615" s="205"/>
      <c r="I615" s="206"/>
      <c r="J615" s="205"/>
      <c r="K615" s="205"/>
      <c r="L615" s="207"/>
      <c r="M615" s="208"/>
      <c r="N615" s="209"/>
      <c r="O615" s="152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52"/>
      <c r="AF615" s="152"/>
      <c r="AG615" s="14"/>
      <c r="AH615" s="73"/>
      <c r="AI615" s="14"/>
      <c r="AJ615" s="14"/>
    </row>
    <row r="616" spans="1:36" s="11" customFormat="1" ht="15" hidden="1" customHeight="1" x14ac:dyDescent="0.15">
      <c r="A616" s="301"/>
      <c r="B616" s="79"/>
      <c r="C616" s="202"/>
      <c r="D616" s="203"/>
      <c r="E616" s="203"/>
      <c r="F616" s="204"/>
      <c r="G616" s="205"/>
      <c r="H616" s="205"/>
      <c r="I616" s="206"/>
      <c r="J616" s="205"/>
      <c r="K616" s="205"/>
      <c r="L616" s="207"/>
      <c r="M616" s="208"/>
      <c r="N616" s="209"/>
      <c r="O616" s="152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52"/>
      <c r="AF616" s="152"/>
      <c r="AG616" s="14"/>
      <c r="AH616" s="73"/>
      <c r="AI616" s="14"/>
      <c r="AJ616" s="14"/>
    </row>
    <row r="617" spans="1:36" s="11" customFormat="1" ht="15" hidden="1" customHeight="1" x14ac:dyDescent="0.15">
      <c r="A617" s="301"/>
      <c r="B617" s="79"/>
      <c r="C617" s="202"/>
      <c r="D617" s="203"/>
      <c r="E617" s="203"/>
      <c r="F617" s="204"/>
      <c r="G617" s="205"/>
      <c r="H617" s="205"/>
      <c r="I617" s="206"/>
      <c r="J617" s="205"/>
      <c r="K617" s="205"/>
      <c r="L617" s="207"/>
      <c r="M617" s="208"/>
      <c r="N617" s="209"/>
      <c r="O617" s="152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52"/>
      <c r="AF617" s="152"/>
      <c r="AG617" s="14"/>
      <c r="AH617" s="73"/>
      <c r="AI617" s="14"/>
      <c r="AJ617" s="14"/>
    </row>
    <row r="618" spans="1:36" s="11" customFormat="1" ht="15" hidden="1" customHeight="1" x14ac:dyDescent="0.15">
      <c r="A618" s="301"/>
      <c r="B618" s="79"/>
      <c r="C618" s="202"/>
      <c r="D618" s="203"/>
      <c r="E618" s="203"/>
      <c r="F618" s="204"/>
      <c r="G618" s="205"/>
      <c r="H618" s="205"/>
      <c r="I618" s="206"/>
      <c r="J618" s="205"/>
      <c r="K618" s="205"/>
      <c r="L618" s="207"/>
      <c r="M618" s="208"/>
      <c r="N618" s="209"/>
      <c r="O618" s="152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52"/>
      <c r="AF618" s="152"/>
      <c r="AG618" s="14"/>
      <c r="AH618" s="73"/>
      <c r="AI618" s="14"/>
      <c r="AJ618" s="14"/>
    </row>
    <row r="619" spans="1:36" s="11" customFormat="1" ht="15" hidden="1" customHeight="1" x14ac:dyDescent="0.15">
      <c r="A619" s="301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52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52"/>
      <c r="AF619" s="152"/>
      <c r="AG619" s="14"/>
      <c r="AH619" s="73"/>
      <c r="AI619" s="14"/>
      <c r="AJ619" s="14"/>
    </row>
    <row r="620" spans="1:36" s="11" customFormat="1" ht="15" hidden="1" customHeight="1" x14ac:dyDescent="0.15">
      <c r="A620" s="301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52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52"/>
      <c r="AF620" s="152"/>
      <c r="AG620" s="14"/>
      <c r="AH620" s="73"/>
      <c r="AI620" s="14"/>
      <c r="AJ620" s="14"/>
    </row>
    <row r="621" spans="1:36" s="11" customFormat="1" ht="15" hidden="1" customHeight="1" x14ac:dyDescent="0.15">
      <c r="A621" s="301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52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52"/>
      <c r="AF621" s="152"/>
      <c r="AG621" s="14"/>
      <c r="AH621" s="73"/>
      <c r="AI621" s="14"/>
      <c r="AJ621" s="14"/>
    </row>
    <row r="622" spans="1:36" s="11" customFormat="1" ht="15" hidden="1" customHeight="1" x14ac:dyDescent="0.15">
      <c r="A622" s="301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52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52"/>
      <c r="AF622" s="152"/>
      <c r="AG622" s="14"/>
      <c r="AH622" s="73"/>
      <c r="AI622" s="14"/>
      <c r="AJ622" s="14"/>
    </row>
    <row r="623" spans="1:36" s="11" customFormat="1" ht="15" hidden="1" customHeight="1" x14ac:dyDescent="0.15">
      <c r="A623" s="301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52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52"/>
      <c r="AF623" s="152"/>
      <c r="AG623" s="14"/>
      <c r="AH623" s="73"/>
      <c r="AI623" s="14"/>
      <c r="AJ623" s="14"/>
    </row>
    <row r="624" spans="1:36" s="11" customFormat="1" ht="15" hidden="1" customHeight="1" x14ac:dyDescent="0.15">
      <c r="A624" s="301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52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52"/>
      <c r="AF624" s="152"/>
      <c r="AG624" s="14"/>
      <c r="AH624" s="73"/>
      <c r="AI624" s="14"/>
      <c r="AJ624" s="14"/>
    </row>
    <row r="625" spans="1:36" s="11" customFormat="1" ht="15" hidden="1" customHeight="1" x14ac:dyDescent="0.15">
      <c r="A625" s="301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52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52"/>
      <c r="AF625" s="152"/>
      <c r="AG625" s="14"/>
      <c r="AH625" s="73"/>
      <c r="AI625" s="14"/>
      <c r="AJ625" s="14"/>
    </row>
    <row r="626" spans="1:36" s="11" customFormat="1" ht="15" hidden="1" customHeight="1" x14ac:dyDescent="0.15">
      <c r="A626" s="301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52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52"/>
      <c r="AF626" s="152"/>
      <c r="AG626" s="14"/>
      <c r="AH626" s="73"/>
      <c r="AI626" s="14"/>
      <c r="AJ626" s="14"/>
    </row>
    <row r="627" spans="1:36" s="11" customFormat="1" ht="15" hidden="1" customHeight="1" x14ac:dyDescent="0.15">
      <c r="A627" s="301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52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52"/>
      <c r="AF627" s="152"/>
      <c r="AG627" s="14"/>
      <c r="AH627" s="73"/>
      <c r="AI627" s="14"/>
      <c r="AJ627" s="14"/>
    </row>
    <row r="628" spans="1:36" s="11" customFormat="1" ht="15" hidden="1" customHeight="1" x14ac:dyDescent="0.15">
      <c r="A628" s="301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52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52"/>
      <c r="AF628" s="152"/>
      <c r="AG628" s="14"/>
      <c r="AH628" s="73"/>
      <c r="AI628" s="14"/>
      <c r="AJ628" s="14"/>
    </row>
    <row r="629" spans="1:36" s="11" customFormat="1" ht="15" hidden="1" customHeight="1" x14ac:dyDescent="0.15">
      <c r="A629" s="301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52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52"/>
      <c r="AF629" s="152"/>
      <c r="AG629" s="14"/>
      <c r="AH629" s="73"/>
      <c r="AI629" s="14"/>
      <c r="AJ629" s="14"/>
    </row>
    <row r="630" spans="1:36" s="11" customFormat="1" ht="15" hidden="1" customHeight="1" x14ac:dyDescent="0.15">
      <c r="A630" s="301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52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52"/>
      <c r="AF630" s="152"/>
      <c r="AG630" s="14"/>
      <c r="AH630" s="73"/>
      <c r="AI630" s="14"/>
      <c r="AJ630" s="14"/>
    </row>
    <row r="631" spans="1:36" s="11" customFormat="1" ht="15" hidden="1" customHeight="1" x14ac:dyDescent="0.15">
      <c r="A631" s="301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52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52"/>
      <c r="AF631" s="152"/>
      <c r="AG631" s="14"/>
      <c r="AH631" s="73"/>
      <c r="AI631" s="14"/>
      <c r="AJ631" s="14"/>
    </row>
    <row r="632" spans="1:36" s="11" customFormat="1" ht="15" hidden="1" customHeight="1" x14ac:dyDescent="0.15">
      <c r="A632" s="301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52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52"/>
      <c r="AF632" s="152"/>
      <c r="AG632" s="14"/>
      <c r="AH632" s="73"/>
      <c r="AI632" s="14"/>
      <c r="AJ632" s="14"/>
    </row>
    <row r="633" spans="1:36" s="11" customFormat="1" ht="15" hidden="1" customHeight="1" x14ac:dyDescent="0.15">
      <c r="A633" s="301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52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52"/>
      <c r="AF633" s="152"/>
      <c r="AG633" s="14"/>
      <c r="AH633" s="73"/>
      <c r="AI633" s="14"/>
      <c r="AJ633" s="14"/>
    </row>
    <row r="634" spans="1:36" s="11" customFormat="1" ht="15" hidden="1" customHeight="1" x14ac:dyDescent="0.15">
      <c r="A634" s="301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52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52"/>
      <c r="AF634" s="152"/>
      <c r="AG634" s="14"/>
      <c r="AH634" s="73"/>
      <c r="AI634" s="14"/>
      <c r="AJ634" s="14"/>
    </row>
    <row r="635" spans="1:36" s="11" customFormat="1" ht="15" hidden="1" customHeight="1" x14ac:dyDescent="0.15">
      <c r="A635" s="301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52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52"/>
      <c r="AF635" s="152"/>
      <c r="AG635" s="14"/>
      <c r="AH635" s="73"/>
      <c r="AI635" s="14"/>
      <c r="AJ635" s="14"/>
    </row>
    <row r="636" spans="1:36" s="11" customFormat="1" ht="15" hidden="1" customHeight="1" x14ac:dyDescent="0.15">
      <c r="A636" s="301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52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52"/>
      <c r="AF636" s="152"/>
      <c r="AG636" s="14"/>
      <c r="AH636" s="73"/>
      <c r="AI636" s="14"/>
      <c r="AJ636" s="14"/>
    </row>
    <row r="637" spans="1:36" s="11" customFormat="1" ht="15" hidden="1" customHeight="1" x14ac:dyDescent="0.15">
      <c r="A637" s="301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52"/>
      <c r="AF637" s="152"/>
      <c r="AG637" s="14"/>
      <c r="AH637" s="73"/>
      <c r="AI637" s="14"/>
      <c r="AJ637" s="14"/>
    </row>
    <row r="638" spans="1:36" s="11" customFormat="1" ht="15" hidden="1" customHeight="1" x14ac:dyDescent="0.15">
      <c r="A638" s="301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52"/>
      <c r="AF638" s="152"/>
      <c r="AG638" s="14"/>
      <c r="AH638" s="73"/>
      <c r="AI638" s="14"/>
      <c r="AJ638" s="14"/>
    </row>
    <row r="639" spans="1:36" s="11" customFormat="1" ht="15" hidden="1" customHeight="1" x14ac:dyDescent="0.15">
      <c r="A639" s="301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52"/>
      <c r="AF639" s="152"/>
      <c r="AG639" s="14"/>
      <c r="AH639" s="73"/>
      <c r="AI639" s="14"/>
      <c r="AJ639" s="14"/>
    </row>
    <row r="640" spans="1:36" s="11" customFormat="1" ht="15" hidden="1" customHeight="1" x14ac:dyDescent="0.15">
      <c r="A640" s="301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301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301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301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301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301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301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301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301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301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301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301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301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301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301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301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301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301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301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301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301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301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301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301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301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301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301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301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301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301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301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301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301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301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301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301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301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301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301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301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301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301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301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301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301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301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301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301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301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6" s="11" customFormat="1" ht="15" hidden="1" customHeight="1" x14ac:dyDescent="0.15">
      <c r="A689" s="301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6" s="11" customFormat="1" ht="15" hidden="1" customHeight="1" x14ac:dyDescent="0.15">
      <c r="A690" s="301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6" s="11" customFormat="1" ht="15" hidden="1" customHeight="1" x14ac:dyDescent="0.15">
      <c r="A691" s="301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6" s="11" customFormat="1" ht="15" hidden="1" customHeight="1" x14ac:dyDescent="0.15">
      <c r="A692" s="301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6" s="11" customFormat="1" ht="15" hidden="1" customHeight="1" x14ac:dyDescent="0.15">
      <c r="A693" s="301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6" s="11" customFormat="1" ht="15" hidden="1" customHeight="1" x14ac:dyDescent="0.15">
      <c r="A694" s="301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6" s="11" customFormat="1" ht="15" hidden="1" customHeight="1" x14ac:dyDescent="0.15">
      <c r="A695" s="301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6" s="11" customFormat="1" ht="15" hidden="1" customHeight="1" x14ac:dyDescent="0.15">
      <c r="A696" s="301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6" s="11" customFormat="1" ht="15" hidden="1" customHeight="1" x14ac:dyDescent="0.15">
      <c r="A697" s="301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6" s="11" customFormat="1" ht="15" hidden="1" customHeight="1" x14ac:dyDescent="0.15">
      <c r="A698" s="301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6" s="11" customFormat="1" ht="15" hidden="1" customHeight="1" x14ac:dyDescent="0.15">
      <c r="A699" s="301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6" s="11" customFormat="1" ht="15" hidden="1" customHeight="1" x14ac:dyDescent="0.15">
      <c r="A700" s="301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</row>
    <row r="701" spans="1:36" s="11" customFormat="1" ht="15" hidden="1" customHeight="1" x14ac:dyDescent="0.15">
      <c r="A701" s="301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52"/>
      <c r="AF701" s="152"/>
      <c r="AG701" s="14"/>
      <c r="AH701" s="73"/>
      <c r="AI701" s="14"/>
      <c r="AJ701" s="14"/>
    </row>
    <row r="702" spans="1:36" s="11" customFormat="1" ht="15" hidden="1" customHeight="1" x14ac:dyDescent="0.15">
      <c r="A702" s="301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52"/>
      <c r="AF702" s="152"/>
      <c r="AG702" s="14"/>
      <c r="AH702" s="73"/>
      <c r="AI702" s="14"/>
      <c r="AJ702" s="14"/>
    </row>
    <row r="703" spans="1:36" s="11" customFormat="1" ht="15" hidden="1" customHeight="1" x14ac:dyDescent="0.15">
      <c r="A703" s="301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52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52"/>
      <c r="AF703" s="152"/>
      <c r="AG703" s="14"/>
      <c r="AH703" s="73"/>
      <c r="AI703" s="14"/>
      <c r="AJ703" s="14"/>
    </row>
    <row r="704" spans="1:36" s="11" customFormat="1" ht="15" hidden="1" customHeight="1" x14ac:dyDescent="0.15">
      <c r="A704" s="301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52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52"/>
      <c r="AF704" s="152"/>
      <c r="AG704" s="14"/>
      <c r="AH704" s="73"/>
      <c r="AI704" s="14"/>
      <c r="AJ704" s="14"/>
    </row>
    <row r="705" spans="1:36" s="11" customFormat="1" ht="15" hidden="1" customHeight="1" x14ac:dyDescent="0.15">
      <c r="A705" s="301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52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52"/>
      <c r="AF705" s="152"/>
      <c r="AG705" s="14"/>
      <c r="AH705" s="73"/>
      <c r="AI705" s="14"/>
      <c r="AJ705" s="14"/>
    </row>
    <row r="706" spans="1:36" s="11" customFormat="1" ht="15" hidden="1" customHeight="1" x14ac:dyDescent="0.15">
      <c r="A706" s="301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52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52"/>
      <c r="AF706" s="152"/>
      <c r="AG706" s="14"/>
      <c r="AH706" s="73"/>
      <c r="AI706" s="14"/>
      <c r="AJ706" s="14"/>
    </row>
    <row r="707" spans="1:36" s="11" customFormat="1" ht="15" hidden="1" customHeight="1" x14ac:dyDescent="0.15">
      <c r="A707" s="301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52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52"/>
      <c r="AF707" s="152"/>
      <c r="AG707" s="14"/>
      <c r="AH707" s="73"/>
      <c r="AI707" s="14"/>
      <c r="AJ707" s="14"/>
    </row>
    <row r="708" spans="1:36" s="11" customFormat="1" ht="15" hidden="1" customHeight="1" x14ac:dyDescent="0.15">
      <c r="A708" s="301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52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52"/>
      <c r="AF708" s="152"/>
      <c r="AG708" s="14"/>
      <c r="AH708" s="73"/>
      <c r="AI708" s="14"/>
      <c r="AJ708" s="14"/>
    </row>
    <row r="709" spans="1:36" s="11" customFormat="1" ht="15" hidden="1" customHeight="1" x14ac:dyDescent="0.15">
      <c r="A709" s="301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52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52"/>
      <c r="AF709" s="152"/>
      <c r="AG709" s="14"/>
      <c r="AH709" s="73"/>
      <c r="AI709" s="14"/>
      <c r="AJ709" s="14"/>
    </row>
    <row r="710" spans="1:36" s="11" customFormat="1" ht="15" hidden="1" customHeight="1" x14ac:dyDescent="0.15">
      <c r="A710" s="301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52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52"/>
      <c r="AF710" s="152"/>
      <c r="AG710" s="14"/>
      <c r="AH710" s="73"/>
      <c r="AI710" s="14"/>
      <c r="AJ710" s="14"/>
    </row>
    <row r="711" spans="1:36" s="11" customFormat="1" ht="15" hidden="1" customHeight="1" x14ac:dyDescent="0.15">
      <c r="A711" s="301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52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52"/>
      <c r="AF711" s="152"/>
      <c r="AG711" s="14"/>
      <c r="AH711" s="73"/>
      <c r="AI711" s="14"/>
      <c r="AJ711" s="14"/>
    </row>
    <row r="712" spans="1:36" s="11" customFormat="1" ht="15" hidden="1" customHeight="1" x14ac:dyDescent="0.15">
      <c r="A712" s="301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52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52"/>
      <c r="AF712" s="152"/>
      <c r="AG712" s="14"/>
      <c r="AH712" s="73"/>
      <c r="AI712" s="14"/>
      <c r="AJ712" s="14"/>
    </row>
    <row r="713" spans="1:36" s="11" customFormat="1" ht="15" hidden="1" customHeight="1" x14ac:dyDescent="0.15">
      <c r="A713" s="301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52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52"/>
      <c r="AF713" s="152"/>
      <c r="AG713" s="14"/>
      <c r="AH713" s="73"/>
      <c r="AI713" s="14"/>
      <c r="AJ713" s="14"/>
    </row>
    <row r="714" spans="1:36" s="11" customFormat="1" ht="15" hidden="1" customHeight="1" x14ac:dyDescent="0.15">
      <c r="A714" s="301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52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52"/>
      <c r="AF714" s="152"/>
      <c r="AG714" s="14"/>
      <c r="AH714" s="73"/>
      <c r="AI714" s="14"/>
      <c r="AJ714" s="14"/>
    </row>
    <row r="715" spans="1:36" s="11" customFormat="1" ht="15" hidden="1" customHeight="1" x14ac:dyDescent="0.15">
      <c r="A715" s="301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52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52"/>
      <c r="AF715" s="152"/>
      <c r="AG715" s="14"/>
      <c r="AH715" s="73"/>
      <c r="AI715" s="14"/>
      <c r="AJ715" s="14"/>
    </row>
    <row r="716" spans="1:36" s="11" customFormat="1" ht="15" hidden="1" customHeight="1" x14ac:dyDescent="0.15">
      <c r="A716" s="301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52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52"/>
      <c r="AF716" s="152"/>
      <c r="AG716" s="14"/>
      <c r="AH716" s="73"/>
      <c r="AI716" s="14"/>
      <c r="AJ716" s="14"/>
    </row>
    <row r="717" spans="1:36" s="11" customFormat="1" ht="15" hidden="1" customHeight="1" x14ac:dyDescent="0.15">
      <c r="A717" s="301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52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52"/>
      <c r="AF717" s="152"/>
      <c r="AG717" s="14"/>
      <c r="AH717" s="73"/>
      <c r="AI717" s="14"/>
      <c r="AJ717" s="14"/>
    </row>
    <row r="718" spans="1:36" s="11" customFormat="1" ht="15" hidden="1" customHeight="1" x14ac:dyDescent="0.15">
      <c r="A718" s="301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52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52"/>
      <c r="AF718" s="152"/>
      <c r="AG718" s="14"/>
      <c r="AH718" s="73"/>
      <c r="AI718" s="14"/>
      <c r="AJ718" s="14"/>
    </row>
    <row r="719" spans="1:36" s="11" customFormat="1" ht="15" hidden="1" customHeight="1" x14ac:dyDescent="0.15">
      <c r="A719" s="301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52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52"/>
      <c r="AF719" s="152"/>
      <c r="AG719" s="14"/>
      <c r="AH719" s="73"/>
      <c r="AI719" s="14"/>
      <c r="AJ719" s="14"/>
    </row>
    <row r="720" spans="1:36" s="11" customFormat="1" ht="15" hidden="1" customHeight="1" x14ac:dyDescent="0.15">
      <c r="A720" s="301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52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52"/>
      <c r="AF720" s="152"/>
      <c r="AG720" s="14"/>
      <c r="AH720" s="73"/>
      <c r="AI720" s="14"/>
      <c r="AJ720" s="14"/>
    </row>
    <row r="721" spans="1:36" s="11" customFormat="1" ht="15" hidden="1" customHeight="1" x14ac:dyDescent="0.15">
      <c r="A721" s="301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52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52"/>
      <c r="AF721" s="152"/>
      <c r="AG721" s="14"/>
      <c r="AH721" s="73"/>
      <c r="AI721" s="14"/>
      <c r="AJ721" s="14"/>
    </row>
    <row r="722" spans="1:36" s="11" customFormat="1" ht="15" hidden="1" customHeight="1" x14ac:dyDescent="0.15">
      <c r="A722" s="301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52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52"/>
      <c r="AF722" s="152"/>
      <c r="AG722" s="14"/>
      <c r="AH722" s="73"/>
      <c r="AI722" s="14"/>
      <c r="AJ722" s="14"/>
    </row>
    <row r="723" spans="1:36" s="11" customFormat="1" ht="15" hidden="1" customHeight="1" x14ac:dyDescent="0.15">
      <c r="A723" s="301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52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52"/>
      <c r="AF723" s="152"/>
      <c r="AG723" s="14"/>
      <c r="AH723" s="73"/>
      <c r="AI723" s="14"/>
      <c r="AJ723" s="14"/>
    </row>
    <row r="724" spans="1:36" s="11" customFormat="1" ht="15" hidden="1" customHeight="1" x14ac:dyDescent="0.15">
      <c r="A724" s="301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52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52"/>
      <c r="AF724" s="152"/>
      <c r="AG724" s="14"/>
      <c r="AH724" s="73"/>
      <c r="AI724" s="14"/>
      <c r="AJ724" s="14"/>
    </row>
    <row r="725" spans="1:36" s="11" customFormat="1" ht="15" hidden="1" customHeight="1" x14ac:dyDescent="0.15">
      <c r="A725" s="301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52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52"/>
      <c r="AF725" s="152"/>
      <c r="AG725" s="14"/>
      <c r="AH725" s="73"/>
      <c r="AI725" s="14"/>
      <c r="AJ725" s="14"/>
    </row>
    <row r="726" spans="1:36" s="11" customFormat="1" ht="15" hidden="1" customHeight="1" x14ac:dyDescent="0.15">
      <c r="A726" s="301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52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52"/>
      <c r="AF726" s="152"/>
      <c r="AG726" s="14"/>
      <c r="AH726" s="73"/>
      <c r="AI726" s="14"/>
      <c r="AJ726" s="14"/>
    </row>
    <row r="727" spans="1:36" s="11" customFormat="1" ht="15" hidden="1" customHeight="1" x14ac:dyDescent="0.15">
      <c r="A727" s="301"/>
      <c r="B727" s="79"/>
      <c r="C727" s="202"/>
      <c r="D727" s="203"/>
      <c r="E727" s="203"/>
      <c r="F727" s="204"/>
      <c r="G727" s="205"/>
      <c r="H727" s="205"/>
      <c r="I727" s="206"/>
      <c r="J727" s="205"/>
      <c r="K727" s="205"/>
      <c r="L727" s="207"/>
      <c r="M727" s="208"/>
      <c r="N727" s="209"/>
      <c r="O727" s="152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52"/>
      <c r="AF727" s="152"/>
      <c r="AG727" s="14"/>
      <c r="AH727" s="73"/>
      <c r="AI727" s="14"/>
      <c r="AJ727" s="14"/>
    </row>
    <row r="728" spans="1:36" s="11" customFormat="1" ht="15" hidden="1" customHeight="1" x14ac:dyDescent="0.15">
      <c r="A728" s="301"/>
      <c r="B728" s="79"/>
      <c r="C728" s="202"/>
      <c r="D728" s="203"/>
      <c r="E728" s="203"/>
      <c r="F728" s="204"/>
      <c r="G728" s="205"/>
      <c r="H728" s="205"/>
      <c r="I728" s="206"/>
      <c r="J728" s="205"/>
      <c r="K728" s="205"/>
      <c r="L728" s="207"/>
      <c r="M728" s="208"/>
      <c r="N728" s="209"/>
      <c r="O728" s="152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52"/>
      <c r="AF728" s="152"/>
      <c r="AG728" s="14"/>
      <c r="AH728" s="73"/>
      <c r="AI728" s="14"/>
      <c r="AJ728" s="14"/>
    </row>
    <row r="729" spans="1:36" s="11" customFormat="1" ht="15" hidden="1" customHeight="1" x14ac:dyDescent="0.15">
      <c r="A729" s="301"/>
      <c r="B729" s="79"/>
      <c r="C729" s="202"/>
      <c r="D729" s="203"/>
      <c r="E729" s="203"/>
      <c r="F729" s="204"/>
      <c r="G729" s="205"/>
      <c r="H729" s="205"/>
      <c r="I729" s="206"/>
      <c r="J729" s="205"/>
      <c r="K729" s="205"/>
      <c r="L729" s="207"/>
      <c r="M729" s="208"/>
      <c r="N729" s="209"/>
      <c r="O729" s="152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52"/>
      <c r="AF729" s="152"/>
      <c r="AG729" s="14"/>
      <c r="AH729" s="73"/>
      <c r="AI729" s="14"/>
      <c r="AJ729" s="14"/>
    </row>
    <row r="730" spans="1:36" s="11" customFormat="1" ht="15" hidden="1" customHeight="1" x14ac:dyDescent="0.15">
      <c r="A730" s="301"/>
      <c r="B730" s="79"/>
      <c r="C730" s="202"/>
      <c r="D730" s="203"/>
      <c r="E730" s="203"/>
      <c r="F730" s="204"/>
      <c r="G730" s="205"/>
      <c r="H730" s="205"/>
      <c r="I730" s="206"/>
      <c r="J730" s="205"/>
      <c r="K730" s="205"/>
      <c r="L730" s="207"/>
      <c r="M730" s="208"/>
      <c r="N730" s="209"/>
      <c r="O730" s="152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52"/>
      <c r="AF730" s="152"/>
      <c r="AG730" s="14"/>
      <c r="AH730" s="73"/>
      <c r="AI730" s="14"/>
      <c r="AJ730" s="14"/>
    </row>
    <row r="731" spans="1:36" s="11" customFormat="1" ht="15" hidden="1" customHeight="1" x14ac:dyDescent="0.15">
      <c r="A731" s="301"/>
      <c r="B731" s="79"/>
      <c r="C731" s="202"/>
      <c r="D731" s="203"/>
      <c r="E731" s="203"/>
      <c r="F731" s="204"/>
      <c r="G731" s="205"/>
      <c r="H731" s="205"/>
      <c r="I731" s="206"/>
      <c r="J731" s="205"/>
      <c r="K731" s="205"/>
      <c r="L731" s="207"/>
      <c r="M731" s="208"/>
      <c r="N731" s="209"/>
      <c r="O731" s="152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52"/>
      <c r="AF731" s="152"/>
      <c r="AG731" s="14"/>
      <c r="AH731" s="73"/>
      <c r="AI731" s="14"/>
      <c r="AJ731" s="14"/>
    </row>
    <row r="732" spans="1:36" s="11" customFormat="1" ht="15" hidden="1" customHeight="1" x14ac:dyDescent="0.15">
      <c r="A732" s="301"/>
      <c r="B732" s="79"/>
      <c r="C732" s="202"/>
      <c r="D732" s="203"/>
      <c r="E732" s="203"/>
      <c r="F732" s="204"/>
      <c r="G732" s="205"/>
      <c r="H732" s="205"/>
      <c r="I732" s="206"/>
      <c r="J732" s="205"/>
      <c r="K732" s="205"/>
      <c r="L732" s="207"/>
      <c r="M732" s="208"/>
      <c r="N732" s="209"/>
      <c r="O732" s="152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52"/>
      <c r="AF732" s="152"/>
      <c r="AG732" s="14"/>
      <c r="AH732" s="73"/>
      <c r="AI732" s="14"/>
      <c r="AJ732" s="14"/>
    </row>
    <row r="733" spans="1:36" s="11" customFormat="1" ht="15" hidden="1" customHeight="1" x14ac:dyDescent="0.15">
      <c r="A733" s="301"/>
      <c r="B733" s="79"/>
      <c r="C733" s="202"/>
      <c r="D733" s="203"/>
      <c r="E733" s="203"/>
      <c r="F733" s="204"/>
      <c r="G733" s="205"/>
      <c r="H733" s="205"/>
      <c r="I733" s="206"/>
      <c r="J733" s="205"/>
      <c r="K733" s="205"/>
      <c r="L733" s="207"/>
      <c r="M733" s="208"/>
      <c r="N733" s="209"/>
      <c r="O733" s="152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52"/>
      <c r="AF733" s="152"/>
      <c r="AG733" s="14"/>
      <c r="AH733" s="73"/>
      <c r="AI733" s="14"/>
      <c r="AJ733" s="14"/>
    </row>
    <row r="734" spans="1:36" s="11" customFormat="1" ht="15" hidden="1" customHeight="1" x14ac:dyDescent="0.15">
      <c r="A734" s="301"/>
      <c r="B734" s="79"/>
      <c r="C734" s="202"/>
      <c r="D734" s="203"/>
      <c r="E734" s="203"/>
      <c r="F734" s="204"/>
      <c r="G734" s="205"/>
      <c r="H734" s="205"/>
      <c r="I734" s="206"/>
      <c r="J734" s="205"/>
      <c r="K734" s="205"/>
      <c r="L734" s="207"/>
      <c r="M734" s="208"/>
      <c r="N734" s="209"/>
      <c r="O734" s="152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52"/>
      <c r="AF734" s="152"/>
      <c r="AG734" s="14"/>
      <c r="AH734" s="73"/>
      <c r="AI734" s="14"/>
      <c r="AJ734" s="14"/>
    </row>
    <row r="735" spans="1:36" s="11" customFormat="1" ht="15" hidden="1" customHeight="1" x14ac:dyDescent="0.15">
      <c r="A735" s="301"/>
      <c r="B735" s="79"/>
      <c r="C735" s="202"/>
      <c r="D735" s="203"/>
      <c r="E735" s="203"/>
      <c r="F735" s="204"/>
      <c r="G735" s="205"/>
      <c r="H735" s="205"/>
      <c r="I735" s="206"/>
      <c r="J735" s="205"/>
      <c r="K735" s="205"/>
      <c r="L735" s="207"/>
      <c r="M735" s="208"/>
      <c r="N735" s="209"/>
      <c r="O735" s="152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52"/>
      <c r="AF735" s="152"/>
      <c r="AG735" s="14"/>
      <c r="AH735" s="73"/>
      <c r="AI735" s="14"/>
      <c r="AJ735" s="14"/>
    </row>
    <row r="736" spans="1:36" s="11" customFormat="1" ht="15" hidden="1" customHeight="1" x14ac:dyDescent="0.15">
      <c r="A736" s="301"/>
      <c r="B736" s="79"/>
      <c r="C736" s="202"/>
      <c r="D736" s="203"/>
      <c r="E736" s="203"/>
      <c r="F736" s="204"/>
      <c r="G736" s="205"/>
      <c r="H736" s="205"/>
      <c r="I736" s="206"/>
      <c r="J736" s="205"/>
      <c r="K736" s="205"/>
      <c r="L736" s="207"/>
      <c r="M736" s="208"/>
      <c r="N736" s="209"/>
      <c r="O736" s="152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52"/>
      <c r="AF736" s="152"/>
      <c r="AG736" s="14"/>
      <c r="AH736" s="73"/>
      <c r="AI736" s="14"/>
      <c r="AJ736" s="14"/>
    </row>
    <row r="737" spans="1:36" s="11" customFormat="1" ht="15" hidden="1" customHeight="1" x14ac:dyDescent="0.15">
      <c r="A737" s="301"/>
      <c r="B737" s="79"/>
      <c r="C737" s="202"/>
      <c r="D737" s="203"/>
      <c r="E737" s="203"/>
      <c r="F737" s="204"/>
      <c r="G737" s="205"/>
      <c r="H737" s="205"/>
      <c r="I737" s="206"/>
      <c r="J737" s="205"/>
      <c r="K737" s="205"/>
      <c r="L737" s="207"/>
      <c r="M737" s="208"/>
      <c r="N737" s="209"/>
      <c r="O737" s="152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52"/>
      <c r="AF737" s="152"/>
      <c r="AG737" s="14"/>
      <c r="AH737" s="73"/>
      <c r="AI737" s="14"/>
      <c r="AJ737" s="14"/>
    </row>
    <row r="738" spans="1:36" s="11" customFormat="1" ht="15" hidden="1" customHeight="1" x14ac:dyDescent="0.15">
      <c r="A738" s="301"/>
      <c r="B738" s="79"/>
      <c r="C738" s="202"/>
      <c r="D738" s="203"/>
      <c r="E738" s="203"/>
      <c r="F738" s="204"/>
      <c r="G738" s="205"/>
      <c r="H738" s="205"/>
      <c r="I738" s="206"/>
      <c r="J738" s="205"/>
      <c r="K738" s="205"/>
      <c r="L738" s="207"/>
      <c r="M738" s="208"/>
      <c r="N738" s="209"/>
      <c r="O738" s="152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52"/>
      <c r="AF738" s="152"/>
      <c r="AG738" s="14"/>
      <c r="AH738" s="73"/>
      <c r="AI738" s="14"/>
      <c r="AJ738" s="14"/>
    </row>
    <row r="739" spans="1:36" s="11" customFormat="1" ht="15" hidden="1" customHeight="1" x14ac:dyDescent="0.15">
      <c r="A739" s="301"/>
      <c r="B739" s="79"/>
      <c r="C739" s="202"/>
      <c r="D739" s="203"/>
      <c r="E739" s="203"/>
      <c r="F739" s="204"/>
      <c r="G739" s="205"/>
      <c r="H739" s="205"/>
      <c r="I739" s="206"/>
      <c r="J739" s="205"/>
      <c r="K739" s="205"/>
      <c r="L739" s="207"/>
      <c r="M739" s="208"/>
      <c r="N739" s="209"/>
      <c r="O739" s="152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52"/>
      <c r="AF739" s="152"/>
      <c r="AG739" s="14"/>
      <c r="AH739" s="73"/>
      <c r="AI739" s="14"/>
      <c r="AJ739" s="14"/>
    </row>
    <row r="740" spans="1:36" s="11" customFormat="1" ht="15" hidden="1" customHeight="1" x14ac:dyDescent="0.15">
      <c r="A740" s="301"/>
      <c r="B740" s="79"/>
      <c r="C740" s="202"/>
      <c r="D740" s="203"/>
      <c r="E740" s="203"/>
      <c r="F740" s="204"/>
      <c r="G740" s="205"/>
      <c r="H740" s="205"/>
      <c r="I740" s="206"/>
      <c r="J740" s="205"/>
      <c r="K740" s="205"/>
      <c r="L740" s="207"/>
      <c r="M740" s="208"/>
      <c r="N740" s="209"/>
      <c r="O740" s="152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52"/>
      <c r="AF740" s="152"/>
      <c r="AG740" s="14"/>
      <c r="AH740" s="73"/>
      <c r="AI740" s="14"/>
      <c r="AJ740" s="14"/>
    </row>
    <row r="741" spans="1:36" s="11" customFormat="1" ht="15" hidden="1" customHeight="1" x14ac:dyDescent="0.15">
      <c r="A741" s="301"/>
      <c r="B741" s="79"/>
      <c r="C741" s="202"/>
      <c r="D741" s="203"/>
      <c r="E741" s="203"/>
      <c r="F741" s="204"/>
      <c r="G741" s="205"/>
      <c r="H741" s="205"/>
      <c r="I741" s="206"/>
      <c r="J741" s="205"/>
      <c r="K741" s="205"/>
      <c r="L741" s="207"/>
      <c r="M741" s="208"/>
      <c r="N741" s="209"/>
      <c r="O741" s="152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52"/>
      <c r="AF741" s="152"/>
      <c r="AG741" s="14"/>
      <c r="AH741" s="73"/>
      <c r="AI741" s="14"/>
      <c r="AJ741" s="14"/>
    </row>
    <row r="742" spans="1:36" s="11" customFormat="1" ht="15" hidden="1" customHeight="1" x14ac:dyDescent="0.15">
      <c r="A742" s="301"/>
      <c r="B742" s="79"/>
      <c r="C742" s="202"/>
      <c r="D742" s="203"/>
      <c r="E742" s="203"/>
      <c r="F742" s="204"/>
      <c r="G742" s="205"/>
      <c r="H742" s="205"/>
      <c r="I742" s="206"/>
      <c r="J742" s="205"/>
      <c r="K742" s="205"/>
      <c r="L742" s="207"/>
      <c r="M742" s="208"/>
      <c r="N742" s="209"/>
      <c r="O742" s="152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52"/>
      <c r="AF742" s="152"/>
      <c r="AG742" s="14"/>
      <c r="AH742" s="73"/>
      <c r="AI742" s="14"/>
      <c r="AJ742" s="14"/>
    </row>
    <row r="743" spans="1:36" s="11" customFormat="1" ht="15" hidden="1" customHeight="1" x14ac:dyDescent="0.15">
      <c r="A743" s="301"/>
      <c r="B743" s="79"/>
      <c r="C743" s="202"/>
      <c r="D743" s="203"/>
      <c r="E743" s="203"/>
      <c r="F743" s="204"/>
      <c r="G743" s="205"/>
      <c r="H743" s="205"/>
      <c r="I743" s="206"/>
      <c r="J743" s="205"/>
      <c r="K743" s="205"/>
      <c r="L743" s="207"/>
      <c r="M743" s="208"/>
      <c r="N743" s="209"/>
      <c r="O743" s="152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52"/>
      <c r="AF743" s="152"/>
      <c r="AG743" s="14"/>
      <c r="AH743" s="73"/>
      <c r="AI743" s="14"/>
      <c r="AJ743" s="14"/>
    </row>
    <row r="744" spans="1:36" s="11" customFormat="1" ht="15" hidden="1" customHeight="1" x14ac:dyDescent="0.15">
      <c r="A744" s="301"/>
      <c r="B744" s="79"/>
      <c r="C744" s="202"/>
      <c r="D744" s="203"/>
      <c r="E744" s="203"/>
      <c r="F744" s="204"/>
      <c r="G744" s="205"/>
      <c r="H744" s="205"/>
      <c r="I744" s="206"/>
      <c r="J744" s="205"/>
      <c r="K744" s="205"/>
      <c r="L744" s="207"/>
      <c r="M744" s="208"/>
      <c r="N744" s="209"/>
      <c r="O744" s="152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52"/>
      <c r="AF744" s="152"/>
      <c r="AG744" s="14"/>
      <c r="AH744" s="73"/>
      <c r="AI744" s="14"/>
      <c r="AJ744" s="14"/>
    </row>
    <row r="745" spans="1:36" s="11" customFormat="1" ht="15" hidden="1" customHeight="1" x14ac:dyDescent="0.15">
      <c r="A745" s="301"/>
      <c r="B745" s="79"/>
      <c r="C745" s="202"/>
      <c r="D745" s="203"/>
      <c r="E745" s="203"/>
      <c r="F745" s="204"/>
      <c r="G745" s="205"/>
      <c r="H745" s="205"/>
      <c r="I745" s="206"/>
      <c r="J745" s="205"/>
      <c r="K745" s="205"/>
      <c r="L745" s="207"/>
      <c r="M745" s="208"/>
      <c r="N745" s="209"/>
      <c r="O745" s="152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52"/>
      <c r="AF745" s="152"/>
      <c r="AG745" s="14"/>
      <c r="AH745" s="73"/>
      <c r="AI745" s="14"/>
      <c r="AJ745" s="14"/>
    </row>
    <row r="746" spans="1:36" s="11" customFormat="1" ht="15" hidden="1" customHeight="1" x14ac:dyDescent="0.15">
      <c r="A746" s="301"/>
      <c r="B746" s="79"/>
      <c r="C746" s="202"/>
      <c r="D746" s="203"/>
      <c r="E746" s="203"/>
      <c r="F746" s="204"/>
      <c r="G746" s="205"/>
      <c r="H746" s="205"/>
      <c r="I746" s="206"/>
      <c r="J746" s="205"/>
      <c r="K746" s="205"/>
      <c r="L746" s="207"/>
      <c r="M746" s="208"/>
      <c r="N746" s="209"/>
      <c r="O746" s="152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52"/>
      <c r="AF746" s="152"/>
      <c r="AG746" s="14"/>
      <c r="AH746" s="73"/>
      <c r="AI746" s="14"/>
      <c r="AJ746" s="14"/>
    </row>
    <row r="747" spans="1:36" s="11" customFormat="1" ht="15" hidden="1" customHeight="1" x14ac:dyDescent="0.15">
      <c r="A747" s="301"/>
      <c r="B747" s="79"/>
      <c r="C747" s="202"/>
      <c r="D747" s="203"/>
      <c r="E747" s="203"/>
      <c r="F747" s="204"/>
      <c r="G747" s="205"/>
      <c r="H747" s="205"/>
      <c r="I747" s="206"/>
      <c r="J747" s="205"/>
      <c r="K747" s="205"/>
      <c r="L747" s="207"/>
      <c r="M747" s="208"/>
      <c r="N747" s="209"/>
      <c r="O747" s="152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52"/>
      <c r="AF747" s="152"/>
      <c r="AG747" s="14"/>
      <c r="AH747" s="73"/>
      <c r="AI747" s="14"/>
      <c r="AJ747" s="14"/>
    </row>
    <row r="748" spans="1:36" s="11" customFormat="1" ht="15" hidden="1" customHeight="1" x14ac:dyDescent="0.15">
      <c r="A748" s="301"/>
      <c r="B748" s="79"/>
      <c r="C748" s="202"/>
      <c r="D748" s="203"/>
      <c r="E748" s="203"/>
      <c r="F748" s="204"/>
      <c r="G748" s="205"/>
      <c r="H748" s="205"/>
      <c r="I748" s="206"/>
      <c r="J748" s="205"/>
      <c r="K748" s="205"/>
      <c r="L748" s="207"/>
      <c r="M748" s="208"/>
      <c r="N748" s="209"/>
      <c r="O748" s="152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52"/>
      <c r="AF748" s="152"/>
      <c r="AG748" s="14"/>
      <c r="AH748" s="73"/>
      <c r="AI748" s="14"/>
      <c r="AJ748" s="14"/>
    </row>
    <row r="749" spans="1:36" s="11" customFormat="1" ht="15" hidden="1" customHeight="1" x14ac:dyDescent="0.15">
      <c r="A749" s="301"/>
      <c r="B749" s="79"/>
      <c r="C749" s="202"/>
      <c r="D749" s="203"/>
      <c r="E749" s="203"/>
      <c r="F749" s="204"/>
      <c r="G749" s="205"/>
      <c r="H749" s="205"/>
      <c r="I749" s="206"/>
      <c r="J749" s="205"/>
      <c r="K749" s="205"/>
      <c r="L749" s="207"/>
      <c r="M749" s="208"/>
      <c r="N749" s="209"/>
      <c r="O749" s="152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52"/>
      <c r="AF749" s="152"/>
      <c r="AG749" s="14"/>
      <c r="AH749" s="73"/>
      <c r="AI749" s="14"/>
      <c r="AJ749" s="14"/>
    </row>
    <row r="750" spans="1:36" s="11" customFormat="1" ht="15" hidden="1" customHeight="1" x14ac:dyDescent="0.15">
      <c r="A750" s="301"/>
      <c r="B750" s="79"/>
      <c r="C750" s="202"/>
      <c r="D750" s="203"/>
      <c r="E750" s="203"/>
      <c r="F750" s="204"/>
      <c r="G750" s="205"/>
      <c r="H750" s="205"/>
      <c r="I750" s="206"/>
      <c r="J750" s="205"/>
      <c r="K750" s="205"/>
      <c r="L750" s="207"/>
      <c r="M750" s="208"/>
      <c r="N750" s="209"/>
      <c r="O750" s="152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52"/>
      <c r="AF750" s="152"/>
      <c r="AG750" s="14"/>
      <c r="AH750" s="73"/>
      <c r="AI750" s="14"/>
      <c r="AJ750" s="14"/>
    </row>
    <row r="751" spans="1:36" s="11" customFormat="1" ht="15" hidden="1" customHeight="1" x14ac:dyDescent="0.15">
      <c r="A751" s="301"/>
      <c r="B751" s="79"/>
      <c r="C751" s="202"/>
      <c r="D751" s="203"/>
      <c r="E751" s="203"/>
      <c r="F751" s="204"/>
      <c r="G751" s="205"/>
      <c r="H751" s="205"/>
      <c r="I751" s="206"/>
      <c r="J751" s="205"/>
      <c r="K751" s="205"/>
      <c r="L751" s="207"/>
      <c r="M751" s="208"/>
      <c r="N751" s="209"/>
      <c r="O751" s="152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52"/>
      <c r="AF751" s="152"/>
      <c r="AG751" s="14"/>
      <c r="AH751" s="73"/>
      <c r="AI751" s="14"/>
      <c r="AJ751" s="14"/>
    </row>
    <row r="752" spans="1:36" s="11" customFormat="1" ht="15" hidden="1" customHeight="1" x14ac:dyDescent="0.15">
      <c r="A752" s="301"/>
      <c r="B752" s="79"/>
      <c r="C752" s="202"/>
      <c r="D752" s="203"/>
      <c r="E752" s="203"/>
      <c r="F752" s="204"/>
      <c r="G752" s="205"/>
      <c r="H752" s="205"/>
      <c r="I752" s="206"/>
      <c r="J752" s="205"/>
      <c r="K752" s="205"/>
      <c r="L752" s="207"/>
      <c r="M752" s="208"/>
      <c r="N752" s="209"/>
      <c r="O752" s="152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52"/>
      <c r="AF752" s="152"/>
      <c r="AG752" s="14"/>
      <c r="AH752" s="73"/>
      <c r="AI752" s="14"/>
      <c r="AJ752" s="14"/>
    </row>
    <row r="753" spans="1:36" s="11" customFormat="1" ht="15" hidden="1" customHeight="1" x14ac:dyDescent="0.15">
      <c r="A753" s="301"/>
      <c r="B753" s="79"/>
      <c r="C753" s="202"/>
      <c r="D753" s="203"/>
      <c r="E753" s="203"/>
      <c r="F753" s="204"/>
      <c r="G753" s="205"/>
      <c r="H753" s="205"/>
      <c r="I753" s="206"/>
      <c r="J753" s="205"/>
      <c r="K753" s="205"/>
      <c r="L753" s="207"/>
      <c r="M753" s="208"/>
      <c r="N753" s="209"/>
      <c r="O753" s="152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52"/>
      <c r="AF753" s="152"/>
      <c r="AG753" s="14"/>
      <c r="AH753" s="73"/>
      <c r="AI753" s="14"/>
      <c r="AJ753" s="14"/>
    </row>
    <row r="754" spans="1:36" s="11" customFormat="1" ht="15" hidden="1" customHeight="1" x14ac:dyDescent="0.15">
      <c r="A754" s="301"/>
      <c r="B754" s="79"/>
      <c r="C754" s="202"/>
      <c r="D754" s="203"/>
      <c r="E754" s="203"/>
      <c r="F754" s="204"/>
      <c r="G754" s="205"/>
      <c r="H754" s="205"/>
      <c r="I754" s="206"/>
      <c r="J754" s="205"/>
      <c r="K754" s="205"/>
      <c r="L754" s="207"/>
      <c r="M754" s="208"/>
      <c r="N754" s="209"/>
      <c r="O754" s="152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52"/>
      <c r="AF754" s="152"/>
      <c r="AG754" s="14"/>
      <c r="AH754" s="73"/>
      <c r="AI754" s="14"/>
      <c r="AJ754" s="14"/>
    </row>
    <row r="755" spans="1:36" s="11" customFormat="1" ht="15" hidden="1" customHeight="1" x14ac:dyDescent="0.15">
      <c r="A755" s="301"/>
      <c r="B755" s="79"/>
      <c r="C755" s="202"/>
      <c r="D755" s="203"/>
      <c r="E755" s="203"/>
      <c r="F755" s="204"/>
      <c r="G755" s="205"/>
      <c r="H755" s="205"/>
      <c r="I755" s="206"/>
      <c r="J755" s="205"/>
      <c r="K755" s="205"/>
      <c r="L755" s="207"/>
      <c r="M755" s="208"/>
      <c r="N755" s="209"/>
      <c r="O755" s="152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52"/>
      <c r="AF755" s="152"/>
      <c r="AG755" s="14"/>
      <c r="AH755" s="73"/>
      <c r="AI755" s="14"/>
      <c r="AJ755" s="14"/>
    </row>
    <row r="756" spans="1:36" s="11" customFormat="1" ht="15" hidden="1" customHeight="1" x14ac:dyDescent="0.15">
      <c r="A756" s="301"/>
      <c r="B756" s="79"/>
      <c r="C756" s="202"/>
      <c r="D756" s="203"/>
      <c r="E756" s="203"/>
      <c r="F756" s="204"/>
      <c r="G756" s="205"/>
      <c r="H756" s="205"/>
      <c r="I756" s="206"/>
      <c r="J756" s="205"/>
      <c r="K756" s="205"/>
      <c r="L756" s="207"/>
      <c r="M756" s="208"/>
      <c r="N756" s="209"/>
      <c r="O756" s="152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52"/>
      <c r="AF756" s="152"/>
      <c r="AG756" s="14"/>
      <c r="AH756" s="73"/>
      <c r="AI756" s="14"/>
      <c r="AJ756" s="14"/>
    </row>
    <row r="757" spans="1:36" s="11" customFormat="1" ht="15" hidden="1" customHeight="1" x14ac:dyDescent="0.15">
      <c r="A757" s="301"/>
      <c r="B757" s="79"/>
      <c r="C757" s="202"/>
      <c r="D757" s="203"/>
      <c r="E757" s="203"/>
      <c r="F757" s="204"/>
      <c r="G757" s="205"/>
      <c r="H757" s="205"/>
      <c r="I757" s="206"/>
      <c r="J757" s="205"/>
      <c r="K757" s="205"/>
      <c r="L757" s="207"/>
      <c r="M757" s="208"/>
      <c r="N757" s="209"/>
      <c r="O757" s="152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52"/>
      <c r="AF757" s="152"/>
      <c r="AG757" s="14"/>
      <c r="AH757" s="73"/>
      <c r="AI757" s="14"/>
      <c r="AJ757" s="14"/>
    </row>
    <row r="758" spans="1:36" s="11" customFormat="1" ht="15" hidden="1" customHeight="1" x14ac:dyDescent="0.15">
      <c r="A758" s="301"/>
      <c r="B758" s="79"/>
      <c r="C758" s="202"/>
      <c r="D758" s="203"/>
      <c r="E758" s="203"/>
      <c r="F758" s="204"/>
      <c r="G758" s="205"/>
      <c r="H758" s="205"/>
      <c r="I758" s="206"/>
      <c r="J758" s="205"/>
      <c r="K758" s="205"/>
      <c r="L758" s="207"/>
      <c r="M758" s="208"/>
      <c r="N758" s="209"/>
      <c r="O758" s="152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52"/>
      <c r="AF758" s="152"/>
      <c r="AG758" s="14"/>
      <c r="AH758" s="73"/>
      <c r="AI758" s="14"/>
      <c r="AJ758" s="14"/>
    </row>
    <row r="759" spans="1:36" s="11" customFormat="1" ht="15" hidden="1" customHeight="1" x14ac:dyDescent="0.15">
      <c r="A759" s="301"/>
      <c r="B759" s="79"/>
      <c r="C759" s="202"/>
      <c r="D759" s="203"/>
      <c r="E759" s="203"/>
      <c r="F759" s="204"/>
      <c r="G759" s="205"/>
      <c r="H759" s="205"/>
      <c r="I759" s="206"/>
      <c r="J759" s="205"/>
      <c r="K759" s="205"/>
      <c r="L759" s="207"/>
      <c r="M759" s="208"/>
      <c r="N759" s="209"/>
      <c r="O759" s="152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52"/>
      <c r="AF759" s="152"/>
      <c r="AG759" s="14"/>
      <c r="AH759" s="73"/>
      <c r="AI759" s="14"/>
      <c r="AJ759" s="14"/>
    </row>
    <row r="760" spans="1:36" s="11" customFormat="1" ht="15" hidden="1" customHeight="1" x14ac:dyDescent="0.15">
      <c r="A760" s="301"/>
      <c r="B760" s="79"/>
      <c r="C760" s="202"/>
      <c r="D760" s="203"/>
      <c r="E760" s="203"/>
      <c r="F760" s="204"/>
      <c r="G760" s="205"/>
      <c r="H760" s="205"/>
      <c r="I760" s="206"/>
      <c r="J760" s="205"/>
      <c r="K760" s="205"/>
      <c r="L760" s="207"/>
      <c r="M760" s="208"/>
      <c r="N760" s="209"/>
      <c r="O760" s="152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52"/>
      <c r="AF760" s="152"/>
      <c r="AG760" s="14"/>
      <c r="AH760" s="73"/>
      <c r="AI760" s="14"/>
      <c r="AJ760" s="14"/>
    </row>
    <row r="761" spans="1:36" s="11" customFormat="1" ht="15" hidden="1" customHeight="1" x14ac:dyDescent="0.15">
      <c r="A761" s="301"/>
      <c r="B761" s="79"/>
      <c r="C761" s="202"/>
      <c r="D761" s="203"/>
      <c r="E761" s="203"/>
      <c r="F761" s="204"/>
      <c r="G761" s="205"/>
      <c r="H761" s="205"/>
      <c r="I761" s="206"/>
      <c r="J761" s="205"/>
      <c r="K761" s="205"/>
      <c r="L761" s="207"/>
      <c r="M761" s="208"/>
      <c r="N761" s="209"/>
      <c r="O761" s="152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52"/>
      <c r="AF761" s="152"/>
      <c r="AG761" s="14"/>
      <c r="AH761" s="73"/>
      <c r="AI761" s="14"/>
      <c r="AJ761" s="14"/>
    </row>
    <row r="762" spans="1:36" s="11" customFormat="1" ht="15" hidden="1" customHeight="1" x14ac:dyDescent="0.15">
      <c r="A762" s="301"/>
      <c r="B762" s="79"/>
      <c r="C762" s="202"/>
      <c r="D762" s="203"/>
      <c r="E762" s="203"/>
      <c r="F762" s="204"/>
      <c r="G762" s="205"/>
      <c r="H762" s="205"/>
      <c r="I762" s="206"/>
      <c r="J762" s="205"/>
      <c r="K762" s="205"/>
      <c r="L762" s="207"/>
      <c r="M762" s="208"/>
      <c r="N762" s="209"/>
      <c r="O762" s="152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52"/>
      <c r="AF762" s="152"/>
      <c r="AG762" s="14"/>
      <c r="AH762" s="73"/>
      <c r="AI762" s="14"/>
      <c r="AJ762" s="14"/>
    </row>
    <row r="763" spans="1:36" s="11" customFormat="1" ht="15" hidden="1" customHeight="1" x14ac:dyDescent="0.15">
      <c r="A763" s="301"/>
      <c r="B763" s="79"/>
      <c r="C763" s="202"/>
      <c r="D763" s="203"/>
      <c r="E763" s="203"/>
      <c r="F763" s="204"/>
      <c r="G763" s="205"/>
      <c r="H763" s="205"/>
      <c r="I763" s="206"/>
      <c r="J763" s="205"/>
      <c r="K763" s="205"/>
      <c r="L763" s="207"/>
      <c r="M763" s="208"/>
      <c r="N763" s="209"/>
      <c r="O763" s="152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52"/>
      <c r="AF763" s="152"/>
      <c r="AG763" s="14"/>
      <c r="AH763" s="73"/>
      <c r="AI763" s="14"/>
      <c r="AJ763" s="14"/>
    </row>
    <row r="764" spans="1:36" s="11" customFormat="1" ht="15" hidden="1" customHeight="1" x14ac:dyDescent="0.15">
      <c r="A764" s="301"/>
      <c r="B764" s="79"/>
      <c r="C764" s="202"/>
      <c r="D764" s="203"/>
      <c r="E764" s="203"/>
      <c r="F764" s="204"/>
      <c r="G764" s="205"/>
      <c r="H764" s="205"/>
      <c r="I764" s="206"/>
      <c r="J764" s="205"/>
      <c r="K764" s="205"/>
      <c r="L764" s="207"/>
      <c r="M764" s="208"/>
      <c r="N764" s="209"/>
      <c r="O764" s="152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52"/>
      <c r="AF764" s="152"/>
      <c r="AG764" s="14"/>
      <c r="AH764" s="73"/>
      <c r="AI764" s="14"/>
      <c r="AJ764" s="14"/>
    </row>
    <row r="765" spans="1:36" s="11" customFormat="1" ht="15" hidden="1" customHeight="1" x14ac:dyDescent="0.15">
      <c r="A765" s="301"/>
      <c r="B765" s="79"/>
      <c r="C765" s="202"/>
      <c r="D765" s="203"/>
      <c r="E765" s="203"/>
      <c r="F765" s="204"/>
      <c r="G765" s="205"/>
      <c r="H765" s="205"/>
      <c r="I765" s="206"/>
      <c r="J765" s="205"/>
      <c r="K765" s="205"/>
      <c r="L765" s="207"/>
      <c r="M765" s="208"/>
      <c r="N765" s="209"/>
      <c r="O765" s="152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52"/>
      <c r="AF765" s="152"/>
      <c r="AG765" s="14"/>
      <c r="AH765" s="73"/>
      <c r="AI765" s="14"/>
      <c r="AJ765" s="14"/>
    </row>
    <row r="766" spans="1:36" s="11" customFormat="1" ht="15" hidden="1" customHeight="1" x14ac:dyDescent="0.15">
      <c r="A766" s="301"/>
      <c r="B766" s="79"/>
      <c r="C766" s="202"/>
      <c r="D766" s="203"/>
      <c r="E766" s="203"/>
      <c r="F766" s="204"/>
      <c r="G766" s="205"/>
      <c r="H766" s="205"/>
      <c r="I766" s="206"/>
      <c r="J766" s="205"/>
      <c r="K766" s="205"/>
      <c r="L766" s="207"/>
      <c r="M766" s="208"/>
      <c r="N766" s="209"/>
      <c r="O766" s="152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52"/>
      <c r="AF766" s="152"/>
      <c r="AG766" s="14"/>
      <c r="AH766" s="73"/>
      <c r="AI766" s="14"/>
      <c r="AJ766" s="14"/>
    </row>
    <row r="767" spans="1:36" s="11" customFormat="1" ht="15" hidden="1" customHeight="1" x14ac:dyDescent="0.15">
      <c r="A767" s="301"/>
      <c r="B767" s="79"/>
      <c r="C767" s="202"/>
      <c r="D767" s="203"/>
      <c r="E767" s="203"/>
      <c r="F767" s="204"/>
      <c r="G767" s="205"/>
      <c r="H767" s="205"/>
      <c r="I767" s="206"/>
      <c r="J767" s="205"/>
      <c r="K767" s="205"/>
      <c r="L767" s="207"/>
      <c r="M767" s="208"/>
      <c r="N767" s="209"/>
      <c r="O767" s="152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52"/>
      <c r="AF767" s="152"/>
      <c r="AG767" s="14"/>
      <c r="AH767" s="73"/>
      <c r="AI767" s="14"/>
      <c r="AJ767" s="14"/>
    </row>
    <row r="768" spans="1:36" s="11" customFormat="1" ht="15" hidden="1" customHeight="1" x14ac:dyDescent="0.15">
      <c r="A768" s="301"/>
      <c r="B768" s="79"/>
      <c r="C768" s="202"/>
      <c r="D768" s="203"/>
      <c r="E768" s="203"/>
      <c r="F768" s="204"/>
      <c r="G768" s="205"/>
      <c r="H768" s="205"/>
      <c r="I768" s="206"/>
      <c r="J768" s="205"/>
      <c r="K768" s="205"/>
      <c r="L768" s="207"/>
      <c r="M768" s="208"/>
      <c r="N768" s="209"/>
      <c r="O768" s="152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52"/>
      <c r="AF768" s="152"/>
      <c r="AG768" s="14"/>
      <c r="AH768" s="73"/>
      <c r="AI768" s="14"/>
      <c r="AJ768" s="14"/>
    </row>
    <row r="769" spans="1:38" s="11" customFormat="1" ht="15" hidden="1" customHeight="1" x14ac:dyDescent="0.15">
      <c r="A769" s="301"/>
      <c r="B769" s="79"/>
      <c r="C769" s="202"/>
      <c r="D769" s="203"/>
      <c r="E769" s="203"/>
      <c r="F769" s="204"/>
      <c r="G769" s="205"/>
      <c r="H769" s="205"/>
      <c r="I769" s="206"/>
      <c r="J769" s="205"/>
      <c r="K769" s="205"/>
      <c r="L769" s="207"/>
      <c r="M769" s="208"/>
      <c r="N769" s="209"/>
      <c r="O769" s="152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52"/>
      <c r="AF769" s="152"/>
      <c r="AG769" s="14"/>
      <c r="AH769" s="73"/>
      <c r="AI769" s="14"/>
      <c r="AJ769" s="14"/>
    </row>
    <row r="770" spans="1:38" s="11" customFormat="1" ht="15" hidden="1" customHeight="1" x14ac:dyDescent="0.15">
      <c r="A770" s="301"/>
      <c r="B770" s="79"/>
      <c r="C770" s="202"/>
      <c r="D770" s="203"/>
      <c r="E770" s="203"/>
      <c r="F770" s="204"/>
      <c r="G770" s="205"/>
      <c r="H770" s="205"/>
      <c r="I770" s="206"/>
      <c r="J770" s="205"/>
      <c r="K770" s="205"/>
      <c r="L770" s="207"/>
      <c r="M770" s="208"/>
      <c r="N770" s="209"/>
      <c r="O770" s="152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52"/>
      <c r="AF770" s="152"/>
      <c r="AG770" s="14"/>
      <c r="AH770" s="73"/>
      <c r="AI770" s="14"/>
      <c r="AJ770" s="14"/>
    </row>
    <row r="771" spans="1:38" s="11" customFormat="1" ht="13.5" hidden="1" thickBot="1" x14ac:dyDescent="0.25">
      <c r="A771" s="301"/>
      <c r="B771" s="79"/>
      <c r="C771" s="158"/>
      <c r="D771" s="158"/>
      <c r="E771" s="24"/>
      <c r="F771" s="65"/>
      <c r="G771" s="20"/>
      <c r="H771" s="20"/>
      <c r="I771" s="20"/>
      <c r="J771" s="20"/>
      <c r="K771" s="20"/>
      <c r="L771" s="20"/>
      <c r="M771" s="20"/>
      <c r="N771" s="149"/>
      <c r="O771" s="149"/>
      <c r="P771" s="20"/>
      <c r="Q771" s="20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52"/>
      <c r="AF771" s="152"/>
      <c r="AG771" s="14"/>
      <c r="AH771" s="73"/>
      <c r="AI771" s="14"/>
      <c r="AJ771" s="14"/>
      <c r="AK771" s="14"/>
      <c r="AL771" s="14"/>
    </row>
  </sheetData>
  <sheetProtection algorithmName="SHA-512" hashValue="gDP4JqYuBojbB46EDatoEEdGJbhN17BlWQQAnM510605j34k2Xe56VJyTwzb1IOqBJysn5jI0WRLmqMsII+GTA==" saltValue="SKdjzcXL1pz0de8p5Aak9w==" spinCount="100000" sheet="1" objects="1" scenarios="1"/>
  <mergeCells count="16">
    <mergeCell ref="G25:H25"/>
    <mergeCell ref="E25:F25"/>
    <mergeCell ref="E43:F43"/>
    <mergeCell ref="G43:H43"/>
    <mergeCell ref="E61:F61"/>
    <mergeCell ref="G61:H61"/>
    <mergeCell ref="C34:E34"/>
    <mergeCell ref="M34:P34"/>
    <mergeCell ref="C88:E88"/>
    <mergeCell ref="M88:P88"/>
    <mergeCell ref="M70:P70"/>
    <mergeCell ref="M52:P52"/>
    <mergeCell ref="C52:E52"/>
    <mergeCell ref="C70:E70"/>
    <mergeCell ref="E79:F79"/>
    <mergeCell ref="G79:H79"/>
  </mergeCells>
  <phoneticPr fontId="46" type="noConversion"/>
  <conditionalFormatting sqref="G91:H93 J91:J93 K91:K93">
    <cfRule type="expression" dxfId="285" priority="327">
      <formula>$E$89="Subscription"</formula>
    </cfRule>
  </conditionalFormatting>
  <conditionalFormatting sqref="G37:H39 J37:J39 K37:K39">
    <cfRule type="expression" dxfId="284" priority="328">
      <formula>$E$35="Subscription"</formula>
    </cfRule>
  </conditionalFormatting>
  <conditionalFormatting sqref="J55:K57 G55:H57">
    <cfRule type="expression" dxfId="283" priority="331">
      <formula>$E$53="Subscription"</formula>
    </cfRule>
  </conditionalFormatting>
  <conditionalFormatting sqref="G73:H75 J73:J75 K73:K75">
    <cfRule type="expression" dxfId="282" priority="334">
      <formula>$E$71="Subscription"</formula>
    </cfRule>
  </conditionalFormatting>
  <conditionalFormatting sqref="Q27:Q31">
    <cfRule type="expression" dxfId="281" priority="44">
      <formula>OR(P27="nee",P27="")</formula>
    </cfRule>
  </conditionalFormatting>
  <conditionalFormatting sqref="R27:R31">
    <cfRule type="expression" dxfId="280" priority="43">
      <formula>OR(P27="nee",P27="")</formula>
    </cfRule>
  </conditionalFormatting>
  <conditionalFormatting sqref="Q37">
    <cfRule type="expression" dxfId="279" priority="42">
      <formula>OR(P37="nee",P37="")</formula>
    </cfRule>
  </conditionalFormatting>
  <conditionalFormatting sqref="R37">
    <cfRule type="expression" dxfId="278" priority="41">
      <formula>OR(P37="nee",P37="")</formula>
    </cfRule>
  </conditionalFormatting>
  <conditionalFormatting sqref="Q38">
    <cfRule type="expression" dxfId="277" priority="40">
      <formula>OR(P38="nee",P38="")</formula>
    </cfRule>
  </conditionalFormatting>
  <conditionalFormatting sqref="R38">
    <cfRule type="expression" dxfId="276" priority="39">
      <formula>OR(P38="nee",P38="")</formula>
    </cfRule>
  </conditionalFormatting>
  <conditionalFormatting sqref="Q39">
    <cfRule type="expression" dxfId="275" priority="38">
      <formula>OR(P39="nee",P39="")</formula>
    </cfRule>
  </conditionalFormatting>
  <conditionalFormatting sqref="R39">
    <cfRule type="expression" dxfId="274" priority="37">
      <formula>OR(P39="nee",P39="")</formula>
    </cfRule>
  </conditionalFormatting>
  <conditionalFormatting sqref="Q45:Q49">
    <cfRule type="expression" dxfId="273" priority="36">
      <formula>OR(P45="nee",P45="")</formula>
    </cfRule>
  </conditionalFormatting>
  <conditionalFormatting sqref="R45:R49">
    <cfRule type="expression" dxfId="272" priority="35">
      <formula>OR(P45="nee",P45="")</formula>
    </cfRule>
  </conditionalFormatting>
  <conditionalFormatting sqref="Q55">
    <cfRule type="expression" dxfId="271" priority="34">
      <formula>OR(P55="nee",P55="")</formula>
    </cfRule>
  </conditionalFormatting>
  <conditionalFormatting sqref="R55">
    <cfRule type="expression" dxfId="270" priority="33">
      <formula>OR(P55="nee",P55="")</formula>
    </cfRule>
  </conditionalFormatting>
  <conditionalFormatting sqref="Q56">
    <cfRule type="expression" dxfId="269" priority="32">
      <formula>OR(P56="nee",P56="")</formula>
    </cfRule>
  </conditionalFormatting>
  <conditionalFormatting sqref="R56">
    <cfRule type="expression" dxfId="268" priority="31">
      <formula>OR(P56="nee",P56="")</formula>
    </cfRule>
  </conditionalFormatting>
  <conditionalFormatting sqref="Q57">
    <cfRule type="expression" dxfId="267" priority="30">
      <formula>OR(P57="nee",P57="")</formula>
    </cfRule>
  </conditionalFormatting>
  <conditionalFormatting sqref="R57">
    <cfRule type="expression" dxfId="266" priority="29">
      <formula>OR(P57="nee",P57="")</formula>
    </cfRule>
  </conditionalFormatting>
  <conditionalFormatting sqref="Q63:Q67">
    <cfRule type="expression" dxfId="265" priority="28">
      <formula>OR(P63="nee",P63="")</formula>
    </cfRule>
  </conditionalFormatting>
  <conditionalFormatting sqref="R63:R67">
    <cfRule type="expression" dxfId="264" priority="27">
      <formula>OR(P63="nee",P63="")</formula>
    </cfRule>
  </conditionalFormatting>
  <conditionalFormatting sqref="Q73">
    <cfRule type="expression" dxfId="263" priority="26">
      <formula>OR(P73="nee",P73="")</formula>
    </cfRule>
  </conditionalFormatting>
  <conditionalFormatting sqref="R73">
    <cfRule type="expression" dxfId="262" priority="25">
      <formula>OR(P73="nee",P73="")</formula>
    </cfRule>
  </conditionalFormatting>
  <conditionalFormatting sqref="Q74">
    <cfRule type="expression" dxfId="261" priority="24">
      <formula>OR(P74="nee",P74="")</formula>
    </cfRule>
  </conditionalFormatting>
  <conditionalFormatting sqref="R74">
    <cfRule type="expression" dxfId="260" priority="23">
      <formula>OR(P74="nee",P74="")</formula>
    </cfRule>
  </conditionalFormatting>
  <conditionalFormatting sqref="Q75">
    <cfRule type="expression" dxfId="259" priority="22">
      <formula>OR(P75="nee",P75="")</formula>
    </cfRule>
  </conditionalFormatting>
  <conditionalFormatting sqref="R75">
    <cfRule type="expression" dxfId="258" priority="21">
      <formula>OR(P75="nee",P75="")</formula>
    </cfRule>
  </conditionalFormatting>
  <conditionalFormatting sqref="Q81:Q85">
    <cfRule type="expression" dxfId="257" priority="20">
      <formula>OR(P81="nee",P81="")</formula>
    </cfRule>
  </conditionalFormatting>
  <conditionalFormatting sqref="R81:R85">
    <cfRule type="expression" dxfId="256" priority="19">
      <formula>OR(P81="nee",P81="")</formula>
    </cfRule>
  </conditionalFormatting>
  <conditionalFormatting sqref="Q91">
    <cfRule type="expression" dxfId="255" priority="18">
      <formula>OR(P91="nee",P91="")</formula>
    </cfRule>
  </conditionalFormatting>
  <conditionalFormatting sqref="R91">
    <cfRule type="expression" dxfId="254" priority="17">
      <formula>OR(P91="nee",P91="")</formula>
    </cfRule>
  </conditionalFormatting>
  <conditionalFormatting sqref="Q92">
    <cfRule type="expression" dxfId="253" priority="16">
      <formula>OR(P92="nee",P92="")</formula>
    </cfRule>
  </conditionalFormatting>
  <conditionalFormatting sqref="R92">
    <cfRule type="expression" dxfId="252" priority="15">
      <formula>OR(P92="nee",P92="")</formula>
    </cfRule>
  </conditionalFormatting>
  <conditionalFormatting sqref="Q93">
    <cfRule type="expression" dxfId="251" priority="14">
      <formula>OR(P93="nee",P93="")</formula>
    </cfRule>
  </conditionalFormatting>
  <conditionalFormatting sqref="R93">
    <cfRule type="expression" dxfId="250" priority="13">
      <formula>OR(P93="nee",P93="")</formula>
    </cfRule>
  </conditionalFormatting>
  <conditionalFormatting sqref="AH27:AH31">
    <cfRule type="expression" dxfId="249" priority="12">
      <formula>OR(AG27="nee",AG27="")</formula>
    </cfRule>
  </conditionalFormatting>
  <conditionalFormatting sqref="AI27:AI31">
    <cfRule type="expression" dxfId="248" priority="11">
      <formula>OR(AG27="nee",AG27="")</formula>
    </cfRule>
  </conditionalFormatting>
  <conditionalFormatting sqref="AH45:AH49">
    <cfRule type="expression" dxfId="247" priority="10">
      <formula>OR(AG45="nee",AG45="")</formula>
    </cfRule>
  </conditionalFormatting>
  <conditionalFormatting sqref="AI45:AI49">
    <cfRule type="expression" dxfId="246" priority="9">
      <formula>OR(AG45="nee",AG45="")</formula>
    </cfRule>
  </conditionalFormatting>
  <conditionalFormatting sqref="AH63:AH67">
    <cfRule type="expression" dxfId="245" priority="8">
      <formula>OR(AG63="nee",AG63="")</formula>
    </cfRule>
  </conditionalFormatting>
  <conditionalFormatting sqref="AI63:AI67">
    <cfRule type="expression" dxfId="244" priority="7">
      <formula>OR(AG63="nee",AG63="")</formula>
    </cfRule>
  </conditionalFormatting>
  <conditionalFormatting sqref="AH81:AH85">
    <cfRule type="expression" dxfId="243" priority="6">
      <formula>OR(AG81="nee",AG81="")</formula>
    </cfRule>
  </conditionalFormatting>
  <conditionalFormatting sqref="AI81:AI85">
    <cfRule type="expression" dxfId="242" priority="5">
      <formula>OR(AG81="nee",AG81="")</formula>
    </cfRule>
  </conditionalFormatting>
  <dataValidations count="2">
    <dataValidation type="list" allowBlank="1" showInputMessage="1" showErrorMessage="1" sqref="P91:P93 P37:P39 P27:P31 AG45:AG49 AG63:AG67 P45:P49 P81:P85 P55:P57 P73:P75 P63:P67 AG27:AG31 AG81:AG85" xr:uid="{3A503AC9-E503-4D6C-B9CC-299C8B3B1F22}">
      <formula1>"ja,nee"</formula1>
    </dataValidation>
    <dataValidation type="list" allowBlank="1" showInputMessage="1" showErrorMessage="1" sqref="E89 E53 E71" xr:uid="{971C25D2-446F-4FF2-9EFF-F0119C468470}">
      <formula1>"Aanschaf | Perpetual, Subscription"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</vt:i4>
      </vt:variant>
    </vt:vector>
  </HeadingPairs>
  <TitlesOfParts>
    <vt:vector size="18" baseType="lpstr">
      <vt:lpstr>Samenvatting</vt:lpstr>
      <vt:lpstr>Toelichting</vt:lpstr>
      <vt:lpstr>Dimensionering</vt:lpstr>
      <vt:lpstr>0 Financiële Waarde</vt:lpstr>
      <vt:lpstr>0 Benodigde HW en SW </vt:lpstr>
      <vt:lpstr>A. Bouwblok 1</vt:lpstr>
      <vt:lpstr>TCO IaaS-Platform</vt:lpstr>
      <vt:lpstr>B0. Optics</vt:lpstr>
      <vt:lpstr>B. Bouwblok 2</vt:lpstr>
      <vt:lpstr>C. Bouwblok 3</vt:lpstr>
      <vt:lpstr>D. Bouwblok 4</vt:lpstr>
      <vt:lpstr>E. Bouwblok 5 Integratie A</vt:lpstr>
      <vt:lpstr>F. Bouwblok 6  Integratie B</vt:lpstr>
      <vt:lpstr>Additionele diensten</vt:lpstr>
      <vt:lpstr>BPK-Grafiek</vt:lpstr>
      <vt:lpstr>Blad1</vt:lpstr>
      <vt:lpstr>DATA</vt:lpstr>
      <vt:lpstr>tariefKwh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Pieter P.C. van Dorth</cp:lastModifiedBy>
  <dcterms:created xsi:type="dcterms:W3CDTF">2019-08-27T11:41:48Z</dcterms:created>
  <dcterms:modified xsi:type="dcterms:W3CDTF">2024-10-01T13:03:10Z</dcterms:modified>
</cp:coreProperties>
</file>