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Avalex/EA KAI Kernsysteem Afval Inzameling/Aanbestedingsdocument en bijlagen/Concept/"/>
    </mc:Choice>
  </mc:AlternateContent>
  <xr:revisionPtr revIDLastSave="552" documentId="13_ncr:1_{34F418E5-C7CB-2C40-8510-3AE931CB07F0}" xr6:coauthVersionLast="47" xr6:coauthVersionMax="47" xr10:uidLastSave="{91D87E4A-9283-FA46-9A25-C00122C7DE13}"/>
  <bookViews>
    <workbookView xWindow="49260" yWindow="2360" windowWidth="36020" windowHeight="15760" xr2:uid="{26A0E56A-9CA4-EB40-BF12-5B4691CBE874}"/>
  </bookViews>
  <sheets>
    <sheet name="Waardemode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7" i="2" l="1"/>
  <c r="Z15" i="2"/>
  <c r="Z19" i="2" s="1"/>
  <c r="E15" i="2"/>
  <c r="E19" i="2" s="1"/>
  <c r="AA14" i="2"/>
  <c r="D15" i="2"/>
  <c r="D16" i="2" s="1"/>
  <c r="D18" i="2" s="1"/>
  <c r="I15" i="2"/>
  <c r="I19" i="2" s="1"/>
  <c r="B5" i="2"/>
  <c r="B6" i="2"/>
  <c r="C5" i="2"/>
  <c r="C6" i="2"/>
  <c r="D5" i="2"/>
  <c r="D6" i="2"/>
  <c r="I5" i="2"/>
  <c r="I8" i="2" s="1"/>
  <c r="E5" i="2"/>
  <c r="E6" i="2"/>
  <c r="F5" i="2"/>
  <c r="F6" i="2"/>
  <c r="G5" i="2"/>
  <c r="G6" i="2"/>
  <c r="H5" i="2"/>
  <c r="H6" i="2" s="1"/>
  <c r="J5" i="2"/>
  <c r="J6" i="2"/>
  <c r="Y15" i="2"/>
  <c r="B15" i="2"/>
  <c r="B16" i="2" s="1"/>
  <c r="Y16" i="2"/>
  <c r="Y18" i="2" s="1"/>
  <c r="X15" i="2"/>
  <c r="X16" i="2" s="1"/>
  <c r="X18" i="2" s="1"/>
  <c r="C15" i="2"/>
  <c r="F15" i="2"/>
  <c r="F19" i="2" s="1"/>
  <c r="G15" i="2"/>
  <c r="G16" i="2" s="1"/>
  <c r="G18" i="2" s="1"/>
  <c r="H15" i="2"/>
  <c r="H16" i="2" s="1"/>
  <c r="H18" i="2" s="1"/>
  <c r="J15" i="2"/>
  <c r="J16" i="2" s="1"/>
  <c r="J18" i="2" s="1"/>
  <c r="K15" i="2"/>
  <c r="L15" i="2"/>
  <c r="L16" i="2" s="1"/>
  <c r="L18" i="2" s="1"/>
  <c r="M15" i="2"/>
  <c r="N15" i="2"/>
  <c r="O15" i="2"/>
  <c r="P15" i="2"/>
  <c r="P16" i="2" s="1"/>
  <c r="P18" i="2" s="1"/>
  <c r="Q15" i="2"/>
  <c r="Q16" i="2" s="1"/>
  <c r="Q18" i="2" s="1"/>
  <c r="R15" i="2"/>
  <c r="S15" i="2"/>
  <c r="T15" i="2"/>
  <c r="T16" i="2" s="1"/>
  <c r="T18" i="2" s="1"/>
  <c r="U15" i="2"/>
  <c r="V15" i="2"/>
  <c r="W15" i="2"/>
  <c r="W16" i="2" s="1"/>
  <c r="W18" i="2" s="1"/>
  <c r="K7" i="2"/>
  <c r="J8" i="2"/>
  <c r="K4" i="2"/>
  <c r="D21" i="2"/>
  <c r="D8" i="2"/>
  <c r="E8" i="2"/>
  <c r="G8" i="2"/>
  <c r="H8" i="2"/>
  <c r="C8" i="2"/>
  <c r="F8" i="2"/>
  <c r="B8" i="2"/>
  <c r="K8" i="2" s="1"/>
  <c r="V16" i="2"/>
  <c r="V18" i="2"/>
  <c r="C16" i="2"/>
  <c r="C18" i="2"/>
  <c r="K16" i="2"/>
  <c r="K18" i="2"/>
  <c r="M16" i="2"/>
  <c r="M18" i="2"/>
  <c r="S16" i="2"/>
  <c r="S18" i="2" s="1"/>
  <c r="F16" i="2"/>
  <c r="F18" i="2" s="1"/>
  <c r="R16" i="2"/>
  <c r="R18" i="2" s="1"/>
  <c r="U16" i="2"/>
  <c r="U18" i="2" s="1"/>
  <c r="N16" i="2"/>
  <c r="N18" i="2"/>
  <c r="O16" i="2"/>
  <c r="O18" i="2"/>
  <c r="B21" i="2"/>
  <c r="B18" i="2" l="1"/>
  <c r="Z16" i="2"/>
  <c r="Z18" i="2" s="1"/>
  <c r="I6" i="2"/>
  <c r="K6" i="2" s="1"/>
  <c r="I16" i="2"/>
  <c r="I18" i="2" s="1"/>
  <c r="E16" i="2"/>
  <c r="E18" i="2" s="1"/>
  <c r="AA16" i="2" l="1"/>
</calcChain>
</file>

<file path=xl/sharedStrings.xml><?xml version="1.0" encoding="utf-8"?>
<sst xmlns="http://schemas.openxmlformats.org/spreadsheetml/2006/main" count="92" uniqueCount="55">
  <si>
    <t>4 goed</t>
  </si>
  <si>
    <t>3 voldoende</t>
  </si>
  <si>
    <t>2 matig</t>
  </si>
  <si>
    <t>1 onvoldoende</t>
  </si>
  <si>
    <t>5 uitmuntend</t>
  </si>
  <si>
    <t>Totaal:</t>
  </si>
  <si>
    <t>Percentage</t>
  </si>
  <si>
    <t>UITSLUITING</t>
  </si>
  <si>
    <t>Totaal kwaliteit (max.)</t>
  </si>
  <si>
    <t>Vraag 2: Doorontwikkeling</t>
  </si>
  <si>
    <t xml:space="preserve"> </t>
  </si>
  <si>
    <t>onvoldoende = KO / uitsluiting van verdere deelname</t>
  </si>
  <si>
    <t xml:space="preserve">Bijlage 7 Vraag 1: Plan van aanpak implementatie </t>
  </si>
  <si>
    <t>Indien Inschrijver op de open vragen 4 maal of meer matig scoort zal zij worden uitgesloten.</t>
  </si>
  <si>
    <t>Bijlage 7 Demonstratie AVA25KAI</t>
  </si>
  <si>
    <t>Geraamde omvang eerste 36 maanden:</t>
  </si>
  <si>
    <t>a. aanpak deeltrajecten</t>
  </si>
  <si>
    <t>b. planning</t>
  </si>
  <si>
    <t>c. projectorganisatie</t>
  </si>
  <si>
    <t>e. risico's</t>
  </si>
  <si>
    <t>f. rapportages en communicatie</t>
  </si>
  <si>
    <t>Vraag 4:
Duurzaamheid en SROI</t>
  </si>
  <si>
    <t>Vraag 3: Helpdesk en SLA</t>
  </si>
  <si>
    <t>OPEN VRAGEN / TOELICHTING / DEMO AVA25KAI</t>
  </si>
  <si>
    <t>verwacht prijsverschil eerste 36 maanden</t>
  </si>
  <si>
    <t>NVT</t>
  </si>
  <si>
    <t>Kwaliteit weegt hiermee veel zwaarder dan prijs.</t>
  </si>
  <si>
    <t>d. testomgeving</t>
  </si>
  <si>
    <t>Scenario 9: Handmatige orders en illegaal afval
sub 1</t>
  </si>
  <si>
    <t>Scenario 9: Handmatige orders en illegaal afval 
sub 2</t>
  </si>
  <si>
    <t>Scenario 10: Verwerking BAG 
sub 1</t>
  </si>
  <si>
    <t>Scenario 10: verwerking BAG 
sub 2</t>
  </si>
  <si>
    <t>Scenario 7: Af-transport vanuit de milieustraat 
sub 1</t>
  </si>
  <si>
    <t>Scenario 5: Beheer minicontainers 
sub 4</t>
  </si>
  <si>
    <t>Scenario 5: Beheer minicontainers  
sub 3</t>
  </si>
  <si>
    <t>Scenario 5: Beheer minicontainers  
sub 2</t>
  </si>
  <si>
    <t>Scenario 5: Beheer minicontainers  
sub 1</t>
  </si>
  <si>
    <t>Scenario 3: Huis aan huis mutatie 
sub 2</t>
  </si>
  <si>
    <t>Scenario 3: Huis aan huis mutatie 
sub 1</t>
  </si>
  <si>
    <t>Scenario 1: DVO's 
sub 2</t>
  </si>
  <si>
    <t>Scenario 1: DVO's
sub 1</t>
  </si>
  <si>
    <t>Scenario 3: Huis aan huis mutatie 
sub 3</t>
  </si>
  <si>
    <t>Scenario 6: Bewoner op millieustraat 
sub 1</t>
  </si>
  <si>
    <t>Scenario 6: Bewoner op millieustraat 
sub 2</t>
  </si>
  <si>
    <t>Scenario 6:  Bewoner op millieustraat 
sub 3</t>
  </si>
  <si>
    <t>Scenario 6:  Bewoner op millieustraat 
sub 4</t>
  </si>
  <si>
    <t>Indien inschrijver op de demo driemaal of meer EEN NEGATIEVE WAARDE scoort zal zij worden uitgesloten.</t>
  </si>
  <si>
    <t>Scenario 11: Appartementen complex sub 1</t>
  </si>
  <si>
    <t>Scenario 2: Huis aan huis
sub 2</t>
  </si>
  <si>
    <t>Scenario 2: Huis aan huis 
sub 1</t>
  </si>
  <si>
    <t>Scenario 2: Huis aan huis 
sub 3</t>
  </si>
  <si>
    <t>Scenario 4: Chauffeursomgeving/ backoffice
sub 1</t>
  </si>
  <si>
    <t>Scenario 4: Chauffeursomgeving/ backoffice
sub 2</t>
  </si>
  <si>
    <t>Scenario 8:  Klantinzicht 
sub 1</t>
  </si>
  <si>
    <t>Het verwachte prijsverschil is geen maximun, het is een inschatting.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</si>
</sst>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_);[Red]\(&quot;€&quot;\ #,##0.00\)"/>
    <numFmt numFmtId="44" formatCode="_(&quot;€&quot;\ * #,##0.00_);_(&quot;€&quot;\ * \(#,##0.00\);_(&quot;€&quot;\ * &quot;-&quot;??_);_(@_)"/>
    <numFmt numFmtId="164" formatCode="&quot;€&quot;\ #,##0.00"/>
  </numFmts>
  <fonts count="1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0"/>
      <name val="Verdana"/>
      <family val="2"/>
    </font>
    <font>
      <b/>
      <sz val="9"/>
      <color rgb="FF000000"/>
      <name val="Verdana"/>
      <family val="2"/>
    </font>
    <font>
      <b/>
      <sz val="9"/>
      <color rgb="FFFFFFFF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sz val="24"/>
      <color theme="4" tint="-0.499984740745262"/>
      <name val="Raleway"/>
    </font>
    <font>
      <b/>
      <sz val="11"/>
      <color rgb="FFFFFFFF"/>
      <name val="Verdana"/>
      <family val="2"/>
    </font>
    <font>
      <b/>
      <sz val="12"/>
      <color theme="0"/>
      <name val="Verdana"/>
      <family val="2"/>
    </font>
    <font>
      <sz val="9"/>
      <color theme="0"/>
      <name val="Verdana"/>
      <family val="2"/>
    </font>
  </fonts>
  <fills count="1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6A6A6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rgb="FFA3D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5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justify" vertical="center" wrapText="1"/>
    </xf>
    <xf numFmtId="9" fontId="4" fillId="4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justify" vertical="center" wrapText="1"/>
    </xf>
    <xf numFmtId="8" fontId="6" fillId="2" borderId="1" xfId="0" applyNumberFormat="1" applyFont="1" applyFill="1" applyBorder="1" applyAlignment="1">
      <alignment horizontal="center" vertical="center" wrapText="1"/>
    </xf>
    <xf numFmtId="8" fontId="7" fillId="2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0" xfId="0" applyFont="1"/>
    <xf numFmtId="44" fontId="6" fillId="0" borderId="0" xfId="2" applyFont="1"/>
    <xf numFmtId="0" fontId="7" fillId="0" borderId="4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0" borderId="0" xfId="0" applyFont="1"/>
    <xf numFmtId="164" fontId="6" fillId="6" borderId="1" xfId="0" applyNumberFormat="1" applyFont="1" applyFill="1" applyBorder="1"/>
    <xf numFmtId="0" fontId="9" fillId="3" borderId="1" xfId="0" applyFont="1" applyFill="1" applyBorder="1" applyAlignment="1">
      <alignment horizontal="justify" vertical="center" wrapText="1"/>
    </xf>
    <xf numFmtId="0" fontId="5" fillId="8" borderId="1" xfId="0" applyFont="1" applyFill="1" applyBorder="1" applyAlignment="1">
      <alignment horizontal="center" vertical="center" wrapText="1"/>
    </xf>
    <xf numFmtId="8" fontId="7" fillId="9" borderId="2" xfId="0" applyNumberFormat="1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 wrapText="1"/>
    </xf>
    <xf numFmtId="164" fontId="8" fillId="6" borderId="1" xfId="0" applyNumberFormat="1" applyFont="1" applyFill="1" applyBorder="1"/>
    <xf numFmtId="0" fontId="3" fillId="10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8" fontId="6" fillId="6" borderId="1" xfId="0" applyNumberFormat="1" applyFont="1" applyFill="1" applyBorder="1" applyAlignment="1">
      <alignment horizontal="center" vertical="center" wrapText="1"/>
    </xf>
    <xf numFmtId="8" fontId="7" fillId="12" borderId="2" xfId="0" applyNumberFormat="1" applyFont="1" applyFill="1" applyBorder="1" applyAlignment="1">
      <alignment horizontal="center" vertical="center" wrapText="1"/>
    </xf>
    <xf numFmtId="8" fontId="7" fillId="6" borderId="2" xfId="0" applyNumberFormat="1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12" borderId="3" xfId="0" applyFont="1" applyFill="1" applyBorder="1" applyAlignment="1">
      <alignment horizontal="center" vertical="center" wrapText="1"/>
    </xf>
    <xf numFmtId="10" fontId="4" fillId="4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11" fillId="13" borderId="1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justify" vertical="center" wrapText="1"/>
    </xf>
    <xf numFmtId="164" fontId="13" fillId="13" borderId="1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8" fontId="6" fillId="0" borderId="0" xfId="0" applyNumberFormat="1" applyFont="1"/>
    <xf numFmtId="0" fontId="8" fillId="0" borderId="0" xfId="0" applyFont="1" applyAlignment="1">
      <alignment vertical="center"/>
    </xf>
    <xf numFmtId="0" fontId="6" fillId="0" borderId="1" xfId="0" applyFont="1" applyBorder="1" applyAlignment="1">
      <alignment horizontal="center"/>
    </xf>
    <xf numFmtId="0" fontId="9" fillId="0" borderId="1" xfId="0" applyFont="1" applyBorder="1" applyAlignment="1">
      <alignment horizontal="right" vertical="center"/>
    </xf>
    <xf numFmtId="164" fontId="6" fillId="14" borderId="1" xfId="0" applyNumberFormat="1" applyFont="1" applyFill="1" applyBorder="1" applyAlignment="1">
      <alignment vertical="center"/>
    </xf>
    <xf numFmtId="9" fontId="6" fillId="0" borderId="1" xfId="1" applyFont="1" applyBorder="1" applyAlignment="1">
      <alignment vertical="center"/>
    </xf>
    <xf numFmtId="9" fontId="6" fillId="14" borderId="1" xfId="0" applyNumberFormat="1" applyFont="1" applyFill="1" applyBorder="1" applyAlignment="1">
      <alignment vertical="center"/>
    </xf>
    <xf numFmtId="164" fontId="8" fillId="6" borderId="1" xfId="0" applyNumberFormat="1" applyFont="1" applyFill="1" applyBorder="1" applyAlignment="1">
      <alignment horizontal="right"/>
    </xf>
    <xf numFmtId="9" fontId="9" fillId="0" borderId="1" xfId="1" applyFont="1" applyBorder="1" applyAlignment="1">
      <alignment vertical="center"/>
    </xf>
    <xf numFmtId="0" fontId="5" fillId="10" borderId="1" xfId="0" applyFont="1" applyFill="1" applyBorder="1" applyAlignment="1">
      <alignment horizontal="center" vertical="center" wrapText="1"/>
    </xf>
    <xf numFmtId="8" fontId="8" fillId="6" borderId="3" xfId="0" applyNumberFormat="1" applyFont="1" applyFill="1" applyBorder="1" applyAlignment="1">
      <alignment horizontal="center" vertical="center" wrapText="1"/>
    </xf>
    <xf numFmtId="8" fontId="8" fillId="9" borderId="3" xfId="0" applyNumberFormat="1" applyFont="1" applyFill="1" applyBorder="1" applyAlignment="1">
      <alignment horizontal="center" vertical="center" wrapText="1"/>
    </xf>
    <xf numFmtId="0" fontId="10" fillId="7" borderId="0" xfId="0" applyFont="1" applyFill="1" applyAlignment="1">
      <alignment horizontal="center" vertical="center" wrapText="1"/>
    </xf>
    <xf numFmtId="0" fontId="12" fillId="10" borderId="5" xfId="0" applyFont="1" applyFill="1" applyBorder="1" applyAlignment="1">
      <alignment horizontal="center" vertical="center" wrapText="1"/>
    </xf>
    <xf numFmtId="0" fontId="12" fillId="10" borderId="6" xfId="0" applyFont="1" applyFill="1" applyBorder="1" applyAlignment="1">
      <alignment horizontal="center" vertical="center" wrapText="1"/>
    </xf>
    <xf numFmtId="0" fontId="12" fillId="10" borderId="7" xfId="0" applyFont="1" applyFill="1" applyBorder="1" applyAlignment="1">
      <alignment horizontal="center" vertical="center" wrapText="1"/>
    </xf>
    <xf numFmtId="0" fontId="12" fillId="10" borderId="8" xfId="0" applyFont="1" applyFill="1" applyBorder="1" applyAlignment="1">
      <alignment horizontal="center" vertical="center" wrapText="1"/>
    </xf>
    <xf numFmtId="0" fontId="12" fillId="10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9" xfId="0" applyFont="1" applyBorder="1" applyAlignment="1">
      <alignment horizont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139699</xdr:colOff>
      <xdr:row>0</xdr:row>
      <xdr:rowOff>224366</xdr:rowOff>
    </xdr:from>
    <xdr:to>
      <xdr:col>1</xdr:col>
      <xdr:colOff>1295004</xdr:colOff>
      <xdr:row>0</xdr:row>
      <xdr:rowOff>1384299</xdr:rowOff>
    </xdr:to>
    <xdr:pic>
      <xdr:nvPicPr>
        <xdr:cNvPr id="5" name="Afbeelding 1">
          <a:extLst>
            <a:ext uri="{FF2B5EF4-FFF2-40B4-BE49-F238E27FC236}">
              <a16:creationId xmlns:a16="http://schemas.microsoft.com/office/drawing/2014/main" id="{FE18CE67-2400-484D-AE37-7C53FBB6B0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52" t="23172" r="7445" b="25417"/>
        <a:stretch/>
      </xdr:blipFill>
      <xdr:spPr bwMode="auto">
        <a:xfrm>
          <a:off x="139699" y="224366"/>
          <a:ext cx="3504805" cy="11599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AC32"/>
  <sheetViews>
    <sheetView showGridLines="0" tabSelected="1" topLeftCell="A15" zoomScale="140" zoomScaleNormal="140" workbookViewId="0">
      <selection activeCell="F22" sqref="F22"/>
    </sheetView>
  </sheetViews>
  <sheetFormatPr baseColWidth="10" defaultColWidth="11" defaultRowHeight="12" x14ac:dyDescent="0.15"/>
  <cols>
    <col min="1" max="1" width="30.83203125" style="8" customWidth="1"/>
    <col min="2" max="26" width="22.6640625" style="8" customWidth="1"/>
    <col min="27" max="27" width="24.5" style="8" customWidth="1"/>
    <col min="28" max="28" width="12.83203125" style="8" bestFit="1" customWidth="1"/>
    <col min="29" max="16384" width="11" style="8"/>
  </cols>
  <sheetData>
    <row r="1" spans="1:29" ht="128" customHeight="1" thickBot="1" x14ac:dyDescent="0.2">
      <c r="A1" s="46" t="s">
        <v>23</v>
      </c>
      <c r="B1" s="46"/>
      <c r="C1" s="46"/>
      <c r="D1" s="46"/>
      <c r="E1" s="46"/>
      <c r="F1" s="46"/>
      <c r="G1" s="46"/>
      <c r="H1" s="46"/>
      <c r="I1" s="46"/>
      <c r="J1" s="46"/>
    </row>
    <row r="2" spans="1:29" ht="76" customHeight="1" thickBot="1" x14ac:dyDescent="0.2">
      <c r="A2" s="47" t="s">
        <v>12</v>
      </c>
      <c r="B2" s="48"/>
      <c r="C2" s="48"/>
      <c r="D2" s="48"/>
      <c r="E2" s="48"/>
      <c r="F2" s="48"/>
      <c r="G2" s="49"/>
    </row>
    <row r="3" spans="1:29" ht="76" customHeight="1" thickBot="1" x14ac:dyDescent="0.2">
      <c r="A3" s="4"/>
      <c r="B3" s="1" t="s">
        <v>16</v>
      </c>
      <c r="C3" s="1" t="s">
        <v>17</v>
      </c>
      <c r="D3" s="1" t="s">
        <v>18</v>
      </c>
      <c r="E3" s="1" t="s">
        <v>27</v>
      </c>
      <c r="F3" s="1" t="s">
        <v>19</v>
      </c>
      <c r="G3" s="1" t="s">
        <v>20</v>
      </c>
      <c r="H3" s="20" t="s">
        <v>9</v>
      </c>
      <c r="I3" s="20" t="s">
        <v>22</v>
      </c>
      <c r="J3" s="20" t="s">
        <v>21</v>
      </c>
      <c r="K3" s="30" t="s">
        <v>5</v>
      </c>
    </row>
    <row r="4" spans="1:29" ht="22" customHeight="1" thickBot="1" x14ac:dyDescent="0.2">
      <c r="A4" s="2" t="s">
        <v>6</v>
      </c>
      <c r="B4" s="3">
        <v>0.25</v>
      </c>
      <c r="C4" s="3">
        <v>0.15</v>
      </c>
      <c r="D4" s="3">
        <v>0.1</v>
      </c>
      <c r="E4" s="3">
        <v>0.05</v>
      </c>
      <c r="F4" s="3">
        <v>0.05</v>
      </c>
      <c r="G4" s="3">
        <v>0.05</v>
      </c>
      <c r="H4" s="3">
        <v>0.1</v>
      </c>
      <c r="I4" s="3">
        <v>0.15</v>
      </c>
      <c r="J4" s="3">
        <v>0.1</v>
      </c>
      <c r="K4" s="39">
        <f>SUM(B4:J4)</f>
        <v>1.0000000000000002</v>
      </c>
    </row>
    <row r="5" spans="1:29" ht="17" customHeight="1" thickBot="1" x14ac:dyDescent="0.2">
      <c r="A5" s="4" t="s">
        <v>4</v>
      </c>
      <c r="B5" s="5">
        <f>K5*B4</f>
        <v>25000</v>
      </c>
      <c r="C5" s="5">
        <f>K5*C4</f>
        <v>15000</v>
      </c>
      <c r="D5" s="5">
        <f>K5*D4</f>
        <v>10000</v>
      </c>
      <c r="E5" s="5">
        <f>K5*E4</f>
        <v>5000</v>
      </c>
      <c r="F5" s="5">
        <f>K5*F4</f>
        <v>5000</v>
      </c>
      <c r="G5" s="5">
        <f>K5*G4</f>
        <v>5000</v>
      </c>
      <c r="H5" s="5">
        <f>K5*H4</f>
        <v>10000</v>
      </c>
      <c r="I5" s="5">
        <f>K5*I4</f>
        <v>15000</v>
      </c>
      <c r="J5" s="5">
        <f>J4*K5</f>
        <v>10000</v>
      </c>
      <c r="K5" s="14">
        <v>100000</v>
      </c>
      <c r="L5" s="34"/>
    </row>
    <row r="6" spans="1:29" ht="17" customHeight="1" thickBot="1" x14ac:dyDescent="0.2">
      <c r="A6" s="4" t="s">
        <v>0</v>
      </c>
      <c r="B6" s="6">
        <f>B5*0.6</f>
        <v>15000</v>
      </c>
      <c r="C6" s="6">
        <f t="shared" ref="C6:I6" si="0">C5*0.8</f>
        <v>12000</v>
      </c>
      <c r="D6" s="6">
        <f t="shared" si="0"/>
        <v>8000</v>
      </c>
      <c r="E6" s="6">
        <f t="shared" si="0"/>
        <v>4000</v>
      </c>
      <c r="F6" s="6">
        <f t="shared" si="0"/>
        <v>4000</v>
      </c>
      <c r="G6" s="6">
        <f t="shared" si="0"/>
        <v>4000</v>
      </c>
      <c r="H6" s="6">
        <f t="shared" si="0"/>
        <v>8000</v>
      </c>
      <c r="I6" s="6">
        <f t="shared" si="0"/>
        <v>12000</v>
      </c>
      <c r="J6" s="6">
        <f t="shared" ref="J6" si="1">J5*0.8</f>
        <v>8000</v>
      </c>
      <c r="K6" s="14">
        <f>SUM(B6:J6)</f>
        <v>75000</v>
      </c>
      <c r="L6" s="34"/>
    </row>
    <row r="7" spans="1:29" ht="17" customHeight="1" thickBot="1" x14ac:dyDescent="0.2">
      <c r="A7" s="4" t="s">
        <v>1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14">
        <f>SUM(B7:J7)</f>
        <v>0</v>
      </c>
      <c r="L7" s="34"/>
    </row>
    <row r="8" spans="1:29" ht="17" customHeight="1" thickBot="1" x14ac:dyDescent="0.2">
      <c r="A8" s="4" t="s">
        <v>2</v>
      </c>
      <c r="B8" s="6">
        <f>(0-B5)*4</f>
        <v>-100000</v>
      </c>
      <c r="C8" s="6">
        <f t="shared" ref="C8:H8" si="2">(0-C5)*3</f>
        <v>-45000</v>
      </c>
      <c r="D8" s="6">
        <f t="shared" si="2"/>
        <v>-30000</v>
      </c>
      <c r="E8" s="6">
        <f t="shared" si="2"/>
        <v>-15000</v>
      </c>
      <c r="F8" s="6">
        <f t="shared" si="2"/>
        <v>-15000</v>
      </c>
      <c r="G8" s="6">
        <f t="shared" si="2"/>
        <v>-15000</v>
      </c>
      <c r="H8" s="6">
        <f t="shared" si="2"/>
        <v>-30000</v>
      </c>
      <c r="I8" s="6">
        <f>(0-I5)*4</f>
        <v>-60000</v>
      </c>
      <c r="J8" s="6">
        <f>(0-J5)*4</f>
        <v>-40000</v>
      </c>
      <c r="K8" s="19">
        <f>SUM(B8:J8)</f>
        <v>-350000</v>
      </c>
      <c r="L8" s="34"/>
    </row>
    <row r="9" spans="1:29" ht="17" customHeight="1" thickBot="1" x14ac:dyDescent="0.2">
      <c r="A9" s="4" t="s">
        <v>3</v>
      </c>
      <c r="B9" s="11" t="s">
        <v>7</v>
      </c>
      <c r="C9" s="11" t="s">
        <v>7</v>
      </c>
      <c r="D9" s="11" t="s">
        <v>7</v>
      </c>
      <c r="E9" s="11" t="s">
        <v>7</v>
      </c>
      <c r="F9" s="11" t="s">
        <v>7</v>
      </c>
      <c r="G9" s="11" t="s">
        <v>7</v>
      </c>
      <c r="H9" s="12" t="s">
        <v>7</v>
      </c>
      <c r="I9" s="12" t="s">
        <v>7</v>
      </c>
      <c r="J9" s="12" t="s">
        <v>7</v>
      </c>
      <c r="K9" s="7"/>
    </row>
    <row r="10" spans="1:29" ht="17" customHeight="1" x14ac:dyDescent="0.15">
      <c r="A10" s="28"/>
      <c r="B10" s="28"/>
      <c r="H10" s="13" t="s">
        <v>13</v>
      </c>
    </row>
    <row r="11" spans="1:29" ht="17" customHeight="1" x14ac:dyDescent="0.15">
      <c r="A11" s="28"/>
      <c r="B11" s="28"/>
    </row>
    <row r="12" spans="1:29" ht="76" customHeight="1" thickBot="1" x14ac:dyDescent="0.2">
      <c r="A12" s="50" t="s">
        <v>14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C12" s="8" t="s">
        <v>10</v>
      </c>
    </row>
    <row r="13" spans="1:29" ht="101" customHeight="1" thickBot="1" x14ac:dyDescent="0.2">
      <c r="A13" s="4"/>
      <c r="B13" s="21" t="s">
        <v>40</v>
      </c>
      <c r="C13" s="21" t="s">
        <v>39</v>
      </c>
      <c r="D13" s="43" t="s">
        <v>49</v>
      </c>
      <c r="E13" s="20" t="s">
        <v>48</v>
      </c>
      <c r="F13" s="20" t="s">
        <v>50</v>
      </c>
      <c r="G13" s="21" t="s">
        <v>38</v>
      </c>
      <c r="H13" s="21" t="s">
        <v>37</v>
      </c>
      <c r="I13" s="21" t="s">
        <v>41</v>
      </c>
      <c r="J13" s="20" t="s">
        <v>51</v>
      </c>
      <c r="K13" s="20" t="s">
        <v>52</v>
      </c>
      <c r="L13" s="16" t="s">
        <v>36</v>
      </c>
      <c r="M13" s="16" t="s">
        <v>35</v>
      </c>
      <c r="N13" s="16" t="s">
        <v>34</v>
      </c>
      <c r="O13" s="16" t="s">
        <v>33</v>
      </c>
      <c r="P13" s="20" t="s">
        <v>42</v>
      </c>
      <c r="Q13" s="20" t="s">
        <v>43</v>
      </c>
      <c r="R13" s="20" t="s">
        <v>44</v>
      </c>
      <c r="S13" s="20" t="s">
        <v>45</v>
      </c>
      <c r="T13" s="16" t="s">
        <v>32</v>
      </c>
      <c r="U13" s="20" t="s">
        <v>53</v>
      </c>
      <c r="V13" s="16" t="s">
        <v>28</v>
      </c>
      <c r="W13" s="16" t="s">
        <v>29</v>
      </c>
      <c r="X13" s="20" t="s">
        <v>30</v>
      </c>
      <c r="Y13" s="20" t="s">
        <v>31</v>
      </c>
      <c r="Z13" s="16" t="s">
        <v>47</v>
      </c>
      <c r="AA13" s="29" t="s">
        <v>5</v>
      </c>
    </row>
    <row r="14" spans="1:29" ht="20" customHeight="1" thickBot="1" x14ac:dyDescent="0.2">
      <c r="A14" s="2" t="s">
        <v>6</v>
      </c>
      <c r="B14" s="27">
        <v>0.08</v>
      </c>
      <c r="C14" s="27">
        <v>7.0000000000000007E-2</v>
      </c>
      <c r="D14" s="27">
        <v>0.03</v>
      </c>
      <c r="E14" s="27">
        <v>0.03</v>
      </c>
      <c r="F14" s="27">
        <v>0.02</v>
      </c>
      <c r="G14" s="27">
        <v>0.06</v>
      </c>
      <c r="H14" s="27">
        <v>0.06</v>
      </c>
      <c r="I14" s="27">
        <v>0.03</v>
      </c>
      <c r="J14" s="27">
        <v>0.03</v>
      </c>
      <c r="K14" s="27">
        <v>0.02</v>
      </c>
      <c r="L14" s="27">
        <v>0.02</v>
      </c>
      <c r="M14" s="27">
        <v>0.02</v>
      </c>
      <c r="N14" s="27">
        <v>0.03</v>
      </c>
      <c r="O14" s="27">
        <v>0.03</v>
      </c>
      <c r="P14" s="27">
        <v>0.06</v>
      </c>
      <c r="Q14" s="27">
        <v>0.06</v>
      </c>
      <c r="R14" s="27">
        <v>0.03</v>
      </c>
      <c r="S14" s="27">
        <v>0.03</v>
      </c>
      <c r="T14" s="27">
        <v>0.05</v>
      </c>
      <c r="U14" s="27">
        <v>0.1</v>
      </c>
      <c r="V14" s="27">
        <v>0.03</v>
      </c>
      <c r="W14" s="27">
        <v>0.03</v>
      </c>
      <c r="X14" s="27">
        <v>0.03</v>
      </c>
      <c r="Y14" s="27">
        <v>0.02</v>
      </c>
      <c r="Z14" s="27">
        <v>0.03</v>
      </c>
      <c r="AA14" s="42">
        <f>SUM(B14:Z14)</f>
        <v>1.0000000000000002</v>
      </c>
    </row>
    <row r="15" spans="1:29" ht="20" customHeight="1" thickBot="1" x14ac:dyDescent="0.2">
      <c r="A15" s="4" t="s">
        <v>4</v>
      </c>
      <c r="B15" s="5">
        <f>B14*AA15</f>
        <v>20800</v>
      </c>
      <c r="C15" s="5">
        <f>C14*AA15</f>
        <v>18200</v>
      </c>
      <c r="D15" s="22">
        <f>D14*AA15</f>
        <v>7800</v>
      </c>
      <c r="E15" s="22">
        <f>E14*AA15</f>
        <v>7800</v>
      </c>
      <c r="F15" s="23">
        <f>F14*AA15</f>
        <v>5200</v>
      </c>
      <c r="G15" s="17">
        <f>G14*AA15</f>
        <v>15600</v>
      </c>
      <c r="H15" s="17">
        <f>H14*AA15</f>
        <v>15600</v>
      </c>
      <c r="I15" s="17">
        <f>I14*AA15</f>
        <v>7800</v>
      </c>
      <c r="J15" s="23">
        <f>J14*AA15</f>
        <v>7800</v>
      </c>
      <c r="K15" s="23">
        <f>K14*AA15</f>
        <v>5200</v>
      </c>
      <c r="L15" s="17">
        <f>L14*AA15</f>
        <v>5200</v>
      </c>
      <c r="M15" s="17">
        <f>M14*AA15</f>
        <v>5200</v>
      </c>
      <c r="N15" s="17">
        <f>N14*AA15</f>
        <v>7800</v>
      </c>
      <c r="O15" s="17">
        <f>O14*AA15</f>
        <v>7800</v>
      </c>
      <c r="P15" s="23">
        <f>P14*AA15</f>
        <v>15600</v>
      </c>
      <c r="Q15" s="23">
        <f>Q14*AA15</f>
        <v>15600</v>
      </c>
      <c r="R15" s="23">
        <f>R14*AA15</f>
        <v>7800</v>
      </c>
      <c r="S15" s="23">
        <f>S14*AA15</f>
        <v>7800</v>
      </c>
      <c r="T15" s="17">
        <f>T14*AA15</f>
        <v>13000</v>
      </c>
      <c r="U15" s="23">
        <f>U14*AA15</f>
        <v>26000</v>
      </c>
      <c r="V15" s="17">
        <f>V14*AA15</f>
        <v>7800</v>
      </c>
      <c r="W15" s="17">
        <f>W14*AA15</f>
        <v>7800</v>
      </c>
      <c r="X15" s="17">
        <f>X14*AA15</f>
        <v>7800</v>
      </c>
      <c r="Y15" s="17">
        <f>Y14*AA15</f>
        <v>5200</v>
      </c>
      <c r="Z15" s="17">
        <f>Z14*AA15</f>
        <v>7800</v>
      </c>
      <c r="AA15" s="14">
        <v>260000</v>
      </c>
    </row>
    <row r="16" spans="1:29" ht="20" customHeight="1" thickBot="1" x14ac:dyDescent="0.2">
      <c r="A16" s="4" t="s">
        <v>0</v>
      </c>
      <c r="B16" s="6">
        <f t="shared" ref="B16:H16" si="3">B15*0.8</f>
        <v>16640</v>
      </c>
      <c r="C16" s="6">
        <f t="shared" si="3"/>
        <v>14560</v>
      </c>
      <c r="D16" s="24">
        <f t="shared" si="3"/>
        <v>6240</v>
      </c>
      <c r="E16" s="24">
        <f t="shared" si="3"/>
        <v>6240</v>
      </c>
      <c r="F16" s="24">
        <f t="shared" si="3"/>
        <v>4160</v>
      </c>
      <c r="G16" s="6">
        <f t="shared" si="3"/>
        <v>12480</v>
      </c>
      <c r="H16" s="6">
        <f t="shared" si="3"/>
        <v>12480</v>
      </c>
      <c r="I16" s="6">
        <f t="shared" ref="I16" si="4">I15*0.8</f>
        <v>6240</v>
      </c>
      <c r="J16" s="24">
        <f t="shared" ref="J16:Z16" si="5">J15*0.8</f>
        <v>6240</v>
      </c>
      <c r="K16" s="24">
        <f t="shared" si="5"/>
        <v>4160</v>
      </c>
      <c r="L16" s="6">
        <f t="shared" si="5"/>
        <v>4160</v>
      </c>
      <c r="M16" s="6">
        <f t="shared" si="5"/>
        <v>4160</v>
      </c>
      <c r="N16" s="6">
        <f t="shared" si="5"/>
        <v>6240</v>
      </c>
      <c r="O16" s="6">
        <f t="shared" si="5"/>
        <v>6240</v>
      </c>
      <c r="P16" s="24">
        <f t="shared" si="5"/>
        <v>12480</v>
      </c>
      <c r="Q16" s="24">
        <f t="shared" si="5"/>
        <v>12480</v>
      </c>
      <c r="R16" s="24">
        <f t="shared" si="5"/>
        <v>6240</v>
      </c>
      <c r="S16" s="24">
        <f t="shared" si="5"/>
        <v>6240</v>
      </c>
      <c r="T16" s="6">
        <f t="shared" si="5"/>
        <v>10400</v>
      </c>
      <c r="U16" s="24">
        <f t="shared" si="5"/>
        <v>20800</v>
      </c>
      <c r="V16" s="6">
        <f t="shared" si="5"/>
        <v>6240</v>
      </c>
      <c r="W16" s="6">
        <f t="shared" si="5"/>
        <v>6240</v>
      </c>
      <c r="X16" s="6">
        <f t="shared" si="5"/>
        <v>6240</v>
      </c>
      <c r="Y16" s="6">
        <f t="shared" si="5"/>
        <v>4160</v>
      </c>
      <c r="Z16" s="6">
        <f t="shared" si="5"/>
        <v>6240</v>
      </c>
      <c r="AA16" s="14">
        <f>SUM(B16:Z16)</f>
        <v>208000</v>
      </c>
    </row>
    <row r="17" spans="1:28" ht="20" customHeight="1" thickBot="1" x14ac:dyDescent="0.2">
      <c r="A17" s="4" t="s">
        <v>1</v>
      </c>
      <c r="B17" s="6">
        <v>0</v>
      </c>
      <c r="C17" s="6">
        <v>0</v>
      </c>
      <c r="D17" s="24">
        <v>0</v>
      </c>
      <c r="E17" s="24">
        <v>0</v>
      </c>
      <c r="F17" s="23">
        <v>0</v>
      </c>
      <c r="G17" s="17">
        <v>0</v>
      </c>
      <c r="H17" s="17">
        <v>0</v>
      </c>
      <c r="I17" s="17">
        <v>0</v>
      </c>
      <c r="J17" s="23">
        <v>0</v>
      </c>
      <c r="K17" s="23">
        <v>0</v>
      </c>
      <c r="L17" s="17">
        <v>0</v>
      </c>
      <c r="M17" s="17">
        <v>0</v>
      </c>
      <c r="N17" s="17">
        <v>0</v>
      </c>
      <c r="O17" s="17">
        <v>0</v>
      </c>
      <c r="P17" s="23">
        <v>0</v>
      </c>
      <c r="Q17" s="23">
        <v>0</v>
      </c>
      <c r="R17" s="23">
        <v>0</v>
      </c>
      <c r="S17" s="23">
        <v>0</v>
      </c>
      <c r="T17" s="17">
        <v>0</v>
      </c>
      <c r="U17" s="23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4">
        <f>SUM(B17:Z17)</f>
        <v>0</v>
      </c>
    </row>
    <row r="18" spans="1:28" ht="20" customHeight="1" thickBot="1" x14ac:dyDescent="0.2">
      <c r="A18" s="4" t="s">
        <v>2</v>
      </c>
      <c r="B18" s="6">
        <f>(0-B16)*5</f>
        <v>-83200</v>
      </c>
      <c r="C18" s="6">
        <f>(0-C16)*5</f>
        <v>-72800</v>
      </c>
      <c r="D18" s="24">
        <f t="shared" ref="D18:H18" si="6">(0-D16)*3</f>
        <v>-18720</v>
      </c>
      <c r="E18" s="24">
        <f>(0-E16)*2</f>
        <v>-12480</v>
      </c>
      <c r="F18" s="24">
        <f>(0-F16)*2</f>
        <v>-8320</v>
      </c>
      <c r="G18" s="6">
        <f t="shared" si="6"/>
        <v>-37440</v>
      </c>
      <c r="H18" s="6">
        <f t="shared" si="6"/>
        <v>-37440</v>
      </c>
      <c r="I18" s="6">
        <f>(0-I16)*2</f>
        <v>-12480</v>
      </c>
      <c r="J18" s="24">
        <f t="shared" ref="J18:O18" si="7">(0-J16)*3</f>
        <v>-18720</v>
      </c>
      <c r="K18" s="24">
        <f t="shared" si="7"/>
        <v>-12480</v>
      </c>
      <c r="L18" s="6">
        <f t="shared" si="7"/>
        <v>-12480</v>
      </c>
      <c r="M18" s="6">
        <f t="shared" si="7"/>
        <v>-12480</v>
      </c>
      <c r="N18" s="6">
        <f t="shared" si="7"/>
        <v>-18720</v>
      </c>
      <c r="O18" s="6">
        <f t="shared" si="7"/>
        <v>-18720</v>
      </c>
      <c r="P18" s="24">
        <f t="shared" ref="P18:U18" si="8">(0-P16)*3</f>
        <v>-37440</v>
      </c>
      <c r="Q18" s="24">
        <f t="shared" ref="Q18:T18" si="9">(0-Q16)*3</f>
        <v>-37440</v>
      </c>
      <c r="R18" s="24">
        <f t="shared" si="9"/>
        <v>-18720</v>
      </c>
      <c r="S18" s="24">
        <f t="shared" si="9"/>
        <v>-18720</v>
      </c>
      <c r="T18" s="6">
        <f t="shared" si="9"/>
        <v>-31200</v>
      </c>
      <c r="U18" s="24">
        <f t="shared" si="8"/>
        <v>-62400</v>
      </c>
      <c r="V18" s="6">
        <f>(0-V16)*3</f>
        <v>-18720</v>
      </c>
      <c r="W18" s="6">
        <f t="shared" ref="W18:X18" si="10">(0-W16)*3</f>
        <v>-18720</v>
      </c>
      <c r="X18" s="6">
        <f t="shared" si="10"/>
        <v>-18720</v>
      </c>
      <c r="Y18" s="6">
        <f t="shared" ref="Y18" si="11">(0-Y16)*3</f>
        <v>-12480</v>
      </c>
      <c r="Z18" s="6">
        <f>(0-Z16)*1</f>
        <v>-6240</v>
      </c>
      <c r="AA18" s="41" t="s">
        <v>25</v>
      </c>
      <c r="AB18" s="34"/>
    </row>
    <row r="19" spans="1:28" ht="17" customHeight="1" thickBot="1" x14ac:dyDescent="0.2">
      <c r="A19" s="4" t="s">
        <v>3</v>
      </c>
      <c r="B19" s="11" t="s">
        <v>7</v>
      </c>
      <c r="C19" s="12" t="s">
        <v>7</v>
      </c>
      <c r="D19" s="25" t="s">
        <v>7</v>
      </c>
      <c r="E19" s="44">
        <f>(0-E15)*3</f>
        <v>-23400</v>
      </c>
      <c r="F19" s="44">
        <f>(0-F15)*3</f>
        <v>-15600</v>
      </c>
      <c r="G19" s="18" t="s">
        <v>7</v>
      </c>
      <c r="H19" s="18" t="s">
        <v>7</v>
      </c>
      <c r="I19" s="45">
        <f>(0-I15)*3</f>
        <v>-23400</v>
      </c>
      <c r="J19" s="26" t="s">
        <v>7</v>
      </c>
      <c r="K19" s="26" t="s">
        <v>7</v>
      </c>
      <c r="L19" s="18" t="s">
        <v>7</v>
      </c>
      <c r="M19" s="18" t="s">
        <v>7</v>
      </c>
      <c r="N19" s="18" t="s">
        <v>7</v>
      </c>
      <c r="O19" s="18" t="s">
        <v>7</v>
      </c>
      <c r="P19" s="26" t="s">
        <v>7</v>
      </c>
      <c r="Q19" s="26" t="s">
        <v>7</v>
      </c>
      <c r="R19" s="26" t="s">
        <v>7</v>
      </c>
      <c r="S19" s="26" t="s">
        <v>7</v>
      </c>
      <c r="T19" s="18" t="s">
        <v>7</v>
      </c>
      <c r="U19" s="26" t="s">
        <v>7</v>
      </c>
      <c r="V19" s="18" t="s">
        <v>7</v>
      </c>
      <c r="W19" s="18" t="s">
        <v>7</v>
      </c>
      <c r="X19" s="18" t="s">
        <v>7</v>
      </c>
      <c r="Y19" s="18" t="s">
        <v>7</v>
      </c>
      <c r="Z19" s="6">
        <f>(0-Z15)*3</f>
        <v>-23400</v>
      </c>
      <c r="AA19" s="36"/>
      <c r="AB19" s="34"/>
    </row>
    <row r="20" spans="1:28" ht="52" customHeight="1" thickBot="1" x14ac:dyDescent="0.2">
      <c r="A20" s="10"/>
      <c r="B20" s="10"/>
      <c r="D20" s="37" t="s">
        <v>24</v>
      </c>
      <c r="U20" s="35" t="s">
        <v>46</v>
      </c>
    </row>
    <row r="21" spans="1:28" ht="41" customHeight="1" thickBot="1" x14ac:dyDescent="0.2">
      <c r="A21" s="31" t="s">
        <v>8</v>
      </c>
      <c r="B21" s="32">
        <f>AA15+K5</f>
        <v>360000</v>
      </c>
      <c r="C21" s="40">
        <v>0.4</v>
      </c>
      <c r="D21" s="32">
        <f>B22*C21</f>
        <v>204000</v>
      </c>
      <c r="E21" s="33" t="s">
        <v>26</v>
      </c>
      <c r="F21" s="9"/>
      <c r="G21" s="9"/>
      <c r="U21" s="35" t="s">
        <v>11</v>
      </c>
    </row>
    <row r="22" spans="1:28" ht="42" customHeight="1" thickBot="1" x14ac:dyDescent="0.2">
      <c r="A22" s="15" t="s">
        <v>15</v>
      </c>
      <c r="B22" s="38">
        <v>510000</v>
      </c>
      <c r="D22" s="9"/>
    </row>
    <row r="23" spans="1:28" x14ac:dyDescent="0.15">
      <c r="D23" s="9"/>
    </row>
    <row r="24" spans="1:28" x14ac:dyDescent="0.15">
      <c r="A24" s="13" t="s">
        <v>10</v>
      </c>
      <c r="D24" s="9"/>
    </row>
    <row r="25" spans="1:28" ht="24" customHeight="1" x14ac:dyDescent="0.15">
      <c r="B25" s="52" t="s">
        <v>54</v>
      </c>
      <c r="C25" s="53"/>
      <c r="D25" s="9"/>
    </row>
    <row r="26" spans="1:28" ht="20" customHeight="1" x14ac:dyDescent="0.15">
      <c r="D26" s="9"/>
    </row>
    <row r="27" spans="1:28" x14ac:dyDescent="0.15">
      <c r="D27" s="9"/>
    </row>
    <row r="28" spans="1:28" x14ac:dyDescent="0.15">
      <c r="D28" s="9"/>
    </row>
    <row r="29" spans="1:28" x14ac:dyDescent="0.15">
      <c r="D29" s="9"/>
    </row>
    <row r="30" spans="1:28" x14ac:dyDescent="0.15">
      <c r="D30" s="9"/>
    </row>
    <row r="31" spans="1:28" x14ac:dyDescent="0.15">
      <c r="D31" s="9"/>
    </row>
    <row r="32" spans="1:28" x14ac:dyDescent="0.15">
      <c r="D32" s="9"/>
    </row>
  </sheetData>
  <mergeCells count="4">
    <mergeCell ref="A1:J1"/>
    <mergeCell ref="A2:G2"/>
    <mergeCell ref="A12:Z12"/>
    <mergeCell ref="B25:C25"/>
  </mergeCells>
  <phoneticPr fontId="2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3964b3e97eed59d4853bd82781d2fd6c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949da5f1733bfa4c68f9f548d1c0cfe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2F05C9-81B9-40C6-A418-F2C2830B026E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cdfd6af9-2027-427e-aee7-f2f3dc2ea940"/>
    <ds:schemaRef ds:uri="http://purl.org/dc/terms/"/>
    <ds:schemaRef ds:uri="http://schemas.openxmlformats.org/package/2006/metadata/core-properties"/>
    <ds:schemaRef ds:uri="04d4ff2e-cf62-40b0-a5cf-f8c6524922a9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F84BF79-0BF4-44F6-B1AE-11C2601DC4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F07E81-F718-4459-844D-D4D1E8D72D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Waardemodel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>Rob Bennink</cp:lastModifiedBy>
  <dcterms:created xsi:type="dcterms:W3CDTF">2020-03-23T12:24:07Z</dcterms:created>
  <dcterms:modified xsi:type="dcterms:W3CDTF">2025-02-18T13:34:26Z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