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autoCompressPictures="0"/>
  <mc:AlternateContent xmlns:mc="http://schemas.openxmlformats.org/markup-compatibility/2006">
    <mc:Choice Requires="x15">
      <x15ac:absPath xmlns:x15ac="http://schemas.microsoft.com/office/spreadsheetml/2010/11/ac" url="https://provincieutrecht-my.sharepoint.com/personal/p25117_provincie-utrecht_nl/Documents/Aanbestedingen/EA/Print-, copy- en scan-dienstverlening/03. Beschrijvend document/"/>
    </mc:Choice>
  </mc:AlternateContent>
  <xr:revisionPtr revIDLastSave="1707" documentId="11_55BF48323D1D0D7CA7173EA455B7F0247CE289DE" xr6:coauthVersionLast="47" xr6:coauthVersionMax="47" xr10:uidLastSave="{87966A5E-91C6-4CFB-B18D-9BE320841ED9}"/>
  <workbookProtection workbookAlgorithmName="SHA-512" workbookHashValue="b3OGWCA0Lf3Zqi3yMjt3/SnMHB4tg8EuEuOS48F5VMFrAMknMRxJ530kJo9f/cnjdf00tbZsbTKdOLGRuAOwPA==" workbookSaltValue="YPXf1+INcftkqqbkBM7+Zw==" workbookSpinCount="100000" lockStructure="1"/>
  <bookViews>
    <workbookView xWindow="28680" yWindow="-120" windowWidth="29040" windowHeight="15720" tabRatio="888" xr2:uid="{00000000-000D-0000-FFFF-FFFF00000000}"/>
  </bookViews>
  <sheets>
    <sheet name="A. Vergelijkingsprijs" sheetId="5" r:id="rId1"/>
    <sheet name="B. Eenmalig en Changes" sheetId="6" r:id="rId2"/>
    <sheet name="C. Diensten" sheetId="8" r:id="rId3"/>
    <sheet name="D. Opties" sheetId="7" r:id="rId4"/>
    <sheet name="E. Korting" sheetId="11" r:id="rId5"/>
    <sheet name="F. Flexibiliteit" sheetId="12" r:id="rId6"/>
    <sheet name="G. Aantallen per locatie" sheetId="9" r:id="rId7"/>
  </sheets>
  <definedNames>
    <definedName name="_xlnm.Print_Area" localSheetId="0">'A. Vergelijkingsprijs'!$B$1:$E$25</definedName>
    <definedName name="_xlnm.Print_Area" localSheetId="5">'F. Flexibiliteit'!$A$1:$I$17</definedName>
    <definedName name="_xlnm.Print_Titles" localSheetId="0">'A. Vergelijkingsprijs'!$1:$2</definedName>
    <definedName name="DME_Dirty" hidden="1">"Onwaar"</definedName>
    <definedName name="DME_LocalFile" hidden="1">"Waar"</definedName>
    <definedName name="Ja" localSheetId="0">#REF!</definedName>
    <definedName name="Ja">#REF!</definedName>
    <definedName name="Nee" localSheetId="0">#REF!</definedName>
    <definedName name="Nee">#REF!</definedName>
    <definedName name="Z_9E5461CB_3C01_3E47_938B_8FCEEDED87FE_.wvu.PrintArea" localSheetId="0" hidden="1">'A. Vergelijkingsprijs'!$B$1:$E$25</definedName>
    <definedName name="Z_9E5461CB_3C01_3E47_938B_8FCEEDED87FE_.wvu.PrintTitles" localSheetId="0" hidden="1">'A. Vergelijkingsprijs'!$1:$2</definedName>
    <definedName name="Z_A57C9F23_777D_45F4_9E1A_78A6F143C29C_.wvu.PrintArea" localSheetId="0" hidden="1">'A. Vergelijkingsprijs'!$B$1:$E$25</definedName>
    <definedName name="Z_A57C9F23_777D_45F4_9E1A_78A6F143C29C_.wvu.PrintTitles" localSheetId="0" hidden="1">'A. Vergelijkingsprijs'!$1:$2</definedName>
  </definedNames>
  <calcPr calcId="191028"/>
  <customWorkbookViews>
    <customWorkbookView name="Roberto de Barros Andrade - Personal View" guid="{9E5461CB-3C01-3E47-938B-8FCEEDED87FE}" mergeInterval="0" personalView="1" xWindow="62" yWindow="54" windowWidth="1326" windowHeight="968" activeSheetId="3" showFormulaBar="0"/>
    <customWorkbookView name="Durk Boersma - Persoonlijke weergave" guid="{A57C9F23-777D-45F4-9E1A-78A6F143C29C}" mergeInterval="0" personalView="1" maximized="1" windowWidth="1916" windowHeight="775" activeSheetId="6" showComments="commIndAndComment"/>
  </customWorkbookViews>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M39" i="8" l="1"/>
  <c r="L39" i="8"/>
  <c r="K39" i="8"/>
  <c r="G36" i="8"/>
  <c r="L36" i="8" s="1"/>
  <c r="G35" i="8"/>
  <c r="L35" i="8" s="1"/>
  <c r="G34" i="8"/>
  <c r="L34" i="8" s="1"/>
  <c r="F15" i="12"/>
  <c r="G15" i="12" s="1"/>
  <c r="F14" i="12"/>
  <c r="G14" i="12" s="1"/>
  <c r="F13" i="12"/>
  <c r="G13" i="12" s="1"/>
  <c r="F12" i="12"/>
  <c r="G12" i="12" s="1"/>
  <c r="F11" i="12"/>
  <c r="G11" i="12" s="1"/>
  <c r="F10" i="12"/>
  <c r="G10" i="12" s="1"/>
  <c r="F9" i="12"/>
  <c r="G9" i="12" s="1"/>
  <c r="E9" i="6"/>
  <c r="F8" i="11"/>
  <c r="G8" i="11" s="1"/>
  <c r="G9" i="11" s="1"/>
  <c r="D10" i="5" s="1"/>
  <c r="G8" i="7"/>
  <c r="K8" i="7" s="1"/>
  <c r="G21" i="6"/>
  <c r="G20" i="6"/>
  <c r="G19" i="6"/>
  <c r="G18" i="6"/>
  <c r="G17" i="6"/>
  <c r="G27" i="8"/>
  <c r="K27" i="8" s="1"/>
  <c r="E17" i="8"/>
  <c r="H17" i="8" s="1"/>
  <c r="J17" i="8" s="1"/>
  <c r="G28" i="8"/>
  <c r="E9" i="8"/>
  <c r="E10" i="8"/>
  <c r="G10" i="8" s="1"/>
  <c r="K10" i="8" s="1"/>
  <c r="E11" i="8"/>
  <c r="H11" i="8" s="1"/>
  <c r="J11" i="8" s="1"/>
  <c r="L11" i="8" s="1"/>
  <c r="E12" i="8"/>
  <c r="H12" i="8" s="1"/>
  <c r="J12" i="8" s="1"/>
  <c r="L12" i="8" s="1"/>
  <c r="E13" i="8"/>
  <c r="H13" i="8" s="1"/>
  <c r="J13" i="8" s="1"/>
  <c r="L13" i="8" s="1"/>
  <c r="G47" i="8"/>
  <c r="K47" i="8" s="1"/>
  <c r="L47" i="8" s="1"/>
  <c r="G46" i="8"/>
  <c r="K46" i="8" s="1"/>
  <c r="E21" i="8"/>
  <c r="H21" i="8" s="1"/>
  <c r="J21" i="8" s="1"/>
  <c r="G42" i="8"/>
  <c r="M50" i="8"/>
  <c r="L50" i="8"/>
  <c r="K50" i="8"/>
  <c r="M5" i="7"/>
  <c r="L5" i="7"/>
  <c r="K5" i="7"/>
  <c r="M24" i="8"/>
  <c r="M32" i="8" s="1"/>
  <c r="L24" i="8"/>
  <c r="K24" i="8"/>
  <c r="K35" i="8" l="1"/>
  <c r="M35" i="8" s="1"/>
  <c r="K34" i="8"/>
  <c r="K36" i="8"/>
  <c r="M36" i="8" s="1"/>
  <c r="G48" i="8"/>
  <c r="H15" i="12"/>
  <c r="I15" i="12" s="1"/>
  <c r="H10" i="12"/>
  <c r="I10" i="12" s="1"/>
  <c r="H11" i="12"/>
  <c r="I11" i="12" s="1"/>
  <c r="H12" i="12"/>
  <c r="I12" i="12" s="1"/>
  <c r="H13" i="12"/>
  <c r="I13" i="12" s="1"/>
  <c r="H9" i="12"/>
  <c r="I9" i="12" s="1"/>
  <c r="H14" i="12"/>
  <c r="I14" i="12" s="1"/>
  <c r="G12" i="8"/>
  <c r="K12" i="8" s="1"/>
  <c r="M12" i="8" s="1"/>
  <c r="G22" i="6"/>
  <c r="D7" i="5" s="1"/>
  <c r="L8" i="7"/>
  <c r="M8" i="7" s="1"/>
  <c r="D9" i="5" s="1"/>
  <c r="G13" i="8"/>
  <c r="K13" i="8" s="1"/>
  <c r="M13" i="8" s="1"/>
  <c r="M47" i="8"/>
  <c r="G9" i="8"/>
  <c r="K9" i="8" s="1"/>
  <c r="G17" i="8"/>
  <c r="L17" i="8"/>
  <c r="L18" i="8" s="1"/>
  <c r="J18" i="8"/>
  <c r="G21" i="8"/>
  <c r="G11" i="8"/>
  <c r="K11" i="8" s="1"/>
  <c r="M11" i="8" s="1"/>
  <c r="H9" i="8"/>
  <c r="J9" i="8" s="1"/>
  <c r="L27" i="8"/>
  <c r="M27" i="8" s="1"/>
  <c r="G30" i="8"/>
  <c r="K28" i="8"/>
  <c r="K42" i="8"/>
  <c r="G43" i="8"/>
  <c r="L21" i="8"/>
  <c r="L22" i="8" s="1"/>
  <c r="J22" i="8"/>
  <c r="L46" i="8"/>
  <c r="L48" i="8" s="1"/>
  <c r="H10" i="8"/>
  <c r="J10" i="8" s="1"/>
  <c r="L10" i="8" s="1"/>
  <c r="M10" i="8" s="1"/>
  <c r="K48" i="8"/>
  <c r="M34" i="8" l="1"/>
  <c r="M37" i="8" s="1"/>
  <c r="M51" i="8" s="1"/>
  <c r="I16" i="12"/>
  <c r="D11" i="5" s="1"/>
  <c r="J14" i="8"/>
  <c r="M48" i="8"/>
  <c r="G18" i="8"/>
  <c r="K17" i="8"/>
  <c r="K18" i="8" s="1"/>
  <c r="M18" i="8" s="1"/>
  <c r="L9" i="8"/>
  <c r="L14" i="8" s="1"/>
  <c r="G14" i="8"/>
  <c r="K21" i="8"/>
  <c r="G22" i="8"/>
  <c r="K30" i="8"/>
  <c r="L28" i="8"/>
  <c r="L30" i="8" s="1"/>
  <c r="K14" i="8"/>
  <c r="K43" i="8"/>
  <c r="L42" i="8"/>
  <c r="L43" i="8" s="1"/>
  <c r="M46" i="8"/>
  <c r="L51" i="8" l="1"/>
  <c r="M17" i="8"/>
  <c r="M9" i="8"/>
  <c r="K22" i="8"/>
  <c r="M22" i="8" s="1"/>
  <c r="M21" i="8"/>
  <c r="M28" i="8"/>
  <c r="M30" i="8"/>
  <c r="M42" i="8"/>
  <c r="M43" i="8"/>
  <c r="M14" i="8"/>
  <c r="D8" i="5" l="1"/>
  <c r="D12" i="5" s="1"/>
  <c r="K51" i="8"/>
</calcChain>
</file>

<file path=xl/sharedStrings.xml><?xml version="1.0" encoding="utf-8"?>
<sst xmlns="http://schemas.openxmlformats.org/spreadsheetml/2006/main" count="216" uniqueCount="143">
  <si>
    <r>
      <rPr>
        <b/>
        <sz val="12"/>
        <rFont val="Arial"/>
        <family val="2"/>
      </rPr>
      <t xml:space="preserve">Europese Aanbesteding 'Print-, copy- en scan-dienstverlening'
23670
Provincie Utrecht
</t>
    </r>
    <r>
      <rPr>
        <b/>
        <sz val="12"/>
        <color rgb="FFFF0000"/>
        <rFont val="Arial"/>
        <family val="2"/>
      </rPr>
      <t>Tab A Berekening van de Vergelijkingsprijs</t>
    </r>
    <r>
      <rPr>
        <b/>
        <sz val="12"/>
        <color rgb="FF002060"/>
        <rFont val="Arial"/>
        <family val="2"/>
      </rPr>
      <t xml:space="preserve">
</t>
    </r>
  </si>
  <si>
    <t>De vergelijkingsprijs wordt bepaald als som van de totalen van de eenmalige kosten en changes (Tab B), van de kosten van de operationele Dienstverlening (Tab C), van de optie uitbreiding onstie dienstverlening (Tab D,1), van het fictieve bedrag t.g.v. de algemene korting (Tab E), en van het effect van flexibiliteit (Tab F). Deze vergelijkingsprijs wordt gebruikt voor het gunningscriterium 'Prijs'.
Aan deze vergelijkingsprijs kunnen geen rechten ontleend worden.</t>
  </si>
  <si>
    <t>Op dit blad hoeft u niets in te vullen.</t>
  </si>
  <si>
    <t>Onderwerp</t>
  </si>
  <si>
    <t>Bedrag</t>
  </si>
  <si>
    <t>Eenmalige kosten en Changes</t>
  </si>
  <si>
    <t>Dienstverlening</t>
  </si>
  <si>
    <t>Optie uitbreiding onsite dienstverlening</t>
  </si>
  <si>
    <t>(De prijs van deze optie wordt voor 50% meegenomen)</t>
  </si>
  <si>
    <t>Algemene korting</t>
  </si>
  <si>
    <t>Flexibiliteit</t>
  </si>
  <si>
    <t>VERGELIJKINGSPRIJS</t>
  </si>
  <si>
    <r>
      <rPr>
        <b/>
        <sz val="12"/>
        <rFont val="Arial"/>
        <family val="2"/>
      </rPr>
      <t xml:space="preserve">Europese Aanbesteding 'Print-, copy- en scan-dienstverlening'
23670
Provincie Utrecht
</t>
    </r>
    <r>
      <rPr>
        <b/>
        <sz val="12"/>
        <color rgb="FFFF0000"/>
        <rFont val="Arial"/>
        <family val="2"/>
      </rPr>
      <t>Tab B Eenmalige kosten en Changes</t>
    </r>
    <r>
      <rPr>
        <b/>
        <sz val="12"/>
        <color rgb="FF002060"/>
        <rFont val="Arial"/>
        <family val="2"/>
      </rPr>
      <t xml:space="preserve">
</t>
    </r>
  </si>
  <si>
    <t>U dient slechts de geel gekleurde cellen in te vullen.</t>
  </si>
  <si>
    <t>1)</t>
  </si>
  <si>
    <t>Eenmalige kosten</t>
  </si>
  <si>
    <r>
      <t xml:space="preserve">Vul in tabel "Implementatie en uitrol" uw prijzen t.a.v. het inrichten van uw dienstverlening in, inclusief PoC en het plaatsen, aansluiten en testen van de apparatuur. Behoudens de bedragen genoemd in tabel "Implementatie en uitrol" mag inschrijver geen andere kosten in rekening brengen voor het werkend conform programma van eisen en het daarenboven in de Inschrijving aangebodene opleveren van de print, kopieer en scan dienstverlening.
</t>
    </r>
    <r>
      <rPr>
        <sz val="10"/>
        <color rgb="FFFF0000"/>
        <rFont val="Arial"/>
        <family val="2"/>
      </rPr>
      <t>Alle prijzen zijn exclusief 21% verschuldigde BTW.</t>
    </r>
  </si>
  <si>
    <t>Eenmalig: Implemenatie en uitrol</t>
  </si>
  <si>
    <t>Kostensoort</t>
  </si>
  <si>
    <t>Totaal</t>
  </si>
  <si>
    <t>Implementatie en uitrol (incl. Printmanagement Fase 1)</t>
  </si>
  <si>
    <t>Overgang naar Printmanagement Fase 2</t>
  </si>
  <si>
    <t>2)</t>
  </si>
  <si>
    <t xml:space="preserve">Changes </t>
  </si>
  <si>
    <r>
      <t xml:space="preserve">Vul in de tabel "Uurtarieven voor changes" uw uurtarieven in voor het doorvoeren op verzoek van Aanbestedende dienst  van changes die geen onderdeel zijn van de uitgevraagde en elders in dit prijzenblad beprijsde dienstverlening. De in de tabel vermelde aantallen zijn fictief t.b.v. bepaling van de vergelijkingsprijs. Aan deze aantallen kunnen geen rechten worden ontleend. 
</t>
    </r>
    <r>
      <rPr>
        <sz val="10"/>
        <color rgb="FFFF0000"/>
        <rFont val="Arial"/>
        <family val="2"/>
      </rPr>
      <t>Alle prijzen zijn exclusief 21% verschuldigde BTW.</t>
    </r>
  </si>
  <si>
    <t>Uurtarieven voor changes</t>
  </si>
  <si>
    <t>Berekeningen t.b.v. bepaling vergelijkingspriis</t>
  </si>
  <si>
    <t>Rol</t>
  </si>
  <si>
    <t>Uurtarief</t>
  </si>
  <si>
    <t>Fictief aantal uren</t>
  </si>
  <si>
    <t>Projectleider</t>
  </si>
  <si>
    <t>Solution Architect</t>
  </si>
  <si>
    <t>Technisch consultant</t>
  </si>
  <si>
    <t>Onsite service engineer</t>
  </si>
  <si>
    <t>Beheerder</t>
  </si>
  <si>
    <r>
      <rPr>
        <b/>
        <sz val="12"/>
        <rFont val="Arial"/>
        <family val="2"/>
      </rPr>
      <t xml:space="preserve">Europese Aanbesteding 'Print-, copy- en scan-dienstverlening'
23670
Provincie Utrecht
</t>
    </r>
    <r>
      <rPr>
        <b/>
        <sz val="12"/>
        <color rgb="FFE5352C"/>
        <rFont val="Arial"/>
        <family val="2"/>
      </rPr>
      <t>Tab C - Diensten</t>
    </r>
    <r>
      <rPr>
        <b/>
        <sz val="12"/>
        <color rgb="FF002060"/>
        <rFont val="Arial"/>
        <family val="2"/>
      </rPr>
      <t xml:space="preserve">
</t>
    </r>
  </si>
  <si>
    <t>B</t>
  </si>
  <si>
    <r>
      <t xml:space="preserve">Geef in onderstaande tabel een overzicht van de jaarlijkse kosten voor het ter beschikking stellen van uw dienstverlening, waarbij u rekening houdt met de eisen en wensen zoals in dit Programma van Eisen beschreven, inclusief beheerdienstverlening en gedurende de looptijd van het contract.  
</t>
    </r>
    <r>
      <rPr>
        <sz val="10"/>
        <color rgb="FFFF0000"/>
        <rFont val="Arial"/>
        <family val="2"/>
      </rPr>
      <t>Alle prijzen zijn exclusief 21% verschuldigde BTW.</t>
    </r>
  </si>
  <si>
    <t>Kosten van de dienstverlening</t>
  </si>
  <si>
    <t>Maandelijkse kosten gedurende jaar 1 t/m jaar 5</t>
  </si>
  <si>
    <t>Maandelijkse kosten gedurende de optionele verlengingsjaren (3x 1 jaar)</t>
  </si>
  <si>
    <t>Totaal per jaar
Jaar 1 t/m 5</t>
  </si>
  <si>
    <t>Totaal per jaar
Verlengingsjaar</t>
  </si>
  <si>
    <t>Totaal contract bij maximale duur</t>
  </si>
  <si>
    <t>Huur en onderhoud  (formaat A4 en A3)</t>
  </si>
  <si>
    <t>aantal</t>
  </si>
  <si>
    <t>Prijs per maand</t>
  </si>
  <si>
    <t>Totaal per maand</t>
  </si>
  <si>
    <t>Totaal per jaar</t>
  </si>
  <si>
    <t>Printer Type 1 (z/w)</t>
  </si>
  <si>
    <t>Multifunctional Type 1</t>
  </si>
  <si>
    <t>Multifunctional Type 2</t>
  </si>
  <si>
    <t>Multifunctional Type 3</t>
  </si>
  <si>
    <t>Multifunctional Type 4</t>
  </si>
  <si>
    <t>subtotaal</t>
  </si>
  <si>
    <t>Huur en onderhoud Bulk scanner (A4 en A3)</t>
  </si>
  <si>
    <t>Bulk scanner (inclusief software licenties)</t>
  </si>
  <si>
    <t>Huur en onderhoud grootformaat (A0)</t>
  </si>
  <si>
    <t>Grootformaat printer</t>
  </si>
  <si>
    <t xml:space="preserve"> kosten op jaarbasis</t>
  </si>
  <si>
    <t>Afdrukkosten</t>
  </si>
  <si>
    <t>aantal/jaar</t>
  </si>
  <si>
    <t>prijs per afdruk</t>
  </si>
  <si>
    <t>All-in Afdrukprijs (excl. Papier; per pagina A4)</t>
  </si>
  <si>
    <t>Afdrukprijs per afdruk in kleur</t>
  </si>
  <si>
    <t>Afdrukprijs per afdruk in zwart-wit</t>
  </si>
  <si>
    <t>A3 = 2xA4</t>
  </si>
  <si>
    <t xml:space="preserve"> kosten per maand</t>
  </si>
  <si>
    <t>Totaal jaar 1 t/m 5</t>
  </si>
  <si>
    <t>Totaal gedurende 3 verlengingsjaren</t>
  </si>
  <si>
    <t>Centrale dienstverlening</t>
  </si>
  <si>
    <t xml:space="preserve">Aannames t.b.v. bepaling vergelijkingsprijs: </t>
  </si>
  <si>
    <t xml:space="preserve">Totaal </t>
  </si>
  <si>
    <t>Centraal printmanagement (Fase 1)</t>
  </si>
  <si>
    <t>- Fase 1 beslaat contract jaar 1 en 2</t>
  </si>
  <si>
    <t>Centraal printmanagement (Fase 2)</t>
  </si>
  <si>
    <t>- Fase 2 beslaat contract jaar 3 en verder</t>
  </si>
  <si>
    <t>Overige centrale diensten/kosten</t>
  </si>
  <si>
    <t>- Komen alle contractjaren terug</t>
  </si>
  <si>
    <t xml:space="preserve"> kosten per jaar</t>
  </si>
  <si>
    <t>Onsite dienstverlening in Provinciehuis</t>
  </si>
  <si>
    <t>Prijs per jaar</t>
  </si>
  <si>
    <t>In Provinciehuis</t>
  </si>
  <si>
    <t>Verhuistarieven</t>
  </si>
  <si>
    <t>Tarief voor verhuizing hardware binnen hetzelfde gebouw wanneer demontage nodig is*</t>
  </si>
  <si>
    <t>Tarief voor verhuizing hardware naar ander gebouw</t>
  </si>
  <si>
    <t>NOOT:
- Maximal intern verhuistarief bedraagt € 100,00 
- Maximaal extern verhuistarief bedraagt € 300,00</t>
  </si>
  <si>
    <t>* Wanneer er geen demontage nodig is mogen er voor verhuizing binnen hetzelfde gebouw geen additionele kosten in rekening gebracht worden. Bij de daadwerkelijke verplaatsing zal een medewerker van de Aanbestedende dienst assisteren.</t>
  </si>
  <si>
    <r>
      <rPr>
        <b/>
        <sz val="12"/>
        <rFont val="Arial"/>
        <family val="2"/>
      </rPr>
      <t xml:space="preserve">Europese Aanbesteding 'Print-, copy- en scan-dienstverlening'
23670
Provincie Utrecht
</t>
    </r>
    <r>
      <rPr>
        <b/>
        <sz val="12"/>
        <color rgb="FFE5352C"/>
        <rFont val="Arial"/>
        <family val="2"/>
      </rPr>
      <t>Tab D - Opties</t>
    </r>
    <r>
      <rPr>
        <b/>
        <sz val="12"/>
        <color rgb="FF002060"/>
        <rFont val="Arial"/>
        <family val="2"/>
      </rPr>
      <t xml:space="preserve">
</t>
    </r>
  </si>
  <si>
    <t>1) Optie: Uitbreiding onsite dienstverlening locaties met De Meern en Huis ter Heide</t>
  </si>
  <si>
    <r>
      <t xml:space="preserve">Vul in onderstaande tabel in uw meerprijs per jaar voor de uitbreiding van de onsite dienstverlening (naast voor locatie Provinciehuis) met de locaties:
- Molensteijn 18, De Meern ;en 
- Zandbergenlaan 4, Huis ter Heide.
</t>
    </r>
    <r>
      <rPr>
        <sz val="10"/>
        <color rgb="FFFF0000"/>
        <rFont val="Arial"/>
        <family val="2"/>
      </rPr>
      <t>Alle prijzen zijn exclusief 21% verschuldigde BTW.</t>
    </r>
  </si>
  <si>
    <t>U dient de geel gekleurde en cel in te vullen.</t>
  </si>
  <si>
    <t>Uitbreiding Onsite dienstverlening</t>
  </si>
  <si>
    <t>De Meern &amp; Huis ter Heide</t>
  </si>
  <si>
    <t>2) Overige opties</t>
  </si>
  <si>
    <r>
      <t xml:space="preserve">Vul in tabel "Overige opties" in:
- Alle verbruiksartikelen (papier, inkt) en de prijzen daarvan ten aanzien van de aangeboden grootformaat printer. (Onderhoud van alle apparatuur alsmede alle verbruiksartikelen betreffende de overige apparatuur dienen inbegrepen te zijn in de prijzen aangeboden op tabblad B Diensten);
- Opties t.a.v de apparatuur en software-functionaliteiten die beschikbaar zijn maar geen onderdeel vormen van uw Inschrijving om te voldoen aan het door Aanbestedende dienst vereiste.
Aanbestedende dienst zal gerechtigd zijn om de in deze tabel door Inschrijver opgevoerde opties elders te verkrijgen.
</t>
    </r>
    <r>
      <rPr>
        <sz val="10"/>
        <color rgb="FFFF0000"/>
        <rFont val="Arial"/>
        <family val="2"/>
      </rPr>
      <t>Alle prijzen zijn exclusief 21% verschuldigde BTW.</t>
    </r>
  </si>
  <si>
    <t>U dient de groen en de geel gekleurde en cellen in te vullen.</t>
  </si>
  <si>
    <t>Product / dienst</t>
  </si>
  <si>
    <t>Omschrijving / toelichting</t>
  </si>
  <si>
    <t>Eenheidsprijs (eenmalig)</t>
  </si>
  <si>
    <t>Eenheidsprijs (maandelijks terugkerend</t>
  </si>
  <si>
    <t>Papier voor Grootformaat printer</t>
  </si>
  <si>
    <t>Toner/Inkt voor Grootformaat printer - Zwart</t>
  </si>
  <si>
    <t>Toner/Inkt voor Grootformaat printer - Kleur</t>
  </si>
  <si>
    <t>(Alle kleuren opgeven)</t>
  </si>
  <si>
    <r>
      <rPr>
        <b/>
        <sz val="12"/>
        <rFont val="Arial"/>
        <family val="2"/>
      </rPr>
      <t xml:space="preserve">Europese Aanbesteding 'Print-, copy- en scan-dienstverlening'
23670
Provincie Utrecht
</t>
    </r>
    <r>
      <rPr>
        <b/>
        <sz val="12"/>
        <color rgb="FFFF0000"/>
        <rFont val="Arial"/>
      </rPr>
      <t xml:space="preserve">Tab E Algemene korting
</t>
    </r>
  </si>
  <si>
    <t xml:space="preserve">Vul in tabel "Algemene korting" de algemene korting t.o.v. uw standaard prijslijst in die u aanbiedt. Tenminste dit kortingspercentage zal van toepassing op huidige en toekomstige artikelen / diensten die niet al specifiek in uw aanbieding zijn opgenomen. 
Het in de tabel vermelde basisbedrag is fictief t.b.v. bepaling van de vergelijkingsprijs. Aan dit basisbedrag kunnen geen rechten worden ontleend. 
</t>
  </si>
  <si>
    <t>Fictief basisbedrag</t>
  </si>
  <si>
    <t>Kortingspercentage t.o.v. algemene prijslijst</t>
  </si>
  <si>
    <r>
      <t xml:space="preserve">Europese Aanbesteding 'Print-, copy- en scan-dienstverlening'
23670
Provincie Utrecht
</t>
    </r>
    <r>
      <rPr>
        <b/>
        <sz val="12"/>
        <color rgb="FFFF0000"/>
        <rFont val="Arial"/>
        <family val="2"/>
      </rPr>
      <t>Tab F - Flexibiliteit</t>
    </r>
  </si>
  <si>
    <r>
      <t xml:space="preserve">Geef in onderstaande tabel per type apparaat het afkoopbedrag op per maand dat 1 stuks van dat betreffende type eerder wordt afgeschaald dan de einddatum van de initiële termijn van de overeenkomst (5 jaar).
Toelichting: Ten behoeve van de vergelijkingsprijs wordt gerekend met een assumptie van 10% afschaling gemiddeld met nog 30 maanden te gaan tot het einde van de initiële termijn van de overeenkomst, waarbij dit percentage op alle apparatuur aantallen wordt toegepast. 
</t>
    </r>
    <r>
      <rPr>
        <sz val="10"/>
        <color rgb="FFFF0000"/>
        <rFont val="Arial"/>
        <family val="2"/>
      </rPr>
      <t>Alle prijzen zijn exclusief 21% verschuldigde BTW.</t>
    </r>
  </si>
  <si>
    <t>Instellingen t.b.v. berekening van de vergelijkingsprijs</t>
  </si>
  <si>
    <t xml:space="preserve">afschaling </t>
  </si>
  <si>
    <t>maanden voor einde initële periode</t>
  </si>
  <si>
    <t>Felxibiliteit: Kosten van afschaling per maand per type apparaat</t>
  </si>
  <si>
    <t>Kosten van afschaling per maand eerder dan einde van initiële termijn</t>
  </si>
  <si>
    <t>Fictief aantal dat afgeschaald wordt</t>
  </si>
  <si>
    <t>Fictief afkoop bedrag</t>
  </si>
  <si>
    <t>Fictief weggevallen kosten</t>
  </si>
  <si>
    <t>Effect op vergelijkingsprijs</t>
  </si>
  <si>
    <t>Bulk scanner</t>
  </si>
  <si>
    <t>Op dit blad hoeft u niets  in te vullen.</t>
  </si>
  <si>
    <t>Hardware soort ​</t>
  </si>
  <si>
    <t>Aantal Totaal</t>
  </si>
  <si>
    <t>Provinciehuis</t>
  </si>
  <si>
    <t>De Meern</t>
  </si>
  <si>
    <t>Huis Ter Heide</t>
  </si>
  <si>
    <t>Remise</t>
  </si>
  <si>
    <t>Paushuize</t>
  </si>
  <si>
    <t>Archeologisch Depot</t>
  </si>
  <si>
    <t>Printer Type 1 z/w​</t>
  </si>
  <si>
    <t>Multi-functional Type 1  ​</t>
  </si>
  <si>
    <t>Multi-functional Type 2 ​</t>
  </si>
  <si>
    <t>Multi-functional Type 3  (Postkamer) ​</t>
  </si>
  <si>
    <t>Multi-functional Type 4​</t>
  </si>
  <si>
    <t>Bulk scanner ​</t>
  </si>
  <si>
    <t>Locaties</t>
  </si>
  <si>
    <t>Provinciehuis: Archimedeslaan 6, Utrecht</t>
  </si>
  <si>
    <t>De Meern:Molensteijn 18, De Meern</t>
  </si>
  <si>
    <t>Huis Ter Heide: Zandbergenlaan 4, Huis ter Heide</t>
  </si>
  <si>
    <t>Remise: Remiseweg, Nieuwegein</t>
  </si>
  <si>
    <t>Paushuize: Pausdam (Hoek Nieuwe Gracht), Utrecht</t>
  </si>
  <si>
    <t>Archeologisch Depot: Vlampijpstraat 87a, Utrecht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</si>
</sst>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quot;€&quot;\ * #,##0.00_ ;_ &quot;€&quot;\ * \-#,##0.00_ ;_ &quot;€&quot;\ * &quot;-&quot;??_ ;_ @_ "/>
    <numFmt numFmtId="164" formatCode="_(&quot;€&quot;\ * #,##0.00_);_(&quot;€&quot;\ * \(#,##0.00\);_(&quot;€&quot;\ * &quot;-&quot;??_);_(@_)"/>
    <numFmt numFmtId="165" formatCode="_(* #,##0.00_);_(* \(#,##0.00\);_(* &quot;-&quot;??_);_(@_)"/>
    <numFmt numFmtId="166" formatCode="_-* #,##0.00_-;_-* #,##0.00\-;_-* &quot;-&quot;??_-;_-@_-"/>
    <numFmt numFmtId="167" formatCode="_-&quot;€&quot;\ * #,##0.00_-;_-&quot;€&quot;\ * #,##0.00\-;_-&quot;€&quot;\ * &quot;-&quot;??_-;_-@_-"/>
    <numFmt numFmtId="168" formatCode="_-* #,##0_-;_-* #,##0\-;_-* &quot;-&quot;??_-;_-@_-"/>
    <numFmt numFmtId="169" formatCode="_-&quot;€&quot;\ * #,##0.000000_-;_-&quot;€&quot;\ * #,##0.000000\-;_-&quot;€&quot;\ * &quot;-&quot;??_-;_-@_-"/>
    <numFmt numFmtId="170" formatCode="_-&quot;€&quot;\ * #,##0_-;_-&quot;€&quot;\ * #,##0\-;_-&quot;€&quot;\ * &quot;-&quot;??_-;_-@_-"/>
    <numFmt numFmtId="171" formatCode="_-&quot;€&quot;\ * #,##0.0000_-;_-&quot;€&quot;\ * #,##0.0000\-;_-&quot;€&quot;\ * &quot;-&quot;??_-;_-@_-"/>
    <numFmt numFmtId="172" formatCode="&quot;€&quot;\ #,##0.00"/>
    <numFmt numFmtId="173" formatCode="0.0%"/>
  </numFmts>
  <fonts count="39">
    <font>
      <sz val="10"/>
      <name val="Arial"/>
    </font>
    <font>
      <sz val="11"/>
      <color theme="1"/>
      <name val="Calibri"/>
      <family val="2"/>
      <scheme val="minor"/>
    </font>
    <font>
      <sz val="11"/>
      <color theme="1"/>
      <name val="Calibri"/>
      <family val="2"/>
      <scheme val="minor"/>
    </font>
    <font>
      <sz val="8"/>
      <color indexed="8"/>
      <name val="Calibri"/>
      <family val="2"/>
    </font>
    <font>
      <sz val="8"/>
      <color indexed="8"/>
      <name val="Arial"/>
      <family val="2"/>
    </font>
    <font>
      <b/>
      <sz val="12"/>
      <color rgb="FF002060"/>
      <name val="Arial"/>
      <family val="2"/>
    </font>
    <font>
      <sz val="10"/>
      <name val="Arial"/>
      <family val="2"/>
    </font>
    <font>
      <sz val="10"/>
      <name val="Arial"/>
      <family val="2"/>
    </font>
    <font>
      <b/>
      <sz val="10"/>
      <name val="Arial"/>
      <family val="2"/>
    </font>
    <font>
      <sz val="11"/>
      <color indexed="20"/>
      <name val="Calibri"/>
      <family val="2"/>
    </font>
    <font>
      <b/>
      <sz val="11"/>
      <color indexed="9"/>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8"/>
      <name val="Calibri"/>
      <family val="2"/>
    </font>
    <font>
      <b/>
      <sz val="11"/>
      <color indexed="63"/>
      <name val="Calibri"/>
      <family val="2"/>
    </font>
    <font>
      <sz val="9"/>
      <name val="Arial"/>
      <family val="2"/>
    </font>
    <font>
      <b/>
      <sz val="12"/>
      <name val="Arial"/>
      <family val="2"/>
    </font>
    <font>
      <sz val="10"/>
      <color indexed="9"/>
      <name val="Arial"/>
      <family val="2"/>
    </font>
    <font>
      <b/>
      <sz val="12"/>
      <color indexed="9"/>
      <name val="Arial"/>
      <family val="2"/>
    </font>
    <font>
      <b/>
      <sz val="12"/>
      <color indexed="9"/>
      <name val="Syntax"/>
    </font>
    <font>
      <b/>
      <sz val="12"/>
      <name val="Syntax"/>
    </font>
    <font>
      <i/>
      <sz val="10"/>
      <name val="Arial"/>
      <family val="2"/>
    </font>
    <font>
      <b/>
      <sz val="8"/>
      <color indexed="8"/>
      <name val="Arial"/>
      <family val="2"/>
    </font>
    <font>
      <b/>
      <sz val="12"/>
      <color rgb="FFE5352C"/>
      <name val="Arial"/>
      <family val="2"/>
    </font>
    <font>
      <b/>
      <sz val="12"/>
      <color rgb="FF000000"/>
      <name val="Arial"/>
      <family val="2"/>
    </font>
    <font>
      <u/>
      <sz val="10"/>
      <color theme="10"/>
      <name val="Arial"/>
      <family val="2"/>
    </font>
    <font>
      <u/>
      <sz val="10"/>
      <color theme="11"/>
      <name val="Arial"/>
      <family val="2"/>
    </font>
    <font>
      <b/>
      <sz val="10"/>
      <color theme="0"/>
      <name val="Arial"/>
      <family val="2"/>
    </font>
    <font>
      <sz val="10"/>
      <color theme="1"/>
      <name val="Arial"/>
      <family val="2"/>
    </font>
    <font>
      <sz val="10"/>
      <color indexed="12"/>
      <name val="Arial"/>
      <family val="2"/>
    </font>
    <font>
      <sz val="10"/>
      <color rgb="FFFF0000"/>
      <name val="Arial"/>
      <family val="2"/>
    </font>
    <font>
      <b/>
      <sz val="12"/>
      <color rgb="FFFF0000"/>
      <name val="Arial"/>
      <family val="2"/>
    </font>
    <font>
      <b/>
      <sz val="12"/>
      <color rgb="FFFF0000"/>
      <name val="Arial"/>
    </font>
    <font>
      <b/>
      <sz val="10"/>
      <color theme="1"/>
      <name val="Arial"/>
      <family val="2"/>
    </font>
    <font>
      <u/>
      <sz val="10"/>
      <name val="Arial"/>
    </font>
    <font>
      <b/>
      <sz val="12"/>
      <color rgb="FF002060"/>
      <name val="Arial"/>
    </font>
  </fonts>
  <fills count="19">
    <fill>
      <patternFill patternType="none"/>
    </fill>
    <fill>
      <patternFill patternType="gray125"/>
    </fill>
    <fill>
      <patternFill patternType="solid">
        <fgColor indexed="9"/>
        <bgColor indexed="33"/>
      </patternFill>
    </fill>
    <fill>
      <patternFill patternType="solid">
        <fgColor indexed="9"/>
        <bgColor indexed="64"/>
      </patternFill>
    </fill>
    <fill>
      <patternFill patternType="solid">
        <fgColor theme="0"/>
        <bgColor indexed="64"/>
      </patternFill>
    </fill>
    <fill>
      <patternFill patternType="solid">
        <fgColor indexed="45"/>
      </patternFill>
    </fill>
    <fill>
      <patternFill patternType="solid">
        <fgColor indexed="55"/>
      </patternFill>
    </fill>
    <fill>
      <patternFill patternType="solid">
        <fgColor indexed="47"/>
      </patternFill>
    </fill>
    <fill>
      <patternFill patternType="solid">
        <fgColor indexed="26"/>
      </patternFill>
    </fill>
    <fill>
      <patternFill patternType="solid">
        <fgColor indexed="22"/>
      </patternFill>
    </fill>
    <fill>
      <patternFill patternType="solid">
        <fgColor theme="0"/>
        <bgColor indexed="33"/>
      </patternFill>
    </fill>
    <fill>
      <patternFill patternType="solid">
        <fgColor rgb="FFE5352C"/>
        <bgColor indexed="64"/>
      </patternFill>
    </fill>
    <fill>
      <patternFill patternType="solid">
        <fgColor theme="3"/>
        <bgColor indexed="64"/>
      </patternFill>
    </fill>
    <fill>
      <patternFill patternType="solid">
        <fgColor theme="3" tint="0.79998168889431442"/>
        <bgColor indexed="64"/>
      </patternFill>
    </fill>
    <fill>
      <patternFill patternType="solid">
        <fgColor indexed="4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6" tint="0.79998168889431442"/>
        <bgColor indexed="64"/>
      </patternFill>
    </fill>
  </fills>
  <borders count="45">
    <border>
      <left/>
      <right/>
      <top/>
      <bottom/>
      <diagonal/>
    </border>
    <border>
      <left style="thin">
        <color auto="1"/>
      </left>
      <right/>
      <top/>
      <bottom/>
      <diagonal/>
    </border>
    <border>
      <left/>
      <right style="thin">
        <color auto="1"/>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style="thin">
        <color auto="1"/>
      </top>
      <bottom/>
      <diagonal/>
    </border>
    <border>
      <left/>
      <right/>
      <top style="thin">
        <color auto="1"/>
      </top>
      <bottom/>
      <diagonal/>
    </border>
    <border>
      <left style="medium">
        <color auto="1"/>
      </left>
      <right/>
      <top/>
      <bottom/>
      <diagonal/>
    </border>
    <border>
      <left style="thin">
        <color auto="1"/>
      </left>
      <right style="medium">
        <color auto="1"/>
      </right>
      <top style="medium">
        <color auto="1"/>
      </top>
      <bottom style="medium">
        <color auto="1"/>
      </bottom>
      <diagonal/>
    </border>
    <border>
      <left style="thin">
        <color auto="1"/>
      </left>
      <right style="medium">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auto="1"/>
      </bottom>
      <diagonal/>
    </border>
    <border>
      <left/>
      <right style="thin">
        <color auto="1"/>
      </right>
      <top style="thin">
        <color indexed="64"/>
      </top>
      <bottom style="thin">
        <color auto="1"/>
      </bottom>
      <diagonal/>
    </border>
    <border>
      <left/>
      <right/>
      <top style="thin">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indexed="64"/>
      </top>
      <bottom style="thin">
        <color auto="1"/>
      </bottom>
      <diagonal/>
    </border>
    <border>
      <left/>
      <right style="medium">
        <color indexed="64"/>
      </right>
      <top style="thin">
        <color indexed="64"/>
      </top>
      <bottom style="thin">
        <color auto="1"/>
      </bottom>
      <diagonal/>
    </border>
    <border>
      <left/>
      <right style="medium">
        <color indexed="64"/>
      </right>
      <top/>
      <bottom/>
      <diagonal/>
    </border>
    <border>
      <left/>
      <right style="medium">
        <color indexed="64"/>
      </right>
      <top style="thin">
        <color auto="1"/>
      </top>
      <bottom/>
      <diagonal/>
    </border>
    <border>
      <left style="thin">
        <color indexed="64"/>
      </left>
      <right style="medium">
        <color indexed="64"/>
      </right>
      <top style="thin">
        <color indexed="64"/>
      </top>
      <bottom style="thin">
        <color auto="1"/>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auto="1"/>
      </top>
      <bottom/>
      <diagonal/>
    </border>
    <border>
      <left/>
      <right style="thin">
        <color indexed="64"/>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style="thin">
        <color auto="1"/>
      </top>
      <bottom/>
      <diagonal/>
    </border>
    <border>
      <left/>
      <right/>
      <top/>
      <bottom style="medium">
        <color indexed="64"/>
      </bottom>
      <diagonal/>
    </border>
  </borders>
  <cellStyleXfs count="58">
    <xf numFmtId="0" fontId="0" fillId="0" borderId="0"/>
    <xf numFmtId="0" fontId="3" fillId="0" borderId="0"/>
    <xf numFmtId="167" fontId="6" fillId="0" borderId="0" applyFont="0" applyFill="0" applyBorder="0" applyAlignment="0" applyProtection="0"/>
    <xf numFmtId="0" fontId="6" fillId="0" borderId="0"/>
    <xf numFmtId="0" fontId="9" fillId="5" borderId="0" applyNumberFormat="0" applyBorder="0" applyAlignment="0" applyProtection="0"/>
    <xf numFmtId="0" fontId="10" fillId="6" borderId="3" applyNumberFormat="0" applyAlignment="0" applyProtection="0"/>
    <xf numFmtId="167" fontId="7" fillId="0" borderId="0" applyFont="0" applyFill="0" applyBorder="0" applyAlignment="0" applyProtection="0"/>
    <xf numFmtId="167" fontId="6" fillId="0" borderId="0" applyFont="0" applyFill="0" applyBorder="0" applyAlignment="0" applyProtection="0"/>
    <xf numFmtId="0" fontId="11" fillId="0" borderId="0" applyNumberFormat="0" applyFill="0" applyBorder="0" applyAlignment="0" applyProtection="0"/>
    <xf numFmtId="0" fontId="12" fillId="0" borderId="4" applyNumberFormat="0" applyFill="0" applyAlignment="0" applyProtection="0"/>
    <xf numFmtId="0" fontId="13" fillId="0" borderId="5" applyNumberFormat="0" applyFill="0" applyAlignment="0" applyProtection="0"/>
    <xf numFmtId="0" fontId="14" fillId="0" borderId="6" applyNumberFormat="0" applyFill="0" applyAlignment="0" applyProtection="0"/>
    <xf numFmtId="0" fontId="14" fillId="0" borderId="0" applyNumberFormat="0" applyFill="0" applyBorder="0" applyAlignment="0" applyProtection="0"/>
    <xf numFmtId="0" fontId="15" fillId="7" borderId="7" applyNumberFormat="0" applyAlignment="0" applyProtection="0"/>
    <xf numFmtId="166" fontId="6" fillId="0" borderId="0" applyFont="0" applyFill="0" applyBorder="0" applyAlignment="0" applyProtection="0"/>
    <xf numFmtId="166" fontId="6" fillId="0" borderId="0" applyFont="0" applyFill="0" applyBorder="0" applyAlignment="0" applyProtection="0"/>
    <xf numFmtId="166" fontId="7"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6" fillId="8" borderId="8" applyNumberFormat="0" applyFont="0" applyAlignment="0" applyProtection="0"/>
    <xf numFmtId="0" fontId="17" fillId="9" borderId="9" applyNumberFormat="0" applyAlignment="0" applyProtection="0"/>
    <xf numFmtId="9" fontId="6" fillId="0" borderId="0" applyFont="0" applyFill="0" applyBorder="0" applyAlignment="0" applyProtection="0"/>
    <xf numFmtId="9" fontId="6" fillId="0" borderId="0" applyFont="0" applyFill="0" applyBorder="0" applyAlignment="0" applyProtection="0"/>
    <xf numFmtId="0" fontId="2" fillId="0" borderId="0"/>
    <xf numFmtId="0" fontId="7" fillId="0" borderId="0"/>
    <xf numFmtId="0" fontId="16" fillId="0" borderId="0"/>
    <xf numFmtId="0" fontId="6" fillId="0" borderId="0"/>
    <xf numFmtId="0" fontId="7" fillId="0" borderId="0"/>
    <xf numFmtId="167" fontId="6" fillId="0" borderId="0" applyFill="0" applyBorder="0" applyAlignment="0" applyProtection="0"/>
    <xf numFmtId="0" fontId="1" fillId="0" borderId="0"/>
    <xf numFmtId="167" fontId="6" fillId="0" borderId="0" applyFont="0" applyFill="0" applyBorder="0" applyAlignment="0" applyProtection="0"/>
    <xf numFmtId="0" fontId="16" fillId="0" borderId="0"/>
    <xf numFmtId="0" fontId="1" fillId="0" borderId="0"/>
    <xf numFmtId="166" fontId="6" fillId="0" borderId="0" applyFont="0" applyFill="0" applyBorder="0" applyAlignment="0" applyProtection="0"/>
    <xf numFmtId="0" fontId="6" fillId="0" borderId="0"/>
    <xf numFmtId="0" fontId="6" fillId="0" borderId="0"/>
    <xf numFmtId="0" fontId="28" fillId="0" borderId="0" applyNumberFormat="0" applyFill="0" applyBorder="0" applyAlignment="0" applyProtection="0"/>
    <xf numFmtId="0" fontId="29" fillId="0" borderId="0" applyNumberForma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cellStyleXfs>
  <cellXfs count="232">
    <xf numFmtId="0" fontId="0" fillId="0" borderId="0" xfId="0"/>
    <xf numFmtId="0" fontId="4" fillId="2" borderId="0" xfId="1" applyFont="1" applyFill="1" applyAlignment="1">
      <alignment vertical="center"/>
    </xf>
    <xf numFmtId="0" fontId="6" fillId="3" borderId="0" xfId="3" applyFill="1" applyAlignment="1">
      <alignment vertical="top"/>
    </xf>
    <xf numFmtId="0" fontId="6" fillId="3" borderId="0" xfId="3" applyFill="1" applyAlignment="1">
      <alignment vertical="top" wrapText="1"/>
    </xf>
    <xf numFmtId="0" fontId="19" fillId="3" borderId="0" xfId="3" applyFont="1" applyFill="1" applyAlignment="1">
      <alignment horizontal="right" vertical="top"/>
    </xf>
    <xf numFmtId="0" fontId="6" fillId="4" borderId="0" xfId="3" applyFill="1" applyAlignment="1">
      <alignment vertical="top"/>
    </xf>
    <xf numFmtId="0" fontId="8" fillId="3" borderId="0" xfId="3" applyFont="1" applyFill="1" applyAlignment="1">
      <alignment horizontal="right" vertical="top"/>
    </xf>
    <xf numFmtId="0" fontId="4" fillId="2" borderId="0" xfId="1" applyFont="1" applyFill="1" applyAlignment="1">
      <alignment vertical="center" wrapText="1"/>
    </xf>
    <xf numFmtId="0" fontId="4" fillId="10" borderId="0" xfId="1" applyFont="1" applyFill="1" applyAlignment="1">
      <alignment vertical="center" wrapText="1"/>
    </xf>
    <xf numFmtId="0" fontId="25" fillId="0" borderId="0" xfId="1" applyFont="1" applyAlignment="1">
      <alignment vertical="center" wrapText="1"/>
    </xf>
    <xf numFmtId="0" fontId="4" fillId="10" borderId="0" xfId="1" applyFont="1" applyFill="1" applyAlignment="1">
      <alignment vertical="center"/>
    </xf>
    <xf numFmtId="0" fontId="18" fillId="4" borderId="0" xfId="3" applyFont="1" applyFill="1" applyAlignment="1">
      <alignment horizontal="left" vertical="top" wrapText="1"/>
    </xf>
    <xf numFmtId="0" fontId="22" fillId="11" borderId="0" xfId="3" applyFont="1" applyFill="1" applyAlignment="1">
      <alignment horizontal="right" vertical="top"/>
    </xf>
    <xf numFmtId="0" fontId="21" fillId="11" borderId="0" xfId="3" applyFont="1" applyFill="1" applyAlignment="1">
      <alignment vertical="top"/>
    </xf>
    <xf numFmtId="0" fontId="20" fillId="11" borderId="0" xfId="3" applyFont="1" applyFill="1" applyAlignment="1">
      <alignment vertical="top"/>
    </xf>
    <xf numFmtId="0" fontId="20" fillId="11" borderId="0" xfId="3" applyFont="1" applyFill="1" applyAlignment="1">
      <alignment vertical="top" wrapText="1"/>
    </xf>
    <xf numFmtId="0" fontId="6" fillId="0" borderId="0" xfId="0" applyFont="1"/>
    <xf numFmtId="0" fontId="6" fillId="4" borderId="0" xfId="3" applyFill="1" applyAlignment="1">
      <alignment horizontal="left" vertical="top" wrapText="1"/>
    </xf>
    <xf numFmtId="0" fontId="30" fillId="12" borderId="18" xfId="0" applyFont="1" applyFill="1" applyBorder="1" applyAlignment="1">
      <alignment horizontal="center" wrapText="1"/>
    </xf>
    <xf numFmtId="172" fontId="32" fillId="14" borderId="19" xfId="49" applyNumberFormat="1" applyFont="1" applyFill="1" applyBorder="1" applyProtection="1">
      <protection locked="0"/>
    </xf>
    <xf numFmtId="168" fontId="8" fillId="13" borderId="1" xfId="48" applyNumberFormat="1" applyFont="1" applyFill="1" applyBorder="1" applyAlignment="1" applyProtection="1">
      <alignment horizontal="left" vertical="center"/>
    </xf>
    <xf numFmtId="164" fontId="32" fillId="14" borderId="0" xfId="49" applyFont="1" applyFill="1" applyBorder="1" applyAlignment="1" applyProtection="1">
      <alignment vertical="center"/>
      <protection locked="0"/>
    </xf>
    <xf numFmtId="164" fontId="6" fillId="13" borderId="0" xfId="49" applyFont="1" applyFill="1" applyBorder="1" applyAlignment="1" applyProtection="1">
      <alignment horizontal="center" vertical="center"/>
    </xf>
    <xf numFmtId="170" fontId="6" fillId="13" borderId="0" xfId="49" applyNumberFormat="1" applyFont="1" applyFill="1" applyBorder="1" applyAlignment="1" applyProtection="1">
      <alignment vertical="center"/>
    </xf>
    <xf numFmtId="170" fontId="6" fillId="13" borderId="2" xfId="49" applyNumberFormat="1" applyFont="1" applyFill="1" applyBorder="1" applyAlignment="1" applyProtection="1">
      <alignment vertical="center"/>
    </xf>
    <xf numFmtId="164" fontId="6" fillId="13" borderId="2" xfId="49" applyFont="1" applyFill="1" applyBorder="1" applyAlignment="1" applyProtection="1">
      <alignment vertical="center"/>
    </xf>
    <xf numFmtId="0" fontId="23" fillId="4" borderId="0" xfId="3" applyFont="1" applyFill="1" applyAlignment="1">
      <alignment horizontal="right" vertical="top"/>
    </xf>
    <xf numFmtId="0" fontId="30" fillId="12" borderId="21" xfId="0" applyFont="1" applyFill="1" applyBorder="1" applyAlignment="1">
      <alignment horizontal="center" wrapText="1"/>
    </xf>
    <xf numFmtId="0" fontId="8" fillId="13" borderId="21" xfId="0" applyFont="1" applyFill="1" applyBorder="1"/>
    <xf numFmtId="0" fontId="6" fillId="13" borderId="22" xfId="0" applyFont="1" applyFill="1" applyBorder="1"/>
    <xf numFmtId="0" fontId="6" fillId="13" borderId="21" xfId="0" applyFont="1" applyFill="1" applyBorder="1" applyAlignment="1">
      <alignment horizontal="center"/>
    </xf>
    <xf numFmtId="0" fontId="0" fillId="13" borderId="23" xfId="0" applyFill="1" applyBorder="1" applyAlignment="1">
      <alignment horizontal="center"/>
    </xf>
    <xf numFmtId="0" fontId="6" fillId="13" borderId="23" xfId="0" applyFont="1" applyFill="1" applyBorder="1" applyAlignment="1">
      <alignment horizontal="center"/>
    </xf>
    <xf numFmtId="0" fontId="6" fillId="13" borderId="22" xfId="0" applyFont="1" applyFill="1" applyBorder="1" applyAlignment="1">
      <alignment horizontal="center"/>
    </xf>
    <xf numFmtId="0" fontId="8" fillId="13" borderId="1" xfId="0" applyFont="1" applyFill="1" applyBorder="1"/>
    <xf numFmtId="0" fontId="6" fillId="13" borderId="2" xfId="0" applyFont="1" applyFill="1" applyBorder="1"/>
    <xf numFmtId="0" fontId="6" fillId="13" borderId="1" xfId="0" applyFont="1" applyFill="1" applyBorder="1" applyAlignment="1">
      <alignment horizontal="center"/>
    </xf>
    <xf numFmtId="0" fontId="0" fillId="13" borderId="0" xfId="0" applyFill="1" applyAlignment="1">
      <alignment horizontal="center"/>
    </xf>
    <xf numFmtId="0" fontId="6" fillId="13" borderId="0" xfId="0" applyFont="1" applyFill="1" applyAlignment="1">
      <alignment horizontal="center"/>
    </xf>
    <xf numFmtId="0" fontId="6" fillId="13" borderId="2" xfId="0" applyFont="1" applyFill="1" applyBorder="1" applyAlignment="1">
      <alignment horizontal="center"/>
    </xf>
    <xf numFmtId="0" fontId="31" fillId="13" borderId="1" xfId="0" applyFont="1" applyFill="1" applyBorder="1" applyAlignment="1">
      <alignment vertical="center"/>
    </xf>
    <xf numFmtId="0" fontId="6" fillId="13" borderId="2" xfId="0" applyFont="1" applyFill="1" applyBorder="1" applyAlignment="1">
      <alignment vertical="center"/>
    </xf>
    <xf numFmtId="0" fontId="6" fillId="13" borderId="1" xfId="0" applyFont="1" applyFill="1" applyBorder="1" applyAlignment="1">
      <alignment horizontal="center" vertical="center"/>
    </xf>
    <xf numFmtId="164" fontId="6" fillId="13" borderId="0" xfId="0" applyNumberFormat="1" applyFont="1" applyFill="1" applyAlignment="1">
      <alignment horizontal="center" vertical="center"/>
    </xf>
    <xf numFmtId="0" fontId="0" fillId="13" borderId="10" xfId="0" applyFill="1" applyBorder="1" applyAlignment="1">
      <alignment vertical="center"/>
    </xf>
    <xf numFmtId="0" fontId="6" fillId="13" borderId="11" xfId="0" applyFont="1" applyFill="1" applyBorder="1" applyAlignment="1">
      <alignment vertical="center"/>
    </xf>
    <xf numFmtId="0" fontId="6" fillId="13" borderId="10" xfId="0" applyFont="1" applyFill="1" applyBorder="1" applyAlignment="1">
      <alignment horizontal="center" vertical="center"/>
    </xf>
    <xf numFmtId="168" fontId="6" fillId="13" borderId="12" xfId="0" applyNumberFormat="1" applyFont="1" applyFill="1" applyBorder="1" applyAlignment="1">
      <alignment vertical="center"/>
    </xf>
    <xf numFmtId="167" fontId="6" fillId="13" borderId="12" xfId="0" applyNumberFormat="1" applyFont="1" applyFill="1" applyBorder="1" applyAlignment="1">
      <alignment horizontal="center" vertical="center"/>
    </xf>
    <xf numFmtId="0" fontId="6" fillId="4" borderId="0" xfId="3" applyFill="1" applyAlignment="1">
      <alignment vertical="center"/>
    </xf>
    <xf numFmtId="0" fontId="8" fillId="3" borderId="0" xfId="3" applyFont="1" applyFill="1" applyAlignment="1">
      <alignment horizontal="right" vertical="center"/>
    </xf>
    <xf numFmtId="0" fontId="6" fillId="13" borderId="1" xfId="0" applyFont="1" applyFill="1" applyBorder="1" applyAlignment="1">
      <alignment vertical="center"/>
    </xf>
    <xf numFmtId="0" fontId="6" fillId="3" borderId="0" xfId="3" applyFill="1" applyAlignment="1">
      <alignment vertical="center"/>
    </xf>
    <xf numFmtId="0" fontId="8" fillId="13" borderId="10" xfId="0" applyFont="1" applyFill="1" applyBorder="1"/>
    <xf numFmtId="0" fontId="6" fillId="13" borderId="11" xfId="0" applyFont="1" applyFill="1" applyBorder="1"/>
    <xf numFmtId="0" fontId="6" fillId="13" borderId="10" xfId="0" applyFont="1" applyFill="1" applyBorder="1"/>
    <xf numFmtId="0" fontId="6" fillId="13" borderId="12" xfId="0" applyFont="1" applyFill="1" applyBorder="1"/>
    <xf numFmtId="167" fontId="6" fillId="13" borderId="0" xfId="0" applyNumberFormat="1" applyFont="1" applyFill="1" applyAlignment="1">
      <alignment horizontal="center" vertical="center"/>
    </xf>
    <xf numFmtId="0" fontId="6" fillId="13" borderId="12" xfId="0" applyFont="1" applyFill="1" applyBorder="1" applyAlignment="1">
      <alignment horizontal="center"/>
    </xf>
    <xf numFmtId="168" fontId="6" fillId="13" borderId="1" xfId="0" applyNumberFormat="1" applyFont="1" applyFill="1" applyBorder="1" applyAlignment="1">
      <alignment vertical="center"/>
    </xf>
    <xf numFmtId="0" fontId="6" fillId="13" borderId="2" xfId="0" applyFont="1" applyFill="1" applyBorder="1" applyAlignment="1">
      <alignment horizontal="left" vertical="center"/>
    </xf>
    <xf numFmtId="0" fontId="8" fillId="13" borderId="1" xfId="0" applyFont="1" applyFill="1" applyBorder="1" applyAlignment="1">
      <alignment vertical="center"/>
    </xf>
    <xf numFmtId="171" fontId="6" fillId="13" borderId="0" xfId="0" applyNumberFormat="1" applyFont="1" applyFill="1" applyAlignment="1">
      <alignment vertical="center"/>
    </xf>
    <xf numFmtId="170" fontId="6" fillId="13" borderId="2" xfId="49" applyNumberFormat="1" applyFont="1" applyFill="1" applyBorder="1" applyAlignment="1" applyProtection="1">
      <alignment horizontal="center" vertical="center"/>
    </xf>
    <xf numFmtId="0" fontId="0" fillId="0" borderId="0" xfId="0" applyAlignment="1">
      <alignment horizontal="center"/>
    </xf>
    <xf numFmtId="0" fontId="6" fillId="0" borderId="0" xfId="0" applyFont="1" applyAlignment="1">
      <alignment horizontal="center"/>
    </xf>
    <xf numFmtId="0" fontId="6" fillId="13" borderId="2" xfId="0" applyFont="1" applyFill="1" applyBorder="1" applyAlignment="1">
      <alignment vertical="center" wrapText="1"/>
    </xf>
    <xf numFmtId="0" fontId="6" fillId="13" borderId="16" xfId="0" applyFont="1" applyFill="1" applyBorder="1" applyAlignment="1">
      <alignment horizontal="center"/>
    </xf>
    <xf numFmtId="167" fontId="6" fillId="16" borderId="12" xfId="0" applyNumberFormat="1" applyFont="1" applyFill="1" applyBorder="1" applyAlignment="1">
      <alignment horizontal="center" vertical="center"/>
    </xf>
    <xf numFmtId="170" fontId="6" fillId="16" borderId="12" xfId="0" applyNumberFormat="1" applyFont="1" applyFill="1" applyBorder="1"/>
    <xf numFmtId="170" fontId="6" fillId="16" borderId="11" xfId="0" applyNumberFormat="1" applyFont="1" applyFill="1" applyBorder="1"/>
    <xf numFmtId="0" fontId="30" fillId="12" borderId="21" xfId="0" applyFont="1" applyFill="1" applyBorder="1" applyAlignment="1">
      <alignment horizontal="center" vertical="center" wrapText="1"/>
    </xf>
    <xf numFmtId="0" fontId="30" fillId="12" borderId="27" xfId="0" applyFont="1" applyFill="1" applyBorder="1" applyAlignment="1">
      <alignment horizontal="center" wrapText="1"/>
    </xf>
    <xf numFmtId="0" fontId="30" fillId="12" borderId="28" xfId="0" applyFont="1" applyFill="1" applyBorder="1" applyAlignment="1">
      <alignment horizontal="center" wrapText="1"/>
    </xf>
    <xf numFmtId="0" fontId="6" fillId="13" borderId="27" xfId="0" applyFont="1" applyFill="1" applyBorder="1" applyAlignment="1">
      <alignment horizontal="center"/>
    </xf>
    <xf numFmtId="0" fontId="6" fillId="13" borderId="28" xfId="0" applyFont="1" applyFill="1" applyBorder="1" applyAlignment="1">
      <alignment horizontal="center"/>
    </xf>
    <xf numFmtId="0" fontId="6" fillId="13" borderId="17" xfId="0" applyFont="1" applyFill="1" applyBorder="1" applyAlignment="1">
      <alignment horizontal="center"/>
    </xf>
    <xf numFmtId="0" fontId="6" fillId="13" borderId="29" xfId="0" applyFont="1" applyFill="1" applyBorder="1" applyAlignment="1">
      <alignment horizontal="center"/>
    </xf>
    <xf numFmtId="164" fontId="6" fillId="13" borderId="17" xfId="0" applyNumberFormat="1" applyFont="1" applyFill="1" applyBorder="1" applyAlignment="1">
      <alignment horizontal="center" vertical="center"/>
    </xf>
    <xf numFmtId="164" fontId="6" fillId="13" borderId="29" xfId="0" applyNumberFormat="1" applyFont="1" applyFill="1" applyBorder="1" applyAlignment="1">
      <alignment horizontal="center" vertical="center"/>
    </xf>
    <xf numFmtId="167" fontId="6" fillId="13" borderId="13" xfId="0" applyNumberFormat="1" applyFont="1" applyFill="1" applyBorder="1" applyAlignment="1">
      <alignment horizontal="center" vertical="center"/>
    </xf>
    <xf numFmtId="164" fontId="6" fillId="16" borderId="29" xfId="0" applyNumberFormat="1" applyFont="1" applyFill="1" applyBorder="1" applyAlignment="1">
      <alignment horizontal="center" vertical="center"/>
    </xf>
    <xf numFmtId="167" fontId="6" fillId="13" borderId="17" xfId="0" applyNumberFormat="1" applyFont="1" applyFill="1" applyBorder="1" applyAlignment="1">
      <alignment horizontal="center" vertical="center"/>
    </xf>
    <xf numFmtId="0" fontId="6" fillId="13" borderId="15" xfId="0" applyFont="1" applyFill="1" applyBorder="1" applyAlignment="1">
      <alignment horizontal="center"/>
    </xf>
    <xf numFmtId="0" fontId="6" fillId="13" borderId="30" xfId="0" applyFont="1" applyFill="1" applyBorder="1" applyAlignment="1">
      <alignment horizontal="center"/>
    </xf>
    <xf numFmtId="164" fontId="6" fillId="16" borderId="14" xfId="0" applyNumberFormat="1" applyFont="1" applyFill="1" applyBorder="1" applyAlignment="1">
      <alignment horizontal="center" vertical="center"/>
    </xf>
    <xf numFmtId="0" fontId="6" fillId="3" borderId="17" xfId="3" applyFill="1" applyBorder="1" applyAlignment="1">
      <alignment vertical="top"/>
    </xf>
    <xf numFmtId="0" fontId="6" fillId="3" borderId="29" xfId="3" applyFill="1" applyBorder="1" applyAlignment="1">
      <alignment vertical="top"/>
    </xf>
    <xf numFmtId="0" fontId="30" fillId="12" borderId="31" xfId="0" applyFont="1" applyFill="1" applyBorder="1" applyAlignment="1">
      <alignment horizontal="center" wrapText="1"/>
    </xf>
    <xf numFmtId="168" fontId="6" fillId="13" borderId="17" xfId="0" applyNumberFormat="1" applyFont="1" applyFill="1" applyBorder="1" applyAlignment="1">
      <alignment vertical="center"/>
    </xf>
    <xf numFmtId="164" fontId="6" fillId="13" borderId="29" xfId="49" applyFont="1" applyFill="1" applyBorder="1" applyAlignment="1" applyProtection="1">
      <alignment vertical="center"/>
    </xf>
    <xf numFmtId="0" fontId="30" fillId="12" borderId="27" xfId="0" applyFont="1" applyFill="1" applyBorder="1" applyAlignment="1">
      <alignment horizontal="center" vertical="center" wrapText="1"/>
    </xf>
    <xf numFmtId="0" fontId="30" fillId="12" borderId="31" xfId="0" applyFont="1" applyFill="1" applyBorder="1" applyAlignment="1">
      <alignment horizontal="center" vertical="center" wrapText="1"/>
    </xf>
    <xf numFmtId="0" fontId="31" fillId="13" borderId="20" xfId="0" applyFont="1" applyFill="1" applyBorder="1" applyAlignment="1">
      <alignment vertical="center"/>
    </xf>
    <xf numFmtId="0" fontId="19" fillId="3" borderId="0" xfId="3" applyFont="1" applyFill="1" applyAlignment="1">
      <alignment horizontal="right" vertical="center"/>
    </xf>
    <xf numFmtId="0" fontId="30" fillId="12" borderId="20" xfId="0" applyFont="1" applyFill="1" applyBorder="1" applyAlignment="1">
      <alignment horizontal="center" vertical="center" wrapText="1"/>
    </xf>
    <xf numFmtId="44" fontId="6" fillId="3" borderId="20" xfId="3" applyNumberFormat="1" applyFill="1" applyBorder="1" applyAlignment="1">
      <alignment vertical="center"/>
    </xf>
    <xf numFmtId="44" fontId="8" fillId="16" borderId="20" xfId="3" applyNumberFormat="1" applyFont="1" applyFill="1" applyBorder="1" applyAlignment="1">
      <alignment vertical="center"/>
    </xf>
    <xf numFmtId="170" fontId="6" fillId="3" borderId="0" xfId="3" applyNumberFormat="1" applyFill="1" applyAlignment="1">
      <alignment vertical="top"/>
    </xf>
    <xf numFmtId="0" fontId="30" fillId="12" borderId="1" xfId="0" applyFont="1" applyFill="1" applyBorder="1" applyAlignment="1">
      <alignment horizontal="left"/>
    </xf>
    <xf numFmtId="44" fontId="6" fillId="13" borderId="32" xfId="3" applyNumberFormat="1" applyFill="1" applyBorder="1" applyAlignment="1">
      <alignment vertical="center"/>
    </xf>
    <xf numFmtId="44" fontId="6" fillId="13" borderId="33" xfId="3" applyNumberFormat="1" applyFill="1" applyBorder="1" applyAlignment="1">
      <alignment vertical="center"/>
    </xf>
    <xf numFmtId="44" fontId="6" fillId="16" borderId="34" xfId="3" applyNumberFormat="1" applyFill="1" applyBorder="1" applyAlignment="1">
      <alignment vertical="center"/>
    </xf>
    <xf numFmtId="0" fontId="30" fillId="12" borderId="23" xfId="0" applyFont="1" applyFill="1" applyBorder="1" applyAlignment="1">
      <alignment horizontal="center" wrapText="1"/>
    </xf>
    <xf numFmtId="167" fontId="6" fillId="15" borderId="20" xfId="7" applyFont="1" applyFill="1" applyBorder="1" applyAlignment="1" applyProtection="1">
      <alignment vertical="center"/>
      <protection locked="0"/>
    </xf>
    <xf numFmtId="0" fontId="6" fillId="3" borderId="0" xfId="3" applyFill="1" applyAlignment="1">
      <alignment vertical="center" wrapText="1"/>
    </xf>
    <xf numFmtId="164" fontId="6" fillId="16" borderId="20" xfId="3" applyNumberFormat="1" applyFill="1" applyBorder="1" applyAlignment="1">
      <alignment vertical="center" wrapText="1"/>
    </xf>
    <xf numFmtId="0" fontId="6" fillId="4" borderId="0" xfId="3" applyFill="1" applyAlignment="1">
      <alignment horizontal="left" vertical="center" wrapText="1"/>
    </xf>
    <xf numFmtId="0" fontId="18" fillId="4" borderId="0" xfId="3" applyFont="1" applyFill="1" applyAlignment="1">
      <alignment horizontal="left" vertical="center" wrapText="1"/>
    </xf>
    <xf numFmtId="0" fontId="6" fillId="3" borderId="35" xfId="3" applyFill="1" applyBorder="1" applyAlignment="1">
      <alignment vertical="center"/>
    </xf>
    <xf numFmtId="0" fontId="6" fillId="3" borderId="36" xfId="3" applyFill="1" applyBorder="1" applyAlignment="1">
      <alignment vertical="center" wrapText="1"/>
    </xf>
    <xf numFmtId="0" fontId="30" fillId="12" borderId="37" xfId="0" applyFont="1" applyFill="1" applyBorder="1" applyAlignment="1">
      <alignment horizontal="center" vertical="center" wrapText="1"/>
    </xf>
    <xf numFmtId="0" fontId="6" fillId="3" borderId="37" xfId="3" applyFill="1" applyBorder="1" applyAlignment="1">
      <alignment horizontal="center" vertical="center" wrapText="1"/>
    </xf>
    <xf numFmtId="164" fontId="6" fillId="13" borderId="31" xfId="0" applyNumberFormat="1" applyFont="1" applyFill="1" applyBorder="1" applyAlignment="1">
      <alignment horizontal="center" vertical="center"/>
    </xf>
    <xf numFmtId="0" fontId="6" fillId="3" borderId="38" xfId="3" applyFill="1" applyBorder="1" applyAlignment="1">
      <alignment vertical="center" wrapText="1"/>
    </xf>
    <xf numFmtId="164" fontId="6" fillId="16" borderId="39" xfId="3" applyNumberFormat="1" applyFill="1" applyBorder="1" applyAlignment="1">
      <alignment vertical="center" wrapText="1"/>
    </xf>
    <xf numFmtId="167" fontId="24" fillId="15" borderId="0" xfId="7" applyFont="1" applyFill="1" applyBorder="1" applyAlignment="1">
      <alignment vertical="top"/>
    </xf>
    <xf numFmtId="167" fontId="6" fillId="15" borderId="0" xfId="7" applyFont="1" applyFill="1" applyBorder="1" applyAlignment="1">
      <alignment vertical="top"/>
    </xf>
    <xf numFmtId="0" fontId="6" fillId="15" borderId="0" xfId="3" applyFill="1" applyAlignment="1">
      <alignment vertical="top"/>
    </xf>
    <xf numFmtId="0" fontId="0" fillId="15" borderId="0" xfId="0" applyFill="1"/>
    <xf numFmtId="0" fontId="0" fillId="18" borderId="20" xfId="0" applyFill="1" applyBorder="1" applyAlignment="1" applyProtection="1">
      <alignment horizontal="left" wrapText="1"/>
      <protection locked="0"/>
    </xf>
    <xf numFmtId="0" fontId="0" fillId="3" borderId="0" xfId="3" applyFont="1" applyFill="1" applyAlignment="1">
      <alignment vertical="top"/>
    </xf>
    <xf numFmtId="0" fontId="0" fillId="3" borderId="0" xfId="3" applyFont="1" applyFill="1" applyAlignment="1">
      <alignment vertical="center"/>
    </xf>
    <xf numFmtId="0" fontId="0" fillId="4" borderId="0" xfId="3" applyFont="1" applyFill="1" applyAlignment="1">
      <alignment vertical="top"/>
    </xf>
    <xf numFmtId="0" fontId="0" fillId="3" borderId="0" xfId="3" applyFont="1" applyFill="1" applyAlignment="1">
      <alignment vertical="top" wrapText="1"/>
    </xf>
    <xf numFmtId="167" fontId="24" fillId="15" borderId="0" xfId="7" applyFont="1" applyFill="1" applyAlignment="1">
      <alignment vertical="top"/>
    </xf>
    <xf numFmtId="167" fontId="0" fillId="15" borderId="0" xfId="7" applyFont="1" applyFill="1" applyAlignment="1">
      <alignment vertical="top"/>
    </xf>
    <xf numFmtId="0" fontId="0" fillId="4" borderId="0" xfId="3" applyFont="1" applyFill="1" applyAlignment="1">
      <alignment vertical="center"/>
    </xf>
    <xf numFmtId="0" fontId="0" fillId="3" borderId="35" xfId="3" applyFont="1" applyFill="1" applyBorder="1" applyAlignment="1">
      <alignment vertical="center"/>
    </xf>
    <xf numFmtId="0" fontId="0" fillId="3" borderId="36" xfId="3" applyFont="1" applyFill="1" applyBorder="1" applyAlignment="1">
      <alignment vertical="center" wrapText="1"/>
    </xf>
    <xf numFmtId="164" fontId="0" fillId="13" borderId="31" xfId="0" applyNumberFormat="1" applyFill="1" applyBorder="1" applyAlignment="1">
      <alignment horizontal="center" vertical="center"/>
    </xf>
    <xf numFmtId="0" fontId="0" fillId="3" borderId="38" xfId="3" applyFont="1" applyFill="1" applyBorder="1" applyAlignment="1">
      <alignment vertical="center" wrapText="1"/>
    </xf>
    <xf numFmtId="164" fontId="0" fillId="16" borderId="39" xfId="3" applyNumberFormat="1" applyFont="1" applyFill="1" applyBorder="1" applyAlignment="1">
      <alignment vertical="center" wrapText="1"/>
    </xf>
    <xf numFmtId="173" fontId="0" fillId="15" borderId="20" xfId="7" applyNumberFormat="1" applyFont="1" applyFill="1" applyBorder="1" applyAlignment="1" applyProtection="1">
      <alignment vertical="center"/>
      <protection locked="0"/>
    </xf>
    <xf numFmtId="172" fontId="0" fillId="3" borderId="37" xfId="3" applyNumberFormat="1" applyFont="1" applyFill="1" applyBorder="1" applyAlignment="1">
      <alignment horizontal="center" vertical="center" wrapText="1"/>
    </xf>
    <xf numFmtId="0" fontId="31" fillId="13" borderId="21" xfId="0" applyFont="1" applyFill="1" applyBorder="1" applyAlignment="1">
      <alignment vertical="center"/>
    </xf>
    <xf numFmtId="0" fontId="0" fillId="4" borderId="0" xfId="3" applyFont="1" applyFill="1" applyAlignment="1">
      <alignment horizontal="left" vertical="top" wrapText="1"/>
    </xf>
    <xf numFmtId="0" fontId="30" fillId="12" borderId="20" xfId="0" applyFont="1" applyFill="1" applyBorder="1" applyAlignment="1">
      <alignment horizontal="left" vertical="center" wrapText="1"/>
    </xf>
    <xf numFmtId="0" fontId="8" fillId="16" borderId="21" xfId="3" applyFont="1" applyFill="1" applyBorder="1" applyAlignment="1">
      <alignment horizontal="center" vertical="center"/>
    </xf>
    <xf numFmtId="0" fontId="0" fillId="13" borderId="22" xfId="0" applyFill="1" applyBorder="1"/>
    <xf numFmtId="0" fontId="0" fillId="13" borderId="21" xfId="0" applyFill="1" applyBorder="1" applyAlignment="1">
      <alignment horizontal="center"/>
    </xf>
    <xf numFmtId="0" fontId="0" fillId="13" borderId="22" xfId="0" applyFill="1" applyBorder="1" applyAlignment="1">
      <alignment horizontal="center"/>
    </xf>
    <xf numFmtId="0" fontId="0" fillId="13" borderId="2" xfId="0" applyFill="1" applyBorder="1"/>
    <xf numFmtId="0" fontId="0" fillId="13" borderId="1" xfId="0" applyFill="1" applyBorder="1" applyAlignment="1">
      <alignment horizontal="center"/>
    </xf>
    <xf numFmtId="0" fontId="0" fillId="13" borderId="2" xfId="0" applyFill="1" applyBorder="1" applyAlignment="1">
      <alignment horizontal="center"/>
    </xf>
    <xf numFmtId="0" fontId="0" fillId="15" borderId="0" xfId="3" applyFont="1" applyFill="1" applyAlignment="1">
      <alignment vertical="top"/>
    </xf>
    <xf numFmtId="0" fontId="0" fillId="13" borderId="11" xfId="0" applyFill="1" applyBorder="1" applyAlignment="1">
      <alignment vertical="center"/>
    </xf>
    <xf numFmtId="0" fontId="0" fillId="13" borderId="10" xfId="0" applyFill="1" applyBorder="1" applyAlignment="1">
      <alignment horizontal="center" vertical="center"/>
    </xf>
    <xf numFmtId="164" fontId="32" fillId="14" borderId="12" xfId="49" applyFont="1" applyFill="1" applyBorder="1" applyAlignment="1" applyProtection="1">
      <alignment vertical="center"/>
      <protection locked="0"/>
    </xf>
    <xf numFmtId="170" fontId="0" fillId="13" borderId="11" xfId="49" applyNumberFormat="1" applyFont="1" applyFill="1" applyBorder="1" applyAlignment="1">
      <alignment vertical="center"/>
    </xf>
    <xf numFmtId="0" fontId="0" fillId="13" borderId="41" xfId="0" applyFill="1" applyBorder="1" applyAlignment="1">
      <alignment horizontal="center"/>
    </xf>
    <xf numFmtId="164" fontId="0" fillId="13" borderId="10" xfId="0" applyNumberFormat="1" applyFill="1" applyBorder="1" applyAlignment="1">
      <alignment horizontal="center" vertical="center"/>
    </xf>
    <xf numFmtId="164" fontId="0" fillId="13" borderId="11" xfId="0" applyNumberFormat="1" applyFill="1" applyBorder="1" applyAlignment="1">
      <alignment horizontal="center" vertical="center"/>
    </xf>
    <xf numFmtId="0" fontId="30" fillId="12" borderId="40" xfId="0" applyFont="1" applyFill="1" applyBorder="1" applyAlignment="1">
      <alignment horizontal="center" vertical="center" wrapText="1"/>
    </xf>
    <xf numFmtId="0" fontId="0" fillId="13" borderId="20" xfId="0" applyFill="1" applyBorder="1" applyAlignment="1">
      <alignment horizontal="center"/>
    </xf>
    <xf numFmtId="164" fontId="0" fillId="13" borderId="42" xfId="0" applyNumberFormat="1" applyFill="1" applyBorder="1" applyAlignment="1">
      <alignment horizontal="center" vertical="center"/>
    </xf>
    <xf numFmtId="0" fontId="30" fillId="12" borderId="15" xfId="0" applyFont="1" applyFill="1" applyBorder="1" applyAlignment="1">
      <alignment horizontal="center" vertical="center" wrapText="1"/>
    </xf>
    <xf numFmtId="0" fontId="0" fillId="13" borderId="43" xfId="0" applyFill="1" applyBorder="1" applyAlignment="1">
      <alignment horizontal="center"/>
    </xf>
    <xf numFmtId="0" fontId="21" fillId="11" borderId="0" xfId="3" applyFont="1" applyFill="1" applyAlignment="1">
      <alignment horizontal="right" vertical="center"/>
    </xf>
    <xf numFmtId="0" fontId="21" fillId="11" borderId="0" xfId="3" applyFont="1" applyFill="1" applyAlignment="1">
      <alignment vertical="center"/>
    </xf>
    <xf numFmtId="0" fontId="20" fillId="11" borderId="0" xfId="3" applyFont="1" applyFill="1" applyAlignment="1">
      <alignment vertical="center"/>
    </xf>
    <xf numFmtId="0" fontId="37" fillId="0" borderId="0" xfId="0" applyFont="1"/>
    <xf numFmtId="164" fontId="32" fillId="14" borderId="21" xfId="49" applyFont="1" applyFill="1" applyBorder="1" applyAlignment="1" applyProtection="1">
      <alignment vertical="center"/>
      <protection locked="0"/>
    </xf>
    <xf numFmtId="9" fontId="6" fillId="4" borderId="0" xfId="3" applyNumberFormat="1" applyFill="1" applyAlignment="1">
      <alignment horizontal="center" vertical="top" wrapText="1"/>
    </xf>
    <xf numFmtId="0" fontId="6" fillId="4" borderId="0" xfId="3" applyFill="1" applyAlignment="1">
      <alignment horizontal="center" vertical="top" wrapText="1"/>
    </xf>
    <xf numFmtId="0" fontId="30" fillId="12" borderId="37" xfId="0" applyFont="1" applyFill="1" applyBorder="1" applyAlignment="1">
      <alignment horizontal="center" wrapText="1"/>
    </xf>
    <xf numFmtId="0" fontId="30" fillId="12" borderId="20" xfId="0" applyFont="1" applyFill="1" applyBorder="1" applyAlignment="1">
      <alignment horizontal="center" wrapText="1"/>
    </xf>
    <xf numFmtId="0" fontId="6" fillId="13" borderId="20" xfId="0" applyFont="1" applyFill="1" applyBorder="1" applyAlignment="1">
      <alignment vertical="center"/>
    </xf>
    <xf numFmtId="2" fontId="6" fillId="13" borderId="37" xfId="0" applyNumberFormat="1" applyFont="1" applyFill="1" applyBorder="1" applyAlignment="1">
      <alignment horizontal="center" vertical="center"/>
    </xf>
    <xf numFmtId="164" fontId="6" fillId="13" borderId="20" xfId="0" applyNumberFormat="1" applyFont="1" applyFill="1" applyBorder="1" applyAlignment="1">
      <alignment horizontal="center" vertical="center"/>
    </xf>
    <xf numFmtId="0" fontId="6" fillId="3" borderId="38" xfId="3" applyFill="1" applyBorder="1" applyAlignment="1">
      <alignment vertical="top"/>
    </xf>
    <xf numFmtId="0" fontId="6" fillId="3" borderId="44" xfId="3" applyFill="1" applyBorder="1" applyAlignment="1">
      <alignment vertical="top"/>
    </xf>
    <xf numFmtId="44" fontId="6" fillId="16" borderId="39" xfId="3" applyNumberFormat="1" applyFill="1" applyBorder="1" applyAlignment="1">
      <alignment vertical="center"/>
    </xf>
    <xf numFmtId="0" fontId="6" fillId="4" borderId="0" xfId="3" applyFill="1" applyAlignment="1">
      <alignment horizontal="left"/>
    </xf>
    <xf numFmtId="0" fontId="0" fillId="0" borderId="0" xfId="0" applyAlignment="1">
      <alignment horizontal="center" wrapText="1"/>
    </xf>
    <xf numFmtId="0" fontId="6" fillId="15" borderId="20" xfId="7" applyNumberFormat="1" applyFont="1" applyFill="1" applyBorder="1" applyAlignment="1" applyProtection="1">
      <alignment vertical="center"/>
      <protection locked="0"/>
    </xf>
    <xf numFmtId="167" fontId="6" fillId="15" borderId="21" xfId="7" applyFont="1" applyFill="1" applyBorder="1" applyAlignment="1" applyProtection="1">
      <alignment vertical="center"/>
      <protection locked="0"/>
    </xf>
    <xf numFmtId="169" fontId="32" fillId="14" borderId="0" xfId="49" applyNumberFormat="1" applyFont="1" applyFill="1" applyBorder="1" applyAlignment="1" applyProtection="1">
      <alignment horizontal="left" vertical="center"/>
      <protection locked="0"/>
    </xf>
    <xf numFmtId="0" fontId="6" fillId="13" borderId="0" xfId="0" applyFont="1" applyFill="1"/>
    <xf numFmtId="168" fontId="6" fillId="13" borderId="40" xfId="0" applyNumberFormat="1" applyFont="1" applyFill="1" applyBorder="1" applyAlignment="1">
      <alignment vertical="center"/>
    </xf>
    <xf numFmtId="171" fontId="6" fillId="13" borderId="16" xfId="0" applyNumberFormat="1" applyFont="1" applyFill="1" applyBorder="1" applyAlignment="1">
      <alignment vertical="center"/>
    </xf>
    <xf numFmtId="164" fontId="6" fillId="13" borderId="41" xfId="49" applyFont="1" applyFill="1" applyBorder="1" applyAlignment="1" applyProtection="1">
      <alignment vertical="center"/>
    </xf>
    <xf numFmtId="0" fontId="6" fillId="13" borderId="12" xfId="0" quotePrefix="1" applyFont="1" applyFill="1" applyBorder="1" applyAlignment="1">
      <alignment horizontal="center"/>
    </xf>
    <xf numFmtId="0" fontId="31" fillId="13" borderId="10" xfId="0" applyFont="1" applyFill="1" applyBorder="1" applyAlignment="1">
      <alignment vertical="center"/>
    </xf>
    <xf numFmtId="170" fontId="6" fillId="13" borderId="11" xfId="49" applyNumberFormat="1" applyFont="1" applyFill="1" applyBorder="1" applyAlignment="1" applyProtection="1">
      <alignment horizontal="center" vertical="center"/>
    </xf>
    <xf numFmtId="0" fontId="0" fillId="0" borderId="0" xfId="0" quotePrefix="1" applyAlignment="1">
      <alignment vertical="center"/>
    </xf>
    <xf numFmtId="0" fontId="6" fillId="0" borderId="40" xfId="0" applyFont="1" applyBorder="1"/>
    <xf numFmtId="0" fontId="6" fillId="0" borderId="16" xfId="0" applyFont="1" applyBorder="1"/>
    <xf numFmtId="0" fontId="0" fillId="0" borderId="16" xfId="0" applyBorder="1"/>
    <xf numFmtId="0" fontId="6" fillId="3" borderId="41" xfId="3" applyFill="1" applyBorder="1" applyAlignment="1">
      <alignment vertical="top"/>
    </xf>
    <xf numFmtId="0" fontId="6" fillId="0" borderId="10" xfId="0" applyFont="1" applyBorder="1"/>
    <xf numFmtId="0" fontId="6" fillId="0" borderId="12" xfId="0" applyFont="1" applyBorder="1"/>
    <xf numFmtId="0" fontId="0" fillId="0" borderId="12" xfId="0" applyBorder="1"/>
    <xf numFmtId="0" fontId="6" fillId="3" borderId="11" xfId="3" applyFill="1" applyBorder="1" applyAlignment="1">
      <alignment vertical="top"/>
    </xf>
    <xf numFmtId="0" fontId="6" fillId="4" borderId="0" xfId="3" applyFill="1" applyAlignment="1">
      <alignment horizontal="left" vertical="top" wrapText="1"/>
    </xf>
    <xf numFmtId="0" fontId="5" fillId="10" borderId="0" xfId="1" applyFont="1" applyFill="1" applyAlignment="1">
      <alignment horizontal="left" vertical="center" wrapText="1"/>
    </xf>
    <xf numFmtId="0" fontId="6" fillId="17" borderId="21" xfId="3" applyFill="1" applyBorder="1" applyAlignment="1">
      <alignment horizontal="left" vertical="center"/>
    </xf>
    <xf numFmtId="0" fontId="6" fillId="17" borderId="22" xfId="3" applyFill="1" applyBorder="1" applyAlignment="1">
      <alignment horizontal="left" vertical="center"/>
    </xf>
    <xf numFmtId="0" fontId="21" fillId="11" borderId="12" xfId="3" applyFont="1" applyFill="1" applyBorder="1" applyAlignment="1">
      <alignment horizontal="left" vertical="center"/>
    </xf>
    <xf numFmtId="0" fontId="30" fillId="12" borderId="21" xfId="0" applyFont="1" applyFill="1" applyBorder="1" applyAlignment="1">
      <alignment horizontal="left" vertical="center" wrapText="1"/>
    </xf>
    <xf numFmtId="0" fontId="30" fillId="12" borderId="22" xfId="0" applyFont="1" applyFill="1" applyBorder="1" applyAlignment="1">
      <alignment horizontal="left" vertical="center" wrapText="1"/>
    </xf>
    <xf numFmtId="0" fontId="0" fillId="17" borderId="21" xfId="3" applyFont="1" applyFill="1" applyBorder="1" applyAlignment="1">
      <alignment horizontal="left" vertical="center"/>
    </xf>
    <xf numFmtId="0" fontId="0" fillId="17" borderId="22" xfId="3" applyFont="1" applyFill="1" applyBorder="1" applyAlignment="1">
      <alignment horizontal="left" vertical="center"/>
    </xf>
    <xf numFmtId="0" fontId="31" fillId="0" borderId="21" xfId="0" applyFont="1" applyBorder="1" applyAlignment="1">
      <alignment horizontal="left" vertical="center" wrapText="1"/>
    </xf>
    <xf numFmtId="0" fontId="31" fillId="0" borderId="23" xfId="0" applyFont="1" applyBorder="1" applyAlignment="1">
      <alignment horizontal="left" vertical="center" wrapText="1"/>
    </xf>
    <xf numFmtId="0" fontId="31" fillId="0" borderId="22" xfId="0" applyFont="1" applyBorder="1" applyAlignment="1">
      <alignment horizontal="left" vertical="center" wrapText="1"/>
    </xf>
    <xf numFmtId="0" fontId="30" fillId="12" borderId="21" xfId="0" applyFont="1" applyFill="1" applyBorder="1" applyAlignment="1">
      <alignment horizontal="center" wrapText="1"/>
    </xf>
    <xf numFmtId="0" fontId="30" fillId="12" borderId="23" xfId="0" applyFont="1" applyFill="1" applyBorder="1" applyAlignment="1">
      <alignment horizontal="center" wrapText="1"/>
    </xf>
    <xf numFmtId="0" fontId="30" fillId="12" borderId="22" xfId="0" applyFont="1" applyFill="1" applyBorder="1" applyAlignment="1">
      <alignment horizontal="center" wrapText="1"/>
    </xf>
    <xf numFmtId="0" fontId="36" fillId="0" borderId="21" xfId="0" applyFont="1" applyBorder="1" applyAlignment="1">
      <alignment horizontal="center" vertical="center" wrapText="1"/>
    </xf>
    <xf numFmtId="0" fontId="36" fillId="0" borderId="23" xfId="0" applyFont="1" applyBorder="1" applyAlignment="1">
      <alignment horizontal="center" vertical="center" wrapText="1"/>
    </xf>
    <xf numFmtId="0" fontId="36" fillId="0" borderId="22" xfId="0" applyFont="1" applyBorder="1" applyAlignment="1">
      <alignment horizontal="center" vertical="center" wrapText="1"/>
    </xf>
    <xf numFmtId="0" fontId="30" fillId="12" borderId="21" xfId="0" applyFont="1" applyFill="1" applyBorder="1" applyAlignment="1">
      <alignment horizontal="left"/>
    </xf>
    <xf numFmtId="0" fontId="30" fillId="12" borderId="22" xfId="0" applyFont="1" applyFill="1" applyBorder="1" applyAlignment="1">
      <alignment horizontal="left"/>
    </xf>
    <xf numFmtId="0" fontId="6" fillId="3" borderId="24" xfId="3" applyFill="1" applyBorder="1" applyAlignment="1">
      <alignment horizontal="center" vertical="top"/>
    </xf>
    <xf numFmtId="0" fontId="6" fillId="3" borderId="25" xfId="3" applyFill="1" applyBorder="1" applyAlignment="1">
      <alignment horizontal="center" vertical="top"/>
    </xf>
    <xf numFmtId="0" fontId="6" fillId="3" borderId="26" xfId="3" applyFill="1" applyBorder="1" applyAlignment="1">
      <alignment horizontal="center" vertical="top"/>
    </xf>
    <xf numFmtId="0" fontId="0" fillId="3" borderId="24" xfId="3" applyFont="1" applyFill="1" applyBorder="1" applyAlignment="1">
      <alignment horizontal="center" vertical="top"/>
    </xf>
    <xf numFmtId="0" fontId="0" fillId="3" borderId="25" xfId="3" applyFont="1" applyFill="1" applyBorder="1" applyAlignment="1">
      <alignment horizontal="center" vertical="top"/>
    </xf>
    <xf numFmtId="0" fontId="0" fillId="3" borderId="26" xfId="3" applyFont="1" applyFill="1" applyBorder="1" applyAlignment="1">
      <alignment horizontal="center" vertical="top"/>
    </xf>
    <xf numFmtId="0" fontId="0" fillId="18" borderId="20" xfId="0" applyFill="1" applyBorder="1" applyAlignment="1" applyProtection="1">
      <alignment horizontal="left" wrapText="1"/>
      <protection locked="0"/>
    </xf>
    <xf numFmtId="0" fontId="6" fillId="18" borderId="20" xfId="0" applyFont="1" applyFill="1" applyBorder="1" applyAlignment="1" applyProtection="1">
      <alignment horizontal="left" wrapText="1"/>
      <protection locked="0"/>
    </xf>
    <xf numFmtId="0" fontId="30" fillId="12" borderId="17" xfId="0" applyFont="1" applyFill="1" applyBorder="1" applyAlignment="1">
      <alignment horizontal="left"/>
    </xf>
    <xf numFmtId="0" fontId="30" fillId="12" borderId="0" xfId="0" applyFont="1" applyFill="1" applyAlignment="1">
      <alignment horizontal="left"/>
    </xf>
    <xf numFmtId="0" fontId="30" fillId="12" borderId="2" xfId="0" applyFont="1" applyFill="1" applyBorder="1" applyAlignment="1">
      <alignment horizontal="left"/>
    </xf>
    <xf numFmtId="0" fontId="0" fillId="4" borderId="0" xfId="3" applyFont="1" applyFill="1" applyAlignment="1">
      <alignment horizontal="left" vertical="top" wrapText="1"/>
    </xf>
    <xf numFmtId="0" fontId="5" fillId="10" borderId="0" xfId="1" applyFont="1" applyFill="1" applyAlignment="1">
      <alignment vertical="center" wrapText="1"/>
    </xf>
    <xf numFmtId="0" fontId="38" fillId="10" borderId="0" xfId="1" applyFont="1" applyFill="1" applyAlignment="1">
      <alignment vertical="center" wrapText="1"/>
    </xf>
    <xf numFmtId="0" fontId="27" fillId="10" borderId="0" xfId="1" applyFont="1" applyFill="1" applyAlignment="1">
      <alignment horizontal="left" vertical="top" wrapText="1"/>
    </xf>
    <xf numFmtId="0" fontId="27" fillId="10" borderId="0" xfId="1" applyFont="1" applyFill="1" applyAlignment="1">
      <alignment horizontal="left" vertical="top"/>
    </xf>
    <xf numFmtId="0" fontId="30" fillId="12" borderId="21" xfId="0" applyFont="1" applyFill="1" applyBorder="1" applyAlignment="1">
      <alignment horizontal="left" wrapText="1"/>
    </xf>
    <xf numFmtId="0" fontId="30" fillId="12" borderId="22" xfId="0" applyFont="1" applyFill="1" applyBorder="1" applyAlignment="1">
      <alignment horizontal="left" wrapText="1"/>
    </xf>
  </cellXfs>
  <cellStyles count="58">
    <cellStyle name="Bad" xfId="4" xr:uid="{00000000-0005-0000-0000-000000000000}"/>
    <cellStyle name="Check Cell" xfId="5" xr:uid="{00000000-0005-0000-0000-000001000000}"/>
    <cellStyle name="Euro" xfId="6" xr:uid="{00000000-0005-0000-0000-000002000000}"/>
    <cellStyle name="Euro 2" xfId="2" xr:uid="{00000000-0005-0000-0000-000003000000}"/>
    <cellStyle name="Euro 2 2" xfId="40" xr:uid="{00000000-0005-0000-0000-000004000000}"/>
    <cellStyle name="Euro 3" xfId="7" xr:uid="{00000000-0005-0000-0000-000005000000}"/>
    <cellStyle name="Excel Built-in Normal" xfId="1" xr:uid="{00000000-0005-0000-0000-000006000000}"/>
    <cellStyle name="Explanatory Text" xfId="8" xr:uid="{00000000-0005-0000-0000-000007000000}"/>
    <cellStyle name="Gevolgde hyperlink" xfId="53" builtinId="9" hidden="1"/>
    <cellStyle name="Gevolgde hyperlink" xfId="51" builtinId="9" hidden="1"/>
    <cellStyle name="Gevolgde hyperlink" xfId="57" builtinId="9" hidden="1"/>
    <cellStyle name="Gevolgde hyperlink" xfId="55" builtinId="9" hidden="1"/>
    <cellStyle name="Gevolgde hyperlink" xfId="47" builtinId="9" hidden="1"/>
    <cellStyle name="Heading 1" xfId="9" xr:uid="{00000000-0005-0000-0000-00000D000000}"/>
    <cellStyle name="Heading 2" xfId="10" xr:uid="{00000000-0005-0000-0000-00000E000000}"/>
    <cellStyle name="Heading 3" xfId="11" xr:uid="{00000000-0005-0000-0000-00000F000000}"/>
    <cellStyle name="Heading 4" xfId="12" xr:uid="{00000000-0005-0000-0000-000010000000}"/>
    <cellStyle name="Hyperlink" xfId="56" builtinId="8" hidden="1"/>
    <cellStyle name="Hyperlink" xfId="52" builtinId="8" hidden="1"/>
    <cellStyle name="Hyperlink" xfId="54" builtinId="8" hidden="1"/>
    <cellStyle name="Hyperlink" xfId="46" builtinId="8" hidden="1"/>
    <cellStyle name="Hyperlink" xfId="50" builtinId="8" hidden="1"/>
    <cellStyle name="Input" xfId="13" xr:uid="{00000000-0005-0000-0000-000016000000}"/>
    <cellStyle name="Komma" xfId="48" builtinId="3"/>
    <cellStyle name="Komma 2" xfId="14" xr:uid="{00000000-0005-0000-0000-000018000000}"/>
    <cellStyle name="Komma 3" xfId="15" xr:uid="{00000000-0005-0000-0000-000019000000}"/>
    <cellStyle name="Komma 4" xfId="16" xr:uid="{00000000-0005-0000-0000-00001A000000}"/>
    <cellStyle name="Komma 4 2" xfId="43" xr:uid="{00000000-0005-0000-0000-00001B000000}"/>
    <cellStyle name="Normal 2" xfId="17" xr:uid="{00000000-0005-0000-0000-00001C000000}"/>
    <cellStyle name="Normal 2 2" xfId="18" xr:uid="{00000000-0005-0000-0000-00001D000000}"/>
    <cellStyle name="Normal 2 2 2" xfId="19" xr:uid="{00000000-0005-0000-0000-00001E000000}"/>
    <cellStyle name="Normal 2 3" xfId="20" xr:uid="{00000000-0005-0000-0000-00001F000000}"/>
    <cellStyle name="Normal 2 4" xfId="21" xr:uid="{00000000-0005-0000-0000-000020000000}"/>
    <cellStyle name="Normal 2 5" xfId="22" xr:uid="{00000000-0005-0000-0000-000021000000}"/>
    <cellStyle name="Normal 2 6" xfId="23" xr:uid="{00000000-0005-0000-0000-000022000000}"/>
    <cellStyle name="Normal 3" xfId="24" xr:uid="{00000000-0005-0000-0000-000023000000}"/>
    <cellStyle name="Normal 4" xfId="25" xr:uid="{00000000-0005-0000-0000-000024000000}"/>
    <cellStyle name="Normal 5" xfId="26" xr:uid="{00000000-0005-0000-0000-000025000000}"/>
    <cellStyle name="Normal 6" xfId="27" xr:uid="{00000000-0005-0000-0000-000026000000}"/>
    <cellStyle name="Normal 7" xfId="28" xr:uid="{00000000-0005-0000-0000-000027000000}"/>
    <cellStyle name="Note" xfId="29" xr:uid="{00000000-0005-0000-0000-000028000000}"/>
    <cellStyle name="Output" xfId="30" xr:uid="{00000000-0005-0000-0000-000029000000}"/>
    <cellStyle name="Procent 2" xfId="31" xr:uid="{00000000-0005-0000-0000-00002A000000}"/>
    <cellStyle name="Procent 3" xfId="32" xr:uid="{00000000-0005-0000-0000-00002B000000}"/>
    <cellStyle name="Standaard" xfId="0" builtinId="0"/>
    <cellStyle name="Standaard 2" xfId="33" xr:uid="{00000000-0005-0000-0000-00002D000000}"/>
    <cellStyle name="Standaard 2 2" xfId="3" xr:uid="{00000000-0005-0000-0000-00002E000000}"/>
    <cellStyle name="Standaard 2 3" xfId="34" xr:uid="{00000000-0005-0000-0000-00002F000000}"/>
    <cellStyle name="Standaard 2 3 2" xfId="45" xr:uid="{00000000-0005-0000-0000-000030000000}"/>
    <cellStyle name="Standaard 2 4" xfId="42" xr:uid="{00000000-0005-0000-0000-000031000000}"/>
    <cellStyle name="Standaard 3" xfId="35" xr:uid="{00000000-0005-0000-0000-000032000000}"/>
    <cellStyle name="Standaard 3 2" xfId="41" xr:uid="{00000000-0005-0000-0000-000033000000}"/>
    <cellStyle name="Standaard 4" xfId="36" xr:uid="{00000000-0005-0000-0000-000034000000}"/>
    <cellStyle name="Standaard 5" xfId="37" xr:uid="{00000000-0005-0000-0000-000035000000}"/>
    <cellStyle name="Standaard 5 2" xfId="44" xr:uid="{00000000-0005-0000-0000-000036000000}"/>
    <cellStyle name="Standaard 6" xfId="39" xr:uid="{00000000-0005-0000-0000-000037000000}"/>
    <cellStyle name="Valuta" xfId="49" builtinId="4"/>
    <cellStyle name="Valuta 2" xfId="38" xr:uid="{00000000-0005-0000-0000-000039000000}"/>
  </cellStyles>
  <dxfs count="8">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2" formatCode="0.00"/>
      <alignment horizontal="center" vertical="bottom" textRotation="0" wrapText="0" indent="0" justifyLastLine="0" shrinkToFit="0" readingOrder="0"/>
    </dxf>
    <dxf>
      <alignment horizontal="center" vertical="bottom" textRotation="0" wrapText="0" indent="0" justifyLastLine="0" shrinkToFit="0" readingOrder="0"/>
    </dxf>
  </dxfs>
  <tableStyles count="0" defaultTableStyle="TableStyleMedium2" defaultPivotStyle="PivotStyleLight16"/>
  <colors>
    <mruColors>
      <color rgb="FFF39910"/>
      <color rgb="FF83B81A"/>
      <color rgb="FFE5352C"/>
      <color rgb="FF000000"/>
      <color rgb="FF0098D4"/>
      <color rgb="FFCCFFFF"/>
      <color rgb="FF808080"/>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AE447FC-3E64-4F1C-875A-B1E1210E901D}" name="Tabel1" displayName="Tabel1" ref="B4:I11" totalsRowShown="0">
  <tableColumns count="8">
    <tableColumn id="1" xr3:uid="{A6378709-A465-4726-8167-DB47DEA1BCBC}" name="Hardware soort ​"/>
    <tableColumn id="3" xr3:uid="{0F005437-CCC8-4900-976D-661E3165C52A}" name="Aantal Totaal" dataDxfId="7" totalsRowDxfId="6"/>
    <tableColumn id="2" xr3:uid="{A8F2AD70-B4B4-4238-8571-F8D603639259}" name="Provinciehuis" dataDxfId="5"/>
    <tableColumn id="4" xr3:uid="{424E3BFB-5004-4054-8280-D23DC8639ED4}" name="De Meern" dataDxfId="4"/>
    <tableColumn id="5" xr3:uid="{96DC1D05-FBD6-4F0A-89F1-0AA311C565C4}" name="Huis Ter Heide" dataDxfId="3"/>
    <tableColumn id="6" xr3:uid="{E8DD3620-50C1-450F-858F-69853F69989B}" name="Remise" dataDxfId="2"/>
    <tableColumn id="7" xr3:uid="{07C4B5D4-AA09-4C58-94C6-11B995A15491}" name="Paushuize" dataDxfId="1"/>
    <tableColumn id="8" xr3:uid="{647DCAF9-EF32-427B-80A3-DF7683BED3FD}" name="Archeologisch Depot" dataDxfId="0"/>
  </tableColumns>
  <tableStyleInfo name="TableStyleMedium2" showFirstColumn="0" showLastColumn="0" showRowStripes="1" showColumnStripes="0"/>
</table>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7"/>
  <sheetViews>
    <sheetView showGridLines="0" tabSelected="1" zoomScaleNormal="100" workbookViewId="0">
      <selection activeCell="D9" sqref="D9"/>
    </sheetView>
  </sheetViews>
  <sheetFormatPr defaultColWidth="9" defaultRowHeight="12.75" customHeight="1"/>
  <cols>
    <col min="1" max="1" width="2" style="5" customWidth="1"/>
    <col min="2" max="2" width="3" style="4" bestFit="1" customWidth="1"/>
    <col min="3" max="3" width="41.42578125" style="2" customWidth="1"/>
    <col min="4" max="4" width="15.7109375" style="2" customWidth="1"/>
    <col min="5" max="5" width="34" style="2" customWidth="1"/>
    <col min="6" max="16384" width="9" style="2"/>
  </cols>
  <sheetData>
    <row r="1" spans="1:7" s="1" customFormat="1" ht="76.5" customHeight="1">
      <c r="A1" s="10"/>
      <c r="B1" s="195" t="s">
        <v>0</v>
      </c>
      <c r="C1" s="195"/>
      <c r="D1" s="195"/>
      <c r="E1" s="195"/>
      <c r="F1" s="9"/>
      <c r="G1" s="7"/>
    </row>
    <row r="2" spans="1:7" s="5" customFormat="1" ht="12.75" customHeight="1">
      <c r="B2" s="26"/>
    </row>
    <row r="3" spans="1:7" ht="69.75" customHeight="1">
      <c r="B3" s="6"/>
      <c r="C3" s="194" t="s">
        <v>1</v>
      </c>
      <c r="D3" s="194"/>
      <c r="E3" s="194"/>
    </row>
    <row r="4" spans="1:7" ht="15" customHeight="1">
      <c r="B4" s="6"/>
      <c r="C4" s="116" t="s">
        <v>2</v>
      </c>
      <c r="D4" s="17"/>
      <c r="E4" s="17"/>
    </row>
    <row r="5" spans="1:7" ht="17.25" customHeight="1">
      <c r="B5" s="6"/>
      <c r="C5" s="17"/>
      <c r="D5" s="17"/>
      <c r="E5" s="17"/>
    </row>
    <row r="6" spans="1:7" s="52" customFormat="1" ht="15.75">
      <c r="A6" s="49"/>
      <c r="B6" s="94"/>
      <c r="C6" s="137" t="s">
        <v>3</v>
      </c>
      <c r="D6" s="95" t="s">
        <v>4</v>
      </c>
    </row>
    <row r="7" spans="1:7" s="52" customFormat="1" ht="15.75">
      <c r="A7" s="49"/>
      <c r="B7" s="94"/>
      <c r="C7" s="93" t="s">
        <v>5</v>
      </c>
      <c r="D7" s="96">
        <f>'B. Eenmalig en Changes'!E9+'B. Eenmalig en Changes'!G22</f>
        <v>0</v>
      </c>
    </row>
    <row r="8" spans="1:7" s="52" customFormat="1" ht="15.75">
      <c r="A8" s="49"/>
      <c r="B8" s="94"/>
      <c r="C8" s="93" t="s">
        <v>6</v>
      </c>
      <c r="D8" s="96">
        <f>'C. Diensten'!M51</f>
        <v>0</v>
      </c>
    </row>
    <row r="9" spans="1:7" s="52" customFormat="1" ht="15.75">
      <c r="A9" s="49"/>
      <c r="B9" s="94"/>
      <c r="C9" s="135" t="s">
        <v>7</v>
      </c>
      <c r="D9" s="96">
        <f>50%*'D. Opties'!M8</f>
        <v>0</v>
      </c>
      <c r="E9" s="52" t="s">
        <v>8</v>
      </c>
    </row>
    <row r="10" spans="1:7" s="52" customFormat="1" ht="15.75">
      <c r="A10" s="49"/>
      <c r="B10" s="94"/>
      <c r="C10" s="135" t="s">
        <v>9</v>
      </c>
      <c r="D10" s="96">
        <f>'E. Korting'!G9</f>
        <v>4800</v>
      </c>
    </row>
    <row r="11" spans="1:7" s="52" customFormat="1" ht="15.75">
      <c r="A11" s="49"/>
      <c r="B11" s="94"/>
      <c r="C11" s="135" t="s">
        <v>10</v>
      </c>
      <c r="D11" s="96">
        <f>'F. Flexibiliteit'!I16</f>
        <v>0</v>
      </c>
    </row>
    <row r="12" spans="1:7" s="52" customFormat="1" ht="15.75">
      <c r="A12" s="49"/>
      <c r="B12" s="94"/>
      <c r="C12" s="138" t="s">
        <v>11</v>
      </c>
      <c r="D12" s="97">
        <f>SUM(D7:D11)</f>
        <v>4800</v>
      </c>
    </row>
    <row r="13" spans="1:7" ht="15.75"/>
    <row r="14" spans="1:7" ht="15.75"/>
    <row r="15" spans="1:7" ht="15.75"/>
    <row r="16" spans="1:7" ht="15.75"/>
    <row r="17" ht="15.75"/>
    <row r="18" ht="15.75"/>
    <row r="19" ht="15.75"/>
    <row r="20" ht="15.75"/>
    <row r="21" ht="15.75"/>
    <row r="22" ht="15.75"/>
    <row r="23" ht="15.75"/>
    <row r="24" ht="15.75"/>
    <row r="25" ht="15.75"/>
    <row r="26" ht="15.75"/>
    <row r="27" ht="15.75"/>
    <row r="28" ht="15.75"/>
    <row r="29" ht="15.75"/>
    <row r="30" ht="15.75"/>
    <row r="31" ht="15.75"/>
    <row r="32" ht="15.75"/>
    <row r="33" ht="15.75"/>
    <row r="34" ht="15.75"/>
    <row r="35" ht="15.75"/>
    <row r="36" ht="15.75"/>
    <row r="37" ht="15.75"/>
    <row r="38" ht="15.75"/>
    <row r="39" ht="15.75"/>
    <row r="40" ht="15.75"/>
    <row r="41" ht="15.75"/>
    <row r="42" ht="15.75"/>
    <row r="43" ht="15.75"/>
    <row r="44" ht="15.75"/>
    <row r="45" ht="15.75"/>
    <row r="46" ht="15.75"/>
    <row r="47" ht="15.75"/>
    <row r="48" ht="15.75"/>
    <row r="49" ht="15.75"/>
    <row r="50" ht="15.75"/>
    <row r="51" ht="15.75"/>
    <row r="52" ht="15.75"/>
    <row r="53" ht="15.75"/>
    <row r="54" ht="15.75"/>
    <row r="55" ht="15.75"/>
    <row r="56" ht="15.75"/>
    <row r="57" ht="15.75"/>
  </sheetData>
  <sheetProtection algorithmName="SHA-512" hashValue="HVvMJ0DPfkz2FLLySmFFh+/oJYERFJL3ZRC0iAz3R3Tp46hUjSFVySr44h7SGvErorc4WojV9Xn27ktUfdlAAg==" saltValue="AY/Gu4hh2C9BzpNC31BwTg==" spinCount="100000" sheet="1" objects="1" scenarios="1"/>
  <mergeCells count="2">
    <mergeCell ref="C3:E3"/>
    <mergeCell ref="B1:E1"/>
  </mergeCells>
  <pageMargins left="0.75" right="0.75" top="1" bottom="1" header="0.5" footer="0.5"/>
  <pageSetup paperSize="9" scale="93" orientation="portrait" r:id="rId1"/>
  <headerFooter alignWithMargins="0">
    <oddHeader>&amp;C&amp;A</oddHeader>
    <oddFooter>&amp;C&amp;P van &amp;N</oddFooter>
  </headerFooter>
  <rowBreaks count="1" manualBreakCount="1">
    <brk id="2" min="1"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55D46-11D8-4982-8F6F-1CEE2CE6068D}">
  <sheetPr>
    <pageSetUpPr fitToPage="1"/>
  </sheetPr>
  <dimension ref="A1:H24"/>
  <sheetViews>
    <sheetView workbookViewId="0">
      <selection activeCell="E18" sqref="E18"/>
    </sheetView>
  </sheetViews>
  <sheetFormatPr defaultColWidth="9" defaultRowHeight="15.75"/>
  <cols>
    <col min="1" max="1" width="2" style="5" customWidth="1"/>
    <col min="2" max="2" width="3" style="4" bestFit="1" customWidth="1"/>
    <col min="3" max="3" width="22.7109375" style="2" customWidth="1"/>
    <col min="4" max="4" width="23.7109375" style="2" customWidth="1"/>
    <col min="5" max="5" width="13.28515625" style="2" customWidth="1"/>
    <col min="6" max="6" width="21" style="3" customWidth="1"/>
    <col min="7" max="7" width="17.140625" style="3" customWidth="1"/>
    <col min="8" max="8" width="10.42578125" style="2" bestFit="1" customWidth="1"/>
    <col min="9" max="9" width="68" style="2" customWidth="1"/>
    <col min="10" max="16384" width="9" style="2"/>
  </cols>
  <sheetData>
    <row r="1" spans="1:8" s="1" customFormat="1" ht="84.75" customHeight="1">
      <c r="A1" s="10"/>
      <c r="B1" s="195" t="s">
        <v>12</v>
      </c>
      <c r="C1" s="195"/>
      <c r="D1" s="195"/>
      <c r="E1" s="195"/>
      <c r="F1" s="195"/>
      <c r="G1" s="9"/>
      <c r="H1" s="7"/>
    </row>
    <row r="2" spans="1:8" ht="12.75">
      <c r="B2" s="116" t="s">
        <v>13</v>
      </c>
      <c r="C2" s="117"/>
      <c r="D2" s="117"/>
      <c r="F2" s="2"/>
    </row>
    <row r="3" spans="1:8">
      <c r="B3" s="12" t="s">
        <v>14</v>
      </c>
      <c r="C3" s="13" t="s">
        <v>15</v>
      </c>
      <c r="D3" s="14"/>
      <c r="E3" s="14"/>
      <c r="F3" s="15"/>
      <c r="G3" s="15"/>
    </row>
    <row r="4" spans="1:8" ht="81" customHeight="1">
      <c r="B4" s="6"/>
      <c r="C4" s="194" t="s">
        <v>16</v>
      </c>
      <c r="D4" s="194"/>
      <c r="E4" s="194"/>
      <c r="F4" s="194"/>
      <c r="G4" s="194"/>
    </row>
    <row r="5" spans="1:8" s="52" customFormat="1">
      <c r="A5" s="49"/>
      <c r="B5" s="50"/>
      <c r="C5" s="198" t="s">
        <v>17</v>
      </c>
      <c r="D5" s="198"/>
      <c r="E5" s="198"/>
      <c r="F5" s="107"/>
      <c r="G5" s="107"/>
    </row>
    <row r="6" spans="1:8" s="52" customFormat="1" ht="12" customHeight="1">
      <c r="A6" s="49"/>
      <c r="B6" s="50"/>
      <c r="C6" s="199" t="s">
        <v>18</v>
      </c>
      <c r="D6" s="200"/>
      <c r="E6" s="95" t="s">
        <v>19</v>
      </c>
      <c r="F6" s="105"/>
      <c r="G6" s="108"/>
    </row>
    <row r="7" spans="1:8" s="52" customFormat="1">
      <c r="A7" s="49"/>
      <c r="B7" s="94"/>
      <c r="C7" s="196" t="s">
        <v>20</v>
      </c>
      <c r="D7" s="197"/>
      <c r="E7" s="175"/>
      <c r="F7" s="105"/>
      <c r="G7" s="105"/>
    </row>
    <row r="8" spans="1:8" s="52" customFormat="1">
      <c r="A8" s="49"/>
      <c r="B8" s="94"/>
      <c r="C8" s="201" t="s">
        <v>21</v>
      </c>
      <c r="D8" s="202"/>
      <c r="E8" s="104"/>
      <c r="F8" s="105"/>
      <c r="G8" s="105"/>
    </row>
    <row r="9" spans="1:8" s="52" customFormat="1">
      <c r="A9" s="49"/>
      <c r="B9" s="94"/>
      <c r="E9" s="106">
        <f>SUM(E7:E8)</f>
        <v>0</v>
      </c>
      <c r="F9" s="105"/>
      <c r="G9" s="105"/>
    </row>
    <row r="10" spans="1:8" s="52" customFormat="1">
      <c r="A10" s="49"/>
      <c r="B10" s="94"/>
      <c r="F10" s="105"/>
      <c r="G10" s="105"/>
    </row>
    <row r="11" spans="1:8" s="52" customFormat="1">
      <c r="A11" s="49"/>
      <c r="B11" s="94"/>
      <c r="F11" s="105"/>
      <c r="G11" s="105"/>
    </row>
    <row r="12" spans="1:8">
      <c r="B12" s="12" t="s">
        <v>22</v>
      </c>
      <c r="C12" s="13" t="s">
        <v>23</v>
      </c>
      <c r="D12" s="14"/>
      <c r="E12" s="14"/>
      <c r="F12" s="15"/>
      <c r="G12" s="15"/>
    </row>
    <row r="13" spans="1:8" ht="68.25" customHeight="1">
      <c r="B13" s="6"/>
      <c r="C13" s="194" t="s">
        <v>24</v>
      </c>
      <c r="D13" s="194"/>
      <c r="E13" s="194"/>
      <c r="F13" s="194"/>
      <c r="G13" s="194"/>
    </row>
    <row r="14" spans="1:8" s="52" customFormat="1" ht="16.5" thickBot="1">
      <c r="A14" s="49"/>
      <c r="B14" s="94"/>
      <c r="F14" s="105"/>
      <c r="G14" s="105"/>
    </row>
    <row r="15" spans="1:8" s="52" customFormat="1">
      <c r="A15" s="49"/>
      <c r="B15" s="94"/>
      <c r="C15" s="198" t="s">
        <v>25</v>
      </c>
      <c r="D15" s="198"/>
      <c r="E15" s="198"/>
      <c r="F15" s="109" t="s">
        <v>26</v>
      </c>
      <c r="G15" s="110"/>
    </row>
    <row r="16" spans="1:8" s="52" customFormat="1">
      <c r="A16" s="49"/>
      <c r="B16" s="94"/>
      <c r="C16" s="199" t="s">
        <v>27</v>
      </c>
      <c r="D16" s="200"/>
      <c r="E16" s="71" t="s">
        <v>28</v>
      </c>
      <c r="F16" s="111" t="s">
        <v>29</v>
      </c>
      <c r="G16" s="92" t="s">
        <v>4</v>
      </c>
    </row>
    <row r="17" spans="1:7" s="52" customFormat="1">
      <c r="A17" s="49"/>
      <c r="B17" s="94"/>
      <c r="C17" s="196" t="s">
        <v>30</v>
      </c>
      <c r="D17" s="197"/>
      <c r="E17" s="176"/>
      <c r="F17" s="112">
        <v>6</v>
      </c>
      <c r="G17" s="113">
        <f>E17*F17</f>
        <v>0</v>
      </c>
    </row>
    <row r="18" spans="1:7" s="52" customFormat="1">
      <c r="A18" s="49"/>
      <c r="B18" s="94"/>
      <c r="C18" s="196" t="s">
        <v>31</v>
      </c>
      <c r="D18" s="197"/>
      <c r="E18" s="176"/>
      <c r="F18" s="112">
        <v>4</v>
      </c>
      <c r="G18" s="113">
        <f t="shared" ref="G18:G21" si="0">E18*F18</f>
        <v>0</v>
      </c>
    </row>
    <row r="19" spans="1:7" s="52" customFormat="1">
      <c r="A19" s="49"/>
      <c r="B19" s="94"/>
      <c r="C19" s="196" t="s">
        <v>32</v>
      </c>
      <c r="D19" s="197"/>
      <c r="E19" s="176"/>
      <c r="F19" s="112">
        <v>4</v>
      </c>
      <c r="G19" s="113">
        <f t="shared" si="0"/>
        <v>0</v>
      </c>
    </row>
    <row r="20" spans="1:7" s="52" customFormat="1">
      <c r="A20" s="49"/>
      <c r="B20" s="94"/>
      <c r="C20" s="196" t="s">
        <v>33</v>
      </c>
      <c r="D20" s="197"/>
      <c r="E20" s="176"/>
      <c r="F20" s="112">
        <v>20</v>
      </c>
      <c r="G20" s="113">
        <f t="shared" si="0"/>
        <v>0</v>
      </c>
    </row>
    <row r="21" spans="1:7" s="52" customFormat="1">
      <c r="A21" s="49"/>
      <c r="B21" s="94"/>
      <c r="C21" s="196" t="s">
        <v>34</v>
      </c>
      <c r="D21" s="197"/>
      <c r="E21" s="176"/>
      <c r="F21" s="112">
        <v>6</v>
      </c>
      <c r="G21" s="113">
        <f t="shared" si="0"/>
        <v>0</v>
      </c>
    </row>
    <row r="22" spans="1:7" s="52" customFormat="1" ht="16.5" thickBot="1">
      <c r="A22" s="49"/>
      <c r="B22" s="94"/>
      <c r="F22" s="114"/>
      <c r="G22" s="115">
        <f>SUM(G17:G21)</f>
        <v>0</v>
      </c>
    </row>
    <row r="23" spans="1:7" s="52" customFormat="1">
      <c r="A23" s="49"/>
      <c r="B23" s="94"/>
      <c r="F23" s="105"/>
      <c r="G23" s="105"/>
    </row>
    <row r="24" spans="1:7" s="52" customFormat="1">
      <c r="A24" s="49"/>
      <c r="B24" s="94"/>
      <c r="F24" s="105"/>
      <c r="G24" s="105"/>
    </row>
  </sheetData>
  <sheetProtection algorithmName="SHA-512" hashValue="rKNf6hi5KHU/btPEmP56hPCH6fsQ81d7tRbJPtuXEh/dPmQD5hzR5zSkVEKtaRFLrbp3IU7GXKfjLqq5PNBPDQ==" saltValue="Op2tHf9RG2MELOeFWR7LPA==" spinCount="100000" sheet="1" objects="1" scenarios="1"/>
  <mergeCells count="14">
    <mergeCell ref="C15:E15"/>
    <mergeCell ref="C6:D6"/>
    <mergeCell ref="C7:D7"/>
    <mergeCell ref="C16:D16"/>
    <mergeCell ref="B1:F1"/>
    <mergeCell ref="C4:G4"/>
    <mergeCell ref="C5:E5"/>
    <mergeCell ref="C8:D8"/>
    <mergeCell ref="C13:G13"/>
    <mergeCell ref="C17:D17"/>
    <mergeCell ref="C18:D18"/>
    <mergeCell ref="C19:D19"/>
    <mergeCell ref="C20:D20"/>
    <mergeCell ref="C21:D21"/>
  </mergeCells>
  <pageMargins left="0.70866141732283472" right="0.70866141732283472" top="0.74803149606299213" bottom="0.74803149606299213" header="0.31496062992125984" footer="0.31496062992125984"/>
  <pageSetup paperSize="9" scale="78" orientation="portrait" r:id="rId1"/>
  <headerFooter>
    <oddFooter>Pagina &amp;P van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F4BAD-8AC5-46F6-A3BD-6A376FE4D72A}">
  <sheetPr>
    <pageSetUpPr fitToPage="1"/>
  </sheetPr>
  <dimension ref="A1:M51"/>
  <sheetViews>
    <sheetView showGridLines="0" workbookViewId="0">
      <selection activeCell="H36" sqref="H36"/>
    </sheetView>
  </sheetViews>
  <sheetFormatPr defaultColWidth="9" defaultRowHeight="15.75"/>
  <cols>
    <col min="1" max="1" width="2" style="5" customWidth="1"/>
    <col min="2" max="2" width="3" style="4" bestFit="1" customWidth="1"/>
    <col min="3" max="3" width="10" style="2" customWidth="1"/>
    <col min="4" max="4" width="31.42578125" style="2" customWidth="1"/>
    <col min="5" max="5" width="12.7109375" style="2" customWidth="1"/>
    <col min="6" max="6" width="15.42578125" style="2" customWidth="1"/>
    <col min="7" max="7" width="18" style="3" customWidth="1"/>
    <col min="8" max="8" width="12.7109375" style="2" customWidth="1"/>
    <col min="9" max="9" width="15.42578125" style="2" customWidth="1"/>
    <col min="10" max="10" width="18" style="3" customWidth="1"/>
    <col min="11" max="12" width="18.5703125" style="2" customWidth="1"/>
    <col min="13" max="13" width="20.140625" style="2" customWidth="1"/>
    <col min="14" max="16384" width="9" style="2"/>
  </cols>
  <sheetData>
    <row r="1" spans="1:13" s="1" customFormat="1" ht="81.75" customHeight="1">
      <c r="A1" s="10"/>
      <c r="B1" s="195" t="s">
        <v>35</v>
      </c>
      <c r="C1" s="195"/>
      <c r="D1" s="195"/>
      <c r="E1" s="195"/>
      <c r="F1" s="195"/>
      <c r="G1" s="195"/>
      <c r="H1" s="9"/>
      <c r="I1" s="8"/>
      <c r="J1" s="7"/>
    </row>
    <row r="2" spans="1:13" ht="12.75">
      <c r="B2" s="116" t="s">
        <v>13</v>
      </c>
      <c r="C2" s="117"/>
      <c r="D2" s="117"/>
      <c r="J2" s="2"/>
    </row>
    <row r="3" spans="1:13">
      <c r="B3" s="12" t="s">
        <v>36</v>
      </c>
      <c r="C3" s="13" t="s">
        <v>6</v>
      </c>
      <c r="D3" s="14"/>
      <c r="E3" s="14"/>
      <c r="F3" s="14"/>
      <c r="G3" s="15"/>
      <c r="H3" s="14"/>
      <c r="I3" s="14"/>
      <c r="J3" s="15"/>
      <c r="K3" s="14"/>
      <c r="L3" s="14"/>
      <c r="M3" s="14"/>
    </row>
    <row r="4" spans="1:13" ht="48" customHeight="1" thickBot="1">
      <c r="B4" s="6"/>
      <c r="C4" s="194" t="s">
        <v>37</v>
      </c>
      <c r="D4" s="194"/>
      <c r="E4" s="194"/>
      <c r="F4" s="194"/>
      <c r="G4" s="194"/>
      <c r="H4" s="194"/>
      <c r="I4" s="194"/>
      <c r="J4" s="194"/>
    </row>
    <row r="5" spans="1:13" ht="21" customHeight="1">
      <c r="B5" s="6"/>
      <c r="C5" s="17"/>
      <c r="D5" s="17"/>
      <c r="E5" s="17"/>
      <c r="F5" s="17"/>
      <c r="G5" s="17"/>
      <c r="H5" s="17"/>
      <c r="I5" s="17"/>
      <c r="J5" s="17"/>
      <c r="K5" s="214" t="s">
        <v>26</v>
      </c>
      <c r="L5" s="215"/>
      <c r="M5" s="216"/>
    </row>
    <row r="6" spans="1:13" ht="27.95" customHeight="1">
      <c r="B6" s="6"/>
      <c r="C6" s="212" t="s">
        <v>38</v>
      </c>
      <c r="D6" s="213"/>
      <c r="E6" s="206" t="s">
        <v>39</v>
      </c>
      <c r="F6" s="207"/>
      <c r="G6" s="208"/>
      <c r="H6" s="206" t="s">
        <v>40</v>
      </c>
      <c r="I6" s="207"/>
      <c r="J6" s="207"/>
      <c r="K6" s="72" t="s">
        <v>41</v>
      </c>
      <c r="L6" s="103" t="s">
        <v>42</v>
      </c>
      <c r="M6" s="73" t="s">
        <v>43</v>
      </c>
    </row>
    <row r="7" spans="1:13" ht="27.95" customHeight="1">
      <c r="B7" s="6"/>
      <c r="C7" s="28" t="s">
        <v>44</v>
      </c>
      <c r="D7" s="29"/>
      <c r="E7" s="30" t="s">
        <v>45</v>
      </c>
      <c r="F7" s="31" t="s">
        <v>46</v>
      </c>
      <c r="G7" s="32" t="s">
        <v>47</v>
      </c>
      <c r="H7" s="30" t="s">
        <v>45</v>
      </c>
      <c r="I7" s="31" t="s">
        <v>46</v>
      </c>
      <c r="J7" s="32" t="s">
        <v>47</v>
      </c>
      <c r="K7" s="74" t="s">
        <v>48</v>
      </c>
      <c r="L7" s="32" t="s">
        <v>48</v>
      </c>
      <c r="M7" s="75" t="s">
        <v>48</v>
      </c>
    </row>
    <row r="8" spans="1:13" ht="15" customHeight="1">
      <c r="B8" s="6"/>
      <c r="C8" s="34"/>
      <c r="D8" s="35"/>
      <c r="E8" s="36"/>
      <c r="F8" s="37"/>
      <c r="G8" s="38"/>
      <c r="H8" s="36"/>
      <c r="I8" s="37"/>
      <c r="J8" s="38"/>
      <c r="K8" s="76"/>
      <c r="L8" s="38"/>
      <c r="M8" s="77"/>
    </row>
    <row r="9" spans="1:13" ht="27.95" customHeight="1">
      <c r="B9" s="6"/>
      <c r="C9" s="40" t="s">
        <v>49</v>
      </c>
      <c r="D9" s="41"/>
      <c r="E9" s="42">
        <f>'G. Aantallen per locatie'!C5</f>
        <v>2</v>
      </c>
      <c r="F9" s="21"/>
      <c r="G9" s="22">
        <f>E9*F9</f>
        <v>0</v>
      </c>
      <c r="H9" s="42">
        <f>E9</f>
        <v>2</v>
      </c>
      <c r="I9" s="21"/>
      <c r="J9" s="22">
        <f t="shared" ref="J9:J13" si="0">H9*I9</f>
        <v>0</v>
      </c>
      <c r="K9" s="78">
        <f>12*G9</f>
        <v>0</v>
      </c>
      <c r="L9" s="43">
        <f>12*J9</f>
        <v>0</v>
      </c>
      <c r="M9" s="79">
        <f>5*K9+3*L9</f>
        <v>0</v>
      </c>
    </row>
    <row r="10" spans="1:13" ht="27.95" customHeight="1">
      <c r="B10" s="6"/>
      <c r="C10" s="40" t="s">
        <v>50</v>
      </c>
      <c r="D10" s="41"/>
      <c r="E10" s="42">
        <f>'G. Aantallen per locatie'!C6</f>
        <v>2</v>
      </c>
      <c r="F10" s="21"/>
      <c r="G10" s="22">
        <f t="shared" ref="G10:G13" si="1">E10*F10</f>
        <v>0</v>
      </c>
      <c r="H10" s="42">
        <f t="shared" ref="H10:H13" si="2">E10</f>
        <v>2</v>
      </c>
      <c r="I10" s="21"/>
      <c r="J10" s="22">
        <f t="shared" si="0"/>
        <v>0</v>
      </c>
      <c r="K10" s="78">
        <f t="shared" ref="K10:K13" si="3">12*G10</f>
        <v>0</v>
      </c>
      <c r="L10" s="43">
        <f t="shared" ref="L10:L13" si="4">12*J10</f>
        <v>0</v>
      </c>
      <c r="M10" s="79">
        <f t="shared" ref="M10:M14" si="5">5*K10+3*L10</f>
        <v>0</v>
      </c>
    </row>
    <row r="11" spans="1:13" ht="27.95" customHeight="1">
      <c r="B11" s="6"/>
      <c r="C11" s="40" t="s">
        <v>51</v>
      </c>
      <c r="D11" s="41"/>
      <c r="E11" s="42">
        <f>'G. Aantallen per locatie'!C7</f>
        <v>18</v>
      </c>
      <c r="F11" s="21"/>
      <c r="G11" s="22">
        <f t="shared" si="1"/>
        <v>0</v>
      </c>
      <c r="H11" s="42">
        <f t="shared" si="2"/>
        <v>18</v>
      </c>
      <c r="I11" s="21"/>
      <c r="J11" s="22">
        <f t="shared" si="0"/>
        <v>0</v>
      </c>
      <c r="K11" s="78">
        <f t="shared" si="3"/>
        <v>0</v>
      </c>
      <c r="L11" s="43">
        <f t="shared" si="4"/>
        <v>0</v>
      </c>
      <c r="M11" s="79">
        <f t="shared" si="5"/>
        <v>0</v>
      </c>
    </row>
    <row r="12" spans="1:13" ht="27.95" customHeight="1">
      <c r="B12" s="6"/>
      <c r="C12" s="40" t="s">
        <v>52</v>
      </c>
      <c r="D12" s="41"/>
      <c r="E12" s="42">
        <f>'G. Aantallen per locatie'!C8</f>
        <v>1</v>
      </c>
      <c r="F12" s="21"/>
      <c r="G12" s="22">
        <f t="shared" si="1"/>
        <v>0</v>
      </c>
      <c r="H12" s="42">
        <f t="shared" si="2"/>
        <v>1</v>
      </c>
      <c r="I12" s="21"/>
      <c r="J12" s="22">
        <f t="shared" si="0"/>
        <v>0</v>
      </c>
      <c r="K12" s="78">
        <f t="shared" si="3"/>
        <v>0</v>
      </c>
      <c r="L12" s="43">
        <f t="shared" si="4"/>
        <v>0</v>
      </c>
      <c r="M12" s="79">
        <f t="shared" si="5"/>
        <v>0</v>
      </c>
    </row>
    <row r="13" spans="1:13" ht="27.95" customHeight="1">
      <c r="B13" s="6"/>
      <c r="C13" s="40" t="s">
        <v>53</v>
      </c>
      <c r="D13" s="41"/>
      <c r="E13" s="42">
        <f>'G. Aantallen per locatie'!C9</f>
        <v>2</v>
      </c>
      <c r="F13" s="21"/>
      <c r="G13" s="22">
        <f t="shared" si="1"/>
        <v>0</v>
      </c>
      <c r="H13" s="42">
        <f t="shared" si="2"/>
        <v>2</v>
      </c>
      <c r="I13" s="21"/>
      <c r="J13" s="22">
        <f t="shared" si="0"/>
        <v>0</v>
      </c>
      <c r="K13" s="78">
        <f t="shared" si="3"/>
        <v>0</v>
      </c>
      <c r="L13" s="43">
        <f t="shared" si="4"/>
        <v>0</v>
      </c>
      <c r="M13" s="79">
        <f t="shared" si="5"/>
        <v>0</v>
      </c>
    </row>
    <row r="14" spans="1:13" ht="27.95" customHeight="1">
      <c r="B14" s="6"/>
      <c r="C14" s="44"/>
      <c r="D14" s="45"/>
      <c r="E14" s="46"/>
      <c r="F14" s="47" t="s">
        <v>54</v>
      </c>
      <c r="G14" s="68">
        <f>SUM(G9:G13)</f>
        <v>0</v>
      </c>
      <c r="H14" s="46"/>
      <c r="I14" s="47" t="s">
        <v>54</v>
      </c>
      <c r="J14" s="68">
        <f>SUM(J9:J13)</f>
        <v>0</v>
      </c>
      <c r="K14" s="80">
        <f>SUM(K9:K13)</f>
        <v>0</v>
      </c>
      <c r="L14" s="48">
        <f>SUM(L9:L13)</f>
        <v>0</v>
      </c>
      <c r="M14" s="81">
        <f t="shared" si="5"/>
        <v>0</v>
      </c>
    </row>
    <row r="15" spans="1:13" ht="27.95" customHeight="1">
      <c r="B15" s="6"/>
      <c r="C15" s="28" t="s">
        <v>55</v>
      </c>
      <c r="D15" s="29"/>
      <c r="E15" s="30" t="s">
        <v>45</v>
      </c>
      <c r="F15" s="32" t="s">
        <v>46</v>
      </c>
      <c r="G15" s="32"/>
      <c r="H15" s="30" t="s">
        <v>45</v>
      </c>
      <c r="I15" s="32" t="s">
        <v>46</v>
      </c>
      <c r="J15" s="32"/>
      <c r="K15" s="74" t="s">
        <v>48</v>
      </c>
      <c r="L15" s="32" t="s">
        <v>48</v>
      </c>
      <c r="M15" s="75" t="s">
        <v>48</v>
      </c>
    </row>
    <row r="16" spans="1:13" ht="13.5" customHeight="1">
      <c r="B16" s="6"/>
      <c r="C16" s="34"/>
      <c r="D16" s="35"/>
      <c r="E16" s="36"/>
      <c r="F16" s="38"/>
      <c r="G16" s="38"/>
      <c r="H16" s="36"/>
      <c r="I16" s="38"/>
      <c r="J16" s="38"/>
      <c r="K16" s="76"/>
      <c r="L16" s="38"/>
      <c r="M16" s="77"/>
    </row>
    <row r="17" spans="1:13" s="52" customFormat="1" ht="27.95" customHeight="1">
      <c r="A17" s="49"/>
      <c r="B17" s="50"/>
      <c r="C17" s="40" t="s">
        <v>56</v>
      </c>
      <c r="D17" s="41"/>
      <c r="E17" s="42">
        <f>'G. Aantallen per locatie'!C10</f>
        <v>2</v>
      </c>
      <c r="F17" s="21"/>
      <c r="G17" s="23">
        <f>F17*E17</f>
        <v>0</v>
      </c>
      <c r="H17" s="42">
        <f>E17</f>
        <v>2</v>
      </c>
      <c r="I17" s="21"/>
      <c r="J17" s="23">
        <f>I17*H17</f>
        <v>0</v>
      </c>
      <c r="K17" s="78">
        <f>G17*12</f>
        <v>0</v>
      </c>
      <c r="L17" s="43">
        <f t="shared" ref="L17" si="6">12*J17</f>
        <v>0</v>
      </c>
      <c r="M17" s="79">
        <f t="shared" ref="M17:M18" si="7">5*K17+3*L17</f>
        <v>0</v>
      </c>
    </row>
    <row r="18" spans="1:13" ht="27.95" customHeight="1">
      <c r="B18" s="6"/>
      <c r="C18" s="53"/>
      <c r="D18" s="54"/>
      <c r="E18" s="55"/>
      <c r="F18" s="56" t="s">
        <v>54</v>
      </c>
      <c r="G18" s="69">
        <f>SUM(G17:G17)</f>
        <v>0</v>
      </c>
      <c r="H18" s="55"/>
      <c r="I18" s="56" t="s">
        <v>54</v>
      </c>
      <c r="J18" s="69">
        <f>SUM(J17:J17)</f>
        <v>0</v>
      </c>
      <c r="K18" s="82">
        <f>SUM(K17:K17)</f>
        <v>0</v>
      </c>
      <c r="L18" s="57">
        <f>SUM(L17:L17)</f>
        <v>0</v>
      </c>
      <c r="M18" s="81">
        <f t="shared" si="7"/>
        <v>0</v>
      </c>
    </row>
    <row r="19" spans="1:13" ht="27.95" customHeight="1">
      <c r="B19" s="6"/>
      <c r="C19" s="28" t="s">
        <v>57</v>
      </c>
      <c r="D19" s="29"/>
      <c r="E19" s="30" t="s">
        <v>45</v>
      </c>
      <c r="F19" s="32" t="s">
        <v>46</v>
      </c>
      <c r="G19" s="32"/>
      <c r="H19" s="30" t="s">
        <v>45</v>
      </c>
      <c r="I19" s="32" t="s">
        <v>46</v>
      </c>
      <c r="J19" s="32"/>
      <c r="K19" s="74" t="s">
        <v>48</v>
      </c>
      <c r="L19" s="32" t="s">
        <v>48</v>
      </c>
      <c r="M19" s="75" t="s">
        <v>48</v>
      </c>
    </row>
    <row r="20" spans="1:13" ht="17.25" customHeight="1">
      <c r="B20" s="6"/>
      <c r="C20" s="34"/>
      <c r="D20" s="35"/>
      <c r="E20" s="36"/>
      <c r="F20" s="38"/>
      <c r="G20" s="38"/>
      <c r="H20" s="36"/>
      <c r="I20" s="38"/>
      <c r="J20" s="38"/>
      <c r="K20" s="83"/>
      <c r="L20" s="67"/>
      <c r="M20" s="84"/>
    </row>
    <row r="21" spans="1:13" s="52" customFormat="1" ht="27.95" customHeight="1">
      <c r="A21" s="49"/>
      <c r="B21" s="50"/>
      <c r="C21" s="40" t="s">
        <v>58</v>
      </c>
      <c r="D21" s="41"/>
      <c r="E21" s="42">
        <f>'G. Aantallen per locatie'!C11</f>
        <v>1</v>
      </c>
      <c r="F21" s="21"/>
      <c r="G21" s="23">
        <f>F21*E21</f>
        <v>0</v>
      </c>
      <c r="H21" s="42">
        <f>E21</f>
        <v>1</v>
      </c>
      <c r="I21" s="21"/>
      <c r="J21" s="23">
        <f>I21*H21</f>
        <v>0</v>
      </c>
      <c r="K21" s="78">
        <f>G21*12</f>
        <v>0</v>
      </c>
      <c r="L21" s="43">
        <f t="shared" ref="L21" si="8">12*J21</f>
        <v>0</v>
      </c>
      <c r="M21" s="79">
        <f t="shared" ref="M21:M22" si="9">5*K21+3*L21</f>
        <v>0</v>
      </c>
    </row>
    <row r="22" spans="1:13" ht="27.95" customHeight="1">
      <c r="B22" s="6"/>
      <c r="C22" s="53"/>
      <c r="D22" s="54"/>
      <c r="E22" s="55"/>
      <c r="F22" s="56" t="s">
        <v>54</v>
      </c>
      <c r="G22" s="69">
        <f>SUM(G21:G21)</f>
        <v>0</v>
      </c>
      <c r="H22" s="55"/>
      <c r="I22" s="56" t="s">
        <v>54</v>
      </c>
      <c r="J22" s="69">
        <f>SUM(J21:J21)</f>
        <v>0</v>
      </c>
      <c r="K22" s="80">
        <f>SUM(K21:K21)</f>
        <v>0</v>
      </c>
      <c r="L22" s="48">
        <f>SUM(L21:L21)</f>
        <v>0</v>
      </c>
      <c r="M22" s="85">
        <f t="shared" si="9"/>
        <v>0</v>
      </c>
    </row>
    <row r="23" spans="1:13" ht="21.95" customHeight="1">
      <c r="B23" s="6"/>
      <c r="C23" s="16"/>
      <c r="D23" s="16"/>
      <c r="E23"/>
      <c r="F23"/>
      <c r="G23" s="2"/>
      <c r="H23"/>
      <c r="I23"/>
      <c r="J23" s="2"/>
      <c r="K23" s="86"/>
      <c r="M23" s="87"/>
    </row>
    <row r="24" spans="1:13" ht="23.25" customHeight="1">
      <c r="B24" s="6"/>
      <c r="C24" s="212" t="s">
        <v>38</v>
      </c>
      <c r="D24" s="213"/>
      <c r="E24" s="206" t="s">
        <v>59</v>
      </c>
      <c r="F24" s="207"/>
      <c r="G24" s="208"/>
      <c r="H24"/>
      <c r="I24"/>
      <c r="J24" s="2"/>
      <c r="K24" s="72" t="str">
        <f>K6</f>
        <v>Totaal per jaar
Jaar 1 t/m 5</v>
      </c>
      <c r="L24" s="27" t="str">
        <f>L6</f>
        <v>Totaal per jaar
Verlengingsjaar</v>
      </c>
      <c r="M24" s="88" t="str">
        <f>M6</f>
        <v>Totaal contract bij maximale duur</v>
      </c>
    </row>
    <row r="25" spans="1:13" ht="27.95" customHeight="1">
      <c r="B25" s="6"/>
      <c r="C25" s="28" t="s">
        <v>60</v>
      </c>
      <c r="D25" s="29"/>
      <c r="E25" s="30" t="s">
        <v>61</v>
      </c>
      <c r="F25" s="58" t="s">
        <v>62</v>
      </c>
      <c r="G25" s="33" t="s">
        <v>48</v>
      </c>
      <c r="H25"/>
      <c r="I25"/>
      <c r="J25"/>
      <c r="K25" s="74" t="s">
        <v>48</v>
      </c>
      <c r="L25" s="32" t="s">
        <v>48</v>
      </c>
      <c r="M25" s="75" t="s">
        <v>19</v>
      </c>
    </row>
    <row r="26" spans="1:13" ht="27.95" customHeight="1">
      <c r="B26" s="6"/>
      <c r="C26" s="40" t="s">
        <v>63</v>
      </c>
      <c r="D26" s="41"/>
      <c r="E26" s="179"/>
      <c r="F26" s="180"/>
      <c r="G26" s="181"/>
      <c r="H26"/>
      <c r="I26"/>
      <c r="J26"/>
      <c r="K26" s="76"/>
      <c r="L26" s="38"/>
      <c r="M26" s="77"/>
    </row>
    <row r="27" spans="1:13" ht="27.95" customHeight="1">
      <c r="B27" s="6"/>
      <c r="C27" s="40"/>
      <c r="D27" s="60" t="s">
        <v>64</v>
      </c>
      <c r="E27" s="20">
        <v>510000</v>
      </c>
      <c r="F27" s="177"/>
      <c r="G27" s="63">
        <f>E27*F27</f>
        <v>0</v>
      </c>
      <c r="H27"/>
      <c r="I27"/>
      <c r="J27"/>
      <c r="K27" s="78">
        <f>G27</f>
        <v>0</v>
      </c>
      <c r="L27" s="43">
        <f>K27</f>
        <v>0</v>
      </c>
      <c r="M27" s="79">
        <f t="shared" ref="M27:M28" si="10">5*K27+3*L27</f>
        <v>0</v>
      </c>
    </row>
    <row r="28" spans="1:13" ht="27.95" customHeight="1">
      <c r="B28" s="6"/>
      <c r="C28" s="40"/>
      <c r="D28" s="60" t="s">
        <v>65</v>
      </c>
      <c r="E28" s="20">
        <v>414000</v>
      </c>
      <c r="F28" s="177"/>
      <c r="G28" s="63">
        <f>E28*F28</f>
        <v>0</v>
      </c>
      <c r="H28"/>
      <c r="I28"/>
      <c r="J28"/>
      <c r="K28" s="78">
        <f>G28</f>
        <v>0</v>
      </c>
      <c r="L28" s="43">
        <f>K28</f>
        <v>0</v>
      </c>
      <c r="M28" s="79">
        <f t="shared" si="10"/>
        <v>0</v>
      </c>
    </row>
    <row r="29" spans="1:13" ht="27.95" customHeight="1">
      <c r="B29" s="6"/>
      <c r="C29" s="61" t="s">
        <v>66</v>
      </c>
      <c r="D29" s="41"/>
      <c r="E29" s="59"/>
      <c r="F29" s="62"/>
      <c r="G29" s="25"/>
      <c r="H29"/>
      <c r="I29"/>
      <c r="J29"/>
      <c r="K29" s="89"/>
      <c r="L29" s="62"/>
      <c r="M29" s="90"/>
    </row>
    <row r="30" spans="1:13" ht="27.95" customHeight="1">
      <c r="B30" s="6"/>
      <c r="C30" s="53"/>
      <c r="D30" s="54"/>
      <c r="E30" s="55"/>
      <c r="F30" s="56" t="s">
        <v>54</v>
      </c>
      <c r="G30" s="70">
        <f>SUM(G27:G28)</f>
        <v>0</v>
      </c>
      <c r="H30"/>
      <c r="I30"/>
      <c r="J30"/>
      <c r="K30" s="80">
        <f t="shared" ref="K30:L30" si="11">SUM(K27:K28)</f>
        <v>0</v>
      </c>
      <c r="L30" s="48">
        <f t="shared" si="11"/>
        <v>0</v>
      </c>
      <c r="M30" s="85">
        <f t="shared" ref="M30" si="12">5*K30+3*L30</f>
        <v>0</v>
      </c>
    </row>
    <row r="31" spans="1:13" ht="21.95" customHeight="1">
      <c r="B31" s="6"/>
      <c r="C31" s="16"/>
      <c r="D31" s="16"/>
      <c r="E31"/>
      <c r="F31"/>
      <c r="G31" s="2"/>
      <c r="H31"/>
      <c r="I31"/>
      <c r="J31" s="2"/>
      <c r="K31" s="86"/>
      <c r="M31" s="87"/>
    </row>
    <row r="32" spans="1:13" ht="27.95" customHeight="1">
      <c r="B32" s="6"/>
      <c r="C32" s="212" t="s">
        <v>38</v>
      </c>
      <c r="D32" s="213"/>
      <c r="E32" s="206" t="s">
        <v>67</v>
      </c>
      <c r="F32" s="207"/>
      <c r="G32" s="208"/>
      <c r="H32"/>
      <c r="I32"/>
      <c r="J32" s="2"/>
      <c r="K32" s="72" t="s">
        <v>68</v>
      </c>
      <c r="L32" s="27" t="s">
        <v>69</v>
      </c>
      <c r="M32" s="88" t="str">
        <f>M24</f>
        <v>Totaal contract bij maximale duur</v>
      </c>
    </row>
    <row r="33" spans="2:13" ht="27.95" customHeight="1">
      <c r="B33" s="6"/>
      <c r="C33" s="28" t="s">
        <v>70</v>
      </c>
      <c r="D33" s="29"/>
      <c r="E33" s="30" t="s">
        <v>45</v>
      </c>
      <c r="F33" s="182" t="s">
        <v>46</v>
      </c>
      <c r="G33" s="33" t="s">
        <v>48</v>
      </c>
      <c r="H33" t="s">
        <v>71</v>
      </c>
      <c r="I33"/>
      <c r="J33"/>
      <c r="K33" s="74" t="s">
        <v>72</v>
      </c>
      <c r="L33" s="32" t="s">
        <v>19</v>
      </c>
      <c r="M33" s="75" t="s">
        <v>19</v>
      </c>
    </row>
    <row r="34" spans="2:13" ht="27.95" customHeight="1">
      <c r="B34" s="6"/>
      <c r="C34" s="40" t="s">
        <v>73</v>
      </c>
      <c r="D34" s="178"/>
      <c r="E34" s="42">
        <v>1</v>
      </c>
      <c r="F34" s="21"/>
      <c r="G34" s="63">
        <f>E34*F34*12</f>
        <v>0</v>
      </c>
      <c r="H34" s="185" t="s">
        <v>74</v>
      </c>
      <c r="I34"/>
      <c r="J34"/>
      <c r="K34" s="82">
        <f>2*G34</f>
        <v>0</v>
      </c>
      <c r="L34" s="57">
        <f>0*G34</f>
        <v>0</v>
      </c>
      <c r="M34" s="79">
        <f>K34+L34</f>
        <v>0</v>
      </c>
    </row>
    <row r="35" spans="2:13" ht="27.95" customHeight="1">
      <c r="B35" s="6"/>
      <c r="C35" s="40" t="s">
        <v>75</v>
      </c>
      <c r="D35" s="178"/>
      <c r="E35" s="42">
        <v>1</v>
      </c>
      <c r="F35" s="21"/>
      <c r="G35" s="63">
        <f t="shared" ref="G35:G36" si="13">E35*F35*12</f>
        <v>0</v>
      </c>
      <c r="H35" s="185" t="s">
        <v>76</v>
      </c>
      <c r="I35"/>
      <c r="J35"/>
      <c r="K35" s="82">
        <f>3*G35</f>
        <v>0</v>
      </c>
      <c r="L35" s="57">
        <f>3*G35</f>
        <v>0</v>
      </c>
      <c r="M35" s="79">
        <f t="shared" ref="M35:M36" si="14">K35+L35</f>
        <v>0</v>
      </c>
    </row>
    <row r="36" spans="2:13" ht="27.95" customHeight="1">
      <c r="B36" s="6"/>
      <c r="C36" s="183" t="s">
        <v>77</v>
      </c>
      <c r="D36" s="56"/>
      <c r="E36" s="46">
        <v>1</v>
      </c>
      <c r="F36" s="148"/>
      <c r="G36" s="184">
        <f t="shared" si="13"/>
        <v>0</v>
      </c>
      <c r="H36" s="185" t="s">
        <v>78</v>
      </c>
      <c r="I36"/>
      <c r="J36"/>
      <c r="K36" s="82">
        <f>5*G36</f>
        <v>0</v>
      </c>
      <c r="L36" s="57">
        <f>3*G36</f>
        <v>0</v>
      </c>
      <c r="M36" s="79">
        <f t="shared" si="14"/>
        <v>0</v>
      </c>
    </row>
    <row r="37" spans="2:13" ht="27.95" customHeight="1">
      <c r="B37" s="6"/>
      <c r="C37" s="186"/>
      <c r="D37" s="187"/>
      <c r="E37" s="188"/>
      <c r="F37" s="188"/>
      <c r="G37" s="189"/>
      <c r="H37"/>
      <c r="I37"/>
      <c r="J37"/>
      <c r="K37" s="80"/>
      <c r="L37" s="48"/>
      <c r="M37" s="85">
        <f>SUM(M34:M36)</f>
        <v>0</v>
      </c>
    </row>
    <row r="38" spans="2:13" ht="21.95" customHeight="1">
      <c r="B38" s="6"/>
      <c r="C38" s="190"/>
      <c r="D38" s="191"/>
      <c r="E38" s="192"/>
      <c r="F38" s="192"/>
      <c r="G38" s="193"/>
      <c r="H38"/>
      <c r="I38"/>
      <c r="J38" s="2"/>
      <c r="K38" s="86"/>
      <c r="M38" s="87"/>
    </row>
    <row r="39" spans="2:13" ht="25.5">
      <c r="B39" s="6"/>
      <c r="C39" s="212" t="s">
        <v>38</v>
      </c>
      <c r="D39" s="213"/>
      <c r="E39" s="206" t="s">
        <v>79</v>
      </c>
      <c r="F39" s="207"/>
      <c r="G39" s="208"/>
      <c r="H39"/>
      <c r="I39"/>
      <c r="J39" s="2"/>
      <c r="K39" s="72" t="str">
        <f>K24</f>
        <v>Totaal per jaar
Jaar 1 t/m 5</v>
      </c>
      <c r="L39" s="27" t="str">
        <f>L24</f>
        <v>Totaal per jaar
Verlengingsjaar</v>
      </c>
      <c r="M39" s="88" t="str">
        <f>M24</f>
        <v>Totaal contract bij maximale duur</v>
      </c>
    </row>
    <row r="40" spans="2:13" ht="27.95" customHeight="1">
      <c r="B40" s="6"/>
      <c r="C40" s="28" t="s">
        <v>80</v>
      </c>
      <c r="D40" s="29"/>
      <c r="E40" s="30" t="s">
        <v>45</v>
      </c>
      <c r="F40" s="32" t="s">
        <v>81</v>
      </c>
      <c r="G40" s="33"/>
      <c r="I40" s="16"/>
      <c r="J40" s="2"/>
      <c r="K40" s="74" t="s">
        <v>48</v>
      </c>
      <c r="L40" s="32" t="s">
        <v>48</v>
      </c>
      <c r="M40" s="75" t="s">
        <v>48</v>
      </c>
    </row>
    <row r="41" spans="2:13" ht="14.25" customHeight="1">
      <c r="B41" s="6"/>
      <c r="C41" s="34"/>
      <c r="D41" s="35"/>
      <c r="E41" s="36"/>
      <c r="F41" s="38"/>
      <c r="G41" s="39"/>
      <c r="I41" s="16"/>
      <c r="J41" s="2"/>
      <c r="K41" s="83"/>
      <c r="L41" s="67"/>
      <c r="M41" s="84"/>
    </row>
    <row r="42" spans="2:13" ht="27.95" customHeight="1">
      <c r="B42" s="6"/>
      <c r="C42" s="51"/>
      <c r="D42" s="41" t="s">
        <v>82</v>
      </c>
      <c r="E42" s="42">
        <v>1</v>
      </c>
      <c r="F42" s="21"/>
      <c r="G42" s="24">
        <f>F42*E42</f>
        <v>0</v>
      </c>
      <c r="I42" s="16"/>
      <c r="J42" s="2"/>
      <c r="K42" s="78">
        <f>G42</f>
        <v>0</v>
      </c>
      <c r="L42" s="43">
        <f>K42</f>
        <v>0</v>
      </c>
      <c r="M42" s="79">
        <f t="shared" ref="M42:M43" si="15">5*K42+3*L42</f>
        <v>0</v>
      </c>
    </row>
    <row r="43" spans="2:13" ht="27.95" customHeight="1">
      <c r="B43" s="6"/>
      <c r="C43" s="53"/>
      <c r="D43" s="54"/>
      <c r="E43" s="55"/>
      <c r="F43" s="56" t="s">
        <v>54</v>
      </c>
      <c r="G43" s="70">
        <f>SUM(G42:G42)</f>
        <v>0</v>
      </c>
      <c r="H43" s="98"/>
      <c r="I43" s="16"/>
      <c r="J43" s="2"/>
      <c r="K43" s="82">
        <f>SUM(K42:K42)</f>
        <v>0</v>
      </c>
      <c r="L43" s="57">
        <f>SUM(L42:L42)</f>
        <v>0</v>
      </c>
      <c r="M43" s="81">
        <f t="shared" si="15"/>
        <v>0</v>
      </c>
    </row>
    <row r="44" spans="2:13" ht="27.95" customHeight="1">
      <c r="B44" s="6"/>
      <c r="C44" s="28" t="s">
        <v>83</v>
      </c>
      <c r="D44" s="29"/>
      <c r="E44" s="30" t="s">
        <v>45</v>
      </c>
      <c r="F44" s="32" t="s">
        <v>81</v>
      </c>
      <c r="G44" s="33"/>
      <c r="I44" s="16"/>
      <c r="J44" s="2"/>
      <c r="K44" s="74" t="s">
        <v>48</v>
      </c>
      <c r="L44" s="32" t="s">
        <v>48</v>
      </c>
      <c r="M44" s="75" t="s">
        <v>48</v>
      </c>
    </row>
    <row r="45" spans="2:13" ht="14.25" customHeight="1">
      <c r="B45" s="6"/>
      <c r="C45" s="34"/>
      <c r="D45" s="35"/>
      <c r="E45" s="36"/>
      <c r="F45" s="38"/>
      <c r="G45" s="39"/>
      <c r="I45" s="16"/>
      <c r="J45" s="2"/>
      <c r="K45" s="76"/>
      <c r="L45" s="38"/>
      <c r="M45" s="77"/>
    </row>
    <row r="46" spans="2:13" ht="36.75" customHeight="1">
      <c r="B46" s="6"/>
      <c r="C46" s="51"/>
      <c r="D46" s="66" t="s">
        <v>84</v>
      </c>
      <c r="E46" s="42">
        <v>1</v>
      </c>
      <c r="F46" s="21"/>
      <c r="G46" s="24">
        <f>F46*E46</f>
        <v>0</v>
      </c>
      <c r="I46" s="16"/>
      <c r="J46" s="2"/>
      <c r="K46" s="78">
        <f t="shared" ref="K46:K47" si="16">G46</f>
        <v>0</v>
      </c>
      <c r="L46" s="43">
        <f t="shared" ref="L46:L47" si="17">K46</f>
        <v>0</v>
      </c>
      <c r="M46" s="79">
        <f t="shared" ref="M46:M48" si="18">5*K46+3*L46</f>
        <v>0</v>
      </c>
    </row>
    <row r="47" spans="2:13" ht="36.75" customHeight="1">
      <c r="B47" s="6"/>
      <c r="C47" s="51"/>
      <c r="D47" s="66" t="s">
        <v>85</v>
      </c>
      <c r="E47" s="42">
        <v>1</v>
      </c>
      <c r="F47" s="21"/>
      <c r="G47" s="24">
        <f>F47*E47</f>
        <v>0</v>
      </c>
      <c r="I47" s="16"/>
      <c r="J47" s="2"/>
      <c r="K47" s="78">
        <f t="shared" si="16"/>
        <v>0</v>
      </c>
      <c r="L47" s="43">
        <f t="shared" si="17"/>
        <v>0</v>
      </c>
      <c r="M47" s="79">
        <f t="shared" si="18"/>
        <v>0</v>
      </c>
    </row>
    <row r="48" spans="2:13" ht="27.95" customHeight="1">
      <c r="B48" s="6"/>
      <c r="C48" s="53"/>
      <c r="D48" s="54"/>
      <c r="E48" s="55"/>
      <c r="F48" s="56" t="s">
        <v>54</v>
      </c>
      <c r="G48" s="70">
        <f>SUM(G47:G47)</f>
        <v>0</v>
      </c>
      <c r="I48" s="16"/>
      <c r="J48" s="2"/>
      <c r="K48" s="80">
        <f>SUM(K46:K47)</f>
        <v>0</v>
      </c>
      <c r="L48" s="48">
        <f>SUM(L46:L47)</f>
        <v>0</v>
      </c>
      <c r="M48" s="85">
        <f t="shared" si="18"/>
        <v>0</v>
      </c>
    </row>
    <row r="49" spans="2:13" ht="44.25" customHeight="1">
      <c r="B49" s="6"/>
      <c r="C49" s="209" t="s">
        <v>86</v>
      </c>
      <c r="D49" s="210"/>
      <c r="E49" s="210"/>
      <c r="F49" s="210"/>
      <c r="G49" s="211"/>
      <c r="I49" s="16"/>
      <c r="J49" s="2"/>
      <c r="K49" s="86"/>
      <c r="M49" s="87"/>
    </row>
    <row r="50" spans="2:13" ht="42.75" customHeight="1">
      <c r="B50" s="6"/>
      <c r="C50" s="203" t="s">
        <v>87</v>
      </c>
      <c r="D50" s="204"/>
      <c r="E50" s="204"/>
      <c r="F50" s="204"/>
      <c r="G50" s="205"/>
      <c r="I50" s="16"/>
      <c r="J50" s="2"/>
      <c r="K50" s="91" t="str">
        <f>K6</f>
        <v>Totaal per jaar
Jaar 1 t/m 5</v>
      </c>
      <c r="L50" s="71" t="str">
        <f>L6</f>
        <v>Totaal per jaar
Verlengingsjaar</v>
      </c>
      <c r="M50" s="92" t="str">
        <f>M6</f>
        <v>Totaal contract bij maximale duur</v>
      </c>
    </row>
    <row r="51" spans="2:13" ht="21.95" customHeight="1" thickBot="1">
      <c r="B51" s="6"/>
      <c r="C51" s="16"/>
      <c r="D51" s="16"/>
      <c r="E51"/>
      <c r="F51"/>
      <c r="G51" s="2"/>
      <c r="H51"/>
      <c r="I51"/>
      <c r="J51" s="2"/>
      <c r="K51" s="100">
        <f>K14+K18+K22+K30+K43+K48</f>
        <v>0</v>
      </c>
      <c r="L51" s="101">
        <f>L14+L18+L22+L30+L43+L48</f>
        <v>0</v>
      </c>
      <c r="M51" s="102">
        <f>M14+M18+M22+M30+M43+M48+M37</f>
        <v>0</v>
      </c>
    </row>
  </sheetData>
  <sheetProtection algorithmName="SHA-512" hashValue="hADJHfPqnxitoy8fhpxTn/+4hsBveSLaAXfB5w924UJvTx4dLgB5ghg7QmnA0mFCpj4R50i8m0qupbqnqZKUjw==" saltValue="TdFCnS7d8zg1etdk6Utnug==" spinCount="100000" sheet="1" objects="1" scenarios="1"/>
  <mergeCells count="14">
    <mergeCell ref="K5:M5"/>
    <mergeCell ref="C4:J4"/>
    <mergeCell ref="C6:D6"/>
    <mergeCell ref="E6:G6"/>
    <mergeCell ref="H6:J6"/>
    <mergeCell ref="B1:G1"/>
    <mergeCell ref="C50:G50"/>
    <mergeCell ref="E24:G24"/>
    <mergeCell ref="C49:G49"/>
    <mergeCell ref="C24:D24"/>
    <mergeCell ref="C32:D32"/>
    <mergeCell ref="E32:G32"/>
    <mergeCell ref="C39:D39"/>
    <mergeCell ref="E39:G39"/>
  </mergeCells>
  <dataValidations disablePrompts="1" count="2">
    <dataValidation type="decimal" allowBlank="1" showInputMessage="1" showErrorMessage="1" sqref="F46" xr:uid="{313CBA33-529A-4664-94D8-AAEAFF1B16A0}">
      <formula1>0</formula1>
      <formula2>100</formula2>
    </dataValidation>
    <dataValidation type="decimal" allowBlank="1" showInputMessage="1" showErrorMessage="1" sqref="F47" xr:uid="{06BE7F8B-2FBA-4BA8-BD3B-D3A6B210A3CF}">
      <formula1>0</formula1>
      <formula2>300</formula2>
    </dataValidation>
  </dataValidations>
  <pageMargins left="0.70866141732283472" right="0.70866141732283472" top="0.74803149606299213" bottom="0.74803149606299213" header="0.31496062992125984" footer="0.31496062992125984"/>
  <pageSetup paperSize="9" scale="45" orientation="portrait" r:id="rId1"/>
  <headerFooter>
    <oddFooter>Pagina &amp;P van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74791-35DF-4697-BC5D-EFD4325A1D8A}">
  <sheetPr>
    <pageSetUpPr fitToPage="1"/>
  </sheetPr>
  <dimension ref="A1:M50"/>
  <sheetViews>
    <sheetView workbookViewId="0">
      <selection activeCell="I15" sqref="I15"/>
    </sheetView>
  </sheetViews>
  <sheetFormatPr defaultColWidth="9" defaultRowHeight="15.75"/>
  <cols>
    <col min="1" max="1" width="2" style="5" customWidth="1"/>
    <col min="2" max="2" width="3" style="4" bestFit="1" customWidth="1"/>
    <col min="3" max="3" width="4.85546875" style="2" customWidth="1"/>
    <col min="4" max="4" width="31" style="2" customWidth="1"/>
    <col min="5" max="5" width="14.7109375" style="2" customWidth="1"/>
    <col min="6" max="6" width="15.42578125" style="2" customWidth="1"/>
    <col min="7" max="7" width="56.28515625" style="3" customWidth="1"/>
    <col min="8" max="9" width="27" style="2" customWidth="1"/>
    <col min="10" max="10" width="9" style="2"/>
    <col min="11" max="13" width="19.5703125" style="2" customWidth="1"/>
    <col min="14" max="16384" width="9" style="2"/>
  </cols>
  <sheetData>
    <row r="1" spans="1:13" s="1" customFormat="1" ht="83.25" customHeight="1">
      <c r="A1" s="10"/>
      <c r="B1" s="195" t="s">
        <v>88</v>
      </c>
      <c r="C1" s="195"/>
      <c r="D1" s="195"/>
      <c r="E1" s="195"/>
      <c r="F1" s="195"/>
      <c r="G1" s="195"/>
    </row>
    <row r="2" spans="1:13" s="52" customFormat="1">
      <c r="A2" s="49"/>
      <c r="B2" s="158"/>
      <c r="C2" s="159" t="s">
        <v>89</v>
      </c>
      <c r="D2" s="160"/>
      <c r="E2" s="160"/>
      <c r="F2" s="160"/>
      <c r="G2" s="158"/>
      <c r="H2" s="158"/>
      <c r="I2" s="158"/>
    </row>
    <row r="3" spans="1:13" ht="82.5" customHeight="1" thickBot="1">
      <c r="B3" s="6"/>
      <c r="C3" s="194" t="s">
        <v>90</v>
      </c>
      <c r="D3" s="194"/>
      <c r="E3" s="194"/>
      <c r="F3" s="194"/>
      <c r="G3" s="194"/>
    </row>
    <row r="4" spans="1:13" ht="12.75">
      <c r="B4" s="116" t="s">
        <v>91</v>
      </c>
      <c r="C4" s="117"/>
      <c r="D4" s="117"/>
      <c r="E4" s="118"/>
      <c r="K4" s="217" t="s">
        <v>26</v>
      </c>
      <c r="L4" s="218"/>
      <c r="M4" s="219"/>
    </row>
    <row r="5" spans="1:13" ht="28.5" customHeight="1">
      <c r="B5" s="6"/>
      <c r="C5" s="11"/>
      <c r="D5" s="11"/>
      <c r="E5" s="11"/>
      <c r="F5" s="11"/>
      <c r="G5" s="11"/>
      <c r="K5" s="153">
        <f>'C. Diensten'!K31</f>
        <v>0</v>
      </c>
      <c r="L5" s="156">
        <f>'C. Diensten'!L31</f>
        <v>0</v>
      </c>
      <c r="M5" s="111">
        <f>'C. Diensten'!M31</f>
        <v>0</v>
      </c>
    </row>
    <row r="6" spans="1:13" ht="15" customHeight="1">
      <c r="A6" s="123"/>
      <c r="B6" s="6"/>
      <c r="C6" s="28" t="s">
        <v>92</v>
      </c>
      <c r="D6" s="139"/>
      <c r="E6" s="140" t="s">
        <v>45</v>
      </c>
      <c r="F6" s="31" t="s">
        <v>81</v>
      </c>
      <c r="G6" s="141"/>
      <c r="H6" s="121"/>
      <c r="I6" s="121"/>
      <c r="J6" s="121"/>
      <c r="K6" s="140" t="s">
        <v>48</v>
      </c>
      <c r="L6" s="154" t="s">
        <v>48</v>
      </c>
      <c r="M6" s="141" t="s">
        <v>48</v>
      </c>
    </row>
    <row r="7" spans="1:13" ht="15" customHeight="1">
      <c r="A7" s="123"/>
      <c r="B7" s="6"/>
      <c r="C7" s="34"/>
      <c r="D7" s="142"/>
      <c r="E7" s="143"/>
      <c r="F7" s="37"/>
      <c r="G7" s="144"/>
      <c r="H7" s="121"/>
      <c r="I7" s="121"/>
      <c r="J7" s="121"/>
      <c r="K7" s="143"/>
      <c r="L7" s="157"/>
      <c r="M7" s="150"/>
    </row>
    <row r="8" spans="1:13" ht="15" customHeight="1">
      <c r="A8" s="123"/>
      <c r="B8" s="6"/>
      <c r="C8" s="44"/>
      <c r="D8" s="146" t="s">
        <v>93</v>
      </c>
      <c r="E8" s="147">
        <v>1</v>
      </c>
      <c r="F8" s="148"/>
      <c r="G8" s="149">
        <f>F8*E8</f>
        <v>0</v>
      </c>
      <c r="H8" s="121"/>
      <c r="I8" s="121"/>
      <c r="J8" s="121"/>
      <c r="K8" s="151">
        <f>G8</f>
        <v>0</v>
      </c>
      <c r="L8" s="155">
        <f>K8</f>
        <v>0</v>
      </c>
      <c r="M8" s="152">
        <f>5*K8+3*L8</f>
        <v>0</v>
      </c>
    </row>
    <row r="9" spans="1:13" ht="15" customHeight="1">
      <c r="B9" s="6"/>
      <c r="C9" s="11"/>
      <c r="D9" s="11"/>
      <c r="E9" s="11"/>
      <c r="F9" s="11"/>
      <c r="G9" s="11"/>
    </row>
    <row r="10" spans="1:13" s="52" customFormat="1" ht="15" customHeight="1">
      <c r="A10" s="127"/>
      <c r="B10" s="158"/>
      <c r="C10" s="159" t="s">
        <v>94</v>
      </c>
      <c r="D10" s="160"/>
      <c r="E10" s="160"/>
      <c r="F10" s="160"/>
      <c r="G10" s="158"/>
      <c r="H10" s="158"/>
      <c r="I10" s="158"/>
      <c r="J10" s="122"/>
      <c r="K10" s="122"/>
      <c r="L10" s="122"/>
      <c r="M10" s="122"/>
    </row>
    <row r="11" spans="1:13" ht="15" customHeight="1">
      <c r="A11" s="123"/>
      <c r="B11" s="6"/>
      <c r="C11" s="225" t="s">
        <v>95</v>
      </c>
      <c r="D11" s="225"/>
      <c r="E11" s="225"/>
      <c r="F11" s="225"/>
      <c r="G11" s="225"/>
      <c r="H11" s="121"/>
      <c r="I11" s="121"/>
      <c r="J11" s="121"/>
      <c r="K11" s="121"/>
      <c r="L11" s="121"/>
      <c r="M11" s="121"/>
    </row>
    <row r="12" spans="1:13" ht="15" customHeight="1">
      <c r="A12" s="123"/>
      <c r="B12" s="125" t="s">
        <v>96</v>
      </c>
      <c r="C12" s="126"/>
      <c r="D12" s="126"/>
      <c r="E12" s="145"/>
      <c r="F12" s="121"/>
      <c r="G12" s="124"/>
      <c r="H12" s="121"/>
      <c r="I12" s="121"/>
      <c r="J12" s="121"/>
      <c r="K12" s="121"/>
      <c r="L12" s="121"/>
      <c r="M12" s="121"/>
    </row>
    <row r="13" spans="1:13" ht="15" customHeight="1" thickBot="1">
      <c r="B13" s="6"/>
      <c r="C13" s="11"/>
      <c r="D13" s="11"/>
      <c r="E13" s="11"/>
      <c r="F13" s="11"/>
      <c r="G13" s="11"/>
    </row>
    <row r="14" spans="1:13" ht="29.25" customHeight="1" thickBot="1">
      <c r="B14" s="6"/>
      <c r="C14" s="222" t="s">
        <v>97</v>
      </c>
      <c r="D14" s="223"/>
      <c r="E14" s="223"/>
      <c r="F14" s="224"/>
      <c r="G14" s="99" t="s">
        <v>98</v>
      </c>
      <c r="H14" s="18" t="s">
        <v>99</v>
      </c>
      <c r="I14" s="18" t="s">
        <v>100</v>
      </c>
    </row>
    <row r="15" spans="1:13" ht="20.100000000000001" customHeight="1">
      <c r="B15" s="6"/>
      <c r="C15" s="221" t="s">
        <v>101</v>
      </c>
      <c r="D15" s="220"/>
      <c r="E15" s="220"/>
      <c r="F15" s="220"/>
      <c r="G15" s="120"/>
      <c r="H15" s="19"/>
      <c r="I15" s="19"/>
    </row>
    <row r="16" spans="1:13" ht="20.100000000000001" customHeight="1">
      <c r="B16" s="6"/>
      <c r="C16" s="221" t="s">
        <v>102</v>
      </c>
      <c r="D16" s="220"/>
      <c r="E16" s="220"/>
      <c r="F16" s="220"/>
      <c r="G16" s="120"/>
      <c r="H16" s="19"/>
      <c r="I16" s="19"/>
    </row>
    <row r="17" spans="2:9" ht="20.100000000000001" customHeight="1">
      <c r="B17" s="6"/>
      <c r="C17" s="221" t="s">
        <v>103</v>
      </c>
      <c r="D17" s="220"/>
      <c r="E17" s="220"/>
      <c r="F17" s="220"/>
      <c r="G17" s="120" t="s">
        <v>104</v>
      </c>
      <c r="H17" s="19"/>
      <c r="I17" s="19"/>
    </row>
    <row r="18" spans="2:9" ht="20.100000000000001" customHeight="1">
      <c r="B18" s="6"/>
      <c r="C18" s="220"/>
      <c r="D18" s="220"/>
      <c r="E18" s="220"/>
      <c r="F18" s="220"/>
      <c r="G18" s="120"/>
      <c r="H18" s="19"/>
      <c r="I18" s="19"/>
    </row>
    <row r="19" spans="2:9" ht="20.100000000000001" customHeight="1">
      <c r="B19" s="6"/>
      <c r="C19" s="220"/>
      <c r="D19" s="220"/>
      <c r="E19" s="220"/>
      <c r="F19" s="220"/>
      <c r="G19" s="120"/>
      <c r="H19" s="19"/>
      <c r="I19" s="19"/>
    </row>
    <row r="20" spans="2:9" ht="20.100000000000001" customHeight="1">
      <c r="B20" s="6"/>
      <c r="C20" s="220"/>
      <c r="D20" s="220"/>
      <c r="E20" s="220"/>
      <c r="F20" s="220"/>
      <c r="G20" s="120"/>
      <c r="H20" s="19"/>
      <c r="I20" s="19"/>
    </row>
    <row r="21" spans="2:9" ht="20.100000000000001" customHeight="1">
      <c r="B21" s="6"/>
      <c r="C21" s="220"/>
      <c r="D21" s="220"/>
      <c r="E21" s="220"/>
      <c r="F21" s="220"/>
      <c r="G21" s="120"/>
      <c r="H21" s="19"/>
      <c r="I21" s="19"/>
    </row>
    <row r="22" spans="2:9" ht="20.100000000000001" customHeight="1">
      <c r="B22" s="6"/>
      <c r="C22" s="220"/>
      <c r="D22" s="220"/>
      <c r="E22" s="220"/>
      <c r="F22" s="220"/>
      <c r="G22" s="120"/>
      <c r="H22" s="19"/>
      <c r="I22" s="19"/>
    </row>
    <row r="23" spans="2:9" ht="20.100000000000001" customHeight="1">
      <c r="B23" s="6"/>
      <c r="C23" s="220"/>
      <c r="D23" s="220"/>
      <c r="E23" s="220"/>
      <c r="F23" s="220"/>
      <c r="G23" s="120"/>
      <c r="H23" s="19"/>
      <c r="I23" s="19"/>
    </row>
    <row r="24" spans="2:9" ht="20.100000000000001" customHeight="1">
      <c r="B24" s="6"/>
      <c r="C24" s="220"/>
      <c r="D24" s="220"/>
      <c r="E24" s="220"/>
      <c r="F24" s="220"/>
      <c r="G24" s="120"/>
      <c r="H24" s="19"/>
      <c r="I24" s="19"/>
    </row>
    <row r="25" spans="2:9" ht="20.100000000000001" customHeight="1">
      <c r="B25" s="6"/>
      <c r="C25" s="220"/>
      <c r="D25" s="220"/>
      <c r="E25" s="220"/>
      <c r="F25" s="220"/>
      <c r="G25" s="120"/>
      <c r="H25" s="19"/>
      <c r="I25" s="19"/>
    </row>
    <row r="26" spans="2:9" ht="20.100000000000001" customHeight="1">
      <c r="B26" s="6"/>
      <c r="C26" s="220"/>
      <c r="D26" s="220"/>
      <c r="E26" s="220"/>
      <c r="F26" s="220"/>
      <c r="G26" s="120"/>
      <c r="H26" s="19"/>
      <c r="I26" s="19"/>
    </row>
    <row r="27" spans="2:9" ht="20.100000000000001" customHeight="1">
      <c r="B27" s="6"/>
      <c r="C27" s="220"/>
      <c r="D27" s="220"/>
      <c r="E27" s="220"/>
      <c r="F27" s="220"/>
      <c r="G27" s="120"/>
      <c r="H27" s="19"/>
      <c r="I27" s="19"/>
    </row>
    <row r="28" spans="2:9" ht="20.100000000000001" customHeight="1">
      <c r="B28" s="6"/>
      <c r="C28" s="220"/>
      <c r="D28" s="220"/>
      <c r="E28" s="220"/>
      <c r="F28" s="220"/>
      <c r="G28" s="120"/>
      <c r="H28" s="19"/>
      <c r="I28" s="19"/>
    </row>
    <row r="29" spans="2:9" ht="20.100000000000001" customHeight="1">
      <c r="B29" s="6"/>
      <c r="C29" s="220"/>
      <c r="D29" s="220"/>
      <c r="E29" s="220"/>
      <c r="F29" s="220"/>
      <c r="G29" s="120"/>
      <c r="H29" s="19"/>
      <c r="I29" s="19"/>
    </row>
    <row r="30" spans="2:9" ht="20.100000000000001" customHeight="1">
      <c r="B30" s="6"/>
      <c r="C30" s="220"/>
      <c r="D30" s="220"/>
      <c r="E30" s="220"/>
      <c r="F30" s="220"/>
      <c r="G30" s="120"/>
      <c r="H30" s="19"/>
      <c r="I30" s="19"/>
    </row>
    <row r="31" spans="2:9" ht="20.100000000000001" customHeight="1">
      <c r="B31" s="6"/>
      <c r="C31" s="220"/>
      <c r="D31" s="220"/>
      <c r="E31" s="220"/>
      <c r="F31" s="220"/>
      <c r="G31" s="120"/>
      <c r="H31" s="19"/>
      <c r="I31" s="19"/>
    </row>
    <row r="32" spans="2:9" ht="20.100000000000001" customHeight="1">
      <c r="B32" s="6"/>
      <c r="C32" s="220"/>
      <c r="D32" s="220"/>
      <c r="E32" s="220"/>
      <c r="F32" s="220"/>
      <c r="G32" s="120"/>
      <c r="H32" s="19"/>
      <c r="I32" s="19"/>
    </row>
    <row r="33" spans="3:9" ht="20.100000000000001" customHeight="1">
      <c r="C33" s="220"/>
      <c r="D33" s="220"/>
      <c r="E33" s="220"/>
      <c r="F33" s="220"/>
      <c r="G33" s="120"/>
      <c r="H33" s="19"/>
      <c r="I33" s="19"/>
    </row>
    <row r="34" spans="3:9" ht="20.100000000000001" customHeight="1">
      <c r="C34" s="220"/>
      <c r="D34" s="220"/>
      <c r="E34" s="220"/>
      <c r="F34" s="220"/>
      <c r="G34" s="120"/>
      <c r="H34" s="19"/>
      <c r="I34" s="19"/>
    </row>
    <row r="35" spans="3:9" ht="20.100000000000001" customHeight="1">
      <c r="C35" s="220"/>
      <c r="D35" s="220"/>
      <c r="E35" s="220"/>
      <c r="F35" s="220"/>
      <c r="G35" s="120"/>
      <c r="H35" s="19"/>
      <c r="I35" s="19"/>
    </row>
    <row r="36" spans="3:9" ht="20.100000000000001" customHeight="1">
      <c r="C36" s="220"/>
      <c r="D36" s="220"/>
      <c r="E36" s="220"/>
      <c r="F36" s="220"/>
      <c r="G36" s="120"/>
      <c r="H36" s="19"/>
      <c r="I36" s="19"/>
    </row>
    <row r="37" spans="3:9" ht="20.100000000000001" customHeight="1">
      <c r="C37" s="220"/>
      <c r="D37" s="220"/>
      <c r="E37" s="220"/>
      <c r="F37" s="220"/>
      <c r="G37" s="120"/>
      <c r="H37" s="19"/>
      <c r="I37" s="19"/>
    </row>
    <row r="38" spans="3:9" ht="20.100000000000001" customHeight="1">
      <c r="C38" s="220"/>
      <c r="D38" s="220"/>
      <c r="E38" s="220"/>
      <c r="F38" s="220"/>
      <c r="G38" s="120"/>
      <c r="H38" s="19"/>
      <c r="I38" s="19"/>
    </row>
    <row r="39" spans="3:9" ht="20.100000000000001" customHeight="1">
      <c r="C39" s="220"/>
      <c r="D39" s="220"/>
      <c r="E39" s="220"/>
      <c r="F39" s="220"/>
      <c r="G39" s="120"/>
      <c r="H39" s="19"/>
      <c r="I39" s="19"/>
    </row>
    <row r="40" spans="3:9" ht="20.100000000000001" customHeight="1">
      <c r="C40" s="220"/>
      <c r="D40" s="220"/>
      <c r="E40" s="220"/>
      <c r="F40" s="220"/>
      <c r="G40" s="120"/>
      <c r="H40" s="19"/>
      <c r="I40" s="19"/>
    </row>
    <row r="41" spans="3:9" ht="20.100000000000001" customHeight="1">
      <c r="C41" s="220"/>
      <c r="D41" s="220"/>
      <c r="E41" s="220"/>
      <c r="F41" s="220"/>
      <c r="G41" s="120"/>
      <c r="H41" s="19"/>
      <c r="I41" s="19"/>
    </row>
    <row r="42" spans="3:9" ht="20.100000000000001" customHeight="1">
      <c r="C42" s="220"/>
      <c r="D42" s="220"/>
      <c r="E42" s="220"/>
      <c r="F42" s="220"/>
      <c r="G42" s="120"/>
      <c r="H42" s="19"/>
      <c r="I42" s="19"/>
    </row>
    <row r="43" spans="3:9" ht="20.100000000000001" customHeight="1">
      <c r="C43" s="220"/>
      <c r="D43" s="220"/>
      <c r="E43" s="220"/>
      <c r="F43" s="220"/>
      <c r="G43" s="120"/>
      <c r="H43" s="19"/>
      <c r="I43" s="19"/>
    </row>
    <row r="44" spans="3:9" ht="20.100000000000001" customHeight="1">
      <c r="C44" s="220"/>
      <c r="D44" s="220"/>
      <c r="E44" s="220"/>
      <c r="F44" s="220"/>
      <c r="G44" s="120"/>
      <c r="H44" s="19"/>
      <c r="I44" s="19"/>
    </row>
    <row r="45" spans="3:9" ht="20.100000000000001" customHeight="1">
      <c r="C45" s="220"/>
      <c r="D45" s="220"/>
      <c r="E45" s="220"/>
      <c r="F45" s="220"/>
      <c r="G45" s="120"/>
      <c r="H45" s="19"/>
      <c r="I45" s="19"/>
    </row>
    <row r="46" spans="3:9" ht="20.100000000000001" customHeight="1">
      <c r="C46" s="220"/>
      <c r="D46" s="220"/>
      <c r="E46" s="220"/>
      <c r="F46" s="220"/>
      <c r="G46" s="120"/>
      <c r="H46" s="19"/>
      <c r="I46" s="19"/>
    </row>
    <row r="47" spans="3:9" ht="20.100000000000001" customHeight="1">
      <c r="C47" s="220"/>
      <c r="D47" s="220"/>
      <c r="E47" s="220"/>
      <c r="F47" s="220"/>
      <c r="G47" s="120"/>
      <c r="H47" s="19"/>
      <c r="I47" s="19"/>
    </row>
    <row r="48" spans="3:9" ht="20.100000000000001" customHeight="1">
      <c r="C48" s="220"/>
      <c r="D48" s="220"/>
      <c r="E48" s="220"/>
      <c r="F48" s="220"/>
      <c r="G48" s="120"/>
      <c r="H48" s="19"/>
      <c r="I48" s="19"/>
    </row>
    <row r="49" spans="3:9" ht="20.100000000000001" customHeight="1">
      <c r="C49" s="220"/>
      <c r="D49" s="220"/>
      <c r="E49" s="220"/>
      <c r="F49" s="220"/>
      <c r="G49" s="120"/>
      <c r="H49" s="19"/>
      <c r="I49" s="19"/>
    </row>
    <row r="50" spans="3:9" ht="20.100000000000001" customHeight="1">
      <c r="C50" s="220"/>
      <c r="D50" s="220"/>
      <c r="E50" s="220"/>
      <c r="F50" s="220"/>
      <c r="G50" s="120"/>
      <c r="H50" s="19"/>
      <c r="I50" s="19"/>
    </row>
  </sheetData>
  <sheetProtection algorithmName="SHA-512" hashValue="/H7o+aLhfVmjWSUuL2V3HwAPTe1wiMD9I+an6iGLGdqvdMetLyo0CRBOzr+Eew4Biw4rNIL4Ul8otCeNgRaTrw==" saltValue="DLYKtFMdFA2bHwr6JdFavg==" spinCount="100000" sheet="1" objects="1" scenarios="1"/>
  <mergeCells count="41">
    <mergeCell ref="C16:F16"/>
    <mergeCell ref="C17:F17"/>
    <mergeCell ref="C18:F18"/>
    <mergeCell ref="C14:F14"/>
    <mergeCell ref="B1:G1"/>
    <mergeCell ref="C15:F15"/>
    <mergeCell ref="C11:G11"/>
    <mergeCell ref="C22:F22"/>
    <mergeCell ref="C23:F23"/>
    <mergeCell ref="C24:F24"/>
    <mergeCell ref="C19:F19"/>
    <mergeCell ref="C20:F20"/>
    <mergeCell ref="C21:F21"/>
    <mergeCell ref="C28:F28"/>
    <mergeCell ref="C29:F29"/>
    <mergeCell ref="C30:F30"/>
    <mergeCell ref="C25:F25"/>
    <mergeCell ref="C26:F26"/>
    <mergeCell ref="C27:F27"/>
    <mergeCell ref="C34:F34"/>
    <mergeCell ref="C35:F35"/>
    <mergeCell ref="C36:F36"/>
    <mergeCell ref="C31:F31"/>
    <mergeCell ref="C32:F32"/>
    <mergeCell ref="C33:F33"/>
    <mergeCell ref="K4:M4"/>
    <mergeCell ref="C49:F49"/>
    <mergeCell ref="C50:F50"/>
    <mergeCell ref="C3:G3"/>
    <mergeCell ref="C46:F46"/>
    <mergeCell ref="C47:F47"/>
    <mergeCell ref="C48:F48"/>
    <mergeCell ref="C43:F43"/>
    <mergeCell ref="C44:F44"/>
    <mergeCell ref="C45:F45"/>
    <mergeCell ref="C40:F40"/>
    <mergeCell ref="C41:F41"/>
    <mergeCell ref="C42:F42"/>
    <mergeCell ref="C37:F37"/>
    <mergeCell ref="C38:F38"/>
    <mergeCell ref="C39:F39"/>
  </mergeCells>
  <pageMargins left="0.70866141732283472" right="0.70866141732283472" top="0.74803149606299213" bottom="0.74803149606299213" header="0.31496062992125984" footer="0.31496062992125984"/>
  <pageSetup paperSize="9" scale="46" orientation="landscape" r:id="rId1"/>
  <headerFooter>
    <oddFooter>Pagina &amp;P van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2196F-6541-404E-9FD3-A9EB0D4CD994}">
  <sheetPr>
    <pageSetUpPr fitToPage="1"/>
  </sheetPr>
  <dimension ref="A1:G9"/>
  <sheetViews>
    <sheetView workbookViewId="0">
      <selection activeCell="E8" sqref="E8"/>
    </sheetView>
  </sheetViews>
  <sheetFormatPr defaultColWidth="9" defaultRowHeight="15.75"/>
  <cols>
    <col min="1" max="1" width="2" style="123" customWidth="1"/>
    <col min="2" max="2" width="3" style="4" bestFit="1" customWidth="1"/>
    <col min="3" max="3" width="22.7109375" style="121" customWidth="1"/>
    <col min="4" max="4" width="20.28515625" style="121" customWidth="1"/>
    <col min="5" max="5" width="13.28515625" style="121" customWidth="1"/>
    <col min="6" max="6" width="21" style="124" customWidth="1"/>
    <col min="7" max="7" width="17.140625" style="124" customWidth="1"/>
    <col min="8" max="16384" width="9" style="121"/>
  </cols>
  <sheetData>
    <row r="1" spans="1:7" s="1" customFormat="1" ht="87" customHeight="1">
      <c r="A1" s="10"/>
      <c r="B1" s="226" t="s">
        <v>105</v>
      </c>
      <c r="C1" s="227"/>
      <c r="D1" s="227"/>
      <c r="E1" s="227"/>
      <c r="F1" s="227"/>
      <c r="G1" s="227"/>
    </row>
    <row r="2" spans="1:7" ht="12.75">
      <c r="B2" s="125" t="s">
        <v>13</v>
      </c>
      <c r="C2" s="126"/>
      <c r="D2" s="126"/>
      <c r="F2" s="121"/>
    </row>
    <row r="3" spans="1:7">
      <c r="B3" s="12"/>
      <c r="C3" s="13" t="s">
        <v>9</v>
      </c>
      <c r="D3" s="14"/>
      <c r="E3" s="14"/>
      <c r="F3" s="15"/>
      <c r="G3" s="15"/>
    </row>
    <row r="4" spans="1:7" ht="68.25" customHeight="1">
      <c r="B4" s="6"/>
      <c r="C4" s="194" t="s">
        <v>106</v>
      </c>
      <c r="D4" s="225"/>
      <c r="E4" s="225"/>
      <c r="F4" s="225"/>
      <c r="G4" s="225"/>
    </row>
    <row r="5" spans="1:7" ht="15.75" customHeight="1" thickBot="1">
      <c r="B5" s="6"/>
      <c r="C5" s="17"/>
      <c r="D5" s="136"/>
      <c r="E5" s="136"/>
      <c r="F5" s="136"/>
      <c r="G5" s="136"/>
    </row>
    <row r="6" spans="1:7" s="122" customFormat="1">
      <c r="A6" s="127"/>
      <c r="B6" s="94"/>
      <c r="F6" s="128" t="s">
        <v>26</v>
      </c>
      <c r="G6" s="129"/>
    </row>
    <row r="7" spans="1:7" s="122" customFormat="1" ht="12" customHeight="1">
      <c r="A7" s="127"/>
      <c r="B7" s="50"/>
      <c r="C7" s="199" t="s">
        <v>9</v>
      </c>
      <c r="D7" s="200"/>
      <c r="E7" s="95" t="s">
        <v>19</v>
      </c>
      <c r="F7" s="111" t="s">
        <v>107</v>
      </c>
      <c r="G7" s="92" t="s">
        <v>4</v>
      </c>
    </row>
    <row r="8" spans="1:7" s="122" customFormat="1">
      <c r="A8" s="127"/>
      <c r="B8" s="94"/>
      <c r="C8" s="201" t="s">
        <v>108</v>
      </c>
      <c r="D8" s="202"/>
      <c r="E8" s="133"/>
      <c r="F8" s="134">
        <f>8*600</f>
        <v>4800</v>
      </c>
      <c r="G8" s="130">
        <f>(1-E8)*F8</f>
        <v>4800</v>
      </c>
    </row>
    <row r="9" spans="1:7" s="122" customFormat="1" ht="16.5" thickBot="1">
      <c r="A9" s="127"/>
      <c r="B9" s="94"/>
      <c r="F9" s="131"/>
      <c r="G9" s="132">
        <f>G8</f>
        <v>4800</v>
      </c>
    </row>
  </sheetData>
  <sheetProtection algorithmName="SHA-512" hashValue="7WiAhfHU5fG48ZYCvudL13nnP2Z1YGEWtv3KhrZ9x+ozfqb1QW8df1C1lT+qDwlclDUwbnkg7iWEbj8PZ3h52w==" saltValue="h7wzMrhTN4ZpaZcBKy+G2Q==" spinCount="100000" sheet="1" objects="1" scenarios="1"/>
  <mergeCells count="4">
    <mergeCell ref="C4:G4"/>
    <mergeCell ref="C7:D7"/>
    <mergeCell ref="C8:D8"/>
    <mergeCell ref="B1:G1"/>
  </mergeCells>
  <pageMargins left="0.70866141732283472" right="0.70866141732283472" top="0.74803149606299213" bottom="0.74803149606299213" header="0.31496062992125984" footer="0.31496062992125984"/>
  <pageSetup paperSize="9" scale="89" orientation="portrait" r:id="rId1"/>
  <headerFooter>
    <oddFooter>Pagina &amp;P van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F8B39-9842-48E2-AF69-01345D64453A}">
  <sheetPr>
    <pageSetUpPr fitToPage="1"/>
  </sheetPr>
  <dimension ref="A1:I16"/>
  <sheetViews>
    <sheetView showGridLines="0" workbookViewId="0">
      <selection activeCell="C14" sqref="C14"/>
    </sheetView>
  </sheetViews>
  <sheetFormatPr defaultColWidth="9" defaultRowHeight="15.75"/>
  <cols>
    <col min="1" max="1" width="2" style="5" customWidth="1"/>
    <col min="2" max="2" width="3" style="4" bestFit="1" customWidth="1"/>
    <col min="3" max="3" width="6.7109375" style="2" customWidth="1"/>
    <col min="4" max="4" width="31.42578125" style="2" customWidth="1"/>
    <col min="5" max="5" width="16" style="2" customWidth="1"/>
    <col min="6" max="8" width="18.5703125" style="2" customWidth="1"/>
    <col min="9" max="9" width="20.140625" style="2" customWidth="1"/>
    <col min="10" max="16384" width="9" style="2"/>
  </cols>
  <sheetData>
    <row r="1" spans="1:9" s="1" customFormat="1" ht="66" customHeight="1">
      <c r="A1" s="10"/>
      <c r="B1" s="228" t="s">
        <v>109</v>
      </c>
      <c r="C1" s="229"/>
      <c r="D1" s="229"/>
      <c r="E1" s="229"/>
      <c r="F1" s="229"/>
      <c r="G1" s="229"/>
      <c r="H1" s="229"/>
    </row>
    <row r="2" spans="1:9" ht="27" customHeight="1">
      <c r="B2" s="116" t="s">
        <v>13</v>
      </c>
      <c r="C2" s="117"/>
      <c r="D2" s="117"/>
      <c r="E2" s="117"/>
    </row>
    <row r="3" spans="1:9" ht="102.75" customHeight="1">
      <c r="B3" s="6"/>
      <c r="C3" s="194" t="s">
        <v>110</v>
      </c>
      <c r="D3" s="194"/>
      <c r="E3" s="194"/>
      <c r="F3" s="194"/>
      <c r="G3" s="194"/>
      <c r="H3" s="194"/>
      <c r="I3" s="194"/>
    </row>
    <row r="4" spans="1:9" ht="19.5" customHeight="1">
      <c r="B4" s="6"/>
      <c r="C4" s="173" t="s">
        <v>111</v>
      </c>
      <c r="D4" s="17"/>
      <c r="E4" s="17"/>
      <c r="F4" s="17"/>
      <c r="G4" s="17"/>
      <c r="H4" s="17"/>
      <c r="I4" s="17"/>
    </row>
    <row r="5" spans="1:9" ht="12.75">
      <c r="B5" s="6"/>
      <c r="C5" s="163">
        <v>0.1</v>
      </c>
      <c r="D5" s="17" t="s">
        <v>112</v>
      </c>
      <c r="E5" s="17"/>
      <c r="F5" s="17"/>
      <c r="G5" s="17"/>
      <c r="H5" s="17"/>
      <c r="I5" s="17"/>
    </row>
    <row r="6" spans="1:9" ht="16.5" customHeight="1" thickBot="1">
      <c r="B6" s="6"/>
      <c r="C6" s="164">
        <v>30</v>
      </c>
      <c r="D6" s="17" t="s">
        <v>113</v>
      </c>
      <c r="E6" s="17"/>
      <c r="F6" s="17"/>
      <c r="G6" s="17"/>
      <c r="H6" s="17"/>
      <c r="I6" s="17"/>
    </row>
    <row r="7" spans="1:9" ht="21" customHeight="1">
      <c r="B7" s="6"/>
      <c r="D7" s="17"/>
      <c r="E7" s="17"/>
      <c r="F7" s="214" t="s">
        <v>26</v>
      </c>
      <c r="G7" s="215"/>
      <c r="H7" s="215"/>
      <c r="I7" s="216"/>
    </row>
    <row r="8" spans="1:9" ht="63.75" customHeight="1">
      <c r="B8" s="6"/>
      <c r="C8" s="230" t="s">
        <v>114</v>
      </c>
      <c r="D8" s="231"/>
      <c r="E8" s="27" t="s">
        <v>115</v>
      </c>
      <c r="F8" s="165" t="s">
        <v>116</v>
      </c>
      <c r="G8" s="166" t="s">
        <v>117</v>
      </c>
      <c r="H8" s="166" t="s">
        <v>118</v>
      </c>
      <c r="I8" s="88" t="s">
        <v>119</v>
      </c>
    </row>
    <row r="9" spans="1:9" ht="27.95" customHeight="1">
      <c r="B9" s="6"/>
      <c r="C9" s="93" t="s">
        <v>49</v>
      </c>
      <c r="D9" s="167"/>
      <c r="E9" s="162"/>
      <c r="F9" s="168">
        <f>$C$5*'G. Aantallen per locatie'!C5</f>
        <v>0.2</v>
      </c>
      <c r="G9" s="169">
        <f t="shared" ref="G9:G15" si="0">E9*F9*$C$6</f>
        <v>0</v>
      </c>
      <c r="H9" s="169">
        <f>$C$6*'C. Diensten'!F9*F9</f>
        <v>0</v>
      </c>
      <c r="I9" s="113">
        <f>G9+-H9</f>
        <v>0</v>
      </c>
    </row>
    <row r="10" spans="1:9" ht="27.95" customHeight="1">
      <c r="B10" s="6"/>
      <c r="C10" s="93" t="s">
        <v>50</v>
      </c>
      <c r="D10" s="167"/>
      <c r="E10" s="162"/>
      <c r="F10" s="168">
        <f>$C$5*'G. Aantallen per locatie'!C6</f>
        <v>0.2</v>
      </c>
      <c r="G10" s="169">
        <f t="shared" si="0"/>
        <v>0</v>
      </c>
      <c r="H10" s="169">
        <f>$C$6*'C. Diensten'!F10*F10</f>
        <v>0</v>
      </c>
      <c r="I10" s="113">
        <f t="shared" ref="I10:I15" si="1">G10+-H10</f>
        <v>0</v>
      </c>
    </row>
    <row r="11" spans="1:9" ht="27.95" customHeight="1">
      <c r="B11" s="6"/>
      <c r="C11" s="93" t="s">
        <v>51</v>
      </c>
      <c r="D11" s="167"/>
      <c r="E11" s="162"/>
      <c r="F11" s="168">
        <f>$C$5*'G. Aantallen per locatie'!C7</f>
        <v>1.8</v>
      </c>
      <c r="G11" s="169">
        <f t="shared" si="0"/>
        <v>0</v>
      </c>
      <c r="H11" s="169">
        <f>$C$6*'C. Diensten'!F11*F11</f>
        <v>0</v>
      </c>
      <c r="I11" s="113">
        <f t="shared" si="1"/>
        <v>0</v>
      </c>
    </row>
    <row r="12" spans="1:9" ht="27.95" customHeight="1">
      <c r="B12" s="6"/>
      <c r="C12" s="93" t="s">
        <v>52</v>
      </c>
      <c r="D12" s="167"/>
      <c r="E12" s="162"/>
      <c r="F12" s="168">
        <f>$C$5*'G. Aantallen per locatie'!C8</f>
        <v>0.1</v>
      </c>
      <c r="G12" s="169">
        <f t="shared" si="0"/>
        <v>0</v>
      </c>
      <c r="H12" s="169">
        <f>$C$6*'C. Diensten'!F12*F12</f>
        <v>0</v>
      </c>
      <c r="I12" s="113">
        <f t="shared" si="1"/>
        <v>0</v>
      </c>
    </row>
    <row r="13" spans="1:9" ht="27.95" customHeight="1">
      <c r="B13" s="6"/>
      <c r="C13" s="93" t="s">
        <v>53</v>
      </c>
      <c r="D13" s="167"/>
      <c r="E13" s="162"/>
      <c r="F13" s="168">
        <f>$C$5*'G. Aantallen per locatie'!C9</f>
        <v>0.2</v>
      </c>
      <c r="G13" s="169">
        <f t="shared" si="0"/>
        <v>0</v>
      </c>
      <c r="H13" s="169">
        <f>$C$6*'C. Diensten'!F13*F13</f>
        <v>0</v>
      </c>
      <c r="I13" s="113">
        <f t="shared" si="1"/>
        <v>0</v>
      </c>
    </row>
    <row r="14" spans="1:9" s="52" customFormat="1" ht="27.95" customHeight="1">
      <c r="A14" s="49"/>
      <c r="B14" s="50"/>
      <c r="C14" s="93" t="s">
        <v>120</v>
      </c>
      <c r="D14" s="167"/>
      <c r="E14" s="162"/>
      <c r="F14" s="168">
        <f>$C$5*'G. Aantallen per locatie'!C10</f>
        <v>0.2</v>
      </c>
      <c r="G14" s="169">
        <f t="shared" si="0"/>
        <v>0</v>
      </c>
      <c r="H14" s="169">
        <f>$C$6*'C. Diensten'!F17*F14</f>
        <v>0</v>
      </c>
      <c r="I14" s="113">
        <f t="shared" si="1"/>
        <v>0</v>
      </c>
    </row>
    <row r="15" spans="1:9" s="52" customFormat="1" ht="27.95" customHeight="1">
      <c r="A15" s="49"/>
      <c r="B15" s="50"/>
      <c r="C15" s="93" t="s">
        <v>58</v>
      </c>
      <c r="D15" s="167"/>
      <c r="E15" s="162"/>
      <c r="F15" s="168">
        <f>$C$5*'G. Aantallen per locatie'!C11</f>
        <v>0.1</v>
      </c>
      <c r="G15" s="169">
        <f t="shared" si="0"/>
        <v>0</v>
      </c>
      <c r="H15" s="169">
        <f>$C$6*'C. Diensten'!F21*F15</f>
        <v>0</v>
      </c>
      <c r="I15" s="113">
        <f t="shared" si="1"/>
        <v>0</v>
      </c>
    </row>
    <row r="16" spans="1:9" ht="21.95" customHeight="1" thickBot="1">
      <c r="B16" s="6"/>
      <c r="C16" s="16"/>
      <c r="D16" s="16"/>
      <c r="E16" s="16"/>
      <c r="F16" s="170"/>
      <c r="G16" s="171"/>
      <c r="H16" s="171"/>
      <c r="I16" s="172">
        <f>SUM(I9:I15)</f>
        <v>0</v>
      </c>
    </row>
  </sheetData>
  <sheetProtection algorithmName="SHA-512" hashValue="K3czyx3IcNzGQjaPjflvZjyaFSoMPOtOK2Y47NXA/G0cGGs9ic0yWHZ+XGThTtk3JCTAhTYYQ3ZD0B+K/mqhNQ==" saltValue="ILZ0EZ+66Iqf+CdiMVGvTA==" spinCount="100000" sheet="1" objects="1" scenarios="1"/>
  <mergeCells count="4">
    <mergeCell ref="F7:I7"/>
    <mergeCell ref="B1:H1"/>
    <mergeCell ref="C3:I3"/>
    <mergeCell ref="C8:D8"/>
  </mergeCells>
  <pageMargins left="0.70866141732283472" right="0.70866141732283472" top="0.74803149606299213" bottom="0.74803149606299213" header="0.31496062992125984" footer="0.31496062992125984"/>
  <pageSetup paperSize="9" scale="66" orientation="portrait" r:id="rId1"/>
  <headerFooter>
    <oddFooter>Pagina &amp;P van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5620F-3129-4769-8621-ED9E88CC2253}">
  <sheetPr>
    <pageSetUpPr fitToPage="1"/>
  </sheetPr>
  <dimension ref="B2:I21"/>
  <sheetViews>
    <sheetView workbookViewId="0"/>
  </sheetViews>
  <sheetFormatPr defaultRowHeight="12.75"/>
  <cols>
    <col min="1" max="1" width="5.42578125" customWidth="1"/>
    <col min="2" max="2" width="34.5703125" customWidth="1"/>
    <col min="3" max="3" width="12.42578125" customWidth="1"/>
    <col min="4" max="9" width="14" style="64" customWidth="1"/>
  </cols>
  <sheetData>
    <row r="2" spans="2:9">
      <c r="B2" s="119" t="s">
        <v>121</v>
      </c>
    </row>
    <row r="4" spans="2:9" ht="25.5">
      <c r="B4" t="s">
        <v>122</v>
      </c>
      <c r="C4" s="65" t="s">
        <v>123</v>
      </c>
      <c r="D4" s="174" t="s">
        <v>124</v>
      </c>
      <c r="E4" s="174" t="s">
        <v>125</v>
      </c>
      <c r="F4" s="174" t="s">
        <v>126</v>
      </c>
      <c r="G4" s="174" t="s">
        <v>127</v>
      </c>
      <c r="H4" s="174" t="s">
        <v>128</v>
      </c>
      <c r="I4" s="174" t="s">
        <v>129</v>
      </c>
    </row>
    <row r="5" spans="2:9">
      <c r="B5" t="s">
        <v>130</v>
      </c>
      <c r="C5" s="64">
        <v>2</v>
      </c>
      <c r="D5" s="64">
        <v>2</v>
      </c>
    </row>
    <row r="6" spans="2:9">
      <c r="B6" t="s">
        <v>131</v>
      </c>
      <c r="C6" s="64">
        <v>2</v>
      </c>
      <c r="H6" s="64">
        <v>1</v>
      </c>
      <c r="I6" s="64">
        <v>1</v>
      </c>
    </row>
    <row r="7" spans="2:9">
      <c r="B7" t="s">
        <v>132</v>
      </c>
      <c r="C7" s="64">
        <v>18</v>
      </c>
      <c r="D7" s="64">
        <v>14</v>
      </c>
      <c r="E7" s="64">
        <v>1</v>
      </c>
      <c r="F7" s="64">
        <v>1</v>
      </c>
      <c r="G7" s="64">
        <v>2</v>
      </c>
    </row>
    <row r="8" spans="2:9">
      <c r="B8" t="s">
        <v>133</v>
      </c>
      <c r="C8" s="64">
        <v>1</v>
      </c>
      <c r="D8" s="64">
        <v>1</v>
      </c>
    </row>
    <row r="9" spans="2:9">
      <c r="B9" s="16" t="s">
        <v>134</v>
      </c>
      <c r="C9" s="64">
        <v>2</v>
      </c>
      <c r="D9" s="64">
        <v>2</v>
      </c>
    </row>
    <row r="10" spans="2:9">
      <c r="B10" t="s">
        <v>135</v>
      </c>
      <c r="C10" s="64">
        <v>2</v>
      </c>
      <c r="D10" s="64">
        <v>2</v>
      </c>
    </row>
    <row r="11" spans="2:9">
      <c r="B11" t="s">
        <v>58</v>
      </c>
      <c r="C11" s="64">
        <v>1</v>
      </c>
      <c r="D11" s="64">
        <v>1</v>
      </c>
    </row>
    <row r="15" spans="2:9">
      <c r="B15" s="161" t="s">
        <v>136</v>
      </c>
    </row>
    <row r="16" spans="2:9">
      <c r="B16" t="s">
        <v>137</v>
      </c>
    </row>
    <row r="17" spans="2:2">
      <c r="B17" t="s">
        <v>138</v>
      </c>
    </row>
    <row r="18" spans="2:2">
      <c r="B18" t="s">
        <v>139</v>
      </c>
    </row>
    <row r="19" spans="2:2">
      <c r="B19" t="s">
        <v>140</v>
      </c>
    </row>
    <row r="20" spans="2:2">
      <c r="B20" t="s">
        <v>141</v>
      </c>
    </row>
    <row r="21" spans="2:2">
      <c r="B21" t="s">
        <v>142</v>
      </c>
    </row>
  </sheetData>
  <sheetProtection algorithmName="SHA-512" hashValue="c719Vk+VyLdP7xCn6UL5++9SEu2qZU+ss9iexYH8iOL6EN3HwFItOxp+3din00ZxLBpg8+F0687SjIvv7+4E+w==" saltValue="1X+ZCmpqgXK2zcLV5n2SXg==" spinCount="100000" sheet="1" objects="1" scenarios="1"/>
  <pageMargins left="0.70866141732283472" right="0.70866141732283472" top="0.74803149606299213" bottom="0.74803149606299213" header="0.31496062992125984" footer="0.31496062992125984"/>
  <pageSetup paperSize="9" scale="65" orientation="portrait" r:id="rId1"/>
  <headerFooter>
    <oddFooter>Pagina &amp;P van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BC4D751C8ABA543BBD5896CAE1C872B" ma:contentTypeVersion="12" ma:contentTypeDescription="Een nieuw document maken." ma:contentTypeScope="" ma:versionID="4f60509e911da6a3a00774f625ae0073">
  <xsd:schema xmlns:xsd="http://www.w3.org/2001/XMLSchema" xmlns:xs="http://www.w3.org/2001/XMLSchema" xmlns:p="http://schemas.microsoft.com/office/2006/metadata/properties" xmlns:ns2="87f39e6f-4bff-48d0-bd06-9369af3c3a2b" xmlns:ns3="64ad4df5-6118-42a0-bbb4-dea15916c060" targetNamespace="http://schemas.microsoft.com/office/2006/metadata/properties" ma:root="true" ma:fieldsID="77dd3110e5634791c069ab11e6beb331" ns2:_="" ns3:_="">
    <xsd:import namespace="87f39e6f-4bff-48d0-bd06-9369af3c3a2b"/>
    <xsd:import namespace="64ad4df5-6118-42a0-bbb4-dea15916c06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f39e6f-4bff-48d0-bd06-9369af3c3a2b"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4ad4df5-6118-42a0-bbb4-dea15916c06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87f39e6f-4bff-48d0-bd06-9369af3c3a2b">UTSP-170368959-520</_dlc_DocId>
    <_dlc_DocIdUrl xmlns="87f39e6f-4bff-48d0-bd06-9369af3c3a2b">
      <Url>https://provincieutrecht.sharepoint.com/sites/prjct-ToekomstbestendigICTFundament---INKOOP/_layouts/15/DocIdRedir.aspx?ID=UTSP-170368959-520</Url>
      <Description>UTSP-170368959-520</Description>
    </_dlc_DocIdUrl>
    <lcf76f155ced4ddcb4097134ff3c332f xmlns="64ad4df5-6118-42a0-bbb4-dea15916c06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847EE92-B4F5-4784-9770-7F1F51E5A5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f39e6f-4bff-48d0-bd06-9369af3c3a2b"/>
    <ds:schemaRef ds:uri="64ad4df5-6118-42a0-bbb4-dea15916c0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EC8357-A52C-4A7B-9D9C-B0DD16DFE5B7}">
  <ds:schemaRefs>
    <ds:schemaRef ds:uri="http://schemas.microsoft.com/office/2006/metadata/properties"/>
    <ds:schemaRef ds:uri="http://schemas.microsoft.com/office/infopath/2007/PartnerControls"/>
    <ds:schemaRef ds:uri="87f39e6f-4bff-48d0-bd06-9369af3c3a2b"/>
    <ds:schemaRef ds:uri="64ad4df5-6118-42a0-bbb4-dea15916c060"/>
  </ds:schemaRefs>
</ds:datastoreItem>
</file>

<file path=customXml/itemProps3.xml><?xml version="1.0" encoding="utf-8"?>
<ds:datastoreItem xmlns:ds="http://schemas.openxmlformats.org/officeDocument/2006/customXml" ds:itemID="{F7C6CD50-B1BD-4BFC-B6ED-C566ED3F1567}">
  <ds:schemaRefs>
    <ds:schemaRef ds:uri="http://schemas.microsoft.com/sharepoint/v3/contenttype/forms"/>
  </ds:schemaRefs>
</ds:datastoreItem>
</file>

<file path=customXml/itemProps4.xml><?xml version="1.0" encoding="utf-8"?>
<ds:datastoreItem xmlns:ds="http://schemas.openxmlformats.org/officeDocument/2006/customXml" ds:itemID="{04F0A412-42F8-4A54-B171-40FE1AA43313}">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3</vt:i4>
      </vt:variant>
    </vt:vector>
  </HeadingPairs>
  <TitlesOfParts>
    <vt:vector size="10" baseType="lpstr">
      <vt:lpstr>A. Vergelijkingsprijs</vt:lpstr>
      <vt:lpstr>B. Eenmalig en Changes</vt:lpstr>
      <vt:lpstr>C. Diensten</vt:lpstr>
      <vt:lpstr>D. Opties</vt:lpstr>
      <vt:lpstr>E. Korting</vt:lpstr>
      <vt:lpstr>F. Flexibiliteit</vt:lpstr>
      <vt:lpstr>G. Aantallen per locatie</vt:lpstr>
      <vt:lpstr>'A. Vergelijkingsprijs'!Afdrukbereik</vt:lpstr>
      <vt:lpstr>'F. Flexibiliteit'!Afdrukbereik</vt:lpstr>
      <vt:lpstr>'A. Vergelijkingsprijs'!Afdruktitels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Programma van Eisen VIPU</dc:title>
  <dc:subject/>
  <dc:creator>ir. Durk Boersma</dc:creator>
  <cp:keywords>Provincie Utrecht</cp:keywords>
  <dc:description/>
  <cp:lastModifiedBy>Vries, Max de</cp:lastModifiedBy>
  <cp:revision/>
  <dcterms:created xsi:type="dcterms:W3CDTF">2015-01-20T19:48:58Z</dcterms:created>
  <dcterms:modified xsi:type="dcterms:W3CDTF">2025-07-18T17:09:45Z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-173034687</vt:i4>
  </property>
  <property fmtid="{D5CDD505-2E9C-101B-9397-08002B2CF9AE}" pid="3" name="_NewReviewCycle">
    <vt:lpwstr/>
  </property>
  <property fmtid="{D5CDD505-2E9C-101B-9397-08002B2CF9AE}" pid="4" name="_EmailSubject">
    <vt:lpwstr>versie 1.4</vt:lpwstr>
  </property>
  <property fmtid="{D5CDD505-2E9C-101B-9397-08002B2CF9AE}" pid="5" name="_AuthorEmail">
    <vt:lpwstr>Hennie.Vianen@provincie-utrecht.nl</vt:lpwstr>
  </property>
  <property fmtid="{D5CDD505-2E9C-101B-9397-08002B2CF9AE}" pid="6" name="_AuthorEmailDisplayName">
    <vt:lpwstr>Vianen, Hennie</vt:lpwstr>
  </property>
  <property fmtid="{D5CDD505-2E9C-101B-9397-08002B2CF9AE}" pid="7" name="_PreviousAdHocReviewCycleID">
    <vt:i4>-1061224239</vt:i4>
  </property>
  <property fmtid="{D5CDD505-2E9C-101B-9397-08002B2CF9AE}" pid="8" name="_ReviewingToolsShownOnce">
    <vt:lpwstr/>
  </property>
  <property fmtid="{D5CDD505-2E9C-101B-9397-08002B2CF9AE}" pid="9" name="ContentTypeId">
    <vt:lpwstr>0x0101008BC4D751C8ABA543BBD5896CAE1C872B</vt:lpwstr>
  </property>
  <property fmtid="{D5CDD505-2E9C-101B-9397-08002B2CF9AE}" pid="10" name="_dlc_DocIdItemGuid">
    <vt:lpwstr>70db4470-4335-47bd-a1d9-e8c0f86f73a7</vt:lpwstr>
  </property>
  <property fmtid="{D5CDD505-2E9C-101B-9397-08002B2CF9AE}" pid="11" name="MediaServiceImageTags">
    <vt:lpwstr/>
  </property>
</Properties>
</file>