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defaultThemeVersion="124226"/>
  <mc:AlternateContent xmlns:mc="http://schemas.openxmlformats.org/markup-compatibility/2006">
    <mc:Choice Requires="x15">
      <x15ac:absPath xmlns:x15ac="http://schemas.microsoft.com/office/spreadsheetml/2010/11/ac" url="I:\ABG\AJZ\Frank\verzekeringen\TMP bestanden verzekeringen\"/>
    </mc:Choice>
  </mc:AlternateContent>
  <xr:revisionPtr revIDLastSave="0" documentId="8_{3BA52971-B11D-45D2-A912-F7531356E934}" xr6:coauthVersionLast="47" xr6:coauthVersionMax="47" xr10:uidLastSave="{00000000-0000-0000-0000-000000000000}"/>
  <bookViews>
    <workbookView xWindow="-120" yWindow="-120" windowWidth="29040" windowHeight="15990" xr2:uid="{00000000-000D-0000-FFFF-FFFF00000000}"/>
  </bookViews>
  <sheets>
    <sheet name="specificatie" sheetId="1" r:id="rId1"/>
  </sheets>
  <definedNames>
    <definedName name="_xlnm._FilterDatabase" localSheetId="0" hidden="1">specificatie!$A$1:$AC$51</definedName>
    <definedName name="_xlnm.Print_Area" localSheetId="0">specificatie!$B$1:$P$63</definedName>
    <definedName name="_xlnm.Print_Titles" localSheetId="0">specificatie!$1:$2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M8" i="1" l="1"/>
  <c r="O8" i="1" s="1"/>
  <c r="P8" i="1" s="1"/>
  <c r="I8" i="1"/>
  <c r="J8" i="1" s="1"/>
  <c r="O55" i="1"/>
  <c r="P55" i="1" s="1"/>
  <c r="M24" i="1"/>
  <c r="O24" i="1" s="1"/>
  <c r="L24" i="1"/>
  <c r="N24" i="1" s="1"/>
  <c r="I24" i="1"/>
  <c r="O6" i="1"/>
  <c r="L6" i="1"/>
  <c r="N6" i="1" s="1"/>
  <c r="I6" i="1"/>
  <c r="P6" i="1" l="1"/>
  <c r="P24" i="1"/>
  <c r="O7" i="1"/>
  <c r="O10" i="1"/>
  <c r="O13" i="1"/>
  <c r="O15" i="1"/>
  <c r="O17" i="1"/>
  <c r="O20" i="1"/>
  <c r="O21" i="1"/>
  <c r="O22" i="1"/>
  <c r="O25" i="1"/>
  <c r="O26" i="1"/>
  <c r="O28" i="1"/>
  <c r="O29" i="1"/>
  <c r="O30" i="1"/>
  <c r="O31" i="1"/>
  <c r="O32" i="1"/>
  <c r="O33" i="1"/>
  <c r="O34" i="1"/>
  <c r="O35" i="1"/>
  <c r="O36" i="1"/>
  <c r="O37" i="1"/>
  <c r="O39" i="1"/>
  <c r="O42" i="1"/>
  <c r="O43" i="1"/>
  <c r="O44" i="1"/>
  <c r="O47" i="1"/>
  <c r="O48" i="1"/>
  <c r="O49" i="1"/>
  <c r="O51" i="1"/>
  <c r="O52" i="1"/>
  <c r="O54" i="1"/>
  <c r="N54" i="1"/>
  <c r="N52" i="1"/>
  <c r="P54" i="1" l="1"/>
  <c r="P52" i="1"/>
  <c r="M14" i="1"/>
  <c r="O14" i="1" s="1"/>
  <c r="L14" i="1"/>
  <c r="N14" i="1" s="1"/>
  <c r="I14" i="1"/>
  <c r="M40" i="1"/>
  <c r="O40" i="1" s="1"/>
  <c r="L40" i="1"/>
  <c r="N40" i="1" s="1"/>
  <c r="I40" i="1"/>
  <c r="M53" i="1"/>
  <c r="O53" i="1" s="1"/>
  <c r="L53" i="1"/>
  <c r="N53" i="1" s="1"/>
  <c r="P53" i="1" s="1"/>
  <c r="P14" i="1" l="1"/>
  <c r="P40" i="1"/>
  <c r="J13" i="1"/>
  <c r="L13" i="1" s="1"/>
  <c r="N13" i="1" s="1"/>
  <c r="P13" i="1" s="1"/>
  <c r="K57" i="1"/>
  <c r="M46" i="1"/>
  <c r="O46" i="1" s="1"/>
  <c r="M45" i="1"/>
  <c r="O45" i="1" s="1"/>
  <c r="M38" i="1"/>
  <c r="O38" i="1" s="1"/>
  <c r="M27" i="1"/>
  <c r="O27" i="1" s="1"/>
  <c r="M23" i="1"/>
  <c r="O23" i="1" s="1"/>
  <c r="M19" i="1"/>
  <c r="O19" i="1" s="1"/>
  <c r="M18" i="1"/>
  <c r="O18" i="1" s="1"/>
  <c r="M12" i="1"/>
  <c r="O12" i="1" s="1"/>
  <c r="M11" i="1"/>
  <c r="O11" i="1" s="1"/>
  <c r="M9" i="1"/>
  <c r="O9" i="1" s="1"/>
  <c r="M50" i="1"/>
  <c r="O50" i="1" s="1"/>
  <c r="M41" i="1"/>
  <c r="O41" i="1" s="1"/>
  <c r="M16" i="1"/>
  <c r="O16" i="1" s="1"/>
  <c r="M5" i="1"/>
  <c r="O5" i="1" s="1"/>
  <c r="L51" i="1"/>
  <c r="N51" i="1" s="1"/>
  <c r="P51" i="1" s="1"/>
  <c r="L49" i="1"/>
  <c r="N49" i="1" s="1"/>
  <c r="P49" i="1" s="1"/>
  <c r="L48" i="1"/>
  <c r="N48" i="1" s="1"/>
  <c r="P48" i="1" s="1"/>
  <c r="L47" i="1"/>
  <c r="N47" i="1" s="1"/>
  <c r="P47" i="1" s="1"/>
  <c r="L46" i="1"/>
  <c r="N46" i="1" s="1"/>
  <c r="L45" i="1"/>
  <c r="N45" i="1" s="1"/>
  <c r="L44" i="1"/>
  <c r="N44" i="1" s="1"/>
  <c r="P44" i="1" s="1"/>
  <c r="L43" i="1"/>
  <c r="N43" i="1" s="1"/>
  <c r="P43" i="1" s="1"/>
  <c r="L42" i="1"/>
  <c r="N42" i="1" s="1"/>
  <c r="P42" i="1" s="1"/>
  <c r="L41" i="1"/>
  <c r="N41" i="1" s="1"/>
  <c r="L39" i="1"/>
  <c r="N39" i="1" s="1"/>
  <c r="P39" i="1" s="1"/>
  <c r="L38" i="1"/>
  <c r="N38" i="1" s="1"/>
  <c r="L37" i="1"/>
  <c r="N37" i="1" s="1"/>
  <c r="P37" i="1" s="1"/>
  <c r="L36" i="1"/>
  <c r="N36" i="1" s="1"/>
  <c r="P36" i="1" s="1"/>
  <c r="L35" i="1"/>
  <c r="N35" i="1" s="1"/>
  <c r="P35" i="1" s="1"/>
  <c r="L34" i="1"/>
  <c r="N34" i="1" s="1"/>
  <c r="P34" i="1" s="1"/>
  <c r="L33" i="1"/>
  <c r="N33" i="1" s="1"/>
  <c r="P33" i="1" s="1"/>
  <c r="L32" i="1"/>
  <c r="N32" i="1" s="1"/>
  <c r="P32" i="1" s="1"/>
  <c r="L31" i="1"/>
  <c r="N31" i="1" s="1"/>
  <c r="P31" i="1" s="1"/>
  <c r="L30" i="1"/>
  <c r="N30" i="1" s="1"/>
  <c r="P30" i="1" s="1"/>
  <c r="L29" i="1"/>
  <c r="N29" i="1" s="1"/>
  <c r="P29" i="1" s="1"/>
  <c r="L28" i="1"/>
  <c r="N28" i="1" s="1"/>
  <c r="P28" i="1" s="1"/>
  <c r="L27" i="1"/>
  <c r="N27" i="1" s="1"/>
  <c r="L26" i="1"/>
  <c r="N26" i="1" s="1"/>
  <c r="P26" i="1" s="1"/>
  <c r="L25" i="1"/>
  <c r="N25" i="1" s="1"/>
  <c r="P25" i="1" s="1"/>
  <c r="L23" i="1"/>
  <c r="N23" i="1" s="1"/>
  <c r="L22" i="1"/>
  <c r="N22" i="1" s="1"/>
  <c r="P22" i="1" s="1"/>
  <c r="L21" i="1"/>
  <c r="N21" i="1" s="1"/>
  <c r="P21" i="1" s="1"/>
  <c r="L20" i="1"/>
  <c r="N20" i="1" s="1"/>
  <c r="P20" i="1" s="1"/>
  <c r="L17" i="1"/>
  <c r="N17" i="1" s="1"/>
  <c r="P17" i="1" s="1"/>
  <c r="L16" i="1"/>
  <c r="N16" i="1" s="1"/>
  <c r="L5" i="1"/>
  <c r="N5" i="1" s="1"/>
  <c r="L7" i="1"/>
  <c r="N7" i="1" s="1"/>
  <c r="P7" i="1" s="1"/>
  <c r="L9" i="1"/>
  <c r="N9" i="1" s="1"/>
  <c r="L10" i="1"/>
  <c r="N10" i="1" s="1"/>
  <c r="P10" i="1" s="1"/>
  <c r="L11" i="1"/>
  <c r="N11" i="1" s="1"/>
  <c r="L12" i="1"/>
  <c r="N12" i="1" s="1"/>
  <c r="L4" i="1"/>
  <c r="N4" i="1" s="1"/>
  <c r="I50" i="1"/>
  <c r="J50" i="1" s="1"/>
  <c r="I48" i="1"/>
  <c r="I47" i="1"/>
  <c r="I46" i="1"/>
  <c r="I45" i="1"/>
  <c r="I44" i="1"/>
  <c r="I43" i="1"/>
  <c r="I42" i="1"/>
  <c r="I41" i="1"/>
  <c r="I39" i="1"/>
  <c r="I38" i="1"/>
  <c r="I37" i="1"/>
  <c r="I36" i="1"/>
  <c r="I35" i="1"/>
  <c r="I34" i="1"/>
  <c r="I33" i="1"/>
  <c r="I32" i="1"/>
  <c r="I31" i="1"/>
  <c r="I30" i="1"/>
  <c r="I29" i="1"/>
  <c r="I28" i="1"/>
  <c r="I27" i="1"/>
  <c r="I26" i="1"/>
  <c r="I25" i="1"/>
  <c r="I23" i="1"/>
  <c r="I22" i="1"/>
  <c r="I21" i="1"/>
  <c r="I20" i="1"/>
  <c r="I19" i="1"/>
  <c r="J19" i="1" s="1"/>
  <c r="I18" i="1"/>
  <c r="J18" i="1" s="1"/>
  <c r="I17" i="1"/>
  <c r="I15" i="1"/>
  <c r="J15" i="1" s="1"/>
  <c r="I13" i="1"/>
  <c r="I12" i="1"/>
  <c r="I11" i="1"/>
  <c r="I10" i="1"/>
  <c r="I9" i="1"/>
  <c r="I7" i="1"/>
  <c r="I5" i="1"/>
  <c r="I4" i="1"/>
  <c r="P23" i="1" l="1"/>
  <c r="P16" i="1"/>
  <c r="P38" i="1"/>
  <c r="P5" i="1"/>
  <c r="P9" i="1"/>
  <c r="P12" i="1"/>
  <c r="P46" i="1"/>
  <c r="P41" i="1"/>
  <c r="P4" i="1"/>
  <c r="O57" i="1"/>
  <c r="P27" i="1"/>
  <c r="P11" i="1"/>
  <c r="P45" i="1"/>
  <c r="J57" i="1"/>
  <c r="M57" i="1"/>
  <c r="L15" i="1"/>
  <c r="N15" i="1" s="1"/>
  <c r="P15" i="1" s="1"/>
  <c r="L19" i="1"/>
  <c r="N19" i="1" s="1"/>
  <c r="P19" i="1" s="1"/>
  <c r="L18" i="1"/>
  <c r="N18" i="1" s="1"/>
  <c r="P18" i="1" s="1"/>
  <c r="L50" i="1"/>
  <c r="N50" i="1" s="1"/>
  <c r="P50" i="1" s="1"/>
  <c r="N57" i="1" l="1"/>
  <c r="P57" i="1"/>
  <c r="L57" i="1"/>
  <c r="I57"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Petra Cornelisse</author>
    <author>Marc van Dongen</author>
  </authors>
  <commentList>
    <comment ref="L8" authorId="0" shapeId="0" xr:uid="{DD24CF5B-77F2-462B-8D70-181BF50C9BF5}">
      <text>
        <r>
          <rPr>
            <b/>
            <sz val="9"/>
            <color indexed="81"/>
            <rFont val="Tahoma"/>
            <family val="2"/>
          </rPr>
          <t xml:space="preserve">marktwaarde zie rapport </t>
        </r>
      </text>
    </comment>
    <comment ref="B17" authorId="1" shapeId="0" xr:uid="{287D7CE0-86F6-4ACC-B1EE-19506ECE1DDC}">
      <text>
        <r>
          <rPr>
            <b/>
            <sz val="9"/>
            <color indexed="81"/>
            <rFont val="Tahoma"/>
            <family val="2"/>
          </rPr>
          <t>Marc van Dongen:</t>
        </r>
        <r>
          <rPr>
            <sz val="9"/>
            <color indexed="81"/>
            <rFont val="Tahoma"/>
            <family val="2"/>
          </rPr>
          <t xml:space="preserve">
is deze waarde nog voldoende? Vorig jaar vor ca € 130,000 zonnepanelen aangebracht
</t>
        </r>
      </text>
    </comment>
    <comment ref="F25" authorId="0" shapeId="0" xr:uid="{F0697F77-4293-4D02-A5AF-545734AB3170}">
      <text>
        <r>
          <rPr>
            <sz val="9"/>
            <color indexed="81"/>
            <rFont val="Tahoma"/>
            <family val="2"/>
          </rPr>
          <t>sporthal en zwembad</t>
        </r>
      </text>
    </comment>
    <comment ref="C41" authorId="0" shapeId="0" xr:uid="{835814FF-6629-46A5-BF0E-421046B49CCE}">
      <text>
        <r>
          <rPr>
            <b/>
            <sz val="9"/>
            <color indexed="81"/>
            <rFont val="Tahoma"/>
            <family val="2"/>
          </rPr>
          <t>Petra Cornelisse:</t>
        </r>
        <r>
          <rPr>
            <sz val="9"/>
            <color indexed="81"/>
            <rFont val="Tahoma"/>
            <family val="2"/>
          </rPr>
          <t xml:space="preserve">
040618 mail ontvangen van relatie huisnr. m/z 52 ipv 54</t>
        </r>
      </text>
    </comment>
    <comment ref="F44" authorId="1" shapeId="0" xr:uid="{79DC41A8-7D72-4FF4-8F82-A264AA72C19C}">
      <text>
        <r>
          <rPr>
            <b/>
            <sz val="9"/>
            <color indexed="81"/>
            <rFont val="Tahoma"/>
            <family val="2"/>
          </rPr>
          <t>Marc van Dongen:</t>
        </r>
        <r>
          <rPr>
            <sz val="9"/>
            <color indexed="81"/>
            <rFont val="Tahoma"/>
            <family val="2"/>
          </rPr>
          <t xml:space="preserve">
we hebben nu toch het hele gebouw?
</t>
        </r>
      </text>
    </comment>
    <comment ref="F51" authorId="0" shapeId="0" xr:uid="{F07929C5-5C28-45CF-82EB-A105F3C9646C}">
      <text>
        <r>
          <rPr>
            <sz val="9"/>
            <color indexed="81"/>
            <rFont val="Tahoma"/>
            <family val="2"/>
          </rPr>
          <t>getaxeerd door Machielsen Prinsenbeek Vastgoedadviezen, 23-07-2021 rapportnr 550899 RT</t>
        </r>
      </text>
    </comment>
  </commentList>
</comments>
</file>

<file path=xl/sharedStrings.xml><?xml version="1.0" encoding="utf-8"?>
<sst xmlns="http://schemas.openxmlformats.org/spreadsheetml/2006/main" count="663" uniqueCount="217">
  <si>
    <t>6.065.110.0.34.500</t>
  </si>
  <si>
    <t>6.072.202.0.34.500</t>
  </si>
  <si>
    <t>5.030.000.0.34.500</t>
  </si>
  <si>
    <t>6.012.021.4.34.500</t>
  </si>
  <si>
    <t>5.460.000.0.34.500</t>
  </si>
  <si>
    <t>6.0002.44.0.34.500</t>
  </si>
  <si>
    <t>6.053.002.0.34.500</t>
  </si>
  <si>
    <t>6.053.107.0.34.500</t>
  </si>
  <si>
    <t>6.053.110.0.34.500</t>
  </si>
  <si>
    <t>6.053.00.4.034.500</t>
  </si>
  <si>
    <t>6.054.120.0.34.500</t>
  </si>
  <si>
    <t>6.058.015.0.34.500</t>
  </si>
  <si>
    <t>6.053.044.0.34.500</t>
  </si>
  <si>
    <t>6.042.060.0.34.500</t>
  </si>
  <si>
    <t>6.420.200.0.34.500</t>
  </si>
  <si>
    <t>6.042.260.0.34.500</t>
  </si>
  <si>
    <t>Straat</t>
  </si>
  <si>
    <t>Omschrijving</t>
  </si>
  <si>
    <t>Nieuwstraat</t>
  </si>
  <si>
    <t>functienummer</t>
  </si>
  <si>
    <t>Gemeentehuis</t>
  </si>
  <si>
    <t>Brandweerkazerne</t>
  </si>
  <si>
    <t>Milieustraat</t>
  </si>
  <si>
    <t>Gemeentewerf</t>
  </si>
  <si>
    <t>Kapel</t>
  </si>
  <si>
    <t>Sporthal</t>
  </si>
  <si>
    <t>Jongerencentrum</t>
  </si>
  <si>
    <t>Schoolstraat</t>
  </si>
  <si>
    <t xml:space="preserve">Raadhuisplein </t>
  </si>
  <si>
    <t xml:space="preserve">Bisschop de Vetplein </t>
  </si>
  <si>
    <t>Sportcomplex v.v. Rijen</t>
  </si>
  <si>
    <t>Sportparkweg</t>
  </si>
  <si>
    <t xml:space="preserve">Sportcomplex </t>
  </si>
  <si>
    <t>St. Annastraat</t>
  </si>
  <si>
    <t>Rembrandtlaan</t>
  </si>
  <si>
    <t>Hoofdstraat</t>
  </si>
  <si>
    <t>Bejaardensociëteit</t>
  </si>
  <si>
    <t>Kerkstraat</t>
  </si>
  <si>
    <t>Parallelweg</t>
  </si>
  <si>
    <t>Schoorsteen</t>
  </si>
  <si>
    <t>Pastoor Gillisstraat</t>
  </si>
  <si>
    <t>Vijf Eiken</t>
  </si>
  <si>
    <t>Sportcomplex Spiridon</t>
  </si>
  <si>
    <t>Kunst BKR Regeling</t>
  </si>
  <si>
    <t>Diverse adressen</t>
  </si>
  <si>
    <t>A. Adriaansenpad</t>
  </si>
  <si>
    <t xml:space="preserve">Burgemeester Krollaan </t>
  </si>
  <si>
    <t>Woning</t>
  </si>
  <si>
    <t>Pompgemaal</t>
  </si>
  <si>
    <t>Totaal</t>
  </si>
  <si>
    <t>Inventaris</t>
  </si>
  <si>
    <t>5 t/m 7</t>
  </si>
  <si>
    <t>Kantine + kleedlokalen</t>
  </si>
  <si>
    <t>Ridderstraat</t>
  </si>
  <si>
    <t>Multifunctionele accommodatie</t>
  </si>
  <si>
    <t>Schoolstraat (sportinventaris)</t>
  </si>
  <si>
    <t>Schoolstraat (onderwijsinventaris)</t>
  </si>
  <si>
    <t>Gebouwen</t>
  </si>
  <si>
    <t>6.053.100.0.34.500</t>
  </si>
  <si>
    <t>6.053.105.0.34.500</t>
  </si>
  <si>
    <t>6.063.010.0.34.500</t>
  </si>
  <si>
    <t>6.063.062.0.34.500</t>
  </si>
  <si>
    <t>Schoenmakerspad</t>
  </si>
  <si>
    <t>Hulten</t>
  </si>
  <si>
    <t>Gilze</t>
  </si>
  <si>
    <t>4 kleedkamers + scheidsruimte HCR (Hockeyclub)</t>
  </si>
  <si>
    <t xml:space="preserve"> 13/15</t>
  </si>
  <si>
    <t>huisnr.</t>
  </si>
  <si>
    <t>postcode</t>
  </si>
  <si>
    <t>plaatsnaam</t>
  </si>
  <si>
    <t>5126 ce</t>
  </si>
  <si>
    <t>5126 pt</t>
  </si>
  <si>
    <t>Rijen</t>
  </si>
  <si>
    <t>5121 jx</t>
  </si>
  <si>
    <t>5126 vz</t>
  </si>
  <si>
    <t>5126 ca</t>
  </si>
  <si>
    <t>5121 mp</t>
  </si>
  <si>
    <t>5126 bh</t>
  </si>
  <si>
    <t>5121 cb</t>
  </si>
  <si>
    <t>5121 vs</t>
  </si>
  <si>
    <t>5126 ck</t>
  </si>
  <si>
    <t>5121 eg</t>
  </si>
  <si>
    <t>5121 vr</t>
  </si>
  <si>
    <t>5121 em</t>
  </si>
  <si>
    <t>5121 ht</t>
  </si>
  <si>
    <t>5126 gd</t>
  </si>
  <si>
    <t>5126 nd</t>
  </si>
  <si>
    <t>3.025.215.1.34.805</t>
  </si>
  <si>
    <t>6.042.26.0.34.500</t>
  </si>
  <si>
    <t xml:space="preserve"> 2-4</t>
  </si>
  <si>
    <t>Basisschool en kinderopvang</t>
  </si>
  <si>
    <t>5122 le</t>
  </si>
  <si>
    <t>Isabella van Spanjestraat</t>
  </si>
  <si>
    <t>5121 wl</t>
  </si>
  <si>
    <t>5121 ld</t>
  </si>
  <si>
    <t>5121 rg</t>
  </si>
  <si>
    <t>Molenschot</t>
  </si>
  <si>
    <t>5124 rm</t>
  </si>
  <si>
    <t>5126 gb</t>
  </si>
  <si>
    <t>168a</t>
  </si>
  <si>
    <t>99 en 99a</t>
  </si>
  <si>
    <t>Burgemeester Sweensplein</t>
  </si>
  <si>
    <t>6.054.110.0.34.500</t>
  </si>
  <si>
    <t>Historische Waterput</t>
  </si>
  <si>
    <t>Sportcomplex "Den Butter"</t>
  </si>
  <si>
    <t>Hannie Schaftlaan</t>
  </si>
  <si>
    <t>5122 lh</t>
  </si>
  <si>
    <t>woning</t>
  </si>
  <si>
    <t>Julianastraat</t>
  </si>
  <si>
    <t>Brandweerpost</t>
  </si>
  <si>
    <t>7A</t>
  </si>
  <si>
    <t>per 01-07-2020</t>
  </si>
  <si>
    <t>indexcijfer 147,5</t>
  </si>
  <si>
    <t>5121 jj</t>
  </si>
  <si>
    <t>5121 lp</t>
  </si>
  <si>
    <t>5121 lt</t>
  </si>
  <si>
    <t>per 01-07-2021</t>
  </si>
  <si>
    <t>indexcijfer 154,9</t>
  </si>
  <si>
    <t>Hercules</t>
  </si>
  <si>
    <t>Zeecontainer met pompen</t>
  </si>
  <si>
    <t>Opmerkingen</t>
  </si>
  <si>
    <t>bouwjaar &lt; 1992</t>
  </si>
  <si>
    <t>Asbest</t>
  </si>
  <si>
    <t>BMI</t>
  </si>
  <si>
    <t>IMI</t>
  </si>
  <si>
    <t>Leegstand</t>
  </si>
  <si>
    <t>Zonnepanelen</t>
  </si>
  <si>
    <t>asbstinventarisatie</t>
  </si>
  <si>
    <t>Nen 31/40</t>
  </si>
  <si>
    <t>Ja/Nee</t>
  </si>
  <si>
    <t>Inclusief waardes en adressen</t>
  </si>
  <si>
    <t>nee</t>
  </si>
  <si>
    <t>ja</t>
  </si>
  <si>
    <t>exploitant</t>
  </si>
  <si>
    <t>platdak bitumen pir isolatie</t>
  </si>
  <si>
    <t>school</t>
  </si>
  <si>
    <t>zadeldak bitumen pir isolatie</t>
  </si>
  <si>
    <t>onbekend</t>
  </si>
  <si>
    <t xml:space="preserve">ja </t>
  </si>
  <si>
    <t>schuin pannendak pir isolatie</t>
  </si>
  <si>
    <t>platdak metaal open constructie</t>
  </si>
  <si>
    <t>Heemkundekring</t>
  </si>
  <si>
    <t>indexcijfer 163,4</t>
  </si>
  <si>
    <t>per 01-07-2022</t>
  </si>
  <si>
    <t>5125 nl</t>
  </si>
  <si>
    <t>Gerardus Majellastraat</t>
  </si>
  <si>
    <t>Cultureel centrum De Chump</t>
  </si>
  <si>
    <t>Garagebox?? Onbekend bij gebouwbeheer</t>
  </si>
  <si>
    <t>Gymnastiekzaal Sweensplein</t>
  </si>
  <si>
    <t>Strijp</t>
  </si>
  <si>
    <t>5126 ws</t>
  </si>
  <si>
    <t>#1</t>
  </si>
  <si>
    <t>#2</t>
  </si>
  <si>
    <t>Basisschool De Bolster</t>
  </si>
  <si>
    <t>Basisschool Wildschut</t>
  </si>
  <si>
    <t>Prinsenbosch</t>
  </si>
  <si>
    <t>Raadhuisstraat</t>
  </si>
  <si>
    <t>Basisschool De Brakken</t>
  </si>
  <si>
    <t>Catsstraat</t>
  </si>
  <si>
    <t>Basisschool St. Jozef</t>
  </si>
  <si>
    <t>Basisschool Vijf Eiken</t>
  </si>
  <si>
    <t>Tuinstraat</t>
  </si>
  <si>
    <t>van Duivenvoordestraat</t>
  </si>
  <si>
    <t>5124 nm</t>
  </si>
  <si>
    <t>Horeca paviljoen</t>
  </si>
  <si>
    <t>#1, #2</t>
  </si>
  <si>
    <t>AZC BS Prinsenbos</t>
  </si>
  <si>
    <t>5126 rk</t>
  </si>
  <si>
    <t>Verplaatsbaar</t>
  </si>
  <si>
    <t>niet getaxeerd?</t>
  </si>
  <si>
    <t>inventaris niet getaxeerd?</t>
  </si>
  <si>
    <t>per 01-07-2023</t>
  </si>
  <si>
    <t>indexcijfer 124,9</t>
  </si>
  <si>
    <t>indexcijfer 122,5</t>
  </si>
  <si>
    <t>woning met bedrijfsruimte</t>
  </si>
  <si>
    <t>Woning met garage en bedrijfsruimte</t>
  </si>
  <si>
    <t>bedrijfsruimte + loods en bovenwoning</t>
  </si>
  <si>
    <t>Kleedlokaal Handbal-judo</t>
  </si>
  <si>
    <t>4 WMO units</t>
  </si>
  <si>
    <t>105 en 105a</t>
  </si>
  <si>
    <t>107 en 107a</t>
  </si>
  <si>
    <r>
      <t>#1 gebouwen getaxeerd door ATMP Consultancy B.V. d.d. 01-12-2022, rapportnummer 2022.07.20784.000-O</t>
    </r>
    <r>
      <rPr>
        <sz val="10"/>
        <color rgb="FFFF0000"/>
        <rFont val="Arial"/>
        <family val="2"/>
      </rPr>
      <t>-div.nrs</t>
    </r>
    <r>
      <rPr>
        <sz val="10"/>
        <rFont val="Arial"/>
        <family val="2"/>
      </rPr>
      <t xml:space="preserve"> (exclusief fundering)</t>
    </r>
  </si>
  <si>
    <r>
      <t>#2 inventaris getaxeerd door ATMP Consultancy B.V. d.d. 01-12-2022, rapportnummer 2022.07.20784.000-I-</t>
    </r>
    <r>
      <rPr>
        <sz val="10"/>
        <color rgb="FFFF0000"/>
        <rFont val="Arial"/>
        <family val="2"/>
      </rPr>
      <t>div.nrs</t>
    </r>
    <r>
      <rPr>
        <sz val="10"/>
        <rFont val="Arial"/>
        <family val="2"/>
      </rPr>
      <t xml:space="preserve"> (evt. inclusief computerapparatuur)</t>
    </r>
  </si>
  <si>
    <t>luchthal (tijdelijk 1,5 jaar vanaf 01-02-23)</t>
  </si>
  <si>
    <t>De kantoormachines en de inventaris van het gemeentehuis Willibrordplein 1 is verdeeld over de drie gemeentehuizen. De ABG gaat van drie panden naar twee en daarna nieuwbouw in een nieuw pand. Het gemeentehuis in Alphen is het eerst aan de beurt waardoor daar nu enkel nog een KCC en de bestuurszetel aanwezig is. Ik wil daarom de inventaris en de kantoormachines verdelen onder de drie gebouwen waarbij 30% in Alphen-Chaam blijft en 35% ieders naar Baarle-Nassau en Gilze-Rijen gaat</t>
  </si>
  <si>
    <t>waarschijnlijk 2 jaar</t>
  </si>
  <si>
    <t>1 WMO unit</t>
  </si>
  <si>
    <t>Windvang</t>
  </si>
  <si>
    <t>5126 vr</t>
  </si>
  <si>
    <t>nieuw zie mail 160823</t>
  </si>
  <si>
    <t>Mgr Schaepmanstraat</t>
  </si>
  <si>
    <t>2121 tm</t>
  </si>
  <si>
    <t>nieuw per 201223 zie mail 271123, VS inventaris aangepast zie mail 081223</t>
  </si>
  <si>
    <t>MF gebouw</t>
  </si>
  <si>
    <t>unit sportpark Verhoven</t>
  </si>
  <si>
    <t>nieuw waarschijnlijk 2 jaar zie mail 300124</t>
  </si>
  <si>
    <t>Vossenberg</t>
  </si>
  <si>
    <t>5126 pe</t>
  </si>
  <si>
    <t>Vrijstaande woonboerderij met aanpandige garage, gerenoveerde Vlaamse schuur, loods, dubbele oprit, tuin, erf en verdere aanhorigheden (pand wordt tzt gesloopt)</t>
  </si>
  <si>
    <t>per 01-07-2024</t>
  </si>
  <si>
    <t>indexcijfer 130,8</t>
  </si>
  <si>
    <t>indexcijfer 127,2</t>
  </si>
  <si>
    <t>6B</t>
  </si>
  <si>
    <t>aanpassing huisnr zie mail 260624</t>
  </si>
  <si>
    <t>aanpassing naam school zie mail 260624</t>
  </si>
  <si>
    <t>aanpassing vs gebouwen conform taxatie zie mail 150125</t>
  </si>
  <si>
    <t>#3 gebouwen getaxeerd door ATMP Consultancy B.V. d.d. 18-10-2024, rapportnummer 2024.07.20784.000-O (exclusief fundering)</t>
  </si>
  <si>
    <t>#3</t>
  </si>
  <si>
    <t>#4</t>
  </si>
  <si>
    <t>#4 gebouwen getaxeerd door ATMP Consultancy B.V. d.d. 18-10-2024, rapportnummer 2024.07.20784.056-O (exclusief fundering)</t>
  </si>
  <si>
    <t>Pand wordt gesloopt half 2025</t>
  </si>
  <si>
    <t>Warmtepomp</t>
  </si>
  <si>
    <t>Getaxeerd</t>
  </si>
  <si>
    <t>Datum</t>
  </si>
  <si>
    <t>Basisschool Het Fonkelbos</t>
  </si>
  <si>
    <t>Status onderhoud</t>
  </si>
  <si>
    <t>Goed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</si>
</sst>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_-* #,##0_-;_-* #,##0\-;_-* &quot;-&quot;_-;_-@_-"/>
    <numFmt numFmtId="165" formatCode="_-&quot;€&quot;\ * #,##0.00_-;_-&quot;€&quot;\ * #,##0.00\-;_-&quot;€&quot;\ * &quot;-&quot;??_-;_-@_-"/>
    <numFmt numFmtId="166" formatCode="_-&quot;€&quot;\ * #,##0_-;_-&quot;€&quot;\ * #,##0\-;_-&quot;€&quot;\ * &quot;-&quot;_-;_-@_-"/>
  </numFmts>
  <fonts count="17" x14ac:knownFonts="1">
    <font>
      <sz val="10"/>
      <name val="Arial"/>
    </font>
    <font>
      <sz val="10"/>
      <name val="Arial"/>
      <family val="2"/>
    </font>
    <font>
      <sz val="8"/>
      <name val="Arial"/>
      <family val="2"/>
    </font>
    <font>
      <sz val="10"/>
      <name val="Arial"/>
      <family val="2"/>
    </font>
    <font>
      <b/>
      <sz val="10"/>
      <name val="Arial"/>
      <family val="2"/>
    </font>
    <font>
      <b/>
      <i/>
      <sz val="10"/>
      <name val="Arial"/>
      <family val="2"/>
    </font>
    <font>
      <sz val="10"/>
      <name val="Arial"/>
      <family val="2"/>
    </font>
    <font>
      <sz val="9"/>
      <color indexed="81"/>
      <name val="Tahoma"/>
      <family val="2"/>
    </font>
    <font>
      <b/>
      <sz val="9"/>
      <color indexed="81"/>
      <name val="Tahoma"/>
      <family val="2"/>
    </font>
    <font>
      <sz val="10"/>
      <name val="Arial"/>
      <family val="2"/>
    </font>
    <font>
      <sz val="10"/>
      <color rgb="FFFF0000"/>
      <name val="Arial"/>
      <family val="2"/>
    </font>
    <font>
      <sz val="10"/>
      <name val="Arial"/>
      <family val="2"/>
    </font>
    <font>
      <sz val="9"/>
      <name val="Arial"/>
      <family val="2"/>
    </font>
    <font>
      <b/>
      <sz val="9"/>
      <name val="Arial"/>
      <family val="2"/>
    </font>
    <font>
      <i/>
      <sz val="9"/>
      <name val="Arial"/>
      <family val="2"/>
    </font>
    <font>
      <sz val="9"/>
      <color rgb="FFFF0000"/>
      <name val="Arial"/>
      <family val="2"/>
    </font>
    <font>
      <b/>
      <sz val="9"/>
      <color rgb="FFFF0000"/>
      <name val="Arial"/>
      <family val="2"/>
    </font>
  </fonts>
  <fills count="6">
    <fill>
      <patternFill patternType="none"/>
    </fill>
    <fill>
      <patternFill patternType="gray125"/>
    </fill>
    <fill>
      <patternFill patternType="solid">
        <fgColor indexed="22"/>
        <bgColor indexed="64"/>
      </patternFill>
    </fill>
    <fill>
      <patternFill patternType="solid">
        <fgColor theme="0" tint="-0.249977111117893"/>
        <bgColor indexed="64"/>
      </patternFill>
    </fill>
    <fill>
      <patternFill patternType="solid">
        <fgColor theme="0"/>
        <bgColor indexed="64"/>
      </patternFill>
    </fill>
    <fill>
      <patternFill patternType="solid">
        <fgColor rgb="FF92D050"/>
        <bgColor indexed="64"/>
      </patternFill>
    </fill>
  </fills>
  <borders count="8">
    <border>
      <left/>
      <right/>
      <top/>
      <bottom/>
      <diagonal/>
    </border>
    <border>
      <left/>
      <right style="medium">
        <color indexed="64"/>
      </right>
      <top style="medium">
        <color indexed="64"/>
      </top>
      <bottom/>
      <diagonal/>
    </border>
    <border>
      <left/>
      <right style="medium">
        <color indexed="64"/>
      </right>
      <top style="thin">
        <color indexed="64"/>
      </top>
      <bottom/>
      <diagonal/>
    </border>
    <border>
      <left/>
      <right/>
      <top style="thin">
        <color indexed="64"/>
      </top>
      <bottom/>
      <diagonal/>
    </border>
    <border>
      <left/>
      <right style="medium">
        <color indexed="64"/>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top/>
      <bottom style="double">
        <color indexed="64"/>
      </bottom>
      <diagonal/>
    </border>
  </borders>
  <cellStyleXfs count="4">
    <xf numFmtId="0" fontId="0" fillId="0" borderId="0"/>
    <xf numFmtId="165" fontId="6" fillId="0" borderId="0" applyFont="0" applyFill="0" applyBorder="0" applyAlignment="0" applyProtection="0"/>
    <xf numFmtId="165" fontId="9" fillId="0" borderId="0" applyFont="0" applyFill="0" applyBorder="0" applyAlignment="0" applyProtection="0"/>
    <xf numFmtId="44" fontId="11" fillId="0" borderId="0" applyFont="0" applyFill="0" applyBorder="0" applyAlignment="0" applyProtection="0"/>
  </cellStyleXfs>
  <cellXfs count="154">
    <xf numFmtId="0" fontId="0" fillId="0" borderId="0" xfId="0"/>
    <xf numFmtId="0" fontId="3" fillId="0" borderId="0" xfId="0" applyFont="1"/>
    <xf numFmtId="1" fontId="3" fillId="0" borderId="0" xfId="0" applyNumberFormat="1" applyFont="1" applyAlignment="1">
      <alignment horizontal="center"/>
    </xf>
    <xf numFmtId="0" fontId="3" fillId="0" borderId="0" xfId="0" applyFont="1" applyFill="1"/>
    <xf numFmtId="1" fontId="3" fillId="0" borderId="0" xfId="0" applyNumberFormat="1" applyFont="1" applyAlignment="1" applyProtection="1">
      <alignment horizontal="center"/>
    </xf>
    <xf numFmtId="0" fontId="3" fillId="0" borderId="0" xfId="0" applyFont="1" applyAlignment="1">
      <alignment horizontal="left"/>
    </xf>
    <xf numFmtId="0" fontId="4" fillId="2" borderId="0" xfId="0" applyFont="1" applyFill="1"/>
    <xf numFmtId="1" fontId="4" fillId="2" borderId="0" xfId="0" applyNumberFormat="1" applyFont="1" applyFill="1" applyAlignment="1">
      <alignment horizontal="center"/>
    </xf>
    <xf numFmtId="0" fontId="4" fillId="2" borderId="0" xfId="0" applyFont="1" applyFill="1" applyAlignment="1">
      <alignment horizontal="left"/>
    </xf>
    <xf numFmtId="164" fontId="4" fillId="2" borderId="0" xfId="0" applyNumberFormat="1" applyFont="1" applyFill="1" applyAlignment="1">
      <alignment horizontal="left"/>
    </xf>
    <xf numFmtId="0" fontId="5" fillId="0" borderId="0" xfId="0" applyFont="1"/>
    <xf numFmtId="0" fontId="5" fillId="2" borderId="0" xfId="0" applyFont="1" applyFill="1"/>
    <xf numFmtId="1" fontId="5" fillId="2" borderId="0" xfId="0" applyNumberFormat="1" applyFont="1" applyFill="1" applyAlignment="1" applyProtection="1">
      <alignment horizontal="center"/>
    </xf>
    <xf numFmtId="164" fontId="5" fillId="2" borderId="0" xfId="0" applyNumberFormat="1" applyFont="1" applyFill="1" applyAlignment="1" applyProtection="1">
      <alignment horizontal="left"/>
    </xf>
    <xf numFmtId="0" fontId="3" fillId="0" borderId="0" xfId="0" applyFont="1" applyFill="1" applyAlignment="1">
      <alignment vertical="top"/>
    </xf>
    <xf numFmtId="0" fontId="10" fillId="0" borderId="0" xfId="0" applyFont="1"/>
    <xf numFmtId="0" fontId="1" fillId="0" borderId="0" xfId="0" applyFont="1"/>
    <xf numFmtId="0" fontId="1" fillId="0" borderId="0" xfId="0" applyFont="1" applyFill="1"/>
    <xf numFmtId="44" fontId="4" fillId="2" borderId="0" xfId="3" applyFont="1" applyFill="1" applyAlignment="1">
      <alignment horizontal="left"/>
    </xf>
    <xf numFmtId="44" fontId="3" fillId="0" borderId="0" xfId="3" applyFont="1" applyAlignment="1" applyProtection="1">
      <alignment horizontal="left"/>
    </xf>
    <xf numFmtId="44" fontId="3" fillId="0" borderId="0" xfId="3" applyFont="1" applyAlignment="1">
      <alignment horizontal="left"/>
    </xf>
    <xf numFmtId="165" fontId="4" fillId="2" borderId="0" xfId="0" applyNumberFormat="1" applyFont="1" applyFill="1" applyAlignment="1">
      <alignment horizontal="left"/>
    </xf>
    <xf numFmtId="165" fontId="3" fillId="0" borderId="0" xfId="0" applyNumberFormat="1" applyFont="1" applyAlignment="1" applyProtection="1">
      <alignment horizontal="left"/>
    </xf>
    <xf numFmtId="39" fontId="3" fillId="0" borderId="0" xfId="0" applyNumberFormat="1" applyFont="1" applyAlignment="1" applyProtection="1">
      <alignment horizontal="left"/>
    </xf>
    <xf numFmtId="165" fontId="3" fillId="0" borderId="0" xfId="0" applyNumberFormat="1" applyFont="1" applyAlignment="1">
      <alignment horizontal="left"/>
    </xf>
    <xf numFmtId="166" fontId="12" fillId="0" borderId="0" xfId="0" applyNumberFormat="1" applyFont="1" applyAlignment="1">
      <alignment horizontal="center"/>
    </xf>
    <xf numFmtId="166" fontId="12" fillId="4" borderId="0" xfId="0" applyNumberFormat="1" applyFont="1" applyFill="1" applyAlignment="1">
      <alignment horizontal="center"/>
    </xf>
    <xf numFmtId="0" fontId="12" fillId="3" borderId="1" xfId="0" applyFont="1" applyFill="1" applyBorder="1" applyAlignment="1" applyProtection="1">
      <protection hidden="1"/>
    </xf>
    <xf numFmtId="0" fontId="12" fillId="3" borderId="0" xfId="0" applyFont="1" applyFill="1" applyAlignment="1" applyProtection="1">
      <protection hidden="1"/>
    </xf>
    <xf numFmtId="0" fontId="12" fillId="0" borderId="0" xfId="0" applyFont="1" applyAlignment="1"/>
    <xf numFmtId="49" fontId="12" fillId="3" borderId="2" xfId="3" applyNumberFormat="1" applyFont="1" applyFill="1" applyBorder="1" applyAlignment="1" applyProtection="1">
      <protection hidden="1"/>
    </xf>
    <xf numFmtId="49" fontId="12" fillId="3" borderId="3" xfId="3" applyNumberFormat="1" applyFont="1" applyFill="1" applyBorder="1" applyAlignment="1" applyProtection="1">
      <protection hidden="1"/>
    </xf>
    <xf numFmtId="0" fontId="13" fillId="3" borderId="3" xfId="0" applyFont="1" applyFill="1" applyBorder="1" applyAlignment="1" applyProtection="1">
      <protection hidden="1"/>
    </xf>
    <xf numFmtId="49" fontId="12" fillId="3" borderId="4" xfId="3" applyNumberFormat="1" applyFont="1" applyFill="1" applyBorder="1" applyAlignment="1" applyProtection="1">
      <protection hidden="1"/>
    </xf>
    <xf numFmtId="49" fontId="12" fillId="3" borderId="0" xfId="3" applyNumberFormat="1" applyFont="1" applyFill="1" applyBorder="1" applyAlignment="1" applyProtection="1">
      <protection hidden="1"/>
    </xf>
    <xf numFmtId="0" fontId="13" fillId="3" borderId="5" xfId="0" applyFont="1" applyFill="1" applyBorder="1" applyAlignment="1" applyProtection="1">
      <protection hidden="1"/>
    </xf>
    <xf numFmtId="0" fontId="12" fillId="0" borderId="6" xfId="0" applyFont="1" applyBorder="1" applyAlignment="1" applyProtection="1">
      <protection hidden="1"/>
    </xf>
    <xf numFmtId="166" fontId="12" fillId="0" borderId="6" xfId="0" applyNumberFormat="1" applyFont="1" applyBorder="1" applyAlignment="1"/>
    <xf numFmtId="0" fontId="0" fillId="0" borderId="0" xfId="0" applyAlignment="1"/>
    <xf numFmtId="0" fontId="1" fillId="0" borderId="6" xfId="0" applyFont="1" applyBorder="1" applyAlignment="1">
      <alignment horizontal="left"/>
    </xf>
    <xf numFmtId="165" fontId="5" fillId="2" borderId="7" xfId="0" applyNumberFormat="1" applyFont="1" applyFill="1" applyBorder="1" applyProtection="1"/>
    <xf numFmtId="165" fontId="5" fillId="2" borderId="7" xfId="0" applyNumberFormat="1" applyFont="1" applyFill="1" applyBorder="1" applyAlignment="1" applyProtection="1">
      <alignment horizontal="left"/>
    </xf>
    <xf numFmtId="0" fontId="3" fillId="0" borderId="6" xfId="0" applyFont="1" applyFill="1" applyBorder="1"/>
    <xf numFmtId="1" fontId="3" fillId="0" borderId="6" xfId="0" applyNumberFormat="1" applyFont="1" applyFill="1" applyBorder="1" applyAlignment="1" applyProtection="1">
      <alignment horizontal="center"/>
    </xf>
    <xf numFmtId="44" fontId="3" fillId="0" borderId="6" xfId="3" applyFont="1" applyFill="1" applyBorder="1" applyAlignment="1">
      <alignment horizontal="left"/>
    </xf>
    <xf numFmtId="165" fontId="3" fillId="0" borderId="6" xfId="0" applyNumberFormat="1" applyFont="1" applyFill="1" applyBorder="1" applyAlignment="1">
      <alignment horizontal="left"/>
    </xf>
    <xf numFmtId="0" fontId="1" fillId="0" borderId="6" xfId="0" applyFont="1" applyFill="1" applyBorder="1"/>
    <xf numFmtId="1" fontId="1" fillId="0" borderId="6" xfId="0" applyNumberFormat="1" applyFont="1" applyFill="1" applyBorder="1" applyAlignment="1" applyProtection="1">
      <alignment horizontal="center"/>
    </xf>
    <xf numFmtId="1" fontId="1" fillId="0" borderId="6" xfId="0" applyNumberFormat="1" applyFont="1" applyBorder="1" applyAlignment="1" applyProtection="1">
      <alignment horizontal="center"/>
    </xf>
    <xf numFmtId="49" fontId="1" fillId="0" borderId="6" xfId="0" applyNumberFormat="1" applyFont="1" applyBorder="1" applyAlignment="1" applyProtection="1">
      <alignment horizontal="left"/>
    </xf>
    <xf numFmtId="44" fontId="1" fillId="0" borderId="6" xfId="3" applyFont="1" applyFill="1" applyBorder="1" applyAlignment="1">
      <alignment horizontal="left"/>
    </xf>
    <xf numFmtId="165" fontId="1" fillId="0" borderId="6" xfId="0" applyNumberFormat="1" applyFont="1" applyFill="1" applyBorder="1" applyAlignment="1" applyProtection="1">
      <alignment horizontal="left"/>
    </xf>
    <xf numFmtId="1" fontId="3" fillId="0" borderId="6" xfId="0" applyNumberFormat="1" applyFont="1" applyFill="1" applyBorder="1" applyAlignment="1">
      <alignment horizontal="center"/>
    </xf>
    <xf numFmtId="165" fontId="3" fillId="0" borderId="6" xfId="0" applyNumberFormat="1" applyFont="1" applyFill="1" applyBorder="1" applyAlignment="1" applyProtection="1">
      <alignment horizontal="left"/>
    </xf>
    <xf numFmtId="0" fontId="1" fillId="0" borderId="6" xfId="0" applyNumberFormat="1" applyFont="1" applyFill="1" applyBorder="1" applyAlignment="1">
      <alignment horizontal="left"/>
    </xf>
    <xf numFmtId="1" fontId="1" fillId="0" borderId="6" xfId="0" applyNumberFormat="1" applyFont="1" applyFill="1" applyBorder="1" applyAlignment="1">
      <alignment horizontal="center"/>
    </xf>
    <xf numFmtId="0" fontId="1" fillId="0" borderId="6" xfId="0" applyNumberFormat="1" applyFont="1" applyFill="1" applyBorder="1" applyAlignment="1" applyProtection="1">
      <alignment horizontal="left"/>
    </xf>
    <xf numFmtId="165" fontId="1" fillId="0" borderId="6" xfId="0" applyNumberFormat="1" applyFont="1" applyFill="1" applyBorder="1" applyAlignment="1">
      <alignment horizontal="left"/>
    </xf>
    <xf numFmtId="0" fontId="1" fillId="0" borderId="6" xfId="0" applyFont="1" applyBorder="1"/>
    <xf numFmtId="165" fontId="1" fillId="0" borderId="6" xfId="0" applyNumberFormat="1" applyFont="1" applyBorder="1" applyAlignment="1" applyProtection="1">
      <alignment horizontal="left"/>
    </xf>
    <xf numFmtId="0" fontId="3" fillId="0" borderId="6" xfId="0" applyFont="1" applyFill="1" applyBorder="1" applyAlignment="1">
      <alignment vertical="top"/>
    </xf>
    <xf numFmtId="165" fontId="3" fillId="0" borderId="6" xfId="0" applyNumberFormat="1" applyFont="1" applyFill="1" applyBorder="1" applyAlignment="1">
      <alignment horizontal="left" vertical="top"/>
    </xf>
    <xf numFmtId="49" fontId="3" fillId="0" borderId="6" xfId="0" applyNumberFormat="1" applyFont="1" applyFill="1" applyBorder="1" applyAlignment="1" applyProtection="1">
      <alignment horizontal="center"/>
    </xf>
    <xf numFmtId="0" fontId="1" fillId="0" borderId="6" xfId="0" applyNumberFormat="1" applyFont="1" applyFill="1" applyBorder="1" applyAlignment="1" applyProtection="1">
      <alignment horizontal="left" vertical="top"/>
    </xf>
    <xf numFmtId="44" fontId="10" fillId="0" borderId="6" xfId="3" applyFont="1" applyBorder="1" applyAlignment="1" applyProtection="1">
      <alignment horizontal="left"/>
    </xf>
    <xf numFmtId="165" fontId="10" fillId="0" borderId="6" xfId="0" applyNumberFormat="1" applyFont="1" applyBorder="1" applyAlignment="1" applyProtection="1">
      <alignment horizontal="left"/>
    </xf>
    <xf numFmtId="165" fontId="10" fillId="0" borderId="6" xfId="0" applyNumberFormat="1" applyFont="1" applyFill="1" applyBorder="1" applyAlignment="1">
      <alignment horizontal="left"/>
    </xf>
    <xf numFmtId="0" fontId="15" fillId="0" borderId="6" xfId="0" applyFont="1" applyBorder="1" applyAlignment="1" applyProtection="1">
      <protection hidden="1"/>
    </xf>
    <xf numFmtId="0" fontId="1" fillId="0" borderId="6" xfId="0" applyNumberFormat="1" applyFont="1" applyBorder="1" applyAlignment="1" applyProtection="1">
      <alignment horizontal="left"/>
    </xf>
    <xf numFmtId="44" fontId="10" fillId="0" borderId="6" xfId="3" applyFont="1" applyFill="1" applyBorder="1" applyAlignment="1">
      <alignment horizontal="left"/>
    </xf>
    <xf numFmtId="0" fontId="10" fillId="0" borderId="6" xfId="0" applyFont="1" applyBorder="1" applyAlignment="1">
      <alignment vertical="top"/>
    </xf>
    <xf numFmtId="0" fontId="10" fillId="0" borderId="0" xfId="0" applyFont="1" applyAlignment="1">
      <alignment vertical="top"/>
    </xf>
    <xf numFmtId="165" fontId="10" fillId="0" borderId="6" xfId="0" applyNumberFormat="1" applyFont="1" applyFill="1" applyBorder="1" applyAlignment="1" applyProtection="1">
      <alignment horizontal="left"/>
    </xf>
    <xf numFmtId="1" fontId="1" fillId="0" borderId="6" xfId="0" applyNumberFormat="1" applyFont="1" applyFill="1" applyBorder="1" applyAlignment="1" applyProtection="1">
      <alignment horizontal="left"/>
    </xf>
    <xf numFmtId="1" fontId="4" fillId="2" borderId="0" xfId="0" applyNumberFormat="1" applyFont="1" applyFill="1" applyAlignment="1">
      <alignment horizontal="left"/>
    </xf>
    <xf numFmtId="1" fontId="3" fillId="0" borderId="6" xfId="0" applyNumberFormat="1" applyFont="1" applyFill="1" applyBorder="1" applyAlignment="1" applyProtection="1">
      <alignment horizontal="left"/>
    </xf>
    <xf numFmtId="1" fontId="1" fillId="0" borderId="6" xfId="0" applyNumberFormat="1" applyFont="1" applyBorder="1" applyAlignment="1" applyProtection="1">
      <alignment horizontal="left"/>
    </xf>
    <xf numFmtId="1" fontId="3" fillId="0" borderId="6" xfId="0" applyNumberFormat="1" applyFont="1" applyFill="1" applyBorder="1" applyAlignment="1">
      <alignment horizontal="left"/>
    </xf>
    <xf numFmtId="1" fontId="1" fillId="0" borderId="6" xfId="0" applyNumberFormat="1" applyFont="1" applyFill="1" applyBorder="1" applyAlignment="1">
      <alignment horizontal="left"/>
    </xf>
    <xf numFmtId="1" fontId="3" fillId="0" borderId="6" xfId="0" applyNumberFormat="1" applyFont="1" applyFill="1" applyBorder="1" applyAlignment="1">
      <alignment horizontal="left" vertical="top"/>
    </xf>
    <xf numFmtId="49" fontId="3" fillId="0" borderId="6" xfId="0" applyNumberFormat="1" applyFont="1" applyFill="1" applyBorder="1" applyAlignment="1" applyProtection="1">
      <alignment horizontal="left"/>
    </xf>
    <xf numFmtId="1" fontId="5" fillId="2" borderId="0" xfId="0" applyNumberFormat="1" applyFont="1" applyFill="1" applyAlignment="1" applyProtection="1">
      <alignment horizontal="left"/>
    </xf>
    <xf numFmtId="1" fontId="3" fillId="0" borderId="0" xfId="0" applyNumberFormat="1" applyFont="1" applyAlignment="1" applyProtection="1">
      <alignment horizontal="left"/>
    </xf>
    <xf numFmtId="1" fontId="3" fillId="0" borderId="0" xfId="0" applyNumberFormat="1" applyFont="1" applyAlignment="1">
      <alignment horizontal="left"/>
    </xf>
    <xf numFmtId="1" fontId="1" fillId="0" borderId="0" xfId="0" applyNumberFormat="1" applyFont="1" applyAlignment="1">
      <alignment horizontal="center"/>
    </xf>
    <xf numFmtId="1" fontId="3" fillId="0" borderId="6" xfId="0" applyNumberFormat="1" applyFont="1" applyFill="1" applyBorder="1" applyAlignment="1">
      <alignment vertical="top"/>
    </xf>
    <xf numFmtId="44" fontId="3" fillId="0" borderId="6" xfId="3" applyFont="1" applyFill="1" applyBorder="1" applyAlignment="1"/>
    <xf numFmtId="44" fontId="10" fillId="0" borderId="6" xfId="3" applyFont="1" applyFill="1" applyBorder="1" applyAlignment="1"/>
    <xf numFmtId="165" fontId="3" fillId="0" borderId="6" xfId="0" applyNumberFormat="1" applyFont="1" applyFill="1" applyBorder="1" applyAlignment="1">
      <alignment vertical="top"/>
    </xf>
    <xf numFmtId="166" fontId="12" fillId="0" borderId="0" xfId="0" applyNumberFormat="1" applyFont="1" applyAlignment="1"/>
    <xf numFmtId="0" fontId="3" fillId="0" borderId="0" xfId="0" applyFont="1" applyFill="1" applyAlignment="1"/>
    <xf numFmtId="0" fontId="3" fillId="0" borderId="0" xfId="0" applyFont="1" applyFill="1" applyBorder="1"/>
    <xf numFmtId="1" fontId="3" fillId="0" borderId="0" xfId="0" applyNumberFormat="1" applyFont="1" applyFill="1" applyBorder="1" applyAlignment="1">
      <alignment horizontal="center"/>
    </xf>
    <xf numFmtId="1" fontId="3" fillId="0" borderId="0" xfId="0" applyNumberFormat="1" applyFont="1" applyFill="1" applyBorder="1" applyAlignment="1">
      <alignment horizontal="left"/>
    </xf>
    <xf numFmtId="44" fontId="3" fillId="0" borderId="0" xfId="3" applyFont="1" applyFill="1" applyBorder="1" applyAlignment="1">
      <alignment horizontal="left"/>
    </xf>
    <xf numFmtId="165" fontId="3" fillId="0" borderId="0" xfId="0" applyNumberFormat="1" applyFont="1" applyFill="1" applyBorder="1" applyAlignment="1">
      <alignment horizontal="left"/>
    </xf>
    <xf numFmtId="166" fontId="12" fillId="0" borderId="0" xfId="0" applyNumberFormat="1" applyFont="1" applyBorder="1" applyAlignment="1"/>
    <xf numFmtId="0" fontId="12" fillId="0" borderId="0" xfId="0" applyFont="1" applyBorder="1" applyAlignment="1" applyProtection="1">
      <protection hidden="1"/>
    </xf>
    <xf numFmtId="166" fontId="12" fillId="0" borderId="0" xfId="0" applyNumberFormat="1" applyFont="1" applyFill="1" applyAlignment="1">
      <alignment horizontal="center"/>
    </xf>
    <xf numFmtId="0" fontId="1" fillId="0" borderId="6" xfId="0" applyFont="1" applyFill="1" applyBorder="1" applyAlignment="1">
      <alignment horizontal="left" vertical="top"/>
    </xf>
    <xf numFmtId="0" fontId="1" fillId="0" borderId="6" xfId="0" applyNumberFormat="1" applyFont="1" applyFill="1" applyBorder="1" applyAlignment="1">
      <alignment vertical="top" wrapText="1"/>
    </xf>
    <xf numFmtId="1" fontId="1" fillId="0" borderId="6" xfId="0" applyNumberFormat="1" applyFont="1" applyFill="1" applyBorder="1" applyAlignment="1" applyProtection="1"/>
    <xf numFmtId="1" fontId="1" fillId="0" borderId="6" xfId="0" applyNumberFormat="1" applyFont="1" applyFill="1" applyBorder="1" applyAlignment="1" applyProtection="1">
      <alignment horizontal="left" vertical="top"/>
    </xf>
    <xf numFmtId="0" fontId="1" fillId="0" borderId="0" xfId="0" applyNumberFormat="1" applyFont="1" applyFill="1" applyBorder="1" applyAlignment="1" applyProtection="1">
      <alignment horizontal="left"/>
    </xf>
    <xf numFmtId="1" fontId="1" fillId="0" borderId="0" xfId="0" applyNumberFormat="1" applyFont="1" applyFill="1" applyBorder="1" applyAlignment="1">
      <alignment horizontal="center"/>
    </xf>
    <xf numFmtId="164" fontId="1" fillId="0" borderId="0" xfId="0" applyNumberFormat="1" applyFont="1" applyAlignment="1" applyProtection="1">
      <alignment horizontal="left"/>
    </xf>
    <xf numFmtId="1" fontId="1" fillId="0" borderId="0" xfId="0" applyNumberFormat="1" applyFont="1" applyAlignment="1" applyProtection="1">
      <alignment horizontal="center"/>
    </xf>
    <xf numFmtId="164" fontId="1" fillId="0" borderId="0" xfId="0" applyNumberFormat="1" applyFont="1" applyAlignment="1">
      <alignment horizontal="left"/>
    </xf>
    <xf numFmtId="0" fontId="1" fillId="0" borderId="0" xfId="0" applyFont="1" applyAlignment="1">
      <alignment horizontal="left"/>
    </xf>
    <xf numFmtId="0" fontId="1" fillId="0" borderId="6" xfId="0" applyFont="1" applyBorder="1" applyAlignment="1">
      <alignment vertical="top"/>
    </xf>
    <xf numFmtId="44" fontId="3" fillId="0" borderId="6" xfId="3" applyFont="1" applyFill="1" applyBorder="1" applyAlignment="1">
      <alignment horizontal="left" vertical="top"/>
    </xf>
    <xf numFmtId="1" fontId="3" fillId="0" borderId="6" xfId="0" applyNumberFormat="1" applyFont="1" applyFill="1" applyBorder="1" applyAlignment="1">
      <alignment horizontal="center" vertical="top"/>
    </xf>
    <xf numFmtId="44" fontId="10" fillId="0" borderId="6" xfId="3" applyFont="1" applyFill="1" applyBorder="1" applyAlignment="1">
      <alignment horizontal="left" vertical="top"/>
    </xf>
    <xf numFmtId="165" fontId="10" fillId="0" borderId="6" xfId="0" applyNumberFormat="1" applyFont="1" applyFill="1" applyBorder="1" applyAlignment="1">
      <alignment horizontal="left" vertical="top"/>
    </xf>
    <xf numFmtId="166" fontId="12" fillId="0" borderId="0" xfId="0" applyNumberFormat="1" applyFont="1" applyAlignment="1">
      <alignment horizontal="center" vertical="top"/>
    </xf>
    <xf numFmtId="0" fontId="10" fillId="0" borderId="6" xfId="0" applyFont="1" applyBorder="1"/>
    <xf numFmtId="0" fontId="10" fillId="0" borderId="0" xfId="0" applyFont="1" applyFill="1" applyAlignment="1">
      <alignment vertical="top"/>
    </xf>
    <xf numFmtId="165" fontId="4" fillId="2" borderId="0" xfId="0" applyNumberFormat="1" applyFont="1" applyFill="1" applyAlignment="1">
      <alignment horizontal="left" vertical="top"/>
    </xf>
    <xf numFmtId="44" fontId="4" fillId="2" borderId="0" xfId="3" applyFont="1" applyFill="1" applyAlignment="1">
      <alignment horizontal="left" vertical="top"/>
    </xf>
    <xf numFmtId="165" fontId="3" fillId="0" borderId="0" xfId="0" applyNumberFormat="1" applyFont="1" applyFill="1" applyBorder="1" applyAlignment="1">
      <alignment horizontal="left" vertical="top"/>
    </xf>
    <xf numFmtId="165" fontId="3" fillId="0" borderId="0" xfId="0" applyNumberFormat="1" applyFont="1" applyAlignment="1" applyProtection="1">
      <alignment horizontal="left" vertical="top"/>
    </xf>
    <xf numFmtId="165" fontId="3" fillId="0" borderId="0" xfId="0" applyNumberFormat="1" applyFont="1" applyAlignment="1">
      <alignment horizontal="left" vertical="top"/>
    </xf>
    <xf numFmtId="44" fontId="3" fillId="0" borderId="0" xfId="3" applyFont="1" applyAlignment="1">
      <alignment horizontal="left" vertical="top"/>
    </xf>
    <xf numFmtId="1" fontId="1" fillId="0" borderId="6" xfId="0" applyNumberFormat="1" applyFont="1" applyBorder="1" applyAlignment="1">
      <alignment horizontal="center"/>
    </xf>
    <xf numFmtId="1" fontId="1" fillId="0" borderId="6" xfId="0" applyNumberFormat="1" applyFont="1" applyBorder="1" applyAlignment="1">
      <alignment horizontal="left"/>
    </xf>
    <xf numFmtId="44" fontId="1" fillId="0" borderId="6" xfId="3" applyFont="1" applyBorder="1" applyAlignment="1">
      <alignment horizontal="left"/>
    </xf>
    <xf numFmtId="165" fontId="1" fillId="0" borderId="6" xfId="0" applyNumberFormat="1" applyFont="1" applyBorder="1" applyAlignment="1">
      <alignment horizontal="left"/>
    </xf>
    <xf numFmtId="44" fontId="1" fillId="0" borderId="6" xfId="3" applyFont="1" applyFill="1" applyBorder="1" applyAlignment="1">
      <alignment horizontal="left" vertical="top"/>
    </xf>
    <xf numFmtId="1" fontId="1" fillId="0" borderId="6" xfId="0" applyNumberFormat="1" applyFont="1" applyBorder="1" applyAlignment="1">
      <alignment horizontal="center" vertical="top"/>
    </xf>
    <xf numFmtId="1" fontId="1" fillId="0" borderId="6" xfId="0" applyNumberFormat="1" applyFont="1" applyBorder="1" applyAlignment="1">
      <alignment horizontal="left" vertical="top"/>
    </xf>
    <xf numFmtId="0" fontId="1" fillId="0" borderId="6" xfId="0" applyFont="1" applyBorder="1" applyAlignment="1">
      <alignment horizontal="left" vertical="top" wrapText="1"/>
    </xf>
    <xf numFmtId="44" fontId="1" fillId="0" borderId="6" xfId="3" applyFont="1" applyBorder="1" applyAlignment="1">
      <alignment horizontal="left" vertical="top"/>
    </xf>
    <xf numFmtId="165" fontId="1" fillId="0" borderId="6" xfId="0" applyNumberFormat="1" applyFont="1" applyBorder="1" applyAlignment="1">
      <alignment horizontal="left" vertical="top"/>
    </xf>
    <xf numFmtId="0" fontId="10" fillId="0" borderId="0" xfId="0" applyFont="1" applyFill="1"/>
    <xf numFmtId="0" fontId="15" fillId="0" borderId="0" xfId="0" applyFont="1" applyBorder="1" applyAlignment="1" applyProtection="1">
      <protection hidden="1"/>
    </xf>
    <xf numFmtId="166" fontId="14" fillId="0" borderId="0" xfId="0" applyNumberFormat="1" applyFont="1" applyAlignment="1">
      <alignment horizontal="left"/>
    </xf>
    <xf numFmtId="0" fontId="15" fillId="0" borderId="0" xfId="0" applyFont="1" applyAlignment="1"/>
    <xf numFmtId="0" fontId="16" fillId="3" borderId="0" xfId="0" applyFont="1" applyFill="1" applyProtection="1">
      <protection hidden="1"/>
    </xf>
    <xf numFmtId="0" fontId="10" fillId="0" borderId="0" xfId="0" applyFont="1" applyAlignment="1"/>
    <xf numFmtId="0" fontId="15" fillId="0" borderId="6" xfId="0" applyFont="1" applyBorder="1" applyProtection="1">
      <protection hidden="1"/>
    </xf>
    <xf numFmtId="0" fontId="15" fillId="0" borderId="6" xfId="0" applyFont="1" applyBorder="1" applyAlignment="1" applyProtection="1">
      <alignment vertical="top"/>
      <protection hidden="1"/>
    </xf>
    <xf numFmtId="0" fontId="15" fillId="5" borderId="6" xfId="0" applyFont="1" applyFill="1" applyBorder="1" applyProtection="1">
      <protection hidden="1"/>
    </xf>
    <xf numFmtId="166" fontId="15" fillId="0" borderId="6" xfId="0" applyNumberFormat="1" applyFont="1" applyBorder="1"/>
    <xf numFmtId="49" fontId="15" fillId="0" borderId="6" xfId="3" applyNumberFormat="1" applyFont="1" applyBorder="1" applyAlignment="1" applyProtection="1">
      <protection hidden="1"/>
    </xf>
    <xf numFmtId="166" fontId="15" fillId="4" borderId="6" xfId="0" applyNumberFormat="1" applyFont="1" applyFill="1" applyBorder="1"/>
    <xf numFmtId="166" fontId="15" fillId="5" borderId="6" xfId="0" applyNumberFormat="1" applyFont="1" applyFill="1" applyBorder="1"/>
    <xf numFmtId="166" fontId="15" fillId="0" borderId="6" xfId="0" applyNumberFormat="1" applyFont="1" applyBorder="1" applyAlignment="1">
      <alignment vertical="top"/>
    </xf>
    <xf numFmtId="0" fontId="13" fillId="3" borderId="0" xfId="0" applyFont="1" applyFill="1" applyProtection="1">
      <protection hidden="1"/>
    </xf>
    <xf numFmtId="0" fontId="12" fillId="0" borderId="0" xfId="0" applyFont="1" applyBorder="1" applyProtection="1">
      <protection hidden="1"/>
    </xf>
    <xf numFmtId="0" fontId="12" fillId="0" borderId="0" xfId="0" applyFont="1" applyBorder="1" applyAlignment="1" applyProtection="1">
      <alignment vertical="top"/>
      <protection hidden="1"/>
    </xf>
    <xf numFmtId="0" fontId="1" fillId="0" borderId="0" xfId="0" applyFont="1" applyBorder="1"/>
    <xf numFmtId="0" fontId="1" fillId="0" borderId="0" xfId="0" applyFont="1" applyBorder="1" applyAlignment="1">
      <alignment vertical="top"/>
    </xf>
    <xf numFmtId="0" fontId="1" fillId="0" borderId="0" xfId="0" applyFont="1" applyAlignment="1"/>
    <xf numFmtId="0" fontId="12" fillId="0" borderId="0" xfId="0" applyFont="1" applyFill="1" applyBorder="1" applyProtection="1">
      <protection hidden="1"/>
    </xf>
  </cellXfs>
  <cellStyles count="4">
    <cellStyle name="Euro" xfId="2" xr:uid="{00000000-0005-0000-0000-000000000000}"/>
    <cellStyle name="Standaard" xfId="0" builtinId="0"/>
    <cellStyle name="Valuta" xfId="3" builtinId="4"/>
    <cellStyle name="Valuta 2"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E63"/>
  <sheetViews>
    <sheetView tabSelected="1" topLeftCell="D23" zoomScaleNormal="100" workbookViewId="0">
      <selection activeCell="F54" sqref="F54"/>
    </sheetView>
  </sheetViews>
  <sheetFormatPr defaultRowHeight="12.75" x14ac:dyDescent="0.2"/>
  <cols>
    <col min="1" max="1" width="17.28515625" style="1" bestFit="1" customWidth="1"/>
    <col min="2" max="2" width="40.7109375" style="1" customWidth="1"/>
    <col min="3" max="3" width="11.5703125" style="2" bestFit="1" customWidth="1"/>
    <col min="4" max="5" width="11.5703125" style="83" customWidth="1"/>
    <col min="6" max="6" width="27.140625" style="108" bestFit="1" customWidth="1"/>
    <col min="7" max="7" width="11.5703125" style="84" customWidth="1"/>
    <col min="8" max="10" width="22.5703125" style="20" hidden="1" customWidth="1"/>
    <col min="11" max="13" width="21.140625" style="24" hidden="1" customWidth="1"/>
    <col min="14" max="14" width="21.140625" style="24" customWidth="1"/>
    <col min="15" max="15" width="21.140625" style="121" customWidth="1"/>
    <col min="16" max="16" width="22.28515625" style="5" bestFit="1" customWidth="1"/>
    <col min="17" max="17" width="20.85546875" style="1" bestFit="1" customWidth="1"/>
    <col min="18" max="25" width="9.140625" style="1"/>
    <col min="26" max="27" width="9.140625" style="15"/>
    <col min="28" max="28" width="23.42578125" style="16" customWidth="1"/>
    <col min="29" max="16384" width="9.140625" style="1"/>
  </cols>
  <sheetData>
    <row r="1" spans="1:31" x14ac:dyDescent="0.2">
      <c r="A1" s="6" t="s">
        <v>19</v>
      </c>
      <c r="B1" s="6" t="s">
        <v>16</v>
      </c>
      <c r="C1" s="7" t="s">
        <v>67</v>
      </c>
      <c r="D1" s="74" t="s">
        <v>68</v>
      </c>
      <c r="E1" s="74" t="s">
        <v>69</v>
      </c>
      <c r="F1" s="9" t="s">
        <v>17</v>
      </c>
      <c r="G1" s="7"/>
      <c r="H1" s="18" t="s">
        <v>57</v>
      </c>
      <c r="I1" s="18" t="s">
        <v>57</v>
      </c>
      <c r="J1" s="18" t="s">
        <v>57</v>
      </c>
      <c r="K1" s="21" t="s">
        <v>50</v>
      </c>
      <c r="L1" s="18" t="s">
        <v>57</v>
      </c>
      <c r="M1" s="21" t="s">
        <v>50</v>
      </c>
      <c r="N1" s="18" t="s">
        <v>57</v>
      </c>
      <c r="O1" s="117" t="s">
        <v>50</v>
      </c>
      <c r="P1" s="8" t="s">
        <v>49</v>
      </c>
      <c r="R1" s="27"/>
      <c r="S1" s="28"/>
      <c r="T1" s="28"/>
      <c r="U1" s="29"/>
      <c r="V1" s="29"/>
      <c r="W1" s="29"/>
      <c r="X1" s="29"/>
      <c r="Y1" s="29"/>
      <c r="Z1" s="136"/>
      <c r="AA1" s="136"/>
      <c r="AB1" s="29"/>
      <c r="AC1" s="29"/>
    </row>
    <row r="2" spans="1:31" x14ac:dyDescent="0.2">
      <c r="A2" s="6"/>
      <c r="B2" s="6"/>
      <c r="C2" s="7"/>
      <c r="D2" s="74"/>
      <c r="E2" s="74"/>
      <c r="F2" s="8"/>
      <c r="G2" s="7"/>
      <c r="H2" s="18" t="s">
        <v>111</v>
      </c>
      <c r="I2" s="18" t="s">
        <v>116</v>
      </c>
      <c r="J2" s="18" t="s">
        <v>143</v>
      </c>
      <c r="K2" s="21"/>
      <c r="L2" s="18" t="s">
        <v>171</v>
      </c>
      <c r="M2" s="18" t="s">
        <v>171</v>
      </c>
      <c r="N2" s="18" t="s">
        <v>199</v>
      </c>
      <c r="O2" s="118" t="s">
        <v>199</v>
      </c>
      <c r="P2" s="8"/>
      <c r="R2" s="30" t="s">
        <v>120</v>
      </c>
      <c r="S2" s="31" t="s">
        <v>121</v>
      </c>
      <c r="T2" s="31"/>
      <c r="U2" s="32" t="s">
        <v>122</v>
      </c>
      <c r="V2" s="32" t="s">
        <v>123</v>
      </c>
      <c r="W2" s="32" t="s">
        <v>124</v>
      </c>
      <c r="X2" s="32" t="s">
        <v>125</v>
      </c>
      <c r="Y2" s="32" t="s">
        <v>126</v>
      </c>
      <c r="Z2" s="137" t="s">
        <v>211</v>
      </c>
      <c r="AA2" s="137" t="s">
        <v>212</v>
      </c>
      <c r="AB2" s="147" t="s">
        <v>215</v>
      </c>
      <c r="AC2" s="25"/>
    </row>
    <row r="3" spans="1:31" x14ac:dyDescent="0.2">
      <c r="A3" s="6"/>
      <c r="B3" s="6"/>
      <c r="C3" s="7"/>
      <c r="D3" s="74"/>
      <c r="E3" s="74"/>
      <c r="F3" s="8"/>
      <c r="G3" s="7"/>
      <c r="H3" s="18" t="s">
        <v>112</v>
      </c>
      <c r="I3" s="18" t="s">
        <v>117</v>
      </c>
      <c r="J3" s="18" t="s">
        <v>142</v>
      </c>
      <c r="K3" s="21"/>
      <c r="L3" s="18" t="s">
        <v>172</v>
      </c>
      <c r="M3" s="18" t="s">
        <v>173</v>
      </c>
      <c r="N3" s="18" t="s">
        <v>200</v>
      </c>
      <c r="O3" s="118" t="s">
        <v>201</v>
      </c>
      <c r="P3" s="8"/>
      <c r="R3" s="33"/>
      <c r="S3" s="34" t="s">
        <v>127</v>
      </c>
      <c r="T3" s="34" t="s">
        <v>128</v>
      </c>
      <c r="U3" s="35" t="s">
        <v>129</v>
      </c>
      <c r="V3" s="35" t="s">
        <v>129</v>
      </c>
      <c r="W3" s="35" t="s">
        <v>129</v>
      </c>
      <c r="X3" s="35" t="s">
        <v>129</v>
      </c>
      <c r="Y3" s="35" t="s">
        <v>129</v>
      </c>
      <c r="Z3" s="137" t="s">
        <v>129</v>
      </c>
      <c r="AA3" s="137" t="s">
        <v>213</v>
      </c>
      <c r="AB3" s="147"/>
      <c r="AC3" s="135" t="s">
        <v>130</v>
      </c>
    </row>
    <row r="4" spans="1:31" s="3" customFormat="1" x14ac:dyDescent="0.2">
      <c r="A4" s="42" t="s">
        <v>102</v>
      </c>
      <c r="B4" s="42" t="s">
        <v>29</v>
      </c>
      <c r="C4" s="43"/>
      <c r="D4" s="75" t="s">
        <v>75</v>
      </c>
      <c r="E4" s="75" t="s">
        <v>64</v>
      </c>
      <c r="F4" s="56" t="s">
        <v>103</v>
      </c>
      <c r="G4" s="73" t="s">
        <v>151</v>
      </c>
      <c r="H4" s="44">
        <v>116089</v>
      </c>
      <c r="I4" s="44">
        <f>ROUND(H4/147.5*154.9,0)</f>
        <v>121913</v>
      </c>
      <c r="J4" s="69">
        <v>102850</v>
      </c>
      <c r="K4" s="45"/>
      <c r="L4" s="44">
        <f>ROUND(J4/175.4*176.5,0)</f>
        <v>103495</v>
      </c>
      <c r="M4" s="44"/>
      <c r="N4" s="110">
        <f>ROUND(L4/124.9*130.8,-2)</f>
        <v>108400</v>
      </c>
      <c r="O4" s="110"/>
      <c r="P4" s="61">
        <f>N4+O4</f>
        <v>108400</v>
      </c>
      <c r="R4" s="139"/>
      <c r="S4" s="139" t="s">
        <v>131</v>
      </c>
      <c r="T4" s="139" t="s">
        <v>131</v>
      </c>
      <c r="U4" s="139" t="s">
        <v>131</v>
      </c>
      <c r="V4" s="139" t="s">
        <v>131</v>
      </c>
      <c r="W4" s="139" t="s">
        <v>131</v>
      </c>
      <c r="X4" s="139" t="s">
        <v>131</v>
      </c>
      <c r="Y4" s="139" t="s">
        <v>131</v>
      </c>
      <c r="Z4" s="139"/>
      <c r="AA4" s="139"/>
      <c r="AB4" s="148"/>
      <c r="AC4" s="25"/>
    </row>
    <row r="5" spans="1:31" s="17" customFormat="1" x14ac:dyDescent="0.2">
      <c r="A5" s="46" t="s">
        <v>3</v>
      </c>
      <c r="B5" s="46" t="s">
        <v>46</v>
      </c>
      <c r="C5" s="47">
        <v>3</v>
      </c>
      <c r="D5" s="76" t="s">
        <v>71</v>
      </c>
      <c r="E5" s="73" t="s">
        <v>64</v>
      </c>
      <c r="F5" s="49" t="s">
        <v>109</v>
      </c>
      <c r="G5" s="73" t="s">
        <v>151</v>
      </c>
      <c r="H5" s="50">
        <v>306653</v>
      </c>
      <c r="I5" s="44">
        <f t="shared" ref="I5:I11" si="0">ROUND(H5/147.5*154.9,0)</f>
        <v>322038</v>
      </c>
      <c r="J5" s="69">
        <v>671550</v>
      </c>
      <c r="K5" s="51">
        <v>90000</v>
      </c>
      <c r="L5" s="44">
        <f t="shared" ref="L5:L51" si="1">ROUND(J5/175.4*176.5,0)</f>
        <v>675762</v>
      </c>
      <c r="M5" s="44">
        <f>ROUND(K5/132.3*148,0)</f>
        <v>100680</v>
      </c>
      <c r="N5" s="110">
        <f t="shared" ref="N5:N51" si="2">ROUND(L5/124.9*130.8,-2)</f>
        <v>707700</v>
      </c>
      <c r="O5" s="110">
        <f>ROUND(M5/122.5*127.2,-2)</f>
        <v>104500</v>
      </c>
      <c r="P5" s="61">
        <f t="shared" ref="P5:P55" si="3">N5+O5</f>
        <v>812200</v>
      </c>
      <c r="Q5" s="17" t="s">
        <v>170</v>
      </c>
      <c r="R5" s="143"/>
      <c r="S5" s="143" t="s">
        <v>131</v>
      </c>
      <c r="T5" s="143" t="s">
        <v>132</v>
      </c>
      <c r="U5" s="139" t="s">
        <v>131</v>
      </c>
      <c r="V5" s="139" t="s">
        <v>132</v>
      </c>
      <c r="W5" s="139" t="s">
        <v>132</v>
      </c>
      <c r="X5" s="139" t="s">
        <v>131</v>
      </c>
      <c r="Y5" s="139"/>
      <c r="Z5" s="139"/>
      <c r="AA5" s="139"/>
      <c r="AB5" s="148"/>
      <c r="AC5" s="25"/>
    </row>
    <row r="6" spans="1:31" s="3" customFormat="1" x14ac:dyDescent="0.2">
      <c r="A6" s="42" t="s">
        <v>1</v>
      </c>
      <c r="B6" s="42" t="s">
        <v>46</v>
      </c>
      <c r="C6" s="55" t="s">
        <v>202</v>
      </c>
      <c r="D6" s="73" t="s">
        <v>71</v>
      </c>
      <c r="E6" s="73" t="s">
        <v>64</v>
      </c>
      <c r="F6" s="54" t="s">
        <v>48</v>
      </c>
      <c r="G6" s="73" t="s">
        <v>151</v>
      </c>
      <c r="H6" s="44">
        <v>376387</v>
      </c>
      <c r="I6" s="44">
        <f t="shared" si="0"/>
        <v>395270</v>
      </c>
      <c r="J6" s="69">
        <v>484000</v>
      </c>
      <c r="K6" s="45"/>
      <c r="L6" s="44">
        <f t="shared" si="1"/>
        <v>487035</v>
      </c>
      <c r="M6" s="45"/>
      <c r="N6" s="110">
        <f t="shared" si="2"/>
        <v>510000</v>
      </c>
      <c r="O6" s="110">
        <f t="shared" ref="O6" si="4">ROUND(M6/122.5*127.2,-2)</f>
        <v>0</v>
      </c>
      <c r="P6" s="61">
        <f t="shared" si="3"/>
        <v>510000</v>
      </c>
      <c r="Q6" s="133" t="s">
        <v>203</v>
      </c>
      <c r="R6" s="36"/>
      <c r="S6" s="36" t="s">
        <v>131</v>
      </c>
      <c r="T6" s="36" t="s">
        <v>131</v>
      </c>
      <c r="U6" s="36" t="s">
        <v>131</v>
      </c>
      <c r="V6" s="36" t="s">
        <v>131</v>
      </c>
      <c r="W6" s="36" t="s">
        <v>131</v>
      </c>
      <c r="X6" s="36" t="s">
        <v>131</v>
      </c>
      <c r="Y6" s="36" t="s">
        <v>131</v>
      </c>
      <c r="Z6" s="67"/>
      <c r="AA6" s="67"/>
      <c r="AB6" s="97"/>
      <c r="AC6" s="25"/>
    </row>
    <row r="7" spans="1:31" s="3" customFormat="1" x14ac:dyDescent="0.2">
      <c r="A7" s="42" t="s">
        <v>11</v>
      </c>
      <c r="B7" s="42" t="s">
        <v>37</v>
      </c>
      <c r="C7" s="55">
        <v>81</v>
      </c>
      <c r="D7" s="78" t="s">
        <v>98</v>
      </c>
      <c r="E7" s="78" t="s">
        <v>64</v>
      </c>
      <c r="F7" s="56" t="s">
        <v>36</v>
      </c>
      <c r="G7" s="73" t="s">
        <v>151</v>
      </c>
      <c r="H7" s="44">
        <v>391766</v>
      </c>
      <c r="I7" s="44">
        <f t="shared" si="0"/>
        <v>411421</v>
      </c>
      <c r="J7" s="69">
        <v>659450</v>
      </c>
      <c r="K7" s="45"/>
      <c r="L7" s="44">
        <f t="shared" si="1"/>
        <v>663586</v>
      </c>
      <c r="M7" s="45"/>
      <c r="N7" s="110">
        <f t="shared" si="2"/>
        <v>694900</v>
      </c>
      <c r="O7" s="110">
        <f t="shared" ref="O7:O55" si="5">ROUND(M7/122.5*127.2,-2)</f>
        <v>0</v>
      </c>
      <c r="P7" s="61">
        <f t="shared" si="3"/>
        <v>694900</v>
      </c>
      <c r="R7" s="142" t="s">
        <v>134</v>
      </c>
      <c r="S7" s="142" t="s">
        <v>131</v>
      </c>
      <c r="T7" s="142" t="s">
        <v>132</v>
      </c>
      <c r="U7" s="139" t="s">
        <v>131</v>
      </c>
      <c r="V7" s="139" t="s">
        <v>131</v>
      </c>
      <c r="W7" s="139" t="s">
        <v>131</v>
      </c>
      <c r="X7" s="139" t="s">
        <v>131</v>
      </c>
      <c r="Y7" s="139" t="s">
        <v>132</v>
      </c>
      <c r="Z7" s="139"/>
      <c r="AA7" s="139"/>
      <c r="AB7" s="148"/>
      <c r="AC7" s="25"/>
    </row>
    <row r="8" spans="1:31" s="3" customFormat="1" x14ac:dyDescent="0.2">
      <c r="A8" s="42" t="s">
        <v>12</v>
      </c>
      <c r="B8" s="42" t="s">
        <v>37</v>
      </c>
      <c r="C8" s="47">
        <v>104</v>
      </c>
      <c r="D8" s="73" t="s">
        <v>85</v>
      </c>
      <c r="E8" s="73" t="s">
        <v>64</v>
      </c>
      <c r="F8" s="39" t="s">
        <v>193</v>
      </c>
      <c r="G8" s="73" t="s">
        <v>208</v>
      </c>
      <c r="H8" s="50">
        <v>0</v>
      </c>
      <c r="I8" s="50">
        <f t="shared" si="0"/>
        <v>0</v>
      </c>
      <c r="J8" s="50">
        <f t="shared" ref="J8" si="6">ROUND(I8/154.9*163.4,0)</f>
        <v>0</v>
      </c>
      <c r="K8" s="51">
        <v>108900</v>
      </c>
      <c r="L8" s="50">
        <v>5410000</v>
      </c>
      <c r="M8" s="50">
        <f t="shared" ref="M8" si="7">ROUND(K8/140.8*148,0)</f>
        <v>114469</v>
      </c>
      <c r="N8" s="127">
        <v>8833000</v>
      </c>
      <c r="O8" s="110">
        <f>ROUND(M8/124.4*127.2,-2)</f>
        <v>117000</v>
      </c>
      <c r="P8" s="61">
        <f t="shared" si="3"/>
        <v>8950000</v>
      </c>
      <c r="Q8" s="71" t="s">
        <v>205</v>
      </c>
      <c r="R8" s="37"/>
      <c r="S8" s="37" t="s">
        <v>131</v>
      </c>
      <c r="T8" s="37"/>
      <c r="U8" s="36"/>
      <c r="V8" s="36"/>
      <c r="W8" s="36"/>
      <c r="X8" s="36"/>
      <c r="Y8" s="36"/>
      <c r="Z8" s="67"/>
      <c r="AA8" s="67"/>
      <c r="AB8" s="97"/>
      <c r="AC8" s="25"/>
    </row>
    <row r="9" spans="1:31" s="3" customFormat="1" x14ac:dyDescent="0.2">
      <c r="A9" s="42" t="s">
        <v>15</v>
      </c>
      <c r="B9" s="46" t="s">
        <v>37</v>
      </c>
      <c r="C9" s="47">
        <v>112</v>
      </c>
      <c r="D9" s="73" t="s">
        <v>85</v>
      </c>
      <c r="E9" s="73" t="s">
        <v>64</v>
      </c>
      <c r="F9" s="56" t="s">
        <v>153</v>
      </c>
      <c r="G9" s="73" t="s">
        <v>165</v>
      </c>
      <c r="H9" s="44">
        <v>4534672</v>
      </c>
      <c r="I9" s="44">
        <f t="shared" si="0"/>
        <v>4762174</v>
      </c>
      <c r="J9" s="69">
        <v>6074200</v>
      </c>
      <c r="K9" s="72">
        <v>1391500</v>
      </c>
      <c r="L9" s="44">
        <f t="shared" si="1"/>
        <v>6112294</v>
      </c>
      <c r="M9" s="44">
        <f t="shared" ref="M9" si="8">ROUND(K9/140.8*148,0)</f>
        <v>1462656</v>
      </c>
      <c r="N9" s="110">
        <f t="shared" si="2"/>
        <v>6401000</v>
      </c>
      <c r="O9" s="110">
        <f t="shared" si="5"/>
        <v>1518800</v>
      </c>
      <c r="P9" s="61">
        <f t="shared" si="3"/>
        <v>7919800</v>
      </c>
      <c r="R9" s="142"/>
      <c r="S9" s="142" t="s">
        <v>131</v>
      </c>
      <c r="T9" s="142" t="s">
        <v>135</v>
      </c>
      <c r="U9" s="139" t="s">
        <v>131</v>
      </c>
      <c r="V9" s="139" t="s">
        <v>132</v>
      </c>
      <c r="W9" s="139" t="s">
        <v>132</v>
      </c>
      <c r="X9" s="139" t="s">
        <v>131</v>
      </c>
      <c r="Y9" s="139" t="s">
        <v>131</v>
      </c>
      <c r="Z9" s="139"/>
      <c r="AA9" s="139"/>
      <c r="AB9" s="148" t="s">
        <v>216</v>
      </c>
      <c r="AC9" s="25"/>
    </row>
    <row r="10" spans="1:31" s="3" customFormat="1" x14ac:dyDescent="0.2">
      <c r="A10" s="42" t="s">
        <v>0</v>
      </c>
      <c r="B10" s="42" t="s">
        <v>18</v>
      </c>
      <c r="C10" s="55">
        <v>22</v>
      </c>
      <c r="D10" s="78" t="s">
        <v>70</v>
      </c>
      <c r="E10" s="78" t="s">
        <v>64</v>
      </c>
      <c r="F10" s="54" t="s">
        <v>141</v>
      </c>
      <c r="G10" s="73" t="s">
        <v>151</v>
      </c>
      <c r="H10" s="44">
        <v>580030</v>
      </c>
      <c r="I10" s="44">
        <f t="shared" si="0"/>
        <v>609130</v>
      </c>
      <c r="J10" s="69">
        <v>834900</v>
      </c>
      <c r="K10" s="45"/>
      <c r="L10" s="44">
        <f t="shared" si="1"/>
        <v>840136</v>
      </c>
      <c r="M10" s="45"/>
      <c r="N10" s="110">
        <f t="shared" si="2"/>
        <v>879800</v>
      </c>
      <c r="O10" s="110">
        <f t="shared" si="5"/>
        <v>0</v>
      </c>
      <c r="P10" s="61">
        <f t="shared" si="3"/>
        <v>879800</v>
      </c>
      <c r="R10" s="142"/>
      <c r="S10" s="142" t="s">
        <v>131</v>
      </c>
      <c r="T10" s="142" t="s">
        <v>132</v>
      </c>
      <c r="U10" s="139" t="s">
        <v>131</v>
      </c>
      <c r="V10" s="139" t="s">
        <v>131</v>
      </c>
      <c r="W10" s="139" t="s">
        <v>131</v>
      </c>
      <c r="X10" s="139" t="s">
        <v>131</v>
      </c>
      <c r="Y10" s="139" t="s">
        <v>131</v>
      </c>
      <c r="Z10" s="139"/>
      <c r="AA10" s="139"/>
      <c r="AB10" s="148"/>
      <c r="AC10" s="25"/>
    </row>
    <row r="11" spans="1:31" s="3" customFormat="1" x14ac:dyDescent="0.2">
      <c r="A11" s="42" t="s">
        <v>14</v>
      </c>
      <c r="B11" s="46" t="s">
        <v>155</v>
      </c>
      <c r="C11" s="47">
        <v>2</v>
      </c>
      <c r="D11" s="73" t="s">
        <v>86</v>
      </c>
      <c r="E11" s="73" t="s">
        <v>64</v>
      </c>
      <c r="F11" s="56" t="s">
        <v>166</v>
      </c>
      <c r="G11" s="73" t="s">
        <v>151</v>
      </c>
      <c r="H11" s="44">
        <v>1062949</v>
      </c>
      <c r="I11" s="44">
        <f t="shared" si="0"/>
        <v>1116277</v>
      </c>
      <c r="J11" s="69">
        <v>2044900</v>
      </c>
      <c r="K11" s="72">
        <v>502150</v>
      </c>
      <c r="L11" s="44">
        <f t="shared" si="1"/>
        <v>2057724</v>
      </c>
      <c r="M11" s="44">
        <f t="shared" ref="M11:M12" si="9">ROUND(K11/140.8*148,0)</f>
        <v>527828</v>
      </c>
      <c r="N11" s="110">
        <f t="shared" si="2"/>
        <v>2154900</v>
      </c>
      <c r="O11" s="110">
        <f t="shared" si="5"/>
        <v>548100</v>
      </c>
      <c r="P11" s="61">
        <f t="shared" si="3"/>
        <v>2703000</v>
      </c>
      <c r="R11" s="142"/>
      <c r="S11" s="142" t="s">
        <v>131</v>
      </c>
      <c r="T11" s="142" t="s">
        <v>135</v>
      </c>
      <c r="U11" s="139" t="s">
        <v>131</v>
      </c>
      <c r="V11" s="139" t="s">
        <v>132</v>
      </c>
      <c r="W11" s="139" t="s">
        <v>132</v>
      </c>
      <c r="X11" s="139" t="s">
        <v>131</v>
      </c>
      <c r="Y11" s="139" t="s">
        <v>131</v>
      </c>
      <c r="Z11" s="139"/>
      <c r="AA11" s="139"/>
      <c r="AB11" s="148" t="s">
        <v>216</v>
      </c>
      <c r="AC11" s="25"/>
    </row>
    <row r="12" spans="1:31" s="17" customFormat="1" x14ac:dyDescent="0.2">
      <c r="A12" s="46" t="s">
        <v>13</v>
      </c>
      <c r="B12" s="46" t="s">
        <v>156</v>
      </c>
      <c r="C12" s="55">
        <v>3</v>
      </c>
      <c r="D12" s="78" t="s">
        <v>80</v>
      </c>
      <c r="E12" s="78" t="s">
        <v>64</v>
      </c>
      <c r="F12" s="56" t="s">
        <v>154</v>
      </c>
      <c r="G12" s="73" t="s">
        <v>165</v>
      </c>
      <c r="H12" s="50">
        <v>2669926</v>
      </c>
      <c r="I12" s="50">
        <f>ROUND(H12/153.1*154.9,0)</f>
        <v>2701316</v>
      </c>
      <c r="J12" s="69">
        <v>3581600</v>
      </c>
      <c r="K12" s="66">
        <v>907500</v>
      </c>
      <c r="L12" s="44">
        <f t="shared" si="1"/>
        <v>3604062</v>
      </c>
      <c r="M12" s="44">
        <f t="shared" si="9"/>
        <v>953906</v>
      </c>
      <c r="N12" s="110">
        <f t="shared" si="2"/>
        <v>3774300</v>
      </c>
      <c r="O12" s="110">
        <f t="shared" si="5"/>
        <v>990500</v>
      </c>
      <c r="P12" s="61">
        <f t="shared" si="3"/>
        <v>4764800</v>
      </c>
      <c r="R12" s="142" t="s">
        <v>136</v>
      </c>
      <c r="S12" s="142" t="s">
        <v>131</v>
      </c>
      <c r="T12" s="142" t="s">
        <v>135</v>
      </c>
      <c r="U12" s="139" t="s">
        <v>131</v>
      </c>
      <c r="V12" s="139" t="s">
        <v>132</v>
      </c>
      <c r="W12" s="139" t="s">
        <v>132</v>
      </c>
      <c r="X12" s="139" t="s">
        <v>131</v>
      </c>
      <c r="Y12" s="139" t="s">
        <v>132</v>
      </c>
      <c r="Z12" s="139"/>
      <c r="AA12" s="139"/>
      <c r="AB12" s="148" t="s">
        <v>216</v>
      </c>
      <c r="AC12" s="25"/>
    </row>
    <row r="13" spans="1:31" s="3" customFormat="1" x14ac:dyDescent="0.2">
      <c r="A13" s="42" t="s">
        <v>7</v>
      </c>
      <c r="B13" s="42" t="s">
        <v>53</v>
      </c>
      <c r="C13" s="47">
        <v>98</v>
      </c>
      <c r="D13" s="73" t="s">
        <v>77</v>
      </c>
      <c r="E13" s="73" t="s">
        <v>64</v>
      </c>
      <c r="F13" s="56" t="s">
        <v>52</v>
      </c>
      <c r="G13" s="73" t="s">
        <v>151</v>
      </c>
      <c r="H13" s="44">
        <v>1905317</v>
      </c>
      <c r="I13" s="44">
        <f t="shared" ref="I13:I15" si="10">ROUND(H13/147.5*154.9,0)</f>
        <v>2000906</v>
      </c>
      <c r="J13" s="69">
        <f>2305050</f>
        <v>2305050</v>
      </c>
      <c r="K13" s="53"/>
      <c r="L13" s="44">
        <f t="shared" si="1"/>
        <v>2319506</v>
      </c>
      <c r="M13" s="53"/>
      <c r="N13" s="110">
        <f t="shared" si="2"/>
        <v>2429100</v>
      </c>
      <c r="O13" s="110">
        <f t="shared" si="5"/>
        <v>0</v>
      </c>
      <c r="P13" s="61">
        <f t="shared" si="3"/>
        <v>2429100</v>
      </c>
      <c r="R13" s="142" t="s">
        <v>134</v>
      </c>
      <c r="S13" s="142" t="s">
        <v>131</v>
      </c>
      <c r="T13" s="142" t="s">
        <v>132</v>
      </c>
      <c r="U13" s="139" t="s">
        <v>131</v>
      </c>
      <c r="V13" s="139" t="s">
        <v>131</v>
      </c>
      <c r="W13" s="139" t="s">
        <v>132</v>
      </c>
      <c r="X13" s="139" t="s">
        <v>131</v>
      </c>
      <c r="Y13" s="139" t="s">
        <v>132</v>
      </c>
      <c r="Z13" s="139"/>
      <c r="AA13" s="139"/>
      <c r="AB13" s="148"/>
      <c r="AC13" s="25"/>
    </row>
    <row r="14" spans="1:31" s="17" customFormat="1" x14ac:dyDescent="0.2">
      <c r="A14" s="46" t="s">
        <v>7</v>
      </c>
      <c r="B14" s="46" t="s">
        <v>53</v>
      </c>
      <c r="C14" s="47">
        <v>98</v>
      </c>
      <c r="D14" s="73" t="s">
        <v>77</v>
      </c>
      <c r="E14" s="73" t="s">
        <v>64</v>
      </c>
      <c r="F14" s="56" t="s">
        <v>183</v>
      </c>
      <c r="G14" s="47"/>
      <c r="H14" s="50">
        <v>1905317</v>
      </c>
      <c r="I14" s="50">
        <f>ROUND(H14/147.5*154.9,0)</f>
        <v>2000906</v>
      </c>
      <c r="J14" s="50">
        <v>252000</v>
      </c>
      <c r="K14" s="51">
        <v>59000</v>
      </c>
      <c r="L14" s="50">
        <f>ROUND(J14/175.4*176.5,0)</f>
        <v>253580</v>
      </c>
      <c r="M14" s="50">
        <f>ROUND(K14/140.8*148,0)</f>
        <v>62017</v>
      </c>
      <c r="N14" s="110">
        <f t="shared" si="2"/>
        <v>265600</v>
      </c>
      <c r="O14" s="110">
        <f t="shared" si="5"/>
        <v>64400</v>
      </c>
      <c r="P14" s="61">
        <f t="shared" si="3"/>
        <v>330000</v>
      </c>
      <c r="Q14" s="15" t="s">
        <v>185</v>
      </c>
      <c r="R14" s="142"/>
      <c r="S14" s="142"/>
      <c r="T14" s="142"/>
      <c r="U14" s="139"/>
      <c r="V14" s="139"/>
      <c r="W14" s="139"/>
      <c r="X14" s="139"/>
      <c r="Y14" s="139"/>
      <c r="Z14" s="139"/>
      <c r="AA14" s="139"/>
      <c r="AB14" s="148"/>
      <c r="AC14" s="25"/>
    </row>
    <row r="15" spans="1:31" s="14" customFormat="1" x14ac:dyDescent="0.2">
      <c r="A15" s="42" t="s">
        <v>87</v>
      </c>
      <c r="B15" s="42" t="s">
        <v>62</v>
      </c>
      <c r="C15" s="55">
        <v>2</v>
      </c>
      <c r="D15" s="78" t="s">
        <v>74</v>
      </c>
      <c r="E15" s="78" t="s">
        <v>64</v>
      </c>
      <c r="F15" s="99" t="s">
        <v>147</v>
      </c>
      <c r="G15" s="55"/>
      <c r="H15" s="44">
        <v>30857</v>
      </c>
      <c r="I15" s="44">
        <f t="shared" si="10"/>
        <v>32405</v>
      </c>
      <c r="J15" s="44">
        <f t="shared" ref="J15" si="11">ROUND(I15/154.9*163.4,0)</f>
        <v>34183</v>
      </c>
      <c r="K15" s="45"/>
      <c r="L15" s="44">
        <f>ROUND(J15/163.4*176.5,0)</f>
        <v>36923</v>
      </c>
      <c r="M15" s="45"/>
      <c r="N15" s="110">
        <f t="shared" si="2"/>
        <v>38700</v>
      </c>
      <c r="O15" s="110">
        <f t="shared" si="5"/>
        <v>0</v>
      </c>
      <c r="P15" s="61">
        <f t="shared" si="3"/>
        <v>38700</v>
      </c>
      <c r="Q15" s="17" t="s">
        <v>169</v>
      </c>
      <c r="R15" s="142"/>
      <c r="S15" s="142"/>
      <c r="T15" s="142"/>
      <c r="U15" s="139" t="s">
        <v>137</v>
      </c>
      <c r="V15" s="139" t="s">
        <v>131</v>
      </c>
      <c r="W15" s="139" t="s">
        <v>131</v>
      </c>
      <c r="X15" s="139" t="s">
        <v>131</v>
      </c>
      <c r="Y15" s="139" t="s">
        <v>131</v>
      </c>
      <c r="Z15" s="139"/>
      <c r="AA15" s="139"/>
      <c r="AB15" s="148"/>
      <c r="AC15" s="98"/>
      <c r="AD15" s="3"/>
      <c r="AE15" s="3"/>
    </row>
    <row r="16" spans="1:31" s="3" customFormat="1" x14ac:dyDescent="0.2">
      <c r="A16" s="42"/>
      <c r="B16" s="46" t="s">
        <v>145</v>
      </c>
      <c r="C16" s="47">
        <v>2</v>
      </c>
      <c r="D16" s="73" t="s">
        <v>144</v>
      </c>
      <c r="E16" s="78" t="s">
        <v>63</v>
      </c>
      <c r="F16" s="56" t="s">
        <v>146</v>
      </c>
      <c r="G16" s="55"/>
      <c r="H16" s="44"/>
      <c r="I16" s="44"/>
      <c r="J16" s="44"/>
      <c r="K16" s="53">
        <v>12500</v>
      </c>
      <c r="L16" s="44">
        <f t="shared" si="1"/>
        <v>0</v>
      </c>
      <c r="M16" s="44">
        <f>ROUND(K16/132.3*148,0)</f>
        <v>13983</v>
      </c>
      <c r="N16" s="110">
        <f t="shared" si="2"/>
        <v>0</v>
      </c>
      <c r="O16" s="110">
        <f t="shared" si="5"/>
        <v>14500</v>
      </c>
      <c r="P16" s="61">
        <f t="shared" si="3"/>
        <v>14500</v>
      </c>
      <c r="Q16" s="17" t="s">
        <v>169</v>
      </c>
      <c r="R16" s="142"/>
      <c r="S16" s="142"/>
      <c r="T16" s="142"/>
      <c r="U16" s="139"/>
      <c r="V16" s="139"/>
      <c r="W16" s="139"/>
      <c r="X16" s="139"/>
      <c r="Y16" s="139"/>
      <c r="Z16" s="139"/>
      <c r="AA16" s="139"/>
      <c r="AB16" s="148"/>
      <c r="AC16" s="98"/>
    </row>
    <row r="17" spans="1:31" s="3" customFormat="1" x14ac:dyDescent="0.2">
      <c r="A17" s="42" t="s">
        <v>61</v>
      </c>
      <c r="B17" s="46" t="s">
        <v>27</v>
      </c>
      <c r="C17" s="47">
        <v>5</v>
      </c>
      <c r="D17" s="73" t="s">
        <v>97</v>
      </c>
      <c r="E17" s="73" t="s">
        <v>96</v>
      </c>
      <c r="F17" s="56" t="s">
        <v>54</v>
      </c>
      <c r="G17" s="73" t="s">
        <v>151</v>
      </c>
      <c r="H17" s="44">
        <v>3129623</v>
      </c>
      <c r="I17" s="44">
        <f t="shared" ref="I17:I47" si="12">ROUND(H17/147.5*154.9,0)</f>
        <v>3286635</v>
      </c>
      <c r="J17" s="69">
        <v>4477000</v>
      </c>
      <c r="K17" s="53"/>
      <c r="L17" s="44">
        <f t="shared" si="1"/>
        <v>4505077</v>
      </c>
      <c r="M17" s="53"/>
      <c r="N17" s="110">
        <f t="shared" si="2"/>
        <v>4717900</v>
      </c>
      <c r="O17" s="110">
        <f t="shared" si="5"/>
        <v>0</v>
      </c>
      <c r="P17" s="61">
        <f t="shared" si="3"/>
        <v>4717900</v>
      </c>
      <c r="R17" s="144" t="s">
        <v>139</v>
      </c>
      <c r="S17" s="144" t="s">
        <v>131</v>
      </c>
      <c r="T17" s="144" t="s">
        <v>132</v>
      </c>
      <c r="U17" s="139" t="s">
        <v>131</v>
      </c>
      <c r="V17" s="139" t="s">
        <v>132</v>
      </c>
      <c r="W17" s="139" t="s">
        <v>132</v>
      </c>
      <c r="X17" s="139" t="s">
        <v>131</v>
      </c>
      <c r="Y17" s="139" t="s">
        <v>132</v>
      </c>
      <c r="Z17" s="139"/>
      <c r="AA17" s="139"/>
      <c r="AB17" s="148" t="s">
        <v>216</v>
      </c>
      <c r="AC17" s="26"/>
    </row>
    <row r="18" spans="1:31" s="3" customFormat="1" x14ac:dyDescent="0.2">
      <c r="A18" s="42" t="s">
        <v>15</v>
      </c>
      <c r="B18" s="42" t="s">
        <v>56</v>
      </c>
      <c r="C18" s="47">
        <v>5</v>
      </c>
      <c r="D18" s="73" t="s">
        <v>97</v>
      </c>
      <c r="E18" s="73" t="s">
        <v>96</v>
      </c>
      <c r="F18" s="56"/>
      <c r="G18" s="73" t="s">
        <v>152</v>
      </c>
      <c r="H18" s="44">
        <v>0</v>
      </c>
      <c r="I18" s="44">
        <f t="shared" si="12"/>
        <v>0</v>
      </c>
      <c r="J18" s="44">
        <f t="shared" ref="J18:J19" si="13">ROUND(I18/154.9*163.4,0)</f>
        <v>0</v>
      </c>
      <c r="K18" s="72">
        <v>302500</v>
      </c>
      <c r="L18" s="44">
        <f t="shared" si="1"/>
        <v>0</v>
      </c>
      <c r="M18" s="44">
        <f t="shared" ref="M18:M19" si="14">ROUND(K18/140.8*148,0)</f>
        <v>317969</v>
      </c>
      <c r="N18" s="110">
        <f t="shared" si="2"/>
        <v>0</v>
      </c>
      <c r="O18" s="110">
        <f t="shared" si="5"/>
        <v>330200</v>
      </c>
      <c r="P18" s="61">
        <f t="shared" si="3"/>
        <v>330200</v>
      </c>
      <c r="R18" s="144"/>
      <c r="S18" s="144"/>
      <c r="T18" s="144"/>
      <c r="U18" s="139"/>
      <c r="V18" s="139"/>
      <c r="W18" s="139"/>
      <c r="X18" s="139"/>
      <c r="Y18" s="139"/>
      <c r="Z18" s="139"/>
      <c r="AA18" s="139"/>
      <c r="AB18" s="148"/>
      <c r="AC18" s="26"/>
    </row>
    <row r="19" spans="1:31" s="3" customFormat="1" x14ac:dyDescent="0.2">
      <c r="A19" s="42" t="s">
        <v>12</v>
      </c>
      <c r="B19" s="42" t="s">
        <v>55</v>
      </c>
      <c r="C19" s="47">
        <v>5</v>
      </c>
      <c r="D19" s="73" t="s">
        <v>97</v>
      </c>
      <c r="E19" s="73" t="s">
        <v>96</v>
      </c>
      <c r="F19" s="56"/>
      <c r="G19" s="73" t="s">
        <v>152</v>
      </c>
      <c r="H19" s="44">
        <v>0</v>
      </c>
      <c r="I19" s="44">
        <f t="shared" si="12"/>
        <v>0</v>
      </c>
      <c r="J19" s="44">
        <f t="shared" si="13"/>
        <v>0</v>
      </c>
      <c r="K19" s="72">
        <v>90750</v>
      </c>
      <c r="L19" s="44">
        <f t="shared" si="1"/>
        <v>0</v>
      </c>
      <c r="M19" s="44">
        <f t="shared" si="14"/>
        <v>95391</v>
      </c>
      <c r="N19" s="110">
        <f t="shared" si="2"/>
        <v>0</v>
      </c>
      <c r="O19" s="110">
        <f t="shared" si="5"/>
        <v>99100</v>
      </c>
      <c r="P19" s="61">
        <f t="shared" si="3"/>
        <v>99100</v>
      </c>
      <c r="R19" s="142"/>
      <c r="S19" s="142"/>
      <c r="T19" s="142"/>
      <c r="U19" s="139"/>
      <c r="V19" s="139"/>
      <c r="W19" s="139"/>
      <c r="X19" s="139"/>
      <c r="Y19" s="139"/>
      <c r="Z19" s="139"/>
      <c r="AA19" s="139"/>
      <c r="AB19" s="148"/>
      <c r="AC19" s="25"/>
    </row>
    <row r="20" spans="1:31" s="3" customFormat="1" x14ac:dyDescent="0.2">
      <c r="A20" s="42" t="s">
        <v>8</v>
      </c>
      <c r="B20" s="42" t="s">
        <v>33</v>
      </c>
      <c r="C20" s="55" t="s">
        <v>100</v>
      </c>
      <c r="D20" s="78" t="s">
        <v>163</v>
      </c>
      <c r="E20" s="78" t="s">
        <v>96</v>
      </c>
      <c r="F20" s="56" t="s">
        <v>32</v>
      </c>
      <c r="G20" s="73" t="s">
        <v>151</v>
      </c>
      <c r="H20" s="44">
        <v>591944</v>
      </c>
      <c r="I20" s="44">
        <f t="shared" si="12"/>
        <v>621642</v>
      </c>
      <c r="J20" s="69">
        <v>828850</v>
      </c>
      <c r="K20" s="45"/>
      <c r="L20" s="44">
        <f t="shared" si="1"/>
        <v>834048</v>
      </c>
      <c r="M20" s="45"/>
      <c r="N20" s="110">
        <f t="shared" si="2"/>
        <v>873400</v>
      </c>
      <c r="O20" s="110">
        <f t="shared" si="5"/>
        <v>0</v>
      </c>
      <c r="P20" s="61">
        <f t="shared" si="3"/>
        <v>873400</v>
      </c>
      <c r="R20" s="142"/>
      <c r="S20" s="142" t="s">
        <v>131</v>
      </c>
      <c r="T20" s="142" t="s">
        <v>132</v>
      </c>
      <c r="U20" s="139" t="s">
        <v>131</v>
      </c>
      <c r="V20" s="139" t="s">
        <v>131</v>
      </c>
      <c r="W20" s="139" t="s">
        <v>131</v>
      </c>
      <c r="X20" s="139" t="s">
        <v>131</v>
      </c>
      <c r="Y20" s="139" t="s">
        <v>131</v>
      </c>
      <c r="Z20" s="139"/>
      <c r="AA20" s="139"/>
      <c r="AB20" s="148"/>
      <c r="AC20" s="25"/>
    </row>
    <row r="21" spans="1:31" s="3" customFormat="1" x14ac:dyDescent="0.2">
      <c r="A21" s="42" t="s">
        <v>60</v>
      </c>
      <c r="B21" s="42" t="s">
        <v>45</v>
      </c>
      <c r="C21" s="47">
        <v>16</v>
      </c>
      <c r="D21" s="73" t="s">
        <v>79</v>
      </c>
      <c r="E21" s="73" t="s">
        <v>72</v>
      </c>
      <c r="F21" s="56" t="s">
        <v>26</v>
      </c>
      <c r="G21" s="73" t="s">
        <v>151</v>
      </c>
      <c r="H21" s="44">
        <v>432908</v>
      </c>
      <c r="I21" s="44">
        <f t="shared" si="12"/>
        <v>454627</v>
      </c>
      <c r="J21" s="69">
        <v>574750</v>
      </c>
      <c r="K21" s="53"/>
      <c r="L21" s="44">
        <f t="shared" si="1"/>
        <v>578354</v>
      </c>
      <c r="M21" s="53"/>
      <c r="N21" s="110">
        <f t="shared" si="2"/>
        <v>605700</v>
      </c>
      <c r="O21" s="110">
        <f t="shared" si="5"/>
        <v>0</v>
      </c>
      <c r="P21" s="61">
        <f t="shared" si="3"/>
        <v>605700</v>
      </c>
      <c r="R21" s="142"/>
      <c r="S21" s="142" t="s">
        <v>131</v>
      </c>
      <c r="T21" s="142" t="s">
        <v>132</v>
      </c>
      <c r="U21" s="139" t="s">
        <v>131</v>
      </c>
      <c r="V21" s="139" t="s">
        <v>132</v>
      </c>
      <c r="W21" s="139" t="s">
        <v>132</v>
      </c>
      <c r="X21" s="139" t="s">
        <v>131</v>
      </c>
      <c r="Y21" s="139" t="s">
        <v>132</v>
      </c>
      <c r="Z21" s="139" t="s">
        <v>131</v>
      </c>
      <c r="AA21" s="139"/>
      <c r="AB21" s="148"/>
      <c r="AC21" s="25"/>
    </row>
    <row r="22" spans="1:31" s="3" customFormat="1" x14ac:dyDescent="0.2">
      <c r="A22" s="42" t="s">
        <v>15</v>
      </c>
      <c r="B22" s="42" t="s">
        <v>101</v>
      </c>
      <c r="C22" s="47">
        <v>7</v>
      </c>
      <c r="D22" s="73" t="s">
        <v>83</v>
      </c>
      <c r="E22" s="73" t="s">
        <v>72</v>
      </c>
      <c r="F22" s="39" t="s">
        <v>148</v>
      </c>
      <c r="G22" s="73" t="s">
        <v>151</v>
      </c>
      <c r="H22" s="44">
        <v>1193365</v>
      </c>
      <c r="I22" s="44">
        <f t="shared" si="12"/>
        <v>1253236</v>
      </c>
      <c r="J22" s="69">
        <v>1107150</v>
      </c>
      <c r="K22" s="53"/>
      <c r="L22" s="44">
        <f t="shared" si="1"/>
        <v>1114093</v>
      </c>
      <c r="M22" s="53"/>
      <c r="N22" s="110">
        <f t="shared" si="2"/>
        <v>1166700</v>
      </c>
      <c r="O22" s="110">
        <f t="shared" si="5"/>
        <v>0</v>
      </c>
      <c r="P22" s="61">
        <f t="shared" si="3"/>
        <v>1166700</v>
      </c>
      <c r="R22" s="142" t="s">
        <v>134</v>
      </c>
      <c r="S22" s="142" t="s">
        <v>131</v>
      </c>
      <c r="T22" s="142" t="s">
        <v>131</v>
      </c>
      <c r="U22" s="139" t="s">
        <v>131</v>
      </c>
      <c r="V22" s="139" t="s">
        <v>132</v>
      </c>
      <c r="W22" s="139" t="s">
        <v>131</v>
      </c>
      <c r="X22" s="139" t="s">
        <v>131</v>
      </c>
      <c r="Y22" s="139" t="s">
        <v>132</v>
      </c>
      <c r="Z22" s="139"/>
      <c r="AA22" s="139"/>
      <c r="AB22" s="148"/>
      <c r="AC22" s="25"/>
    </row>
    <row r="23" spans="1:31" s="3" customFormat="1" x14ac:dyDescent="0.2">
      <c r="A23" s="42" t="s">
        <v>15</v>
      </c>
      <c r="B23" s="46" t="s">
        <v>101</v>
      </c>
      <c r="C23" s="47" t="s">
        <v>110</v>
      </c>
      <c r="D23" s="73" t="s">
        <v>83</v>
      </c>
      <c r="E23" s="73" t="s">
        <v>72</v>
      </c>
      <c r="F23" s="56" t="s">
        <v>157</v>
      </c>
      <c r="G23" s="73" t="s">
        <v>165</v>
      </c>
      <c r="H23" s="44">
        <v>4528024</v>
      </c>
      <c r="I23" s="44">
        <f t="shared" si="12"/>
        <v>4755193</v>
      </c>
      <c r="J23" s="69">
        <v>6285950</v>
      </c>
      <c r="K23" s="72">
        <v>1282600</v>
      </c>
      <c r="L23" s="44">
        <f t="shared" si="1"/>
        <v>6325372</v>
      </c>
      <c r="M23" s="44">
        <f t="shared" ref="M23:M24" si="15">ROUND(K23/140.8*148,0)</f>
        <v>1348188</v>
      </c>
      <c r="N23" s="110">
        <f t="shared" si="2"/>
        <v>6624200</v>
      </c>
      <c r="O23" s="110">
        <f t="shared" si="5"/>
        <v>1399900</v>
      </c>
      <c r="P23" s="61">
        <f t="shared" si="3"/>
        <v>8024100</v>
      </c>
      <c r="R23" s="144" t="s">
        <v>134</v>
      </c>
      <c r="S23" s="144" t="s">
        <v>131</v>
      </c>
      <c r="T23" s="144" t="s">
        <v>135</v>
      </c>
      <c r="U23" s="139" t="s">
        <v>131</v>
      </c>
      <c r="V23" s="139" t="s">
        <v>132</v>
      </c>
      <c r="W23" s="139" t="s">
        <v>132</v>
      </c>
      <c r="X23" s="139" t="s">
        <v>131</v>
      </c>
      <c r="Y23" s="139" t="s">
        <v>132</v>
      </c>
      <c r="Z23" s="139"/>
      <c r="AA23" s="139"/>
      <c r="AB23" s="148" t="s">
        <v>216</v>
      </c>
      <c r="AC23" s="26"/>
    </row>
    <row r="24" spans="1:31" s="3" customFormat="1" x14ac:dyDescent="0.2">
      <c r="A24" s="42" t="s">
        <v>15</v>
      </c>
      <c r="B24" s="46" t="s">
        <v>158</v>
      </c>
      <c r="C24" s="47">
        <v>2</v>
      </c>
      <c r="D24" s="73" t="s">
        <v>84</v>
      </c>
      <c r="E24" s="73" t="s">
        <v>72</v>
      </c>
      <c r="F24" s="56" t="s">
        <v>214</v>
      </c>
      <c r="G24" s="73" t="s">
        <v>165</v>
      </c>
      <c r="H24" s="44">
        <v>1613495</v>
      </c>
      <c r="I24" s="44">
        <f t="shared" si="12"/>
        <v>1694443</v>
      </c>
      <c r="J24" s="69">
        <v>2347400</v>
      </c>
      <c r="K24" s="72">
        <v>314600</v>
      </c>
      <c r="L24" s="44">
        <f t="shared" si="1"/>
        <v>2362121</v>
      </c>
      <c r="M24" s="44">
        <f t="shared" si="15"/>
        <v>330688</v>
      </c>
      <c r="N24" s="110">
        <f t="shared" si="2"/>
        <v>2473700</v>
      </c>
      <c r="O24" s="110">
        <f t="shared" si="5"/>
        <v>343400</v>
      </c>
      <c r="P24" s="61">
        <f t="shared" si="3"/>
        <v>2817100</v>
      </c>
      <c r="Q24" s="133" t="s">
        <v>204</v>
      </c>
      <c r="R24" s="37"/>
      <c r="S24" s="37" t="s">
        <v>131</v>
      </c>
      <c r="T24" s="37" t="s">
        <v>135</v>
      </c>
      <c r="U24" s="36" t="s">
        <v>131</v>
      </c>
      <c r="V24" s="36" t="s">
        <v>132</v>
      </c>
      <c r="W24" s="36" t="s">
        <v>132</v>
      </c>
      <c r="X24" s="36" t="s">
        <v>131</v>
      </c>
      <c r="Y24" s="36" t="s">
        <v>131</v>
      </c>
      <c r="Z24" s="67"/>
      <c r="AA24" s="67"/>
      <c r="AB24" s="97" t="s">
        <v>216</v>
      </c>
      <c r="AC24" s="25"/>
    </row>
    <row r="25" spans="1:31" s="3" customFormat="1" x14ac:dyDescent="0.2">
      <c r="A25" s="42"/>
      <c r="B25" s="42" t="s">
        <v>105</v>
      </c>
      <c r="C25" s="52">
        <v>20</v>
      </c>
      <c r="D25" s="77" t="s">
        <v>106</v>
      </c>
      <c r="E25" s="77" t="s">
        <v>72</v>
      </c>
      <c r="F25" s="63" t="s">
        <v>104</v>
      </c>
      <c r="G25" s="73" t="s">
        <v>151</v>
      </c>
      <c r="H25" s="44">
        <v>8355625</v>
      </c>
      <c r="I25" s="44">
        <f t="shared" si="12"/>
        <v>8774822</v>
      </c>
      <c r="J25" s="69">
        <v>12039500</v>
      </c>
      <c r="K25" s="45"/>
      <c r="L25" s="44">
        <f t="shared" si="1"/>
        <v>12115004</v>
      </c>
      <c r="M25" s="45"/>
      <c r="N25" s="110">
        <f t="shared" si="2"/>
        <v>12687300</v>
      </c>
      <c r="O25" s="110">
        <f t="shared" si="5"/>
        <v>0</v>
      </c>
      <c r="P25" s="61">
        <f t="shared" si="3"/>
        <v>12687300</v>
      </c>
      <c r="R25" s="142" t="s">
        <v>134</v>
      </c>
      <c r="S25" s="142" t="s">
        <v>131</v>
      </c>
      <c r="T25" s="142" t="s">
        <v>133</v>
      </c>
      <c r="U25" s="139" t="s">
        <v>131</v>
      </c>
      <c r="V25" s="139" t="s">
        <v>132</v>
      </c>
      <c r="W25" s="139" t="s">
        <v>132</v>
      </c>
      <c r="X25" s="139" t="s">
        <v>131</v>
      </c>
      <c r="Y25" s="139" t="s">
        <v>132</v>
      </c>
      <c r="Z25" s="139"/>
      <c r="AA25" s="139"/>
      <c r="AB25" s="148"/>
      <c r="AC25" s="25"/>
    </row>
    <row r="26" spans="1:31" s="3" customFormat="1" x14ac:dyDescent="0.2">
      <c r="A26" s="42" t="s">
        <v>5</v>
      </c>
      <c r="B26" s="42" t="s">
        <v>35</v>
      </c>
      <c r="C26" s="43" t="s">
        <v>99</v>
      </c>
      <c r="D26" s="73" t="s">
        <v>113</v>
      </c>
      <c r="E26" s="75" t="s">
        <v>72</v>
      </c>
      <c r="F26" s="56" t="s">
        <v>24</v>
      </c>
      <c r="G26" s="73" t="s">
        <v>151</v>
      </c>
      <c r="H26" s="44">
        <v>68848</v>
      </c>
      <c r="I26" s="44">
        <f t="shared" si="12"/>
        <v>72302</v>
      </c>
      <c r="J26" s="69">
        <v>145200</v>
      </c>
      <c r="K26" s="53"/>
      <c r="L26" s="44">
        <f t="shared" si="1"/>
        <v>146111</v>
      </c>
      <c r="M26" s="53"/>
      <c r="N26" s="110">
        <f t="shared" si="2"/>
        <v>153000</v>
      </c>
      <c r="O26" s="110">
        <f t="shared" si="5"/>
        <v>0</v>
      </c>
      <c r="P26" s="61">
        <f t="shared" si="3"/>
        <v>153000</v>
      </c>
      <c r="R26" s="142"/>
      <c r="S26" s="142" t="s">
        <v>131</v>
      </c>
      <c r="T26" s="142" t="s">
        <v>131</v>
      </c>
      <c r="U26" s="139" t="s">
        <v>131</v>
      </c>
      <c r="V26" s="139" t="s">
        <v>131</v>
      </c>
      <c r="W26" s="139" t="s">
        <v>131</v>
      </c>
      <c r="X26" s="139" t="s">
        <v>131</v>
      </c>
      <c r="Y26" s="139" t="s">
        <v>131</v>
      </c>
      <c r="Z26" s="139" t="s">
        <v>131</v>
      </c>
      <c r="AA26" s="139"/>
      <c r="AB26" s="148"/>
      <c r="AC26" s="25"/>
    </row>
    <row r="27" spans="1:31" s="3" customFormat="1" x14ac:dyDescent="0.2">
      <c r="A27" s="42" t="s">
        <v>88</v>
      </c>
      <c r="B27" s="42" t="s">
        <v>92</v>
      </c>
      <c r="C27" s="52" t="s">
        <v>89</v>
      </c>
      <c r="D27" s="77" t="s">
        <v>91</v>
      </c>
      <c r="E27" s="77" t="s">
        <v>72</v>
      </c>
      <c r="F27" s="63" t="s">
        <v>90</v>
      </c>
      <c r="G27" s="73" t="s">
        <v>165</v>
      </c>
      <c r="H27" s="44">
        <v>3666115</v>
      </c>
      <c r="I27" s="44">
        <f t="shared" si="12"/>
        <v>3850042</v>
      </c>
      <c r="J27" s="69">
        <v>4912600</v>
      </c>
      <c r="K27" s="66">
        <v>1052700</v>
      </c>
      <c r="L27" s="44">
        <f t="shared" si="1"/>
        <v>4943409</v>
      </c>
      <c r="M27" s="44">
        <f>ROUND(K27/140.8*148,0)</f>
        <v>1106531</v>
      </c>
      <c r="N27" s="110">
        <f t="shared" si="2"/>
        <v>5176900</v>
      </c>
      <c r="O27" s="110">
        <f t="shared" si="5"/>
        <v>1149000</v>
      </c>
      <c r="P27" s="61">
        <f t="shared" si="3"/>
        <v>6325900</v>
      </c>
      <c r="R27" s="142" t="s">
        <v>134</v>
      </c>
      <c r="S27" s="142" t="s">
        <v>131</v>
      </c>
      <c r="T27" s="142" t="s">
        <v>135</v>
      </c>
      <c r="U27" s="139" t="s">
        <v>131</v>
      </c>
      <c r="V27" s="139" t="s">
        <v>138</v>
      </c>
      <c r="W27" s="139" t="s">
        <v>132</v>
      </c>
      <c r="X27" s="139" t="s">
        <v>131</v>
      </c>
      <c r="Y27" s="139" t="s">
        <v>132</v>
      </c>
      <c r="Z27" s="139"/>
      <c r="AA27" s="139"/>
      <c r="AB27" s="148" t="s">
        <v>216</v>
      </c>
      <c r="AC27" s="25"/>
    </row>
    <row r="28" spans="1:31" s="17" customFormat="1" x14ac:dyDescent="0.2">
      <c r="A28" s="58"/>
      <c r="B28" s="46" t="s">
        <v>108</v>
      </c>
      <c r="C28" s="48">
        <v>103</v>
      </c>
      <c r="D28" s="76" t="s">
        <v>114</v>
      </c>
      <c r="E28" s="76" t="s">
        <v>72</v>
      </c>
      <c r="F28" s="49" t="s">
        <v>107</v>
      </c>
      <c r="G28" s="73" t="s">
        <v>151</v>
      </c>
      <c r="H28" s="44">
        <v>384687</v>
      </c>
      <c r="I28" s="44">
        <f t="shared" si="12"/>
        <v>403987</v>
      </c>
      <c r="J28" s="69">
        <v>484000</v>
      </c>
      <c r="K28" s="59"/>
      <c r="L28" s="44">
        <f t="shared" si="1"/>
        <v>487035</v>
      </c>
      <c r="M28" s="59"/>
      <c r="N28" s="110">
        <f t="shared" si="2"/>
        <v>510000</v>
      </c>
      <c r="O28" s="110">
        <f t="shared" si="5"/>
        <v>0</v>
      </c>
      <c r="P28" s="61">
        <f t="shared" si="3"/>
        <v>510000</v>
      </c>
      <c r="Q28" s="16"/>
      <c r="R28" s="145" t="s">
        <v>210</v>
      </c>
      <c r="S28" s="145"/>
      <c r="T28" s="145"/>
      <c r="U28" s="141" t="s">
        <v>131</v>
      </c>
      <c r="V28" s="141" t="s">
        <v>131</v>
      </c>
      <c r="W28" s="141" t="s">
        <v>131</v>
      </c>
      <c r="X28" s="141" t="s">
        <v>131</v>
      </c>
      <c r="Y28" s="141" t="s">
        <v>131</v>
      </c>
      <c r="Z28" s="141"/>
      <c r="AA28" s="141"/>
      <c r="AB28" s="153"/>
      <c r="AC28" s="25"/>
      <c r="AD28" s="16"/>
      <c r="AE28" s="16"/>
    </row>
    <row r="29" spans="1:31" s="16" customFormat="1" x14ac:dyDescent="0.2">
      <c r="A29" s="58"/>
      <c r="B29" s="46" t="s">
        <v>108</v>
      </c>
      <c r="C29" s="48" t="s">
        <v>179</v>
      </c>
      <c r="D29" s="76" t="s">
        <v>114</v>
      </c>
      <c r="E29" s="76" t="s">
        <v>72</v>
      </c>
      <c r="F29" s="49" t="s">
        <v>174</v>
      </c>
      <c r="G29" s="73" t="s">
        <v>151</v>
      </c>
      <c r="H29" s="44">
        <v>126397</v>
      </c>
      <c r="I29" s="44">
        <f t="shared" si="12"/>
        <v>132738</v>
      </c>
      <c r="J29" s="69">
        <v>968000</v>
      </c>
      <c r="K29" s="59"/>
      <c r="L29" s="44">
        <f t="shared" si="1"/>
        <v>974071</v>
      </c>
      <c r="M29" s="59"/>
      <c r="N29" s="110">
        <f t="shared" si="2"/>
        <v>1020100</v>
      </c>
      <c r="O29" s="110">
        <f t="shared" si="5"/>
        <v>0</v>
      </c>
      <c r="P29" s="61">
        <f t="shared" si="3"/>
        <v>1020100</v>
      </c>
      <c r="R29" s="145" t="s">
        <v>210</v>
      </c>
      <c r="S29" s="145"/>
      <c r="T29" s="145"/>
      <c r="U29" s="141" t="s">
        <v>131</v>
      </c>
      <c r="V29" s="141" t="s">
        <v>131</v>
      </c>
      <c r="W29" s="141" t="s">
        <v>131</v>
      </c>
      <c r="X29" s="141" t="s">
        <v>131</v>
      </c>
      <c r="Y29" s="141" t="s">
        <v>131</v>
      </c>
      <c r="Z29" s="141"/>
      <c r="AA29" s="141"/>
      <c r="AB29" s="153"/>
      <c r="AC29" s="25"/>
    </row>
    <row r="30" spans="1:31" s="16" customFormat="1" x14ac:dyDescent="0.2">
      <c r="A30" s="58"/>
      <c r="B30" s="46" t="s">
        <v>108</v>
      </c>
      <c r="C30" s="48">
        <v>118</v>
      </c>
      <c r="D30" s="76" t="s">
        <v>115</v>
      </c>
      <c r="E30" s="76" t="s">
        <v>72</v>
      </c>
      <c r="F30" s="49" t="s">
        <v>175</v>
      </c>
      <c r="G30" s="73" t="s">
        <v>151</v>
      </c>
      <c r="H30" s="44">
        <v>274777</v>
      </c>
      <c r="I30" s="44">
        <f t="shared" si="12"/>
        <v>288562</v>
      </c>
      <c r="J30" s="69">
        <v>1058750</v>
      </c>
      <c r="K30" s="59"/>
      <c r="L30" s="44">
        <f t="shared" si="1"/>
        <v>1065390</v>
      </c>
      <c r="M30" s="59"/>
      <c r="N30" s="110">
        <f t="shared" si="2"/>
        <v>1115700</v>
      </c>
      <c r="O30" s="110">
        <f t="shared" si="5"/>
        <v>0</v>
      </c>
      <c r="P30" s="61">
        <f t="shared" si="3"/>
        <v>1115700</v>
      </c>
      <c r="R30" s="145" t="s">
        <v>210</v>
      </c>
      <c r="S30" s="145"/>
      <c r="T30" s="145"/>
      <c r="U30" s="141" t="s">
        <v>131</v>
      </c>
      <c r="V30" s="141" t="s">
        <v>131</v>
      </c>
      <c r="W30" s="141" t="s">
        <v>131</v>
      </c>
      <c r="X30" s="141" t="s">
        <v>131</v>
      </c>
      <c r="Y30" s="141" t="s">
        <v>131</v>
      </c>
      <c r="Z30" s="141"/>
      <c r="AA30" s="141"/>
      <c r="AB30" s="153"/>
      <c r="AC30" s="25"/>
    </row>
    <row r="31" spans="1:31" s="16" customFormat="1" x14ac:dyDescent="0.2">
      <c r="A31" s="58"/>
      <c r="B31" s="46" t="s">
        <v>108</v>
      </c>
      <c r="C31" s="48" t="s">
        <v>180</v>
      </c>
      <c r="D31" s="76" t="s">
        <v>114</v>
      </c>
      <c r="E31" s="76" t="s">
        <v>72</v>
      </c>
      <c r="F31" s="49" t="s">
        <v>176</v>
      </c>
      <c r="G31" s="73" t="s">
        <v>151</v>
      </c>
      <c r="H31" s="44">
        <v>261062</v>
      </c>
      <c r="I31" s="44">
        <f t="shared" si="12"/>
        <v>274159</v>
      </c>
      <c r="J31" s="69">
        <v>968000</v>
      </c>
      <c r="K31" s="59"/>
      <c r="L31" s="44">
        <f t="shared" si="1"/>
        <v>974071</v>
      </c>
      <c r="M31" s="59"/>
      <c r="N31" s="110">
        <f t="shared" si="2"/>
        <v>1020100</v>
      </c>
      <c r="O31" s="110">
        <f t="shared" si="5"/>
        <v>0</v>
      </c>
      <c r="P31" s="61">
        <f t="shared" si="3"/>
        <v>1020100</v>
      </c>
      <c r="R31" s="145" t="s">
        <v>210</v>
      </c>
      <c r="S31" s="145"/>
      <c r="T31" s="145"/>
      <c r="U31" s="141" t="s">
        <v>131</v>
      </c>
      <c r="V31" s="141" t="s">
        <v>131</v>
      </c>
      <c r="W31" s="141" t="s">
        <v>131</v>
      </c>
      <c r="X31" s="141" t="s">
        <v>131</v>
      </c>
      <c r="Y31" s="141" t="s">
        <v>131</v>
      </c>
      <c r="Z31" s="141"/>
      <c r="AA31" s="141"/>
      <c r="AB31" s="153"/>
      <c r="AC31" s="25"/>
    </row>
    <row r="32" spans="1:31" s="16" customFormat="1" x14ac:dyDescent="0.2">
      <c r="A32" s="58"/>
      <c r="B32" s="46" t="s">
        <v>108</v>
      </c>
      <c r="C32" s="48">
        <v>109</v>
      </c>
      <c r="D32" s="76" t="s">
        <v>114</v>
      </c>
      <c r="E32" s="76" t="s">
        <v>72</v>
      </c>
      <c r="F32" s="49" t="s">
        <v>47</v>
      </c>
      <c r="G32" s="73" t="s">
        <v>151</v>
      </c>
      <c r="H32" s="50">
        <v>306396</v>
      </c>
      <c r="I32" s="44">
        <f t="shared" si="12"/>
        <v>321768</v>
      </c>
      <c r="J32" s="69">
        <v>580800</v>
      </c>
      <c r="K32" s="59"/>
      <c r="L32" s="44">
        <f t="shared" si="1"/>
        <v>584442</v>
      </c>
      <c r="M32" s="59"/>
      <c r="N32" s="110">
        <f t="shared" si="2"/>
        <v>612000</v>
      </c>
      <c r="O32" s="110">
        <f t="shared" si="5"/>
        <v>0</v>
      </c>
      <c r="P32" s="61">
        <f t="shared" si="3"/>
        <v>612000</v>
      </c>
      <c r="R32" s="145" t="s">
        <v>210</v>
      </c>
      <c r="S32" s="145"/>
      <c r="T32" s="145"/>
      <c r="U32" s="141" t="s">
        <v>131</v>
      </c>
      <c r="V32" s="141" t="s">
        <v>131</v>
      </c>
      <c r="W32" s="141" t="s">
        <v>131</v>
      </c>
      <c r="X32" s="141" t="s">
        <v>131</v>
      </c>
      <c r="Y32" s="141" t="s">
        <v>131</v>
      </c>
      <c r="Z32" s="141"/>
      <c r="AA32" s="141"/>
      <c r="AB32" s="153"/>
      <c r="AC32" s="25"/>
    </row>
    <row r="33" spans="1:31" s="16" customFormat="1" x14ac:dyDescent="0.2">
      <c r="A33" s="58"/>
      <c r="B33" s="46" t="s">
        <v>108</v>
      </c>
      <c r="C33" s="48">
        <v>113</v>
      </c>
      <c r="D33" s="76" t="s">
        <v>114</v>
      </c>
      <c r="E33" s="76" t="s">
        <v>72</v>
      </c>
      <c r="F33" s="49" t="s">
        <v>47</v>
      </c>
      <c r="G33" s="73" t="s">
        <v>151</v>
      </c>
      <c r="H33" s="50">
        <v>118258</v>
      </c>
      <c r="I33" s="44">
        <f t="shared" si="12"/>
        <v>124191</v>
      </c>
      <c r="J33" s="69">
        <v>707850</v>
      </c>
      <c r="K33" s="59"/>
      <c r="L33" s="44">
        <f t="shared" si="1"/>
        <v>712289</v>
      </c>
      <c r="M33" s="59"/>
      <c r="N33" s="110">
        <f t="shared" si="2"/>
        <v>745900</v>
      </c>
      <c r="O33" s="110">
        <f t="shared" si="5"/>
        <v>0</v>
      </c>
      <c r="P33" s="61">
        <f t="shared" si="3"/>
        <v>745900</v>
      </c>
      <c r="R33" s="145" t="s">
        <v>210</v>
      </c>
      <c r="S33" s="145"/>
      <c r="T33" s="145"/>
      <c r="U33" s="141" t="s">
        <v>131</v>
      </c>
      <c r="V33" s="141" t="s">
        <v>131</v>
      </c>
      <c r="W33" s="141" t="s">
        <v>131</v>
      </c>
      <c r="X33" s="141" t="s">
        <v>131</v>
      </c>
      <c r="Y33" s="141" t="s">
        <v>131</v>
      </c>
      <c r="Z33" s="141"/>
      <c r="AA33" s="141"/>
      <c r="AB33" s="153"/>
      <c r="AC33" s="25"/>
    </row>
    <row r="34" spans="1:31" s="16" customFormat="1" x14ac:dyDescent="0.2">
      <c r="A34" s="58"/>
      <c r="B34" s="46" t="s">
        <v>108</v>
      </c>
      <c r="C34" s="48">
        <v>115</v>
      </c>
      <c r="D34" s="76" t="s">
        <v>114</v>
      </c>
      <c r="E34" s="76" t="s">
        <v>72</v>
      </c>
      <c r="F34" s="49" t="s">
        <v>47</v>
      </c>
      <c r="G34" s="73" t="s">
        <v>151</v>
      </c>
      <c r="H34" s="50">
        <v>139759</v>
      </c>
      <c r="I34" s="44">
        <f t="shared" si="12"/>
        <v>146771</v>
      </c>
      <c r="J34" s="69">
        <v>508200</v>
      </c>
      <c r="K34" s="59"/>
      <c r="L34" s="44">
        <f t="shared" si="1"/>
        <v>511387</v>
      </c>
      <c r="M34" s="59"/>
      <c r="N34" s="110">
        <f t="shared" si="2"/>
        <v>535500</v>
      </c>
      <c r="O34" s="110">
        <f t="shared" si="5"/>
        <v>0</v>
      </c>
      <c r="P34" s="61">
        <f t="shared" si="3"/>
        <v>535500</v>
      </c>
      <c r="R34" s="145" t="s">
        <v>210</v>
      </c>
      <c r="S34" s="145"/>
      <c r="T34" s="145"/>
      <c r="U34" s="141" t="s">
        <v>131</v>
      </c>
      <c r="V34" s="141" t="s">
        <v>131</v>
      </c>
      <c r="W34" s="141" t="s">
        <v>131</v>
      </c>
      <c r="X34" s="141" t="s">
        <v>131</v>
      </c>
      <c r="Y34" s="141" t="s">
        <v>131</v>
      </c>
      <c r="Z34" s="141"/>
      <c r="AA34" s="141"/>
      <c r="AB34" s="153"/>
      <c r="AC34" s="25"/>
    </row>
    <row r="35" spans="1:31" s="16" customFormat="1" x14ac:dyDescent="0.2">
      <c r="A35" s="58"/>
      <c r="B35" s="46" t="s">
        <v>108</v>
      </c>
      <c r="C35" s="48">
        <v>97</v>
      </c>
      <c r="D35" s="76" t="s">
        <v>114</v>
      </c>
      <c r="E35" s="76" t="s">
        <v>72</v>
      </c>
      <c r="F35" s="49" t="s">
        <v>47</v>
      </c>
      <c r="G35" s="73" t="s">
        <v>151</v>
      </c>
      <c r="H35" s="50">
        <v>202332</v>
      </c>
      <c r="I35" s="44">
        <f t="shared" si="12"/>
        <v>212483</v>
      </c>
      <c r="J35" s="69">
        <v>356950</v>
      </c>
      <c r="K35" s="59"/>
      <c r="L35" s="44">
        <f t="shared" si="1"/>
        <v>359189</v>
      </c>
      <c r="M35" s="59"/>
      <c r="N35" s="110">
        <f t="shared" si="2"/>
        <v>376200</v>
      </c>
      <c r="O35" s="110">
        <f t="shared" si="5"/>
        <v>0</v>
      </c>
      <c r="P35" s="61">
        <f t="shared" si="3"/>
        <v>376200</v>
      </c>
      <c r="R35" s="145" t="s">
        <v>210</v>
      </c>
      <c r="S35" s="145"/>
      <c r="T35" s="145"/>
      <c r="U35" s="141" t="s">
        <v>131</v>
      </c>
      <c r="V35" s="141" t="s">
        <v>131</v>
      </c>
      <c r="W35" s="141" t="s">
        <v>131</v>
      </c>
      <c r="X35" s="141" t="s">
        <v>131</v>
      </c>
      <c r="Y35" s="141" t="s">
        <v>131</v>
      </c>
      <c r="Z35" s="141"/>
      <c r="AA35" s="141"/>
      <c r="AB35" s="153"/>
      <c r="AC35" s="25"/>
    </row>
    <row r="36" spans="1:31" s="16" customFormat="1" x14ac:dyDescent="0.2">
      <c r="A36" s="58"/>
      <c r="B36" s="46" t="s">
        <v>108</v>
      </c>
      <c r="C36" s="48">
        <v>99</v>
      </c>
      <c r="D36" s="76" t="s">
        <v>114</v>
      </c>
      <c r="E36" s="76" t="s">
        <v>72</v>
      </c>
      <c r="F36" s="49" t="s">
        <v>47</v>
      </c>
      <c r="G36" s="73" t="s">
        <v>151</v>
      </c>
      <c r="H36" s="50">
        <v>141632</v>
      </c>
      <c r="I36" s="44">
        <f t="shared" si="12"/>
        <v>148738</v>
      </c>
      <c r="J36" s="69">
        <v>242000</v>
      </c>
      <c r="K36" s="59"/>
      <c r="L36" s="44">
        <f t="shared" si="1"/>
        <v>243518</v>
      </c>
      <c r="M36" s="59"/>
      <c r="N36" s="110">
        <f t="shared" si="2"/>
        <v>255000</v>
      </c>
      <c r="O36" s="110">
        <f t="shared" si="5"/>
        <v>0</v>
      </c>
      <c r="P36" s="61">
        <f t="shared" si="3"/>
        <v>255000</v>
      </c>
      <c r="R36" s="145" t="s">
        <v>210</v>
      </c>
      <c r="S36" s="145"/>
      <c r="T36" s="145"/>
      <c r="U36" s="141" t="s">
        <v>131</v>
      </c>
      <c r="V36" s="141" t="s">
        <v>131</v>
      </c>
      <c r="W36" s="141" t="s">
        <v>131</v>
      </c>
      <c r="X36" s="141" t="s">
        <v>131</v>
      </c>
      <c r="Y36" s="141" t="s">
        <v>131</v>
      </c>
      <c r="Z36" s="141"/>
      <c r="AA36" s="141"/>
      <c r="AB36" s="153"/>
      <c r="AC36" s="25"/>
    </row>
    <row r="37" spans="1:31" s="3" customFormat="1" x14ac:dyDescent="0.2">
      <c r="A37" s="42" t="s">
        <v>4</v>
      </c>
      <c r="B37" s="42" t="s">
        <v>38</v>
      </c>
      <c r="C37" s="43">
        <v>36</v>
      </c>
      <c r="D37" s="75" t="s">
        <v>94</v>
      </c>
      <c r="E37" s="77" t="s">
        <v>72</v>
      </c>
      <c r="F37" s="56" t="s">
        <v>22</v>
      </c>
      <c r="G37" s="73" t="s">
        <v>151</v>
      </c>
      <c r="H37" s="44">
        <v>99050</v>
      </c>
      <c r="I37" s="44">
        <f t="shared" si="12"/>
        <v>104019</v>
      </c>
      <c r="J37" s="69">
        <v>223850</v>
      </c>
      <c r="K37" s="53"/>
      <c r="L37" s="44">
        <f t="shared" si="1"/>
        <v>225254</v>
      </c>
      <c r="M37" s="53"/>
      <c r="N37" s="110">
        <f t="shared" si="2"/>
        <v>235900</v>
      </c>
      <c r="O37" s="110">
        <f t="shared" si="5"/>
        <v>0</v>
      </c>
      <c r="P37" s="61">
        <f t="shared" si="3"/>
        <v>235900</v>
      </c>
      <c r="R37" s="142"/>
      <c r="S37" s="142" t="s">
        <v>131</v>
      </c>
      <c r="T37" s="142" t="s">
        <v>132</v>
      </c>
      <c r="U37" s="139" t="s">
        <v>131</v>
      </c>
      <c r="V37" s="139" t="s">
        <v>131</v>
      </c>
      <c r="W37" s="139" t="s">
        <v>131</v>
      </c>
      <c r="X37" s="139" t="s">
        <v>131</v>
      </c>
      <c r="Y37" s="139" t="s">
        <v>131</v>
      </c>
      <c r="Z37" s="139" t="s">
        <v>131</v>
      </c>
      <c r="AA37" s="139"/>
      <c r="AB37" s="148"/>
      <c r="AC37" s="25"/>
    </row>
    <row r="38" spans="1:31" s="3" customFormat="1" x14ac:dyDescent="0.2">
      <c r="A38" s="42" t="s">
        <v>4</v>
      </c>
      <c r="B38" s="42" t="s">
        <v>38</v>
      </c>
      <c r="C38" s="43">
        <v>34</v>
      </c>
      <c r="D38" s="75" t="s">
        <v>94</v>
      </c>
      <c r="E38" s="77" t="s">
        <v>72</v>
      </c>
      <c r="F38" s="56" t="s">
        <v>23</v>
      </c>
      <c r="G38" s="73" t="s">
        <v>165</v>
      </c>
      <c r="H38" s="44">
        <v>987449</v>
      </c>
      <c r="I38" s="44">
        <f t="shared" si="12"/>
        <v>1036989</v>
      </c>
      <c r="J38" s="69">
        <v>3006850</v>
      </c>
      <c r="K38" s="72">
        <v>435600</v>
      </c>
      <c r="L38" s="44">
        <f t="shared" si="1"/>
        <v>3025707</v>
      </c>
      <c r="M38" s="44">
        <f>ROUND(K38/140.8*148,0)</f>
        <v>457875</v>
      </c>
      <c r="N38" s="110">
        <f t="shared" si="2"/>
        <v>3168600</v>
      </c>
      <c r="O38" s="110">
        <f t="shared" si="5"/>
        <v>475400</v>
      </c>
      <c r="P38" s="61">
        <f t="shared" si="3"/>
        <v>3644000</v>
      </c>
      <c r="R38" s="142" t="s">
        <v>140</v>
      </c>
      <c r="S38" s="142" t="s">
        <v>131</v>
      </c>
      <c r="T38" s="142" t="s">
        <v>132</v>
      </c>
      <c r="U38" s="139" t="s">
        <v>131</v>
      </c>
      <c r="V38" s="139" t="s">
        <v>132</v>
      </c>
      <c r="W38" s="139" t="s">
        <v>132</v>
      </c>
      <c r="X38" s="139" t="s">
        <v>131</v>
      </c>
      <c r="Y38" s="139" t="s">
        <v>132</v>
      </c>
      <c r="Z38" s="139" t="s">
        <v>131</v>
      </c>
      <c r="AA38" s="139"/>
      <c r="AB38" s="148"/>
      <c r="AC38" s="25"/>
    </row>
    <row r="39" spans="1:31" s="3" customFormat="1" x14ac:dyDescent="0.2">
      <c r="A39" s="42" t="s">
        <v>10</v>
      </c>
      <c r="B39" s="42" t="s">
        <v>40</v>
      </c>
      <c r="C39" s="43"/>
      <c r="D39" s="75" t="s">
        <v>78</v>
      </c>
      <c r="E39" s="75" t="s">
        <v>72</v>
      </c>
      <c r="F39" s="56" t="s">
        <v>39</v>
      </c>
      <c r="G39" s="73" t="s">
        <v>151</v>
      </c>
      <c r="H39" s="44">
        <v>385392</v>
      </c>
      <c r="I39" s="44">
        <f t="shared" si="12"/>
        <v>404727</v>
      </c>
      <c r="J39" s="69">
        <v>526350</v>
      </c>
      <c r="K39" s="53"/>
      <c r="L39" s="44">
        <f t="shared" si="1"/>
        <v>529651</v>
      </c>
      <c r="M39" s="53"/>
      <c r="N39" s="110">
        <f t="shared" si="2"/>
        <v>554700</v>
      </c>
      <c r="O39" s="110">
        <f t="shared" si="5"/>
        <v>0</v>
      </c>
      <c r="P39" s="61">
        <f t="shared" si="3"/>
        <v>554700</v>
      </c>
      <c r="R39" s="142"/>
      <c r="S39" s="142" t="s">
        <v>131</v>
      </c>
      <c r="T39" s="142" t="s">
        <v>131</v>
      </c>
      <c r="U39" s="139" t="s">
        <v>131</v>
      </c>
      <c r="V39" s="139" t="s">
        <v>131</v>
      </c>
      <c r="W39" s="139" t="s">
        <v>131</v>
      </c>
      <c r="X39" s="139" t="s">
        <v>131</v>
      </c>
      <c r="Y39" s="139" t="s">
        <v>131</v>
      </c>
      <c r="Z39" s="139" t="s">
        <v>131</v>
      </c>
      <c r="AA39" s="139"/>
      <c r="AB39" s="148"/>
      <c r="AC39" s="25"/>
    </row>
    <row r="40" spans="1:31" s="14" customFormat="1" x14ac:dyDescent="0.2">
      <c r="A40" s="60" t="s">
        <v>2</v>
      </c>
      <c r="B40" s="60" t="s">
        <v>28</v>
      </c>
      <c r="C40" s="111">
        <v>1</v>
      </c>
      <c r="D40" s="79" t="s">
        <v>73</v>
      </c>
      <c r="E40" s="79" t="s">
        <v>72</v>
      </c>
      <c r="F40" s="63" t="s">
        <v>20</v>
      </c>
      <c r="G40" s="102" t="s">
        <v>165</v>
      </c>
      <c r="H40" s="110">
        <v>12618372</v>
      </c>
      <c r="I40" s="110">
        <f t="shared" si="12"/>
        <v>13251429</v>
      </c>
      <c r="J40" s="112">
        <v>17684150</v>
      </c>
      <c r="K40" s="113">
        <v>3248850</v>
      </c>
      <c r="L40" s="110">
        <f t="shared" si="1"/>
        <v>17795054</v>
      </c>
      <c r="M40" s="112">
        <f>ROUND(K40/140.8*148,0)+110369</f>
        <v>3525353</v>
      </c>
      <c r="N40" s="110">
        <f t="shared" si="2"/>
        <v>18635700</v>
      </c>
      <c r="O40" s="110">
        <f t="shared" si="5"/>
        <v>3660600</v>
      </c>
      <c r="P40" s="61">
        <f t="shared" si="3"/>
        <v>22296300</v>
      </c>
      <c r="R40" s="146"/>
      <c r="S40" s="146" t="s">
        <v>131</v>
      </c>
      <c r="T40" s="146" t="s">
        <v>132</v>
      </c>
      <c r="U40" s="140" t="s">
        <v>131</v>
      </c>
      <c r="V40" s="140" t="s">
        <v>138</v>
      </c>
      <c r="W40" s="140" t="s">
        <v>132</v>
      </c>
      <c r="X40" s="140" t="s">
        <v>131</v>
      </c>
      <c r="Y40" s="140" t="s">
        <v>131</v>
      </c>
      <c r="Z40" s="140" t="s">
        <v>131</v>
      </c>
      <c r="AA40" s="140"/>
      <c r="AB40" s="149"/>
      <c r="AC40" s="114"/>
      <c r="AD40" s="116" t="s">
        <v>184</v>
      </c>
    </row>
    <row r="41" spans="1:31" s="3" customFormat="1" x14ac:dyDescent="0.2">
      <c r="A41" s="42" t="s">
        <v>3</v>
      </c>
      <c r="B41" s="42" t="s">
        <v>34</v>
      </c>
      <c r="C41" s="47">
        <v>52</v>
      </c>
      <c r="D41" s="75" t="s">
        <v>93</v>
      </c>
      <c r="E41" s="77" t="s">
        <v>72</v>
      </c>
      <c r="F41" s="56" t="s">
        <v>21</v>
      </c>
      <c r="G41" s="73" t="s">
        <v>151</v>
      </c>
      <c r="H41" s="44">
        <v>1143155</v>
      </c>
      <c r="I41" s="44">
        <f t="shared" si="12"/>
        <v>1200507</v>
      </c>
      <c r="J41" s="69">
        <v>1579050</v>
      </c>
      <c r="K41" s="53">
        <v>342056</v>
      </c>
      <c r="L41" s="44">
        <f t="shared" si="1"/>
        <v>1588953</v>
      </c>
      <c r="M41" s="44">
        <f>ROUND(K41/132.3*148,0)</f>
        <v>382648</v>
      </c>
      <c r="N41" s="110">
        <f t="shared" si="2"/>
        <v>1664000</v>
      </c>
      <c r="O41" s="110">
        <f t="shared" si="5"/>
        <v>397300</v>
      </c>
      <c r="P41" s="61">
        <f t="shared" si="3"/>
        <v>2061300</v>
      </c>
      <c r="Q41" s="17" t="s">
        <v>170</v>
      </c>
      <c r="R41" s="142"/>
      <c r="S41" s="142" t="s">
        <v>131</v>
      </c>
      <c r="T41" s="142" t="s">
        <v>132</v>
      </c>
      <c r="U41" s="139" t="s">
        <v>131</v>
      </c>
      <c r="V41" s="139" t="s">
        <v>132</v>
      </c>
      <c r="W41" s="139" t="s">
        <v>132</v>
      </c>
      <c r="X41" s="139" t="s">
        <v>131</v>
      </c>
      <c r="Y41" s="139" t="s">
        <v>131</v>
      </c>
      <c r="Z41" s="139"/>
      <c r="AA41" s="139"/>
      <c r="AB41" s="148"/>
      <c r="AC41" s="25"/>
    </row>
    <row r="42" spans="1:31" s="3" customFormat="1" x14ac:dyDescent="0.2">
      <c r="A42" s="42" t="s">
        <v>58</v>
      </c>
      <c r="B42" s="42" t="s">
        <v>31</v>
      </c>
      <c r="C42" s="43" t="s">
        <v>51</v>
      </c>
      <c r="D42" s="75" t="s">
        <v>76</v>
      </c>
      <c r="E42" s="75" t="s">
        <v>72</v>
      </c>
      <c r="F42" s="56" t="s">
        <v>30</v>
      </c>
      <c r="G42" s="73" t="s">
        <v>151</v>
      </c>
      <c r="H42" s="44">
        <v>1050065</v>
      </c>
      <c r="I42" s="44">
        <f t="shared" si="12"/>
        <v>1102746</v>
      </c>
      <c r="J42" s="69">
        <v>1403600</v>
      </c>
      <c r="K42" s="53"/>
      <c r="L42" s="44">
        <f t="shared" si="1"/>
        <v>1412403</v>
      </c>
      <c r="M42" s="53"/>
      <c r="N42" s="110">
        <f t="shared" si="2"/>
        <v>1479100</v>
      </c>
      <c r="O42" s="110">
        <f t="shared" si="5"/>
        <v>0</v>
      </c>
      <c r="P42" s="61">
        <f t="shared" si="3"/>
        <v>1479100</v>
      </c>
      <c r="R42" s="142" t="s">
        <v>134</v>
      </c>
      <c r="S42" s="142" t="s">
        <v>131</v>
      </c>
      <c r="T42" s="142" t="s">
        <v>132</v>
      </c>
      <c r="U42" s="139" t="s">
        <v>131</v>
      </c>
      <c r="V42" s="139" t="s">
        <v>131</v>
      </c>
      <c r="W42" s="139" t="s">
        <v>131</v>
      </c>
      <c r="X42" s="139" t="s">
        <v>131</v>
      </c>
      <c r="Y42" s="139" t="s">
        <v>132</v>
      </c>
      <c r="Z42" s="139"/>
      <c r="AA42" s="139"/>
      <c r="AB42" s="148"/>
      <c r="AC42" s="25"/>
    </row>
    <row r="43" spans="1:31" s="90" customFormat="1" ht="38.25" x14ac:dyDescent="0.2">
      <c r="A43" s="60" t="s">
        <v>59</v>
      </c>
      <c r="B43" s="60" t="s">
        <v>31</v>
      </c>
      <c r="C43" s="85">
        <v>9</v>
      </c>
      <c r="D43" s="85" t="s">
        <v>76</v>
      </c>
      <c r="E43" s="79" t="s">
        <v>72</v>
      </c>
      <c r="F43" s="100" t="s">
        <v>65</v>
      </c>
      <c r="G43" s="101" t="s">
        <v>151</v>
      </c>
      <c r="H43" s="86">
        <v>185094</v>
      </c>
      <c r="I43" s="86">
        <f t="shared" si="12"/>
        <v>194380</v>
      </c>
      <c r="J43" s="87">
        <v>556600</v>
      </c>
      <c r="K43" s="88"/>
      <c r="L43" s="44">
        <f t="shared" si="1"/>
        <v>560091</v>
      </c>
      <c r="M43" s="88"/>
      <c r="N43" s="110">
        <f t="shared" si="2"/>
        <v>586500</v>
      </c>
      <c r="O43" s="110">
        <f t="shared" si="5"/>
        <v>0</v>
      </c>
      <c r="P43" s="61">
        <f t="shared" si="3"/>
        <v>586500</v>
      </c>
      <c r="Q43" s="14"/>
      <c r="R43" s="142"/>
      <c r="S43" s="142" t="s">
        <v>131</v>
      </c>
      <c r="T43" s="142" t="s">
        <v>132</v>
      </c>
      <c r="U43" s="139" t="s">
        <v>131</v>
      </c>
      <c r="V43" s="139" t="s">
        <v>131</v>
      </c>
      <c r="W43" s="139" t="s">
        <v>131</v>
      </c>
      <c r="X43" s="139" t="s">
        <v>131</v>
      </c>
      <c r="Y43" s="139" t="s">
        <v>131</v>
      </c>
      <c r="Z43" s="139"/>
      <c r="AA43" s="139"/>
      <c r="AB43" s="148"/>
      <c r="AC43" s="89"/>
      <c r="AD43" s="14"/>
      <c r="AE43" s="14"/>
    </row>
    <row r="44" spans="1:31" s="3" customFormat="1" x14ac:dyDescent="0.2">
      <c r="A44" s="42" t="s">
        <v>6</v>
      </c>
      <c r="B44" s="42" t="s">
        <v>31</v>
      </c>
      <c r="C44" s="43">
        <v>21</v>
      </c>
      <c r="D44" s="79" t="s">
        <v>76</v>
      </c>
      <c r="E44" s="79" t="s">
        <v>72</v>
      </c>
      <c r="F44" s="56" t="s">
        <v>177</v>
      </c>
      <c r="G44" s="73" t="s">
        <v>151</v>
      </c>
      <c r="H44" s="44">
        <v>382085</v>
      </c>
      <c r="I44" s="44">
        <f t="shared" si="12"/>
        <v>401254</v>
      </c>
      <c r="J44" s="69">
        <v>1058750</v>
      </c>
      <c r="K44" s="53"/>
      <c r="L44" s="44">
        <f t="shared" si="1"/>
        <v>1065390</v>
      </c>
      <c r="M44" s="53"/>
      <c r="N44" s="110">
        <f t="shared" si="2"/>
        <v>1115700</v>
      </c>
      <c r="O44" s="110">
        <f t="shared" si="5"/>
        <v>0</v>
      </c>
      <c r="P44" s="61">
        <f t="shared" si="3"/>
        <v>1115700</v>
      </c>
      <c r="R44" s="142"/>
      <c r="S44" s="142" t="s">
        <v>131</v>
      </c>
      <c r="T44" s="142" t="s">
        <v>132</v>
      </c>
      <c r="U44" s="139" t="s">
        <v>131</v>
      </c>
      <c r="V44" s="139" t="s">
        <v>131</v>
      </c>
      <c r="W44" s="139" t="s">
        <v>131</v>
      </c>
      <c r="X44" s="139" t="s">
        <v>131</v>
      </c>
      <c r="Y44" s="139" t="s">
        <v>131</v>
      </c>
      <c r="Z44" s="139"/>
      <c r="AA44" s="139"/>
      <c r="AB44" s="148"/>
      <c r="AC44" s="25"/>
    </row>
    <row r="45" spans="1:31" s="3" customFormat="1" x14ac:dyDescent="0.2">
      <c r="A45" s="42" t="s">
        <v>15</v>
      </c>
      <c r="B45" s="46" t="s">
        <v>161</v>
      </c>
      <c r="C45" s="62" t="s">
        <v>66</v>
      </c>
      <c r="D45" s="80" t="s">
        <v>81</v>
      </c>
      <c r="E45" s="80" t="s">
        <v>72</v>
      </c>
      <c r="F45" s="56" t="s">
        <v>159</v>
      </c>
      <c r="G45" s="73" t="s">
        <v>165</v>
      </c>
      <c r="H45" s="44">
        <v>6377619</v>
      </c>
      <c r="I45" s="44">
        <f t="shared" si="12"/>
        <v>6697581</v>
      </c>
      <c r="J45" s="69">
        <v>8234050</v>
      </c>
      <c r="K45" s="72">
        <v>1046650</v>
      </c>
      <c r="L45" s="44">
        <f t="shared" si="1"/>
        <v>8285689</v>
      </c>
      <c r="M45" s="44">
        <f t="shared" ref="M45:M46" si="16">ROUND(K45/140.8*148,0)</f>
        <v>1100172</v>
      </c>
      <c r="N45" s="110">
        <f t="shared" si="2"/>
        <v>8677100</v>
      </c>
      <c r="O45" s="110">
        <f t="shared" si="5"/>
        <v>1142400</v>
      </c>
      <c r="P45" s="61">
        <f t="shared" si="3"/>
        <v>9819500</v>
      </c>
      <c r="R45" s="142"/>
      <c r="S45" s="142" t="s">
        <v>131</v>
      </c>
      <c r="T45" s="142" t="s">
        <v>135</v>
      </c>
      <c r="U45" s="139" t="s">
        <v>131</v>
      </c>
      <c r="V45" s="139" t="s">
        <v>132</v>
      </c>
      <c r="W45" s="139" t="s">
        <v>132</v>
      </c>
      <c r="X45" s="139" t="s">
        <v>131</v>
      </c>
      <c r="Y45" s="139" t="s">
        <v>131</v>
      </c>
      <c r="Z45" s="139"/>
      <c r="AA45" s="139"/>
      <c r="AB45" s="148" t="s">
        <v>216</v>
      </c>
      <c r="AC45" s="25"/>
    </row>
    <row r="46" spans="1:31" s="3" customFormat="1" x14ac:dyDescent="0.2">
      <c r="A46" s="42" t="s">
        <v>15</v>
      </c>
      <c r="B46" s="46" t="s">
        <v>162</v>
      </c>
      <c r="C46" s="43">
        <v>75</v>
      </c>
      <c r="D46" s="75" t="s">
        <v>82</v>
      </c>
      <c r="E46" s="75" t="s">
        <v>72</v>
      </c>
      <c r="F46" s="56" t="s">
        <v>160</v>
      </c>
      <c r="G46" s="73" t="s">
        <v>165</v>
      </c>
      <c r="H46" s="44">
        <v>4363228</v>
      </c>
      <c r="I46" s="44">
        <f t="shared" si="12"/>
        <v>4582129</v>
      </c>
      <c r="J46" s="69">
        <v>6618700</v>
      </c>
      <c r="K46" s="72">
        <v>961950</v>
      </c>
      <c r="L46" s="44">
        <f t="shared" si="1"/>
        <v>6660208</v>
      </c>
      <c r="M46" s="44">
        <f t="shared" si="16"/>
        <v>1011141</v>
      </c>
      <c r="N46" s="110">
        <f t="shared" si="2"/>
        <v>6974800</v>
      </c>
      <c r="O46" s="110">
        <f t="shared" si="5"/>
        <v>1049900</v>
      </c>
      <c r="P46" s="61">
        <f t="shared" si="3"/>
        <v>8024700</v>
      </c>
      <c r="R46" s="142"/>
      <c r="S46" s="142" t="s">
        <v>131</v>
      </c>
      <c r="T46" s="142" t="s">
        <v>135</v>
      </c>
      <c r="U46" s="139" t="s">
        <v>131</v>
      </c>
      <c r="V46" s="139" t="s">
        <v>132</v>
      </c>
      <c r="W46" s="139" t="s">
        <v>132</v>
      </c>
      <c r="X46" s="139" t="s">
        <v>131</v>
      </c>
      <c r="Y46" s="139" t="s">
        <v>131</v>
      </c>
      <c r="Z46" s="139"/>
      <c r="AA46" s="139"/>
      <c r="AB46" s="148" t="s">
        <v>216</v>
      </c>
      <c r="AC46" s="25"/>
    </row>
    <row r="47" spans="1:31" s="3" customFormat="1" x14ac:dyDescent="0.2">
      <c r="A47" s="42" t="s">
        <v>9</v>
      </c>
      <c r="B47" s="42" t="s">
        <v>41</v>
      </c>
      <c r="C47" s="43">
        <v>6</v>
      </c>
      <c r="D47" s="75" t="s">
        <v>95</v>
      </c>
      <c r="E47" s="79" t="s">
        <v>72</v>
      </c>
      <c r="F47" s="56" t="s">
        <v>42</v>
      </c>
      <c r="G47" s="73" t="s">
        <v>151</v>
      </c>
      <c r="H47" s="44">
        <v>373064</v>
      </c>
      <c r="I47" s="44">
        <f t="shared" si="12"/>
        <v>391780</v>
      </c>
      <c r="J47" s="69">
        <v>1482250</v>
      </c>
      <c r="K47" s="53"/>
      <c r="L47" s="44">
        <f t="shared" si="1"/>
        <v>1491546</v>
      </c>
      <c r="M47" s="53"/>
      <c r="N47" s="110">
        <f t="shared" si="2"/>
        <v>1562000</v>
      </c>
      <c r="O47" s="110">
        <f t="shared" si="5"/>
        <v>0</v>
      </c>
      <c r="P47" s="61">
        <f t="shared" si="3"/>
        <v>1562000</v>
      </c>
      <c r="R47" s="142"/>
      <c r="S47" s="142" t="s">
        <v>131</v>
      </c>
      <c r="T47" s="142" t="s">
        <v>132</v>
      </c>
      <c r="U47" s="139" t="s">
        <v>131</v>
      </c>
      <c r="V47" s="139" t="s">
        <v>131</v>
      </c>
      <c r="W47" s="139" t="s">
        <v>131</v>
      </c>
      <c r="X47" s="139" t="s">
        <v>131</v>
      </c>
      <c r="Y47" s="139" t="s">
        <v>131</v>
      </c>
      <c r="Z47" s="139"/>
      <c r="AA47" s="139"/>
      <c r="AB47" s="148"/>
      <c r="AC47" s="25"/>
    </row>
    <row r="48" spans="1:31" s="16" customFormat="1" x14ac:dyDescent="0.2">
      <c r="A48" s="58"/>
      <c r="B48" s="46" t="s">
        <v>168</v>
      </c>
      <c r="C48" s="48"/>
      <c r="D48" s="76"/>
      <c r="E48" s="76"/>
      <c r="F48" s="46" t="s">
        <v>178</v>
      </c>
      <c r="G48" s="73" t="s">
        <v>151</v>
      </c>
      <c r="H48" s="50">
        <v>50000</v>
      </c>
      <c r="I48" s="50">
        <f>ROUND(H48/151.5*154.9,0)</f>
        <v>51122</v>
      </c>
      <c r="J48" s="69">
        <v>290400</v>
      </c>
      <c r="K48" s="59"/>
      <c r="L48" s="44">
        <f t="shared" si="1"/>
        <v>292221</v>
      </c>
      <c r="M48" s="59"/>
      <c r="N48" s="110">
        <f t="shared" si="2"/>
        <v>306000</v>
      </c>
      <c r="O48" s="110">
        <f t="shared" si="5"/>
        <v>0</v>
      </c>
      <c r="P48" s="61">
        <f t="shared" si="3"/>
        <v>306000</v>
      </c>
      <c r="R48" s="142"/>
      <c r="S48" s="142"/>
      <c r="T48" s="142"/>
      <c r="U48" s="139" t="s">
        <v>131</v>
      </c>
      <c r="V48" s="139" t="s">
        <v>131</v>
      </c>
      <c r="W48" s="139" t="s">
        <v>131</v>
      </c>
      <c r="X48" s="139" t="s">
        <v>131</v>
      </c>
      <c r="Y48" s="139" t="s">
        <v>131</v>
      </c>
      <c r="Z48" s="139"/>
      <c r="AA48" s="139"/>
      <c r="AB48" s="148"/>
      <c r="AC48" s="25"/>
    </row>
    <row r="49" spans="1:29" s="16" customFormat="1" x14ac:dyDescent="0.2">
      <c r="A49" s="58"/>
      <c r="B49" s="46" t="s">
        <v>118</v>
      </c>
      <c r="C49" s="48">
        <v>15</v>
      </c>
      <c r="D49" s="76" t="s">
        <v>167</v>
      </c>
      <c r="E49" s="76" t="s">
        <v>64</v>
      </c>
      <c r="F49" s="68" t="s">
        <v>119</v>
      </c>
      <c r="G49" s="73" t="s">
        <v>151</v>
      </c>
      <c r="H49" s="50"/>
      <c r="I49" s="50">
        <v>3000</v>
      </c>
      <c r="J49" s="69">
        <v>363000</v>
      </c>
      <c r="K49" s="59"/>
      <c r="L49" s="44">
        <f t="shared" si="1"/>
        <v>365277</v>
      </c>
      <c r="M49" s="59"/>
      <c r="N49" s="110">
        <f t="shared" si="2"/>
        <v>382500</v>
      </c>
      <c r="O49" s="110">
        <f t="shared" si="5"/>
        <v>0</v>
      </c>
      <c r="P49" s="61">
        <f t="shared" si="3"/>
        <v>382500</v>
      </c>
      <c r="R49" s="142"/>
      <c r="S49" s="142"/>
      <c r="T49" s="142"/>
      <c r="U49" s="139" t="s">
        <v>131</v>
      </c>
      <c r="V49" s="139" t="s">
        <v>131</v>
      </c>
      <c r="W49" s="139" t="s">
        <v>131</v>
      </c>
      <c r="X49" s="139" t="s">
        <v>131</v>
      </c>
      <c r="Y49" s="139" t="s">
        <v>131</v>
      </c>
      <c r="Z49" s="139"/>
      <c r="AA49" s="139"/>
      <c r="AB49" s="148"/>
      <c r="AC49" s="25"/>
    </row>
    <row r="50" spans="1:29" s="3" customFormat="1" x14ac:dyDescent="0.2">
      <c r="A50" s="46" t="s">
        <v>2</v>
      </c>
      <c r="B50" s="46" t="s">
        <v>44</v>
      </c>
      <c r="C50" s="55"/>
      <c r="D50" s="78"/>
      <c r="E50" s="78"/>
      <c r="F50" s="56" t="s">
        <v>43</v>
      </c>
      <c r="G50" s="55"/>
      <c r="H50" s="44">
        <v>0</v>
      </c>
      <c r="I50" s="44">
        <f t="shared" ref="I50" si="17">ROUND(H50/147.5*154.9,0)</f>
        <v>0</v>
      </c>
      <c r="J50" s="44">
        <f t="shared" ref="J50" si="18">ROUND(I50/154.9*163.4,0)</f>
        <v>0</v>
      </c>
      <c r="K50" s="45">
        <v>8216</v>
      </c>
      <c r="L50" s="44">
        <f t="shared" si="1"/>
        <v>0</v>
      </c>
      <c r="M50" s="44">
        <f>ROUND(K50/132.3*148,0)</f>
        <v>9191</v>
      </c>
      <c r="N50" s="110">
        <f t="shared" si="2"/>
        <v>0</v>
      </c>
      <c r="O50" s="110">
        <f t="shared" si="5"/>
        <v>9500</v>
      </c>
      <c r="P50" s="61">
        <f t="shared" si="3"/>
        <v>9500</v>
      </c>
      <c r="Q50" s="17" t="s">
        <v>170</v>
      </c>
      <c r="R50" s="142"/>
      <c r="S50" s="142"/>
      <c r="T50" s="142"/>
      <c r="U50" s="139"/>
      <c r="V50" s="139"/>
      <c r="W50" s="139"/>
      <c r="X50" s="139"/>
      <c r="Y50" s="139"/>
      <c r="Z50" s="139"/>
      <c r="AA50" s="139"/>
      <c r="AB50" s="148"/>
      <c r="AC50" s="98"/>
    </row>
    <row r="51" spans="1:29" s="15" customFormat="1" x14ac:dyDescent="0.2">
      <c r="A51" s="58"/>
      <c r="B51" s="46" t="s">
        <v>149</v>
      </c>
      <c r="C51" s="48">
        <v>31</v>
      </c>
      <c r="D51" s="76" t="s">
        <v>150</v>
      </c>
      <c r="E51" s="76" t="s">
        <v>64</v>
      </c>
      <c r="F51" s="68" t="s">
        <v>164</v>
      </c>
      <c r="G51" s="73" t="s">
        <v>151</v>
      </c>
      <c r="H51" s="64"/>
      <c r="I51" s="64"/>
      <c r="J51" s="64">
        <v>520300</v>
      </c>
      <c r="K51" s="65"/>
      <c r="L51" s="44">
        <f t="shared" si="1"/>
        <v>523563</v>
      </c>
      <c r="M51" s="65"/>
      <c r="N51" s="110">
        <f t="shared" si="2"/>
        <v>548300</v>
      </c>
      <c r="O51" s="110">
        <f t="shared" si="5"/>
        <v>0</v>
      </c>
      <c r="P51" s="61">
        <f t="shared" si="3"/>
        <v>548300</v>
      </c>
      <c r="R51" s="142"/>
      <c r="S51" s="142" t="s">
        <v>131</v>
      </c>
      <c r="T51" s="142" t="s">
        <v>132</v>
      </c>
      <c r="U51" s="139" t="s">
        <v>131</v>
      </c>
      <c r="V51" s="139" t="s">
        <v>131</v>
      </c>
      <c r="W51" s="139" t="s">
        <v>131</v>
      </c>
      <c r="X51" s="139" t="s">
        <v>131</v>
      </c>
      <c r="Y51" s="139" t="s">
        <v>131</v>
      </c>
      <c r="Z51" s="139" t="s">
        <v>131</v>
      </c>
      <c r="AA51" s="139"/>
      <c r="AB51" s="148"/>
    </row>
    <row r="52" spans="1:29" s="15" customFormat="1" x14ac:dyDescent="0.2">
      <c r="A52" s="115"/>
      <c r="B52" s="46" t="s">
        <v>187</v>
      </c>
      <c r="C52" s="123">
        <v>14</v>
      </c>
      <c r="D52" s="124" t="s">
        <v>188</v>
      </c>
      <c r="E52" s="124" t="s">
        <v>64</v>
      </c>
      <c r="F52" s="46" t="s">
        <v>186</v>
      </c>
      <c r="G52" s="123"/>
      <c r="H52" s="125"/>
      <c r="I52" s="125"/>
      <c r="J52" s="125"/>
      <c r="K52" s="126"/>
      <c r="L52" s="126">
        <v>44927</v>
      </c>
      <c r="M52" s="126"/>
      <c r="N52" s="127">
        <f>ROUND(L52/125.1*130.8,-2)</f>
        <v>47000</v>
      </c>
      <c r="O52" s="127">
        <f t="shared" si="5"/>
        <v>0</v>
      </c>
      <c r="P52" s="61">
        <f t="shared" si="3"/>
        <v>47000</v>
      </c>
      <c r="Q52" s="15" t="s">
        <v>189</v>
      </c>
      <c r="R52" s="115"/>
      <c r="S52" s="115"/>
      <c r="T52" s="115"/>
      <c r="U52" s="115"/>
      <c r="V52" s="115"/>
      <c r="W52" s="115"/>
      <c r="X52" s="115"/>
      <c r="Y52" s="115"/>
      <c r="Z52" s="115"/>
      <c r="AA52" s="115"/>
      <c r="AB52" s="150"/>
    </row>
    <row r="53" spans="1:29" s="15" customFormat="1" x14ac:dyDescent="0.2">
      <c r="A53" s="115"/>
      <c r="B53" s="58" t="s">
        <v>190</v>
      </c>
      <c r="C53" s="123">
        <v>32</v>
      </c>
      <c r="D53" s="124" t="s">
        <v>191</v>
      </c>
      <c r="E53" s="124" t="s">
        <v>72</v>
      </c>
      <c r="F53" s="39" t="s">
        <v>25</v>
      </c>
      <c r="G53" s="123"/>
      <c r="H53" s="125"/>
      <c r="I53" s="125"/>
      <c r="J53" s="125"/>
      <c r="K53" s="126"/>
      <c r="L53" s="57">
        <f>ROUND(2888555*1.21,0)</f>
        <v>3495152</v>
      </c>
      <c r="M53" s="126">
        <f>60000*1.21</f>
        <v>72600</v>
      </c>
      <c r="N53" s="127">
        <f>ROUND(L53/125.2*130.8,-2)</f>
        <v>3651500</v>
      </c>
      <c r="O53" s="127">
        <f>ROUND(M53/123.3*127.2,-2)</f>
        <v>74900</v>
      </c>
      <c r="P53" s="61">
        <f t="shared" si="3"/>
        <v>3726400</v>
      </c>
      <c r="Q53" s="15" t="s">
        <v>192</v>
      </c>
      <c r="R53" s="115"/>
      <c r="S53" s="115"/>
      <c r="T53" s="115"/>
      <c r="U53" s="115"/>
      <c r="V53" s="115"/>
      <c r="W53" s="115"/>
      <c r="X53" s="115"/>
      <c r="Y53" s="115"/>
      <c r="Z53" s="115"/>
      <c r="AA53" s="115"/>
      <c r="AB53" s="150"/>
    </row>
    <row r="54" spans="1:29" s="15" customFormat="1" x14ac:dyDescent="0.2">
      <c r="B54" s="46" t="s">
        <v>53</v>
      </c>
      <c r="C54" s="47">
        <v>98</v>
      </c>
      <c r="D54" s="73" t="s">
        <v>77</v>
      </c>
      <c r="E54" s="73" t="s">
        <v>64</v>
      </c>
      <c r="F54" s="39" t="s">
        <v>194</v>
      </c>
      <c r="G54" s="123"/>
      <c r="H54" s="125"/>
      <c r="I54" s="125"/>
      <c r="J54" s="125"/>
      <c r="K54" s="126"/>
      <c r="L54" s="126">
        <v>5000</v>
      </c>
      <c r="M54" s="126"/>
      <c r="N54" s="127">
        <f>ROUND(L54/128.4*130.8,-2)</f>
        <v>5100</v>
      </c>
      <c r="O54" s="127">
        <f t="shared" si="5"/>
        <v>0</v>
      </c>
      <c r="P54" s="61">
        <f t="shared" si="3"/>
        <v>5100</v>
      </c>
      <c r="Q54" s="15" t="s">
        <v>195</v>
      </c>
      <c r="R54" s="115"/>
      <c r="S54" s="115"/>
      <c r="T54" s="115"/>
      <c r="U54" s="115"/>
      <c r="V54" s="115"/>
      <c r="W54" s="115"/>
      <c r="X54" s="115"/>
      <c r="Y54" s="115"/>
      <c r="Z54" s="115"/>
      <c r="AA54" s="115"/>
      <c r="AB54" s="150"/>
    </row>
    <row r="55" spans="1:29" s="71" customFormat="1" ht="76.5" x14ac:dyDescent="0.2">
      <c r="A55" s="70"/>
      <c r="B55" s="109" t="s">
        <v>196</v>
      </c>
      <c r="C55" s="128">
        <v>7</v>
      </c>
      <c r="D55" s="129" t="s">
        <v>197</v>
      </c>
      <c r="E55" s="129" t="s">
        <v>64</v>
      </c>
      <c r="F55" s="130" t="s">
        <v>198</v>
      </c>
      <c r="G55" s="129" t="s">
        <v>207</v>
      </c>
      <c r="H55" s="131"/>
      <c r="I55" s="131"/>
      <c r="J55" s="131"/>
      <c r="K55" s="132"/>
      <c r="L55" s="132">
        <v>900000</v>
      </c>
      <c r="M55" s="132"/>
      <c r="N55" s="127">
        <v>1585100</v>
      </c>
      <c r="O55" s="127">
        <f t="shared" si="5"/>
        <v>0</v>
      </c>
      <c r="P55" s="61">
        <f t="shared" si="3"/>
        <v>1585100</v>
      </c>
      <c r="Q55" s="71" t="s">
        <v>205</v>
      </c>
      <c r="R55" s="70"/>
      <c r="S55" s="70"/>
      <c r="T55" s="70"/>
      <c r="U55" s="70"/>
      <c r="V55" s="70"/>
      <c r="W55" s="70"/>
      <c r="X55" s="70"/>
      <c r="Y55" s="70"/>
      <c r="Z55" s="70"/>
      <c r="AA55" s="70"/>
      <c r="AB55" s="151"/>
    </row>
    <row r="56" spans="1:29" s="3" customFormat="1" x14ac:dyDescent="0.2">
      <c r="A56" s="91"/>
      <c r="B56" s="91"/>
      <c r="C56" s="92"/>
      <c r="D56" s="93"/>
      <c r="E56" s="93"/>
      <c r="F56" s="103"/>
      <c r="G56" s="104"/>
      <c r="H56" s="94"/>
      <c r="I56" s="94"/>
      <c r="J56" s="94"/>
      <c r="K56" s="95"/>
      <c r="L56" s="95"/>
      <c r="M56" s="95"/>
      <c r="N56" s="95"/>
      <c r="O56" s="119"/>
      <c r="P56" s="95"/>
      <c r="R56" s="96"/>
      <c r="S56" s="96"/>
      <c r="T56" s="96"/>
      <c r="U56" s="97"/>
      <c r="V56" s="97"/>
      <c r="W56" s="97"/>
      <c r="X56" s="97"/>
      <c r="Y56" s="97"/>
      <c r="Z56" s="134"/>
      <c r="AA56" s="134"/>
      <c r="AB56" s="97"/>
      <c r="AC56" s="25"/>
    </row>
    <row r="57" spans="1:29" s="10" customFormat="1" ht="13.5" thickBot="1" x14ac:dyDescent="0.25">
      <c r="A57" s="11" t="s">
        <v>49</v>
      </c>
      <c r="B57" s="11"/>
      <c r="C57" s="12"/>
      <c r="D57" s="81"/>
      <c r="E57" s="81"/>
      <c r="F57" s="13"/>
      <c r="G57" s="12"/>
      <c r="H57" s="40">
        <v>72378760</v>
      </c>
      <c r="I57" s="41">
        <f>SUM(I4:I50)</f>
        <v>70711758</v>
      </c>
      <c r="J57" s="41">
        <f>SUM(J4:J51)</f>
        <v>99185533</v>
      </c>
      <c r="K57" s="41">
        <f>SUM(K4:K51)</f>
        <v>12158022</v>
      </c>
      <c r="L57" s="41">
        <f>SUM(L4:L51)</f>
        <v>105220091</v>
      </c>
      <c r="M57" s="41">
        <f>SUM(M4:M51)</f>
        <v>12920686</v>
      </c>
      <c r="N57" s="41">
        <f>SUM(N4:N55)</f>
        <v>118646300</v>
      </c>
      <c r="O57" s="41">
        <f>SUM(O4:O55)</f>
        <v>13489400</v>
      </c>
      <c r="P57" s="41">
        <f>SUM(P4:P55)</f>
        <v>132135700</v>
      </c>
      <c r="R57" s="38"/>
      <c r="S57" s="38"/>
      <c r="T57" s="38"/>
      <c r="U57" s="38"/>
      <c r="V57" s="38"/>
      <c r="W57" s="38"/>
      <c r="X57" s="38"/>
      <c r="Y57" s="38"/>
      <c r="Z57" s="138"/>
      <c r="AA57" s="138"/>
      <c r="AB57" s="152"/>
      <c r="AC57" s="38"/>
    </row>
    <row r="58" spans="1:29" ht="13.5" thickTop="1" x14ac:dyDescent="0.2">
      <c r="B58" s="3"/>
      <c r="C58" s="4"/>
      <c r="D58" s="82"/>
      <c r="E58" s="82"/>
      <c r="F58" s="105"/>
      <c r="G58" s="106"/>
      <c r="H58" s="19"/>
      <c r="I58" s="19"/>
      <c r="J58" s="19"/>
      <c r="K58" s="22"/>
      <c r="L58" s="22"/>
      <c r="M58" s="22"/>
      <c r="N58" s="22"/>
      <c r="O58" s="120"/>
      <c r="P58" s="23"/>
    </row>
    <row r="59" spans="1:29" x14ac:dyDescent="0.2">
      <c r="B59" s="3"/>
      <c r="F59" s="107"/>
      <c r="P59" s="24"/>
    </row>
    <row r="60" spans="1:29" x14ac:dyDescent="0.2">
      <c r="B60" s="108" t="s">
        <v>181</v>
      </c>
      <c r="K60" s="20"/>
      <c r="L60" s="20"/>
      <c r="M60" s="20"/>
      <c r="N60" s="20"/>
      <c r="O60" s="122"/>
    </row>
    <row r="61" spans="1:29" x14ac:dyDescent="0.2">
      <c r="B61" s="108" t="s">
        <v>182</v>
      </c>
    </row>
    <row r="62" spans="1:29" x14ac:dyDescent="0.2">
      <c r="B62" s="108" t="s">
        <v>206</v>
      </c>
    </row>
    <row r="63" spans="1:29" x14ac:dyDescent="0.2">
      <c r="B63" s="108" t="s">
        <v>209</v>
      </c>
    </row>
  </sheetData>
  <autoFilter ref="A1:AC51" xr:uid="{00000000-0001-0000-0000-000000000000}"/>
  <sortState xmlns:xlrd2="http://schemas.microsoft.com/office/spreadsheetml/2017/richdata2" ref="A4:AD45">
    <sortCondition ref="E4:E45"/>
    <sortCondition ref="B4:B45"/>
  </sortState>
  <phoneticPr fontId="2" type="noConversion"/>
  <pageMargins left="0.59055118110236227" right="0.59055118110236227" top="1.5748031496062993" bottom="0.9055118110236221" header="1.1811023622047245" footer="0.6692913385826772"/>
  <pageSetup paperSize="9" scale="76" fitToHeight="2" orientation="landscape" r:id="rId1"/>
  <headerFooter alignWithMargins="0">
    <oddFooter>&amp;L&amp;F &amp;A&amp;C&amp;P&amp;R&amp;D</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specificatie</vt:lpstr>
      <vt:lpstr>specificatie!Afdrukbereik</vt:lpstr>
      <vt:lpstr>specificatie!Afdruktitels</vt:lpstr>
    </vt:vector>
  </TitlesOfParts>
  <Company>Gemeente Gilze en Rijen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frakor</dc:creator>
  <cp:lastModifiedBy>Frank de Kort</cp:lastModifiedBy>
  <cp:lastPrinted>2022-06-23T08:13:07Z</cp:lastPrinted>
  <dcterms:created xsi:type="dcterms:W3CDTF">2009-03-16T13:55:06Z</dcterms:created>
  <dcterms:modified xsi:type="dcterms:W3CDTF">2025-04-22T05:38:01Z</dcterms:modified>
</cp:coreProperties>
</file>