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6"/>
  <fileSharing readOnlyRecommended="1"/>
  <workbookPr/>
  <mc:AlternateContent xmlns:mc="http://schemas.openxmlformats.org/markup-compatibility/2006">
    <mc:Choice Requires="x15">
      <x15ac:absPath xmlns:x15ac="http://schemas.microsoft.com/office/spreadsheetml/2010/11/ac" url="https://mborijnland.sharepoint.com/sites/AanbestedingSchoonmaak/Gedeelde documenten/General/Inkoopstappenplan/3 Nota van inlichtingen/NvI 2/"/>
    </mc:Choice>
  </mc:AlternateContent>
  <xr:revisionPtr revIDLastSave="40" documentId="8_{C284D57D-7DCD-4665-827D-9C6B4860DFBD}" xr6:coauthVersionLast="47" xr6:coauthVersionMax="47" xr10:uidLastSave="{6918C45B-39F0-4DA3-9709-57BABCF6AA73}"/>
  <bookViews>
    <workbookView xWindow="-120" yWindow="-120" windowWidth="29040" windowHeight="15720" tabRatio="946" firstSheet="7" activeTab="7"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vloeronderhoud" sheetId="44" r:id="rId9"/>
    <sheet name="10-Glasbewassing" sheetId="35" r:id="rId10"/>
    <sheet name="11-Sanitaire voorzieningen" sheetId="42" r:id="rId11"/>
    <sheet name="12-Afroepprijs" sheetId="5" r:id="rId12"/>
  </sheets>
  <externalReferences>
    <externalReference r:id="rId13"/>
    <externalReference r:id="rId14"/>
    <externalReference r:id="rId15"/>
    <externalReference r:id="rId16"/>
    <externalReference r:id="rId17"/>
    <externalReference r:id="rId18"/>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'[2]#REF'!#REF!</definedName>
    <definedName name="_Fill" localSheetId="1" hidden="1">'[3]#REF'!#REF!</definedName>
    <definedName name="_Fill" hidden="1">'[3]#REF'!#REF!</definedName>
    <definedName name="_filll" hidden="1">'[4]#REF'!#REF!</definedName>
    <definedName name="_xlnm._FilterDatabase" localSheetId="9" hidden="1">'10-Glasbewassing'!$A$12:$Y$40</definedName>
    <definedName name="_xlnm._FilterDatabase" localSheetId="10" hidden="1">'11-Sanitaire voorzieningen'!$A$10:$U$69</definedName>
    <definedName name="_xlnm._FilterDatabase" localSheetId="1" hidden="1">'2-Kosten per locatie'!$A$14:$J$23</definedName>
    <definedName name="_xlnm._FilterDatabase" localSheetId="3" hidden="1">'4-Basis ruimtestaat'!$B$9:$S$2247</definedName>
    <definedName name="_Hlk39130726" localSheetId="0">'1-Uitgangspunten'!$A$16</definedName>
    <definedName name="_Key1" localSheetId="9" hidden="1">'[2]#REF'!#REF!</definedName>
    <definedName name="_Key1" localSheetId="10"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1">'12-Afroepprijs'!$A$3:$F$51</definedName>
    <definedName name="_xlnm.Print_Area" localSheetId="1">'2-Kosten per locatie'!$A$3:$AB$22</definedName>
    <definedName name="_xlnm.Print_Area" localSheetId="3">'4-Basis ruimtestaat'!$B$3:$S$421</definedName>
    <definedName name="_xlnm.Print_Area" localSheetId="4">'5-Premies en opslagen'!$A$3:$E$55</definedName>
    <definedName name="_xlnm.Print_Area" localSheetId="5">'6-Opbouw uurtarief productie'!$A$1:$O$63</definedName>
    <definedName name="_xlnm.Print_Titles" localSheetId="9">'10-Glasbewassing'!$12:$12</definedName>
    <definedName name="_xlnm.Print_Titles" localSheetId="10">'11-Sanitaire voorzieningen'!$10:$10</definedName>
    <definedName name="_xlnm.Print_Titles" localSheetId="11">'12-Afroepprijs'!$6:$10</definedName>
    <definedName name="_xlnm.Print_Titles" localSheetId="1">'2-Kosten per locatie'!$14:$14</definedName>
    <definedName name="_xlnm.Print_Titles" localSheetId="3">'4-Basis ruimtestaat'!$9:$9</definedName>
    <definedName name="_xlnm.Print_Titles" localSheetId="5">'6-Opbouw uurtarief productie'!$A:$C</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0"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31" l="1"/>
  <c r="H2" i="31"/>
  <c r="F19" i="31"/>
  <c r="I28" i="37"/>
  <c r="I30" i="37"/>
  <c r="I26" i="37"/>
  <c r="H11" i="44"/>
  <c r="B8" i="44"/>
  <c r="A8" i="44"/>
  <c r="B7" i="44"/>
  <c r="A7" i="44"/>
  <c r="B6" i="44"/>
  <c r="A6" i="44"/>
  <c r="B5" i="44"/>
  <c r="A5" i="44"/>
  <c r="B4" i="44"/>
  <c r="A4" i="44"/>
  <c r="B3" i="44"/>
  <c r="A3" i="44"/>
  <c r="D11" i="42"/>
  <c r="E11" i="42" s="1"/>
  <c r="D12" i="42"/>
  <c r="E12" i="42" s="1"/>
  <c r="D13" i="42"/>
  <c r="E13" i="42" s="1"/>
  <c r="D14" i="42"/>
  <c r="E14" i="42" s="1"/>
  <c r="D15" i="42"/>
  <c r="E15" i="42" s="1"/>
  <c r="D16" i="42"/>
  <c r="E16" i="42" s="1"/>
  <c r="D17" i="42"/>
  <c r="E17" i="42" s="1"/>
  <c r="D18" i="42"/>
  <c r="E18" i="42" s="1"/>
  <c r="D19" i="42"/>
  <c r="E19" i="42" s="1"/>
  <c r="D62" i="42" l="1"/>
  <c r="E62" i="42" s="1"/>
  <c r="D61" i="42"/>
  <c r="E61" i="42" s="1"/>
  <c r="D44" i="42"/>
  <c r="E44" i="42" s="1"/>
  <c r="D43" i="42"/>
  <c r="E43" i="42" s="1"/>
  <c r="D46" i="42"/>
  <c r="E46" i="42" s="1"/>
  <c r="D47" i="42"/>
  <c r="E47" i="42" s="1"/>
  <c r="D48" i="42"/>
  <c r="E48" i="42" s="1"/>
  <c r="D49" i="42"/>
  <c r="E49" i="42" s="1"/>
  <c r="D50" i="42"/>
  <c r="E50" i="42" s="1"/>
  <c r="D45" i="42"/>
  <c r="E45" i="42" s="1"/>
  <c r="D42" i="42"/>
  <c r="E42" i="42" s="1"/>
  <c r="D41" i="42"/>
  <c r="E41" i="42" s="1"/>
  <c r="D40" i="42"/>
  <c r="E40" i="42" s="1"/>
  <c r="D39" i="42"/>
  <c r="E39" i="42" s="1"/>
  <c r="D38" i="42"/>
  <c r="E38" i="42" s="1"/>
  <c r="D37" i="42"/>
  <c r="E37" i="42" s="1"/>
  <c r="D36" i="42"/>
  <c r="E36" i="42" s="1"/>
  <c r="D35" i="42"/>
  <c r="E35" i="42" s="1"/>
  <c r="D34" i="42"/>
  <c r="E34" i="42" s="1"/>
  <c r="D33" i="42"/>
  <c r="E33" i="42" s="1"/>
  <c r="D26" i="42"/>
  <c r="E26" i="42" s="1"/>
  <c r="C29" i="42"/>
  <c r="D68" i="42"/>
  <c r="E68" i="42" s="1"/>
  <c r="D67" i="42"/>
  <c r="E67" i="42" s="1"/>
  <c r="D30" i="42"/>
  <c r="E30" i="42" s="1"/>
  <c r="D54" i="42"/>
  <c r="E54" i="42" s="1"/>
  <c r="D53" i="42"/>
  <c r="E53" i="42" s="1"/>
  <c r="F13" i="31" l="1"/>
  <c r="F14" i="31"/>
  <c r="F15" i="31"/>
  <c r="F16" i="31"/>
  <c r="F17" i="31"/>
  <c r="F18" i="31"/>
  <c r="B4" i="42"/>
  <c r="B5" i="42"/>
  <c r="B12" i="44"/>
  <c r="H12" i="44" s="1"/>
  <c r="H15" i="44" s="1"/>
  <c r="B13" i="44"/>
  <c r="H13" i="44" s="1"/>
  <c r="B14" i="44"/>
  <c r="H14" i="44" s="1"/>
  <c r="B11" i="44"/>
  <c r="E11" i="44" s="1"/>
  <c r="D31" i="42"/>
  <c r="E31" i="42" s="1"/>
  <c r="D32" i="42"/>
  <c r="E32" i="42" s="1"/>
  <c r="D51" i="42"/>
  <c r="E51" i="42" s="1"/>
  <c r="D52" i="42"/>
  <c r="E52" i="42" s="1"/>
  <c r="D55" i="42"/>
  <c r="E55" i="42" s="1"/>
  <c r="D56" i="42"/>
  <c r="E56" i="42" s="1"/>
  <c r="D57" i="42"/>
  <c r="E57" i="42" s="1"/>
  <c r="D58" i="42"/>
  <c r="E58" i="42" s="1"/>
  <c r="D59" i="42"/>
  <c r="E59" i="42" s="1"/>
  <c r="D60" i="42"/>
  <c r="E60" i="42" s="1"/>
  <c r="D63" i="42"/>
  <c r="E63" i="42" s="1"/>
  <c r="D64" i="42"/>
  <c r="E64" i="42" s="1"/>
  <c r="D65" i="42"/>
  <c r="E65" i="42" s="1"/>
  <c r="D66" i="42"/>
  <c r="E66" i="42" s="1"/>
  <c r="D69" i="42"/>
  <c r="E69" i="42" s="1"/>
  <c r="D20" i="42"/>
  <c r="E20" i="42" s="1"/>
  <c r="D21" i="42"/>
  <c r="E21" i="42" s="1"/>
  <c r="D22" i="42"/>
  <c r="E22" i="42" s="1"/>
  <c r="D23" i="42"/>
  <c r="E23" i="42" s="1"/>
  <c r="D24" i="42"/>
  <c r="E24" i="42" s="1"/>
  <c r="D25" i="42"/>
  <c r="E25" i="42" s="1"/>
  <c r="D27" i="42"/>
  <c r="E27" i="42" s="1"/>
  <c r="D28" i="42"/>
  <c r="E28" i="42" s="1"/>
  <c r="D29" i="42"/>
  <c r="E29" i="42" s="1"/>
  <c r="E16" i="35"/>
  <c r="F16" i="35" s="1"/>
  <c r="I16" i="35" s="1"/>
  <c r="J11" i="44" l="1"/>
  <c r="I25" i="37" s="1"/>
  <c r="B15" i="44"/>
  <c r="E14" i="44"/>
  <c r="J14" i="44" s="1"/>
  <c r="I31" i="37" s="1"/>
  <c r="E13" i="44"/>
  <c r="J13" i="44" s="1"/>
  <c r="I29" i="37" s="1"/>
  <c r="E12" i="44"/>
  <c r="J12" i="44" s="1"/>
  <c r="I27" i="37" s="1"/>
  <c r="J29" i="18"/>
  <c r="I29" i="18"/>
  <c r="K27" i="28"/>
  <c r="K26" i="28"/>
  <c r="K28" i="28"/>
  <c r="J422" i="2"/>
  <c r="S422" i="2" s="1"/>
  <c r="N422" i="2"/>
  <c r="P422" i="2"/>
  <c r="J423" i="2"/>
  <c r="S423" i="2" s="1"/>
  <c r="N423" i="2"/>
  <c r="O423" i="2"/>
  <c r="M423" i="2" s="1"/>
  <c r="P423" i="2"/>
  <c r="J424" i="2"/>
  <c r="S424" i="2" s="1"/>
  <c r="N424" i="2"/>
  <c r="P424" i="2"/>
  <c r="J425" i="2"/>
  <c r="S425" i="2" s="1"/>
  <c r="N425" i="2"/>
  <c r="P425" i="2"/>
  <c r="J426" i="2"/>
  <c r="S426" i="2" s="1"/>
  <c r="N426" i="2"/>
  <c r="P426" i="2"/>
  <c r="J427" i="2"/>
  <c r="S427" i="2" s="1"/>
  <c r="N427" i="2"/>
  <c r="P427" i="2"/>
  <c r="J428" i="2"/>
  <c r="S428" i="2" s="1"/>
  <c r="N428" i="2"/>
  <c r="P428" i="2"/>
  <c r="J429" i="2"/>
  <c r="S429" i="2" s="1"/>
  <c r="N429" i="2"/>
  <c r="P429" i="2"/>
  <c r="J430" i="2"/>
  <c r="S430" i="2" s="1"/>
  <c r="N430" i="2"/>
  <c r="O430" i="2"/>
  <c r="M430" i="2" s="1"/>
  <c r="P430" i="2"/>
  <c r="J431" i="2"/>
  <c r="S431" i="2" s="1"/>
  <c r="N431" i="2"/>
  <c r="O431" i="2"/>
  <c r="M431" i="2" s="1"/>
  <c r="P431" i="2"/>
  <c r="J432" i="2"/>
  <c r="S432" i="2" s="1"/>
  <c r="N432" i="2"/>
  <c r="P432" i="2"/>
  <c r="J433" i="2"/>
  <c r="S433" i="2" s="1"/>
  <c r="N433" i="2"/>
  <c r="O433" i="2"/>
  <c r="M433" i="2" s="1"/>
  <c r="P433" i="2"/>
  <c r="J434" i="2"/>
  <c r="S434" i="2" s="1"/>
  <c r="N434" i="2"/>
  <c r="P434" i="2"/>
  <c r="J435" i="2"/>
  <c r="S435" i="2" s="1"/>
  <c r="N435" i="2"/>
  <c r="O435" i="2"/>
  <c r="M435" i="2" s="1"/>
  <c r="P435" i="2"/>
  <c r="J436" i="2"/>
  <c r="S436" i="2" s="1"/>
  <c r="N436" i="2"/>
  <c r="P436" i="2"/>
  <c r="J437" i="2"/>
  <c r="S437" i="2" s="1"/>
  <c r="N437" i="2"/>
  <c r="P437" i="2"/>
  <c r="J438" i="2"/>
  <c r="S438" i="2" s="1"/>
  <c r="N438" i="2"/>
  <c r="P438" i="2"/>
  <c r="J439" i="2"/>
  <c r="S439" i="2" s="1"/>
  <c r="N439" i="2"/>
  <c r="P439" i="2"/>
  <c r="J440" i="2"/>
  <c r="S440" i="2" s="1"/>
  <c r="J441" i="2"/>
  <c r="S441" i="2" s="1"/>
  <c r="N441" i="2"/>
  <c r="O441" i="2"/>
  <c r="M441" i="2" s="1"/>
  <c r="P441" i="2"/>
  <c r="J442" i="2"/>
  <c r="S442" i="2" s="1"/>
  <c r="N442" i="2"/>
  <c r="P442" i="2"/>
  <c r="J443" i="2"/>
  <c r="S443" i="2" s="1"/>
  <c r="N443" i="2"/>
  <c r="P443" i="2"/>
  <c r="J444" i="2"/>
  <c r="S444" i="2" s="1"/>
  <c r="N444" i="2"/>
  <c r="P444" i="2"/>
  <c r="J445" i="2"/>
  <c r="S445" i="2" s="1"/>
  <c r="N445" i="2"/>
  <c r="P445" i="2"/>
  <c r="J446" i="2"/>
  <c r="S446" i="2" s="1"/>
  <c r="J447" i="2"/>
  <c r="S447" i="2" s="1"/>
  <c r="O447" i="2"/>
  <c r="M447" i="2" s="1"/>
  <c r="P447" i="2"/>
  <c r="N447" i="2" s="1"/>
  <c r="J448" i="2"/>
  <c r="S448" i="2" s="1"/>
  <c r="J449" i="2"/>
  <c r="S449" i="2" s="1"/>
  <c r="M449" i="2"/>
  <c r="N449" i="2"/>
  <c r="O449" i="2"/>
  <c r="P449" i="2"/>
  <c r="J450" i="2"/>
  <c r="S450" i="2" s="1"/>
  <c r="P450" i="2"/>
  <c r="N450" i="2" s="1"/>
  <c r="J451" i="2"/>
  <c r="S451" i="2" s="1"/>
  <c r="O451" i="2"/>
  <c r="P451" i="2" s="1"/>
  <c r="N451" i="2" s="1"/>
  <c r="J452" i="2"/>
  <c r="S452" i="2" s="1"/>
  <c r="N452" i="2"/>
  <c r="P452" i="2"/>
  <c r="J453" i="2"/>
  <c r="S453" i="2" s="1"/>
  <c r="O453" i="2"/>
  <c r="P453" i="2" s="1"/>
  <c r="N453" i="2" s="1"/>
  <c r="J454" i="2"/>
  <c r="S454" i="2" s="1"/>
  <c r="N454" i="2"/>
  <c r="P454" i="2"/>
  <c r="J455" i="2"/>
  <c r="S455" i="2" s="1"/>
  <c r="M455" i="2"/>
  <c r="N455" i="2"/>
  <c r="O455" i="2"/>
  <c r="P455" i="2"/>
  <c r="J456" i="2"/>
  <c r="S456" i="2" s="1"/>
  <c r="M456" i="2"/>
  <c r="N456" i="2"/>
  <c r="O456" i="2"/>
  <c r="P456" i="2"/>
  <c r="J457" i="2"/>
  <c r="S457" i="2" s="1"/>
  <c r="M457" i="2"/>
  <c r="N457" i="2"/>
  <c r="O457" i="2"/>
  <c r="P457" i="2"/>
  <c r="J458" i="2"/>
  <c r="S458" i="2" s="1"/>
  <c r="N458" i="2"/>
  <c r="O458" i="2"/>
  <c r="M458" i="2" s="1"/>
  <c r="P458" i="2"/>
  <c r="J459" i="2"/>
  <c r="S459" i="2" s="1"/>
  <c r="N459" i="2"/>
  <c r="P459" i="2"/>
  <c r="J460" i="2"/>
  <c r="S460" i="2" s="1"/>
  <c r="N460" i="2"/>
  <c r="P460" i="2"/>
  <c r="J461" i="2"/>
  <c r="S461" i="2" s="1"/>
  <c r="J462" i="2"/>
  <c r="S462" i="2" s="1"/>
  <c r="N462" i="2"/>
  <c r="O462" i="2"/>
  <c r="M462" i="2" s="1"/>
  <c r="P462" i="2"/>
  <c r="J463" i="2"/>
  <c r="S463" i="2" s="1"/>
  <c r="N463" i="2"/>
  <c r="P463" i="2"/>
  <c r="J464" i="2"/>
  <c r="S464" i="2" s="1"/>
  <c r="J465" i="2"/>
  <c r="S465" i="2" s="1"/>
  <c r="N465" i="2"/>
  <c r="P465" i="2"/>
  <c r="J466" i="2"/>
  <c r="S466" i="2" s="1"/>
  <c r="N466" i="2"/>
  <c r="P466" i="2"/>
  <c r="J467" i="2"/>
  <c r="S467" i="2" s="1"/>
  <c r="N467" i="2"/>
  <c r="O467" i="2"/>
  <c r="M467" i="2" s="1"/>
  <c r="P467" i="2"/>
  <c r="J468" i="2"/>
  <c r="S468" i="2" s="1"/>
  <c r="N468" i="2"/>
  <c r="P468" i="2"/>
  <c r="J469" i="2"/>
  <c r="S469" i="2" s="1"/>
  <c r="N469" i="2"/>
  <c r="P469" i="2"/>
  <c r="J470" i="2"/>
  <c r="S470" i="2" s="1"/>
  <c r="N470" i="2"/>
  <c r="P470" i="2"/>
  <c r="J471" i="2"/>
  <c r="S471" i="2" s="1"/>
  <c r="N471" i="2"/>
  <c r="O471" i="2"/>
  <c r="M471" i="2" s="1"/>
  <c r="P471" i="2"/>
  <c r="J472" i="2"/>
  <c r="S472" i="2" s="1"/>
  <c r="N472" i="2"/>
  <c r="P472" i="2"/>
  <c r="J473" i="2"/>
  <c r="S473" i="2" s="1"/>
  <c r="N473" i="2"/>
  <c r="P473" i="2"/>
  <c r="J474" i="2"/>
  <c r="S474" i="2" s="1"/>
  <c r="N474" i="2"/>
  <c r="P474" i="2"/>
  <c r="J475" i="2"/>
  <c r="S475" i="2" s="1"/>
  <c r="N475" i="2"/>
  <c r="P475" i="2"/>
  <c r="J476" i="2"/>
  <c r="S476" i="2" s="1"/>
  <c r="N476" i="2"/>
  <c r="P476" i="2"/>
  <c r="J477" i="2"/>
  <c r="S477" i="2" s="1"/>
  <c r="N477" i="2"/>
  <c r="P477" i="2"/>
  <c r="J478" i="2"/>
  <c r="S478" i="2" s="1"/>
  <c r="N478" i="2"/>
  <c r="P478" i="2"/>
  <c r="J479" i="2"/>
  <c r="S479" i="2" s="1"/>
  <c r="N479" i="2"/>
  <c r="P479" i="2"/>
  <c r="J480" i="2"/>
  <c r="S480" i="2" s="1"/>
  <c r="N480" i="2"/>
  <c r="P480" i="2"/>
  <c r="J481" i="2"/>
  <c r="S481" i="2" s="1"/>
  <c r="J482" i="2"/>
  <c r="S482" i="2" s="1"/>
  <c r="M482" i="2"/>
  <c r="N482" i="2"/>
  <c r="O482" i="2"/>
  <c r="P482" i="2"/>
  <c r="J483" i="2"/>
  <c r="S483" i="2" s="1"/>
  <c r="P483" i="2"/>
  <c r="N483" i="2" s="1"/>
  <c r="J484" i="2"/>
  <c r="S484" i="2" s="1"/>
  <c r="J485" i="2"/>
  <c r="S485" i="2" s="1"/>
  <c r="J486" i="2"/>
  <c r="S486" i="2" s="1"/>
  <c r="M486" i="2"/>
  <c r="N486" i="2"/>
  <c r="O486" i="2"/>
  <c r="P486" i="2"/>
  <c r="J487" i="2"/>
  <c r="S487" i="2" s="1"/>
  <c r="N487" i="2"/>
  <c r="P487" i="2"/>
  <c r="J488" i="2"/>
  <c r="S488" i="2" s="1"/>
  <c r="N488" i="2"/>
  <c r="P488" i="2"/>
  <c r="J489" i="2"/>
  <c r="S489" i="2" s="1"/>
  <c r="N489" i="2"/>
  <c r="P489" i="2"/>
  <c r="J490" i="2"/>
  <c r="S490" i="2" s="1"/>
  <c r="J491" i="2"/>
  <c r="S491" i="2" s="1"/>
  <c r="J492" i="2"/>
  <c r="S492" i="2" s="1"/>
  <c r="N492" i="2"/>
  <c r="O492" i="2"/>
  <c r="M492" i="2" s="1"/>
  <c r="P492" i="2"/>
  <c r="J493" i="2"/>
  <c r="S493" i="2" s="1"/>
  <c r="N493" i="2"/>
  <c r="P493" i="2"/>
  <c r="J494" i="2"/>
  <c r="S494" i="2" s="1"/>
  <c r="N494" i="2"/>
  <c r="P494" i="2"/>
  <c r="J495" i="2"/>
  <c r="S495" i="2" s="1"/>
  <c r="J496" i="2"/>
  <c r="S496" i="2" s="1"/>
  <c r="N496" i="2"/>
  <c r="P496" i="2"/>
  <c r="J497" i="2"/>
  <c r="S497" i="2" s="1"/>
  <c r="N497" i="2"/>
  <c r="O497" i="2"/>
  <c r="M497" i="2" s="1"/>
  <c r="P497" i="2"/>
  <c r="J498" i="2"/>
  <c r="S498" i="2" s="1"/>
  <c r="N498" i="2"/>
  <c r="P498" i="2"/>
  <c r="J499" i="2"/>
  <c r="S499" i="2" s="1"/>
  <c r="N499" i="2"/>
  <c r="P499" i="2"/>
  <c r="J500" i="2"/>
  <c r="S500" i="2" s="1"/>
  <c r="J501" i="2"/>
  <c r="S501" i="2" s="1"/>
  <c r="N501" i="2"/>
  <c r="P501" i="2"/>
  <c r="J502" i="2"/>
  <c r="S502" i="2" s="1"/>
  <c r="N502" i="2"/>
  <c r="P502" i="2"/>
  <c r="J503" i="2"/>
  <c r="S503" i="2" s="1"/>
  <c r="P503" i="2"/>
  <c r="N503" i="2" s="1"/>
  <c r="J504" i="2"/>
  <c r="S504" i="2" s="1"/>
  <c r="J505" i="2"/>
  <c r="S505" i="2" s="1"/>
  <c r="M505" i="2"/>
  <c r="N505" i="2"/>
  <c r="O505" i="2"/>
  <c r="P505" i="2"/>
  <c r="J506" i="2"/>
  <c r="S506" i="2" s="1"/>
  <c r="N506" i="2"/>
  <c r="P506" i="2"/>
  <c r="J507" i="2"/>
  <c r="S507" i="2" s="1"/>
  <c r="J508" i="2"/>
  <c r="S508" i="2" s="1"/>
  <c r="J509" i="2"/>
  <c r="S509" i="2" s="1"/>
  <c r="N509" i="2"/>
  <c r="P509" i="2"/>
  <c r="J510" i="2"/>
  <c r="S510" i="2" s="1"/>
  <c r="J511" i="2"/>
  <c r="S511" i="2" s="1"/>
  <c r="J512" i="2"/>
  <c r="S512" i="2" s="1"/>
  <c r="N512" i="2"/>
  <c r="P512" i="2"/>
  <c r="J513" i="2"/>
  <c r="S513" i="2" s="1"/>
  <c r="N513" i="2"/>
  <c r="P513" i="2"/>
  <c r="J514" i="2"/>
  <c r="S514" i="2" s="1"/>
  <c r="N514" i="2"/>
  <c r="O514" i="2"/>
  <c r="M514" i="2" s="1"/>
  <c r="P514" i="2"/>
  <c r="J515" i="2"/>
  <c r="S515" i="2" s="1"/>
  <c r="N515" i="2"/>
  <c r="P515" i="2"/>
  <c r="J516" i="2"/>
  <c r="S516" i="2" s="1"/>
  <c r="N516" i="2"/>
  <c r="O516" i="2"/>
  <c r="M516" i="2" s="1"/>
  <c r="P516" i="2"/>
  <c r="J517" i="2"/>
  <c r="S517" i="2" s="1"/>
  <c r="N517" i="2"/>
  <c r="P517" i="2"/>
  <c r="J518" i="2"/>
  <c r="S518" i="2" s="1"/>
  <c r="N518" i="2"/>
  <c r="P518" i="2"/>
  <c r="J519" i="2"/>
  <c r="S519" i="2" s="1"/>
  <c r="N519" i="2"/>
  <c r="P519" i="2"/>
  <c r="J520" i="2"/>
  <c r="S520" i="2" s="1"/>
  <c r="N520" i="2"/>
  <c r="P520" i="2"/>
  <c r="J521" i="2"/>
  <c r="S521" i="2" s="1"/>
  <c r="J522" i="2"/>
  <c r="S522" i="2" s="1"/>
  <c r="N522" i="2"/>
  <c r="P522" i="2"/>
  <c r="J523" i="2"/>
  <c r="S523" i="2" s="1"/>
  <c r="N523" i="2"/>
  <c r="O523" i="2"/>
  <c r="M523" i="2" s="1"/>
  <c r="P523" i="2"/>
  <c r="J524" i="2"/>
  <c r="S524" i="2" s="1"/>
  <c r="N524" i="2"/>
  <c r="P524" i="2"/>
  <c r="J525" i="2"/>
  <c r="S525" i="2" s="1"/>
  <c r="J526" i="2"/>
  <c r="S526" i="2" s="1"/>
  <c r="N526" i="2"/>
  <c r="P526" i="2"/>
  <c r="J527" i="2"/>
  <c r="S527" i="2" s="1"/>
  <c r="N527" i="2"/>
  <c r="P527" i="2"/>
  <c r="J528" i="2"/>
  <c r="S528" i="2" s="1"/>
  <c r="N528" i="2"/>
  <c r="P528" i="2"/>
  <c r="J529" i="2"/>
  <c r="S529" i="2" s="1"/>
  <c r="N529" i="2"/>
  <c r="P529" i="2"/>
  <c r="J530" i="2"/>
  <c r="S530" i="2" s="1"/>
  <c r="N530" i="2"/>
  <c r="P530" i="2"/>
  <c r="J531" i="2"/>
  <c r="S531" i="2" s="1"/>
  <c r="N531" i="2"/>
  <c r="P531" i="2"/>
  <c r="J532" i="2"/>
  <c r="S532" i="2" s="1"/>
  <c r="N532" i="2"/>
  <c r="P532" i="2"/>
  <c r="J533" i="2"/>
  <c r="S533" i="2" s="1"/>
  <c r="J534" i="2"/>
  <c r="S534" i="2" s="1"/>
  <c r="N534" i="2"/>
  <c r="P534" i="2"/>
  <c r="J535" i="2"/>
  <c r="S535" i="2" s="1"/>
  <c r="N535" i="2"/>
  <c r="P535" i="2"/>
  <c r="J536" i="2"/>
  <c r="S536" i="2" s="1"/>
  <c r="N536" i="2"/>
  <c r="P536" i="2"/>
  <c r="J537" i="2"/>
  <c r="S537" i="2" s="1"/>
  <c r="N537" i="2"/>
  <c r="O537" i="2"/>
  <c r="M537" i="2" s="1"/>
  <c r="P537" i="2"/>
  <c r="J538" i="2"/>
  <c r="S538" i="2" s="1"/>
  <c r="N538" i="2"/>
  <c r="O538" i="2"/>
  <c r="M538" i="2" s="1"/>
  <c r="P538" i="2"/>
  <c r="J539" i="2"/>
  <c r="S539" i="2" s="1"/>
  <c r="N539" i="2"/>
  <c r="P539" i="2"/>
  <c r="J540" i="2"/>
  <c r="S540" i="2" s="1"/>
  <c r="N540" i="2"/>
  <c r="P540" i="2"/>
  <c r="J541" i="2"/>
  <c r="S541" i="2" s="1"/>
  <c r="N541" i="2"/>
  <c r="P541" i="2"/>
  <c r="J542" i="2"/>
  <c r="S542" i="2" s="1"/>
  <c r="N542" i="2"/>
  <c r="P542" i="2"/>
  <c r="J543" i="2"/>
  <c r="S543" i="2" s="1"/>
  <c r="J544" i="2"/>
  <c r="S544" i="2" s="1"/>
  <c r="N544" i="2"/>
  <c r="P544" i="2"/>
  <c r="J545" i="2"/>
  <c r="S545" i="2" s="1"/>
  <c r="N545" i="2"/>
  <c r="P545" i="2"/>
  <c r="J546" i="2"/>
  <c r="S546" i="2" s="1"/>
  <c r="M546" i="2"/>
  <c r="N546" i="2"/>
  <c r="O546" i="2"/>
  <c r="P546" i="2"/>
  <c r="J547" i="2"/>
  <c r="S547" i="2" s="1"/>
  <c r="N547" i="2"/>
  <c r="O547" i="2"/>
  <c r="M547" i="2" s="1"/>
  <c r="P547" i="2"/>
  <c r="J548" i="2"/>
  <c r="S548" i="2" s="1"/>
  <c r="M548" i="2"/>
  <c r="N548" i="2"/>
  <c r="O548" i="2"/>
  <c r="P548" i="2"/>
  <c r="J549" i="2"/>
  <c r="S549" i="2" s="1"/>
  <c r="N549" i="2"/>
  <c r="P549" i="2"/>
  <c r="J550" i="2"/>
  <c r="S550" i="2" s="1"/>
  <c r="N550" i="2"/>
  <c r="O550" i="2"/>
  <c r="M550" i="2" s="1"/>
  <c r="P550" i="2"/>
  <c r="J551" i="2"/>
  <c r="S551" i="2" s="1"/>
  <c r="N551" i="2"/>
  <c r="O551" i="2"/>
  <c r="M551" i="2" s="1"/>
  <c r="P551" i="2"/>
  <c r="J552" i="2"/>
  <c r="S552" i="2" s="1"/>
  <c r="N552" i="2"/>
  <c r="O552" i="2"/>
  <c r="M552" i="2" s="1"/>
  <c r="P552" i="2"/>
  <c r="J553" i="2"/>
  <c r="S553" i="2" s="1"/>
  <c r="J554" i="2"/>
  <c r="S554" i="2" s="1"/>
  <c r="M554" i="2"/>
  <c r="N554" i="2"/>
  <c r="O554" i="2"/>
  <c r="P554" i="2"/>
  <c r="J555" i="2"/>
  <c r="S555" i="2" s="1"/>
  <c r="N555" i="2"/>
  <c r="O555" i="2"/>
  <c r="M555" i="2" s="1"/>
  <c r="P555" i="2"/>
  <c r="J556" i="2"/>
  <c r="S556" i="2" s="1"/>
  <c r="N556" i="2"/>
  <c r="O556" i="2"/>
  <c r="M556" i="2" s="1"/>
  <c r="P556" i="2"/>
  <c r="J557" i="2"/>
  <c r="S557" i="2" s="1"/>
  <c r="N557" i="2"/>
  <c r="P557" i="2"/>
  <c r="J558" i="2"/>
  <c r="S558" i="2" s="1"/>
  <c r="N558" i="2"/>
  <c r="P558" i="2"/>
  <c r="J559" i="2"/>
  <c r="S559" i="2" s="1"/>
  <c r="N559" i="2"/>
  <c r="P559" i="2"/>
  <c r="J560" i="2"/>
  <c r="S560" i="2" s="1"/>
  <c r="N560" i="2"/>
  <c r="P560" i="2"/>
  <c r="J561" i="2"/>
  <c r="S561" i="2" s="1"/>
  <c r="N561" i="2"/>
  <c r="O561" i="2"/>
  <c r="M561" i="2" s="1"/>
  <c r="P561" i="2"/>
  <c r="J562" i="2"/>
  <c r="S562" i="2" s="1"/>
  <c r="M562" i="2"/>
  <c r="N562" i="2"/>
  <c r="O562" i="2"/>
  <c r="P562" i="2"/>
  <c r="J563" i="2"/>
  <c r="S563" i="2" s="1"/>
  <c r="J564" i="2"/>
  <c r="S564" i="2" s="1"/>
  <c r="M564" i="2"/>
  <c r="N564" i="2"/>
  <c r="O564" i="2"/>
  <c r="P564" i="2"/>
  <c r="J565" i="2"/>
  <c r="S565" i="2" s="1"/>
  <c r="J566" i="2"/>
  <c r="S566" i="2" s="1"/>
  <c r="J567" i="2"/>
  <c r="S567" i="2" s="1"/>
  <c r="N567" i="2"/>
  <c r="O567" i="2"/>
  <c r="M567" i="2" s="1"/>
  <c r="P567" i="2"/>
  <c r="J568" i="2"/>
  <c r="S568" i="2" s="1"/>
  <c r="N568" i="2"/>
  <c r="P568" i="2"/>
  <c r="J569" i="2"/>
  <c r="S569" i="2" s="1"/>
  <c r="N569" i="2"/>
  <c r="P569" i="2"/>
  <c r="J570" i="2"/>
  <c r="S570" i="2" s="1"/>
  <c r="N570" i="2"/>
  <c r="P570" i="2"/>
  <c r="J571" i="2"/>
  <c r="S571" i="2" s="1"/>
  <c r="J572" i="2"/>
  <c r="S572" i="2" s="1"/>
  <c r="J573" i="2"/>
  <c r="S573" i="2" s="1"/>
  <c r="N573" i="2"/>
  <c r="O573" i="2"/>
  <c r="M573" i="2" s="1"/>
  <c r="P573" i="2"/>
  <c r="J574" i="2"/>
  <c r="S574" i="2" s="1"/>
  <c r="O574" i="2"/>
  <c r="J575" i="2"/>
  <c r="S575" i="2" s="1"/>
  <c r="N575" i="2"/>
  <c r="P575" i="2"/>
  <c r="J576" i="2"/>
  <c r="S576" i="2" s="1"/>
  <c r="N576" i="2"/>
  <c r="O576" i="2"/>
  <c r="M576" i="2" s="1"/>
  <c r="P576" i="2"/>
  <c r="J577" i="2"/>
  <c r="S577" i="2" s="1"/>
  <c r="O577" i="2"/>
  <c r="J578" i="2"/>
  <c r="S578" i="2" s="1"/>
  <c r="N578" i="2"/>
  <c r="P578" i="2"/>
  <c r="J579" i="2"/>
  <c r="S579" i="2" s="1"/>
  <c r="N579" i="2"/>
  <c r="P579" i="2"/>
  <c r="J580" i="2"/>
  <c r="S580" i="2" s="1"/>
  <c r="M580" i="2"/>
  <c r="N580" i="2"/>
  <c r="O580" i="2"/>
  <c r="P580" i="2"/>
  <c r="J581" i="2"/>
  <c r="S581" i="2" s="1"/>
  <c r="N581" i="2"/>
  <c r="P581" i="2"/>
  <c r="J582" i="2"/>
  <c r="S582" i="2" s="1"/>
  <c r="N582" i="2"/>
  <c r="P582" i="2"/>
  <c r="J583" i="2"/>
  <c r="S583" i="2" s="1"/>
  <c r="N583" i="2"/>
  <c r="O583" i="2"/>
  <c r="M583" i="2" s="1"/>
  <c r="P583" i="2"/>
  <c r="J584" i="2"/>
  <c r="S584" i="2" s="1"/>
  <c r="N584" i="2"/>
  <c r="P584" i="2"/>
  <c r="J585" i="2"/>
  <c r="S585" i="2" s="1"/>
  <c r="N585" i="2"/>
  <c r="P585" i="2"/>
  <c r="J586" i="2"/>
  <c r="S586" i="2" s="1"/>
  <c r="N586" i="2"/>
  <c r="P586" i="2"/>
  <c r="J587" i="2"/>
  <c r="S587" i="2" s="1"/>
  <c r="N587" i="2"/>
  <c r="P587" i="2"/>
  <c r="J588" i="2"/>
  <c r="S588" i="2" s="1"/>
  <c r="N588" i="2"/>
  <c r="P588" i="2"/>
  <c r="J589" i="2"/>
  <c r="S589" i="2" s="1"/>
  <c r="N589" i="2"/>
  <c r="O589" i="2"/>
  <c r="M589" i="2" s="1"/>
  <c r="P589" i="2"/>
  <c r="J590" i="2"/>
  <c r="S590" i="2" s="1"/>
  <c r="N590" i="2"/>
  <c r="P590" i="2"/>
  <c r="J591" i="2"/>
  <c r="S591" i="2" s="1"/>
  <c r="N591" i="2"/>
  <c r="O591" i="2"/>
  <c r="M591" i="2" s="1"/>
  <c r="P591" i="2"/>
  <c r="J592" i="2"/>
  <c r="S592" i="2" s="1"/>
  <c r="N592" i="2"/>
  <c r="O592" i="2"/>
  <c r="M592" i="2" s="1"/>
  <c r="P592" i="2"/>
  <c r="J593" i="2"/>
  <c r="S593" i="2" s="1"/>
  <c r="M593" i="2"/>
  <c r="N593" i="2"/>
  <c r="O593" i="2"/>
  <c r="P593" i="2"/>
  <c r="J594" i="2"/>
  <c r="S594" i="2" s="1"/>
  <c r="O594" i="2"/>
  <c r="P594" i="2" s="1"/>
  <c r="N594" i="2" s="1"/>
  <c r="J595" i="2"/>
  <c r="S595" i="2" s="1"/>
  <c r="N595" i="2"/>
  <c r="P595" i="2"/>
  <c r="J596" i="2"/>
  <c r="S596" i="2" s="1"/>
  <c r="N596" i="2"/>
  <c r="P596" i="2"/>
  <c r="J597" i="2"/>
  <c r="S597" i="2" s="1"/>
  <c r="J598" i="2"/>
  <c r="S598" i="2" s="1"/>
  <c r="N598" i="2"/>
  <c r="P598" i="2"/>
  <c r="J599" i="2"/>
  <c r="S599" i="2" s="1"/>
  <c r="N599" i="2"/>
  <c r="P599" i="2"/>
  <c r="J600" i="2"/>
  <c r="S600" i="2" s="1"/>
  <c r="N600" i="2"/>
  <c r="O600" i="2"/>
  <c r="M600" i="2" s="1"/>
  <c r="P600" i="2"/>
  <c r="J601" i="2"/>
  <c r="S601" i="2" s="1"/>
  <c r="N601" i="2"/>
  <c r="P601" i="2"/>
  <c r="J602" i="2"/>
  <c r="S602" i="2" s="1"/>
  <c r="M602" i="2"/>
  <c r="N602" i="2"/>
  <c r="O602" i="2"/>
  <c r="P602" i="2"/>
  <c r="J603" i="2"/>
  <c r="S603" i="2" s="1"/>
  <c r="J604" i="2"/>
  <c r="S604" i="2" s="1"/>
  <c r="J605" i="2"/>
  <c r="S605" i="2" s="1"/>
  <c r="N605" i="2"/>
  <c r="P605" i="2"/>
  <c r="J606" i="2"/>
  <c r="S606" i="2" s="1"/>
  <c r="N606" i="2"/>
  <c r="O606" i="2"/>
  <c r="M606" i="2" s="1"/>
  <c r="P606" i="2"/>
  <c r="J607" i="2"/>
  <c r="S607" i="2" s="1"/>
  <c r="N607" i="2"/>
  <c r="O607" i="2"/>
  <c r="M607" i="2" s="1"/>
  <c r="P607" i="2"/>
  <c r="J608" i="2"/>
  <c r="S608" i="2" s="1"/>
  <c r="O608" i="2"/>
  <c r="J609" i="2"/>
  <c r="S609" i="2" s="1"/>
  <c r="N609" i="2"/>
  <c r="O609" i="2"/>
  <c r="M609" i="2" s="1"/>
  <c r="P609" i="2"/>
  <c r="J610" i="2"/>
  <c r="S610" i="2" s="1"/>
  <c r="M610" i="2"/>
  <c r="N610" i="2"/>
  <c r="O610" i="2"/>
  <c r="P610" i="2"/>
  <c r="J611" i="2"/>
  <c r="S611" i="2" s="1"/>
  <c r="N611" i="2"/>
  <c r="P611" i="2"/>
  <c r="J612" i="2"/>
  <c r="S612" i="2" s="1"/>
  <c r="N612" i="2"/>
  <c r="P612" i="2"/>
  <c r="J613" i="2"/>
  <c r="S613" i="2" s="1"/>
  <c r="J614" i="2"/>
  <c r="S614" i="2" s="1"/>
  <c r="N614" i="2"/>
  <c r="P614" i="2"/>
  <c r="J615" i="2"/>
  <c r="S615" i="2" s="1"/>
  <c r="N615" i="2"/>
  <c r="O615" i="2"/>
  <c r="M615" i="2" s="1"/>
  <c r="P615" i="2"/>
  <c r="J616" i="2"/>
  <c r="S616" i="2" s="1"/>
  <c r="N616" i="2"/>
  <c r="P616" i="2"/>
  <c r="J617" i="2"/>
  <c r="S617" i="2" s="1"/>
  <c r="N617" i="2"/>
  <c r="P617" i="2"/>
  <c r="J618" i="2"/>
  <c r="S618" i="2" s="1"/>
  <c r="N618" i="2"/>
  <c r="P618" i="2"/>
  <c r="J619" i="2"/>
  <c r="S619" i="2" s="1"/>
  <c r="N619" i="2"/>
  <c r="P619" i="2"/>
  <c r="J620" i="2"/>
  <c r="S620" i="2" s="1"/>
  <c r="N620" i="2"/>
  <c r="P620" i="2"/>
  <c r="J621" i="2"/>
  <c r="S621" i="2" s="1"/>
  <c r="J622" i="2"/>
  <c r="S622" i="2" s="1"/>
  <c r="N622" i="2"/>
  <c r="P622" i="2"/>
  <c r="J623" i="2"/>
  <c r="S623" i="2" s="1"/>
  <c r="N623" i="2"/>
  <c r="O623" i="2"/>
  <c r="M623" i="2" s="1"/>
  <c r="P623" i="2"/>
  <c r="J624" i="2"/>
  <c r="S624" i="2" s="1"/>
  <c r="N624" i="2"/>
  <c r="P624" i="2"/>
  <c r="J625" i="2"/>
  <c r="S625" i="2" s="1"/>
  <c r="J626" i="2"/>
  <c r="S626" i="2" s="1"/>
  <c r="N626" i="2"/>
  <c r="P626" i="2"/>
  <c r="J627" i="2"/>
  <c r="S627" i="2" s="1"/>
  <c r="M627" i="2"/>
  <c r="N627" i="2"/>
  <c r="O627" i="2"/>
  <c r="P627" i="2"/>
  <c r="J628" i="2"/>
  <c r="S628" i="2" s="1"/>
  <c r="N628" i="2"/>
  <c r="P628" i="2"/>
  <c r="J629" i="2"/>
  <c r="S629" i="2" s="1"/>
  <c r="N629" i="2"/>
  <c r="P629" i="2"/>
  <c r="J630" i="2"/>
  <c r="S630" i="2" s="1"/>
  <c r="N630" i="2"/>
  <c r="P630" i="2"/>
  <c r="J631" i="2"/>
  <c r="S631" i="2" s="1"/>
  <c r="N631" i="2"/>
  <c r="O631" i="2"/>
  <c r="M631" i="2" s="1"/>
  <c r="P631" i="2"/>
  <c r="J632" i="2"/>
  <c r="S632" i="2" s="1"/>
  <c r="M632" i="2"/>
  <c r="N632" i="2"/>
  <c r="O632" i="2"/>
  <c r="P632" i="2"/>
  <c r="J633" i="2"/>
  <c r="S633" i="2" s="1"/>
  <c r="N633" i="2"/>
  <c r="P633" i="2"/>
  <c r="J634" i="2"/>
  <c r="S634" i="2" s="1"/>
  <c r="P634" i="2"/>
  <c r="N634" i="2" s="1"/>
  <c r="J635" i="2"/>
  <c r="S635" i="2" s="1"/>
  <c r="N635" i="2"/>
  <c r="P635" i="2"/>
  <c r="J636" i="2"/>
  <c r="S636" i="2" s="1"/>
  <c r="M636" i="2"/>
  <c r="N636" i="2"/>
  <c r="O636" i="2"/>
  <c r="P636" i="2"/>
  <c r="J637" i="2"/>
  <c r="S637" i="2" s="1"/>
  <c r="N637" i="2"/>
  <c r="P637" i="2"/>
  <c r="J638" i="2"/>
  <c r="S638" i="2" s="1"/>
  <c r="J639" i="2"/>
  <c r="S639" i="2" s="1"/>
  <c r="N639" i="2"/>
  <c r="P639" i="2"/>
  <c r="J640" i="2"/>
  <c r="S640" i="2" s="1"/>
  <c r="N640" i="2"/>
  <c r="P640" i="2"/>
  <c r="J641" i="2"/>
  <c r="S641" i="2" s="1"/>
  <c r="N641" i="2"/>
  <c r="P641" i="2"/>
  <c r="J642" i="2"/>
  <c r="S642" i="2" s="1"/>
  <c r="N642" i="2"/>
  <c r="P642" i="2"/>
  <c r="J643" i="2"/>
  <c r="S643" i="2" s="1"/>
  <c r="J644" i="2"/>
  <c r="S644" i="2" s="1"/>
  <c r="N644" i="2"/>
  <c r="O644" i="2"/>
  <c r="M644" i="2" s="1"/>
  <c r="P644" i="2"/>
  <c r="J645" i="2"/>
  <c r="S645" i="2" s="1"/>
  <c r="N645" i="2"/>
  <c r="O645" i="2"/>
  <c r="M645" i="2" s="1"/>
  <c r="P645" i="2"/>
  <c r="J646" i="2"/>
  <c r="S646" i="2" s="1"/>
  <c r="N646" i="2"/>
  <c r="P646" i="2"/>
  <c r="J647" i="2"/>
  <c r="S647" i="2" s="1"/>
  <c r="J648" i="2"/>
  <c r="S648" i="2" s="1"/>
  <c r="N648" i="2"/>
  <c r="O648" i="2"/>
  <c r="M648" i="2" s="1"/>
  <c r="P648" i="2"/>
  <c r="J649" i="2"/>
  <c r="S649" i="2" s="1"/>
  <c r="N649" i="2"/>
  <c r="P649" i="2"/>
  <c r="J650" i="2"/>
  <c r="S650" i="2" s="1"/>
  <c r="M650" i="2"/>
  <c r="N650" i="2"/>
  <c r="O650" i="2"/>
  <c r="P650" i="2"/>
  <c r="J651" i="2"/>
  <c r="S651" i="2" s="1"/>
  <c r="N651" i="2"/>
  <c r="P651" i="2"/>
  <c r="J652" i="2"/>
  <c r="S652" i="2" s="1"/>
  <c r="N652" i="2"/>
  <c r="P652" i="2"/>
  <c r="J653" i="2"/>
  <c r="S653" i="2" s="1"/>
  <c r="N653" i="2"/>
  <c r="P653" i="2"/>
  <c r="J654" i="2"/>
  <c r="S654" i="2" s="1"/>
  <c r="N654" i="2"/>
  <c r="P654" i="2"/>
  <c r="J655" i="2"/>
  <c r="S655" i="2" s="1"/>
  <c r="N655" i="2"/>
  <c r="P655" i="2"/>
  <c r="J656" i="2"/>
  <c r="S656" i="2" s="1"/>
  <c r="O656" i="2"/>
  <c r="J657" i="2"/>
  <c r="S657" i="2" s="1"/>
  <c r="M657" i="2"/>
  <c r="N657" i="2"/>
  <c r="O657" i="2"/>
  <c r="P657" i="2"/>
  <c r="J658" i="2"/>
  <c r="S658" i="2" s="1"/>
  <c r="N658" i="2"/>
  <c r="O658" i="2"/>
  <c r="M658" i="2" s="1"/>
  <c r="P658" i="2"/>
  <c r="J659" i="2"/>
  <c r="S659" i="2" s="1"/>
  <c r="N659" i="2"/>
  <c r="P659" i="2"/>
  <c r="J660" i="2"/>
  <c r="S660" i="2" s="1"/>
  <c r="M660" i="2"/>
  <c r="N660" i="2"/>
  <c r="O660" i="2"/>
  <c r="P660" i="2"/>
  <c r="J661" i="2"/>
  <c r="S661" i="2" s="1"/>
  <c r="N661" i="2"/>
  <c r="P661" i="2"/>
  <c r="J662" i="2"/>
  <c r="S662" i="2" s="1"/>
  <c r="N662" i="2"/>
  <c r="P662" i="2"/>
  <c r="J663" i="2"/>
  <c r="S663" i="2" s="1"/>
  <c r="N663" i="2"/>
  <c r="P663" i="2"/>
  <c r="J664" i="2"/>
  <c r="S664" i="2" s="1"/>
  <c r="M664" i="2"/>
  <c r="N664" i="2"/>
  <c r="O664" i="2"/>
  <c r="P664" i="2"/>
  <c r="J665" i="2"/>
  <c r="S665" i="2" s="1"/>
  <c r="N665" i="2"/>
  <c r="P665" i="2"/>
  <c r="J666" i="2"/>
  <c r="S666" i="2" s="1"/>
  <c r="N666" i="2"/>
  <c r="P666" i="2"/>
  <c r="J667" i="2"/>
  <c r="S667" i="2" s="1"/>
  <c r="N667" i="2"/>
  <c r="P667" i="2"/>
  <c r="J668" i="2"/>
  <c r="S668" i="2" s="1"/>
  <c r="M668" i="2"/>
  <c r="N668" i="2"/>
  <c r="O668" i="2"/>
  <c r="P668" i="2"/>
  <c r="J669" i="2"/>
  <c r="S669" i="2" s="1"/>
  <c r="N669" i="2"/>
  <c r="P669" i="2"/>
  <c r="J670" i="2"/>
  <c r="S670" i="2" s="1"/>
  <c r="N670" i="2"/>
  <c r="P670" i="2"/>
  <c r="J671" i="2"/>
  <c r="S671" i="2" s="1"/>
  <c r="N671" i="2"/>
  <c r="O671" i="2"/>
  <c r="M671" i="2" s="1"/>
  <c r="P671" i="2"/>
  <c r="J672" i="2"/>
  <c r="S672" i="2" s="1"/>
  <c r="J673" i="2"/>
  <c r="S673" i="2" s="1"/>
  <c r="J674" i="2"/>
  <c r="S674" i="2" s="1"/>
  <c r="N674" i="2"/>
  <c r="P674" i="2"/>
  <c r="J675" i="2"/>
  <c r="S675" i="2" s="1"/>
  <c r="M675" i="2"/>
  <c r="N675" i="2"/>
  <c r="O675" i="2"/>
  <c r="P675" i="2"/>
  <c r="J676" i="2"/>
  <c r="S676" i="2" s="1"/>
  <c r="J677" i="2"/>
  <c r="S677" i="2" s="1"/>
  <c r="N677" i="2"/>
  <c r="P677" i="2"/>
  <c r="J678" i="2"/>
  <c r="S678" i="2" s="1"/>
  <c r="J679" i="2"/>
  <c r="S679" i="2" s="1"/>
  <c r="J680" i="2"/>
  <c r="S680" i="2" s="1"/>
  <c r="N680" i="2"/>
  <c r="P680" i="2"/>
  <c r="J681" i="2"/>
  <c r="S681" i="2" s="1"/>
  <c r="N681" i="2"/>
  <c r="P681" i="2"/>
  <c r="J682" i="2"/>
  <c r="S682" i="2" s="1"/>
  <c r="N682" i="2"/>
  <c r="O682" i="2"/>
  <c r="M682" i="2" s="1"/>
  <c r="P682" i="2"/>
  <c r="J683" i="2"/>
  <c r="S683" i="2" s="1"/>
  <c r="N683" i="2"/>
  <c r="O683" i="2"/>
  <c r="M683" i="2" s="1"/>
  <c r="P683" i="2"/>
  <c r="J684" i="2"/>
  <c r="S684" i="2" s="1"/>
  <c r="J685" i="2"/>
  <c r="S685" i="2" s="1"/>
  <c r="J686" i="2"/>
  <c r="S686" i="2" s="1"/>
  <c r="M686" i="2"/>
  <c r="N686" i="2"/>
  <c r="O686" i="2"/>
  <c r="P686" i="2"/>
  <c r="J687" i="2"/>
  <c r="S687" i="2" s="1"/>
  <c r="M687" i="2"/>
  <c r="N687" i="2"/>
  <c r="O687" i="2"/>
  <c r="P687" i="2"/>
  <c r="J688" i="2"/>
  <c r="S688" i="2" s="1"/>
  <c r="N688" i="2"/>
  <c r="P688" i="2"/>
  <c r="J689" i="2"/>
  <c r="S689" i="2" s="1"/>
  <c r="N689" i="2"/>
  <c r="P689" i="2"/>
  <c r="J690" i="2"/>
  <c r="S690" i="2" s="1"/>
  <c r="M690" i="2"/>
  <c r="N690" i="2"/>
  <c r="O690" i="2"/>
  <c r="P690" i="2"/>
  <c r="J691" i="2"/>
  <c r="S691" i="2" s="1"/>
  <c r="N691" i="2"/>
  <c r="P691" i="2"/>
  <c r="J692" i="2"/>
  <c r="S692" i="2" s="1"/>
  <c r="N692" i="2"/>
  <c r="P692" i="2"/>
  <c r="J693" i="2"/>
  <c r="S693" i="2" s="1"/>
  <c r="N693" i="2"/>
  <c r="P693" i="2"/>
  <c r="J694" i="2"/>
  <c r="S694" i="2" s="1"/>
  <c r="N694" i="2"/>
  <c r="P694" i="2"/>
  <c r="J695" i="2"/>
  <c r="S695" i="2" s="1"/>
  <c r="N695" i="2"/>
  <c r="P695" i="2"/>
  <c r="J696" i="2"/>
  <c r="S696" i="2" s="1"/>
  <c r="J697" i="2"/>
  <c r="S697" i="2" s="1"/>
  <c r="N697" i="2"/>
  <c r="P697" i="2"/>
  <c r="J698" i="2"/>
  <c r="S698" i="2" s="1"/>
  <c r="J699" i="2"/>
  <c r="S699" i="2" s="1"/>
  <c r="J700" i="2"/>
  <c r="S700" i="2" s="1"/>
  <c r="N700" i="2"/>
  <c r="P700" i="2"/>
  <c r="J701" i="2"/>
  <c r="S701" i="2" s="1"/>
  <c r="N701" i="2"/>
  <c r="P701" i="2"/>
  <c r="J702" i="2"/>
  <c r="S702" i="2" s="1"/>
  <c r="M702" i="2"/>
  <c r="N702" i="2"/>
  <c r="O702" i="2"/>
  <c r="P702" i="2"/>
  <c r="J703" i="2"/>
  <c r="S703" i="2" s="1"/>
  <c r="N703" i="2"/>
  <c r="P703" i="2"/>
  <c r="J704" i="2"/>
  <c r="S704" i="2" s="1"/>
  <c r="N704" i="2"/>
  <c r="P704" i="2"/>
  <c r="J705" i="2"/>
  <c r="S705" i="2" s="1"/>
  <c r="N705" i="2"/>
  <c r="P705" i="2"/>
  <c r="J706" i="2"/>
  <c r="S706" i="2" s="1"/>
  <c r="M706" i="2"/>
  <c r="N706" i="2"/>
  <c r="O706" i="2"/>
  <c r="P706" i="2"/>
  <c r="J707" i="2"/>
  <c r="S707" i="2" s="1"/>
  <c r="N707" i="2"/>
  <c r="P707" i="2"/>
  <c r="J708" i="2"/>
  <c r="S708" i="2" s="1"/>
  <c r="N708" i="2"/>
  <c r="P708" i="2"/>
  <c r="J709" i="2"/>
  <c r="S709" i="2" s="1"/>
  <c r="N709" i="2"/>
  <c r="P709" i="2"/>
  <c r="J710" i="2"/>
  <c r="S710" i="2" s="1"/>
  <c r="N710" i="2"/>
  <c r="P710" i="2"/>
  <c r="J711" i="2"/>
  <c r="S711" i="2" s="1"/>
  <c r="N711" i="2"/>
  <c r="P711" i="2"/>
  <c r="J712" i="2"/>
  <c r="S712" i="2" s="1"/>
  <c r="N712" i="2"/>
  <c r="P712" i="2"/>
  <c r="J713" i="2"/>
  <c r="S713" i="2" s="1"/>
  <c r="N713" i="2"/>
  <c r="P713" i="2"/>
  <c r="J714" i="2"/>
  <c r="S714" i="2" s="1"/>
  <c r="N714" i="2"/>
  <c r="P714" i="2"/>
  <c r="J715" i="2"/>
  <c r="S715" i="2" s="1"/>
  <c r="N715" i="2"/>
  <c r="P715" i="2"/>
  <c r="J716" i="2"/>
  <c r="S716" i="2" s="1"/>
  <c r="N716" i="2"/>
  <c r="P716" i="2"/>
  <c r="J717" i="2"/>
  <c r="S717" i="2" s="1"/>
  <c r="N717" i="2"/>
  <c r="P717" i="2"/>
  <c r="J718" i="2"/>
  <c r="S718" i="2" s="1"/>
  <c r="N718" i="2"/>
  <c r="P718" i="2"/>
  <c r="J719" i="2"/>
  <c r="S719" i="2" s="1"/>
  <c r="N719" i="2"/>
  <c r="P719" i="2"/>
  <c r="J720" i="2"/>
  <c r="S720" i="2" s="1"/>
  <c r="N720" i="2"/>
  <c r="P720" i="2"/>
  <c r="J721" i="2"/>
  <c r="S721" i="2" s="1"/>
  <c r="N721" i="2"/>
  <c r="P721" i="2"/>
  <c r="J722" i="2"/>
  <c r="S722" i="2" s="1"/>
  <c r="M722" i="2"/>
  <c r="N722" i="2"/>
  <c r="O722" i="2"/>
  <c r="P722" i="2"/>
  <c r="J723" i="2"/>
  <c r="S723" i="2" s="1"/>
  <c r="J724" i="2"/>
  <c r="S724" i="2" s="1"/>
  <c r="J725" i="2"/>
  <c r="S725" i="2" s="1"/>
  <c r="J726" i="2"/>
  <c r="S726" i="2" s="1"/>
  <c r="N726" i="2"/>
  <c r="P726" i="2"/>
  <c r="J727" i="2"/>
  <c r="S727" i="2" s="1"/>
  <c r="N727" i="2"/>
  <c r="P727" i="2"/>
  <c r="J728" i="2"/>
  <c r="S728" i="2" s="1"/>
  <c r="N728" i="2"/>
  <c r="P728" i="2"/>
  <c r="J729" i="2"/>
  <c r="S729" i="2" s="1"/>
  <c r="N729" i="2"/>
  <c r="P729" i="2"/>
  <c r="J730" i="2"/>
  <c r="S730" i="2" s="1"/>
  <c r="N730" i="2"/>
  <c r="P730" i="2"/>
  <c r="J731" i="2"/>
  <c r="S731" i="2" s="1"/>
  <c r="N731" i="2"/>
  <c r="O731" i="2"/>
  <c r="M731" i="2" s="1"/>
  <c r="P731" i="2"/>
  <c r="J732" i="2"/>
  <c r="S732" i="2" s="1"/>
  <c r="N732" i="2"/>
  <c r="P732" i="2"/>
  <c r="J733" i="2"/>
  <c r="S733" i="2" s="1"/>
  <c r="N733" i="2"/>
  <c r="P733" i="2"/>
  <c r="J734" i="2"/>
  <c r="S734" i="2" s="1"/>
  <c r="O734" i="2"/>
  <c r="M734" i="2" s="1"/>
  <c r="J735" i="2"/>
  <c r="S735" i="2" s="1"/>
  <c r="N735" i="2"/>
  <c r="P735" i="2"/>
  <c r="J736" i="2"/>
  <c r="S736" i="2" s="1"/>
  <c r="N736" i="2"/>
  <c r="P736" i="2"/>
  <c r="J737" i="2"/>
  <c r="S737" i="2" s="1"/>
  <c r="N737" i="2"/>
  <c r="P737" i="2"/>
  <c r="J738" i="2"/>
  <c r="S738" i="2" s="1"/>
  <c r="J739" i="2"/>
  <c r="S739" i="2" s="1"/>
  <c r="N739" i="2"/>
  <c r="P739" i="2"/>
  <c r="J740" i="2"/>
  <c r="S740" i="2" s="1"/>
  <c r="M740" i="2"/>
  <c r="N740" i="2"/>
  <c r="O740" i="2"/>
  <c r="P740" i="2"/>
  <c r="J741" i="2"/>
  <c r="S741" i="2" s="1"/>
  <c r="J742" i="2"/>
  <c r="S742" i="2" s="1"/>
  <c r="J743" i="2"/>
  <c r="S743" i="2" s="1"/>
  <c r="J744" i="2"/>
  <c r="S744" i="2" s="1"/>
  <c r="N744" i="2"/>
  <c r="P744" i="2"/>
  <c r="J745" i="2"/>
  <c r="S745" i="2" s="1"/>
  <c r="N745" i="2"/>
  <c r="P745" i="2"/>
  <c r="J746" i="2"/>
  <c r="S746" i="2" s="1"/>
  <c r="N746" i="2"/>
  <c r="P746" i="2"/>
  <c r="J747" i="2"/>
  <c r="S747" i="2" s="1"/>
  <c r="N747" i="2"/>
  <c r="P747" i="2"/>
  <c r="J748" i="2"/>
  <c r="S748" i="2" s="1"/>
  <c r="N748" i="2"/>
  <c r="P748" i="2"/>
  <c r="J749" i="2"/>
  <c r="S749" i="2" s="1"/>
  <c r="N749" i="2"/>
  <c r="P749" i="2"/>
  <c r="J750" i="2"/>
  <c r="S750" i="2" s="1"/>
  <c r="N750" i="2"/>
  <c r="P750" i="2"/>
  <c r="J751" i="2"/>
  <c r="S751" i="2" s="1"/>
  <c r="N751" i="2"/>
  <c r="P751" i="2"/>
  <c r="J752" i="2"/>
  <c r="S752" i="2" s="1"/>
  <c r="N752" i="2"/>
  <c r="P752" i="2"/>
  <c r="J753" i="2"/>
  <c r="S753" i="2" s="1"/>
  <c r="N753" i="2"/>
  <c r="P753" i="2"/>
  <c r="J754" i="2"/>
  <c r="S754" i="2" s="1"/>
  <c r="N754" i="2"/>
  <c r="P754" i="2"/>
  <c r="J755" i="2"/>
  <c r="S755" i="2" s="1"/>
  <c r="N755" i="2"/>
  <c r="P755" i="2"/>
  <c r="J756" i="2"/>
  <c r="S756" i="2" s="1"/>
  <c r="J757" i="2"/>
  <c r="S757" i="2" s="1"/>
  <c r="N757" i="2"/>
  <c r="P757" i="2"/>
  <c r="J758" i="2"/>
  <c r="S758" i="2" s="1"/>
  <c r="N758" i="2"/>
  <c r="P758" i="2"/>
  <c r="J759" i="2"/>
  <c r="S759" i="2" s="1"/>
  <c r="N759" i="2"/>
  <c r="P759" i="2"/>
  <c r="J760" i="2"/>
  <c r="S760" i="2" s="1"/>
  <c r="O760" i="2"/>
  <c r="M760" i="2" s="1"/>
  <c r="J761" i="2"/>
  <c r="S761" i="2" s="1"/>
  <c r="J762" i="2"/>
  <c r="S762" i="2" s="1"/>
  <c r="J763" i="2"/>
  <c r="S763" i="2" s="1"/>
  <c r="J764" i="2"/>
  <c r="S764" i="2" s="1"/>
  <c r="J765" i="2"/>
  <c r="S765" i="2" s="1"/>
  <c r="N765" i="2"/>
  <c r="P765" i="2"/>
  <c r="J766" i="2"/>
  <c r="S766" i="2" s="1"/>
  <c r="N766" i="2"/>
  <c r="P766" i="2"/>
  <c r="J767" i="2"/>
  <c r="S767" i="2" s="1"/>
  <c r="N767" i="2"/>
  <c r="P767" i="2"/>
  <c r="J768" i="2"/>
  <c r="S768" i="2" s="1"/>
  <c r="N768" i="2"/>
  <c r="P768" i="2"/>
  <c r="J769" i="2"/>
  <c r="S769" i="2" s="1"/>
  <c r="N769" i="2"/>
  <c r="P769" i="2"/>
  <c r="J770" i="2"/>
  <c r="S770" i="2" s="1"/>
  <c r="N770" i="2"/>
  <c r="P770" i="2"/>
  <c r="J771" i="2"/>
  <c r="S771" i="2" s="1"/>
  <c r="N771" i="2"/>
  <c r="P771" i="2"/>
  <c r="J772" i="2"/>
  <c r="S772" i="2" s="1"/>
  <c r="N772" i="2"/>
  <c r="P772" i="2"/>
  <c r="J773" i="2"/>
  <c r="S773" i="2" s="1"/>
  <c r="N773" i="2"/>
  <c r="P773" i="2"/>
  <c r="J774" i="2"/>
  <c r="S774" i="2" s="1"/>
  <c r="N774" i="2"/>
  <c r="P774" i="2"/>
  <c r="J775" i="2"/>
  <c r="S775" i="2" s="1"/>
  <c r="N775" i="2"/>
  <c r="P775" i="2"/>
  <c r="J776" i="2"/>
  <c r="S776" i="2" s="1"/>
  <c r="N776" i="2"/>
  <c r="P776" i="2"/>
  <c r="J777" i="2"/>
  <c r="S777" i="2" s="1"/>
  <c r="M777" i="2"/>
  <c r="N777" i="2"/>
  <c r="O777" i="2"/>
  <c r="P777" i="2"/>
  <c r="J778" i="2"/>
  <c r="S778" i="2" s="1"/>
  <c r="N778" i="2"/>
  <c r="P778" i="2"/>
  <c r="J779" i="2"/>
  <c r="S779" i="2" s="1"/>
  <c r="N779" i="2"/>
  <c r="P779" i="2"/>
  <c r="J780" i="2"/>
  <c r="S780" i="2" s="1"/>
  <c r="N780" i="2"/>
  <c r="P780" i="2"/>
  <c r="J781" i="2"/>
  <c r="S781" i="2" s="1"/>
  <c r="N781" i="2"/>
  <c r="P781" i="2"/>
  <c r="J782" i="2"/>
  <c r="S782" i="2" s="1"/>
  <c r="N782" i="2"/>
  <c r="P782" i="2"/>
  <c r="J783" i="2"/>
  <c r="S783" i="2" s="1"/>
  <c r="N783" i="2"/>
  <c r="P783" i="2"/>
  <c r="J784" i="2"/>
  <c r="S784" i="2" s="1"/>
  <c r="M784" i="2"/>
  <c r="N784" i="2"/>
  <c r="O784" i="2"/>
  <c r="P784" i="2"/>
  <c r="J785" i="2"/>
  <c r="S785" i="2" s="1"/>
  <c r="J786" i="2"/>
  <c r="S786" i="2" s="1"/>
  <c r="J787" i="2"/>
  <c r="S787" i="2" s="1"/>
  <c r="J788" i="2"/>
  <c r="S788" i="2" s="1"/>
  <c r="J789" i="2"/>
  <c r="S789" i="2" s="1"/>
  <c r="N789" i="2"/>
  <c r="P789" i="2"/>
  <c r="J790" i="2"/>
  <c r="S790" i="2" s="1"/>
  <c r="N790" i="2"/>
  <c r="O790" i="2"/>
  <c r="M790" i="2" s="1"/>
  <c r="P790" i="2"/>
  <c r="J791" i="2"/>
  <c r="S791" i="2" s="1"/>
  <c r="N791" i="2"/>
  <c r="O791" i="2"/>
  <c r="M791" i="2" s="1"/>
  <c r="P791" i="2"/>
  <c r="J792" i="2"/>
  <c r="S792" i="2" s="1"/>
  <c r="N792" i="2"/>
  <c r="P792" i="2"/>
  <c r="J793" i="2"/>
  <c r="S793" i="2" s="1"/>
  <c r="N793" i="2"/>
  <c r="P793" i="2"/>
  <c r="J794" i="2"/>
  <c r="S794" i="2" s="1"/>
  <c r="N794" i="2"/>
  <c r="P794" i="2"/>
  <c r="J795" i="2"/>
  <c r="S795" i="2" s="1"/>
  <c r="M795" i="2"/>
  <c r="N795" i="2"/>
  <c r="O795" i="2"/>
  <c r="P795" i="2"/>
  <c r="J796" i="2"/>
  <c r="S796" i="2" s="1"/>
  <c r="N796" i="2"/>
  <c r="P796" i="2"/>
  <c r="J797" i="2"/>
  <c r="S797" i="2" s="1"/>
  <c r="N797" i="2"/>
  <c r="P797" i="2"/>
  <c r="J798" i="2"/>
  <c r="S798" i="2" s="1"/>
  <c r="N798" i="2"/>
  <c r="P798" i="2"/>
  <c r="J799" i="2"/>
  <c r="S799" i="2" s="1"/>
  <c r="N799" i="2"/>
  <c r="P799" i="2"/>
  <c r="J800" i="2"/>
  <c r="S800" i="2" s="1"/>
  <c r="N800" i="2"/>
  <c r="P800" i="2"/>
  <c r="J801" i="2"/>
  <c r="S801" i="2" s="1"/>
  <c r="N801" i="2"/>
  <c r="P801" i="2"/>
  <c r="J802" i="2"/>
  <c r="S802" i="2" s="1"/>
  <c r="N802" i="2"/>
  <c r="P802" i="2"/>
  <c r="J803" i="2"/>
  <c r="S803" i="2" s="1"/>
  <c r="N803" i="2"/>
  <c r="P803" i="2"/>
  <c r="J804" i="2"/>
  <c r="S804" i="2" s="1"/>
  <c r="N804" i="2"/>
  <c r="P804" i="2"/>
  <c r="J805" i="2"/>
  <c r="S805" i="2" s="1"/>
  <c r="N805" i="2"/>
  <c r="P805" i="2"/>
  <c r="J806" i="2"/>
  <c r="S806" i="2" s="1"/>
  <c r="N806" i="2"/>
  <c r="P806" i="2"/>
  <c r="J807" i="2"/>
  <c r="S807" i="2" s="1"/>
  <c r="N807" i="2"/>
  <c r="P807" i="2"/>
  <c r="J808" i="2"/>
  <c r="S808" i="2" s="1"/>
  <c r="N808" i="2"/>
  <c r="P808" i="2"/>
  <c r="J809" i="2"/>
  <c r="S809" i="2" s="1"/>
  <c r="J810" i="2"/>
  <c r="S810" i="2" s="1"/>
  <c r="N810" i="2"/>
  <c r="P810" i="2"/>
  <c r="J811" i="2"/>
  <c r="S811" i="2" s="1"/>
  <c r="J812" i="2"/>
  <c r="S812" i="2" s="1"/>
  <c r="J813" i="2"/>
  <c r="S813" i="2" s="1"/>
  <c r="N813" i="2"/>
  <c r="P813" i="2"/>
  <c r="J814" i="2"/>
  <c r="S814" i="2" s="1"/>
  <c r="N814" i="2"/>
  <c r="P814" i="2"/>
  <c r="J815" i="2"/>
  <c r="S815" i="2" s="1"/>
  <c r="N815" i="2"/>
  <c r="P815" i="2"/>
  <c r="J816" i="2"/>
  <c r="S816" i="2" s="1"/>
  <c r="N816" i="2"/>
  <c r="P816" i="2"/>
  <c r="J817" i="2"/>
  <c r="S817" i="2" s="1"/>
  <c r="N817" i="2"/>
  <c r="P817" i="2"/>
  <c r="J818" i="2"/>
  <c r="S818" i="2" s="1"/>
  <c r="N818" i="2"/>
  <c r="P818" i="2"/>
  <c r="J819" i="2"/>
  <c r="S819" i="2" s="1"/>
  <c r="N819" i="2"/>
  <c r="P819" i="2"/>
  <c r="J820" i="2"/>
  <c r="S820" i="2" s="1"/>
  <c r="N820" i="2"/>
  <c r="P820" i="2"/>
  <c r="J821" i="2"/>
  <c r="S821" i="2" s="1"/>
  <c r="N821" i="2"/>
  <c r="P821" i="2"/>
  <c r="J822" i="2"/>
  <c r="S822" i="2" s="1"/>
  <c r="N822" i="2"/>
  <c r="P822" i="2"/>
  <c r="J823" i="2"/>
  <c r="S823" i="2" s="1"/>
  <c r="N823" i="2"/>
  <c r="P823" i="2"/>
  <c r="J824" i="2"/>
  <c r="S824" i="2" s="1"/>
  <c r="N824" i="2"/>
  <c r="P824" i="2"/>
  <c r="J825" i="2"/>
  <c r="S825" i="2" s="1"/>
  <c r="N825" i="2"/>
  <c r="P825" i="2"/>
  <c r="J826" i="2"/>
  <c r="S826" i="2" s="1"/>
  <c r="N826" i="2"/>
  <c r="P826" i="2"/>
  <c r="J827" i="2"/>
  <c r="S827" i="2" s="1"/>
  <c r="N827" i="2"/>
  <c r="P827" i="2"/>
  <c r="J828" i="2"/>
  <c r="S828" i="2" s="1"/>
  <c r="N828" i="2"/>
  <c r="P828" i="2"/>
  <c r="J829" i="2"/>
  <c r="S829" i="2" s="1"/>
  <c r="N829" i="2"/>
  <c r="P829" i="2"/>
  <c r="J830" i="2"/>
  <c r="S830" i="2" s="1"/>
  <c r="N830" i="2"/>
  <c r="P830" i="2"/>
  <c r="J831" i="2"/>
  <c r="S831" i="2" s="1"/>
  <c r="N831" i="2"/>
  <c r="P831" i="2"/>
  <c r="J832" i="2"/>
  <c r="S832" i="2" s="1"/>
  <c r="N832" i="2"/>
  <c r="P832" i="2"/>
  <c r="J833" i="2"/>
  <c r="S833" i="2" s="1"/>
  <c r="N833" i="2"/>
  <c r="P833" i="2"/>
  <c r="J834" i="2"/>
  <c r="S834" i="2" s="1"/>
  <c r="N834" i="2"/>
  <c r="P834" i="2"/>
  <c r="J835" i="2"/>
  <c r="S835" i="2" s="1"/>
  <c r="N835" i="2"/>
  <c r="P835" i="2"/>
  <c r="J836" i="2"/>
  <c r="S836" i="2" s="1"/>
  <c r="J837" i="2"/>
  <c r="S837" i="2" s="1"/>
  <c r="J838" i="2"/>
  <c r="S838" i="2" s="1"/>
  <c r="J839" i="2"/>
  <c r="S839" i="2" s="1"/>
  <c r="N839" i="2"/>
  <c r="P839" i="2"/>
  <c r="J840" i="2"/>
  <c r="S840" i="2" s="1"/>
  <c r="N840" i="2"/>
  <c r="P840" i="2"/>
  <c r="J841" i="2"/>
  <c r="S841" i="2" s="1"/>
  <c r="N841" i="2"/>
  <c r="P841" i="2"/>
  <c r="J842" i="2"/>
  <c r="S842" i="2" s="1"/>
  <c r="N842" i="2"/>
  <c r="P842" i="2"/>
  <c r="J843" i="2"/>
  <c r="S843" i="2" s="1"/>
  <c r="N843" i="2"/>
  <c r="P843" i="2"/>
  <c r="J844" i="2"/>
  <c r="S844" i="2" s="1"/>
  <c r="N844" i="2"/>
  <c r="P844" i="2"/>
  <c r="J845" i="2"/>
  <c r="S845" i="2" s="1"/>
  <c r="N845" i="2"/>
  <c r="P845" i="2"/>
  <c r="J846" i="2"/>
  <c r="S846" i="2" s="1"/>
  <c r="N846" i="2"/>
  <c r="P846" i="2"/>
  <c r="J847" i="2"/>
  <c r="S847" i="2" s="1"/>
  <c r="N847" i="2"/>
  <c r="P847" i="2"/>
  <c r="J848" i="2"/>
  <c r="S848" i="2" s="1"/>
  <c r="N848" i="2"/>
  <c r="P848" i="2"/>
  <c r="J849" i="2"/>
  <c r="S849" i="2" s="1"/>
  <c r="N849" i="2"/>
  <c r="P849" i="2"/>
  <c r="J850" i="2"/>
  <c r="S850" i="2" s="1"/>
  <c r="N850" i="2"/>
  <c r="P850" i="2"/>
  <c r="J851" i="2"/>
  <c r="S851" i="2" s="1"/>
  <c r="N851" i="2"/>
  <c r="P851" i="2"/>
  <c r="J852" i="2"/>
  <c r="S852" i="2" s="1"/>
  <c r="N852" i="2"/>
  <c r="P852" i="2"/>
  <c r="J853" i="2"/>
  <c r="S853" i="2" s="1"/>
  <c r="N853" i="2"/>
  <c r="P853" i="2"/>
  <c r="J854" i="2"/>
  <c r="S854" i="2" s="1"/>
  <c r="J855" i="2"/>
  <c r="S855" i="2" s="1"/>
  <c r="J856" i="2"/>
  <c r="S856" i="2" s="1"/>
  <c r="J857" i="2"/>
  <c r="S857" i="2" s="1"/>
  <c r="N857" i="2"/>
  <c r="P857" i="2"/>
  <c r="J858" i="2"/>
  <c r="S858" i="2" s="1"/>
  <c r="N858" i="2"/>
  <c r="P858" i="2"/>
  <c r="J859" i="2"/>
  <c r="S859" i="2" s="1"/>
  <c r="N859" i="2"/>
  <c r="P859" i="2"/>
  <c r="J860" i="2"/>
  <c r="S860" i="2" s="1"/>
  <c r="N860" i="2"/>
  <c r="P860" i="2"/>
  <c r="J861" i="2"/>
  <c r="S861" i="2" s="1"/>
  <c r="N861" i="2"/>
  <c r="P861" i="2"/>
  <c r="J862" i="2"/>
  <c r="S862" i="2" s="1"/>
  <c r="N862" i="2"/>
  <c r="P862" i="2"/>
  <c r="J863" i="2"/>
  <c r="S863" i="2" s="1"/>
  <c r="N863" i="2"/>
  <c r="P863" i="2"/>
  <c r="J864" i="2"/>
  <c r="S864" i="2" s="1"/>
  <c r="N864" i="2"/>
  <c r="P864" i="2"/>
  <c r="J865" i="2"/>
  <c r="S865" i="2" s="1"/>
  <c r="N865" i="2"/>
  <c r="P865" i="2"/>
  <c r="J866" i="2"/>
  <c r="S866" i="2" s="1"/>
  <c r="N866" i="2"/>
  <c r="P866" i="2"/>
  <c r="J867" i="2"/>
  <c r="S867" i="2" s="1"/>
  <c r="N867" i="2"/>
  <c r="P867" i="2"/>
  <c r="J868" i="2"/>
  <c r="S868" i="2" s="1"/>
  <c r="N868" i="2"/>
  <c r="P868" i="2"/>
  <c r="J869" i="2"/>
  <c r="S869" i="2" s="1"/>
  <c r="N869" i="2"/>
  <c r="P869" i="2"/>
  <c r="J870" i="2"/>
  <c r="S870" i="2" s="1"/>
  <c r="N870" i="2"/>
  <c r="P870" i="2"/>
  <c r="J871" i="2"/>
  <c r="S871" i="2" s="1"/>
  <c r="N871" i="2"/>
  <c r="P871" i="2"/>
  <c r="J872" i="2"/>
  <c r="S872" i="2" s="1"/>
  <c r="N872" i="2"/>
  <c r="P872" i="2"/>
  <c r="J873" i="2"/>
  <c r="S873" i="2" s="1"/>
  <c r="N873" i="2"/>
  <c r="P873" i="2"/>
  <c r="J874" i="2"/>
  <c r="S874" i="2" s="1"/>
  <c r="J875" i="2"/>
  <c r="S875" i="2" s="1"/>
  <c r="O875" i="2"/>
  <c r="J876" i="2"/>
  <c r="S876" i="2" s="1"/>
  <c r="O876" i="2"/>
  <c r="J877" i="2"/>
  <c r="S877" i="2" s="1"/>
  <c r="J878" i="2"/>
  <c r="S878" i="2" s="1"/>
  <c r="N878" i="2"/>
  <c r="O878" i="2"/>
  <c r="M878" i="2" s="1"/>
  <c r="P878" i="2"/>
  <c r="J879" i="2"/>
  <c r="S879" i="2" s="1"/>
  <c r="N879" i="2"/>
  <c r="O879" i="2"/>
  <c r="M879" i="2" s="1"/>
  <c r="P879" i="2"/>
  <c r="J880" i="2"/>
  <c r="S880" i="2" s="1"/>
  <c r="J881" i="2"/>
  <c r="S881" i="2" s="1"/>
  <c r="J882" i="2"/>
  <c r="S882" i="2" s="1"/>
  <c r="N882" i="2"/>
  <c r="P882" i="2"/>
  <c r="J883" i="2"/>
  <c r="S883" i="2" s="1"/>
  <c r="N883" i="2"/>
  <c r="P883" i="2"/>
  <c r="J884" i="2"/>
  <c r="S884" i="2" s="1"/>
  <c r="N884" i="2"/>
  <c r="P884" i="2"/>
  <c r="J885" i="2"/>
  <c r="S885" i="2" s="1"/>
  <c r="N885" i="2"/>
  <c r="O885" i="2"/>
  <c r="M885" i="2" s="1"/>
  <c r="P885" i="2"/>
  <c r="J886" i="2"/>
  <c r="S886" i="2" s="1"/>
  <c r="N886" i="2"/>
  <c r="O886" i="2"/>
  <c r="M886" i="2" s="1"/>
  <c r="P886" i="2"/>
  <c r="J887" i="2"/>
  <c r="S887" i="2" s="1"/>
  <c r="N887" i="2"/>
  <c r="P887" i="2"/>
  <c r="J888" i="2"/>
  <c r="S888" i="2" s="1"/>
  <c r="J889" i="2"/>
  <c r="S889" i="2" s="1"/>
  <c r="N889" i="2"/>
  <c r="P889" i="2"/>
  <c r="J890" i="2"/>
  <c r="S890" i="2" s="1"/>
  <c r="M890" i="2"/>
  <c r="N890" i="2"/>
  <c r="O890" i="2"/>
  <c r="P890" i="2"/>
  <c r="J891" i="2"/>
  <c r="S891" i="2" s="1"/>
  <c r="J892" i="2"/>
  <c r="S892" i="2" s="1"/>
  <c r="N892" i="2"/>
  <c r="P892" i="2"/>
  <c r="J893" i="2"/>
  <c r="S893" i="2" s="1"/>
  <c r="N893" i="2"/>
  <c r="P893" i="2"/>
  <c r="J894" i="2"/>
  <c r="S894" i="2" s="1"/>
  <c r="N894" i="2"/>
  <c r="O894" i="2"/>
  <c r="M894" i="2" s="1"/>
  <c r="P894" i="2"/>
  <c r="J895" i="2"/>
  <c r="S895" i="2" s="1"/>
  <c r="J896" i="2"/>
  <c r="S896" i="2" s="1"/>
  <c r="J897" i="2"/>
  <c r="S897" i="2" s="1"/>
  <c r="N897" i="2"/>
  <c r="P897" i="2"/>
  <c r="J898" i="2"/>
  <c r="S898" i="2" s="1"/>
  <c r="J899" i="2"/>
  <c r="S899" i="2" s="1"/>
  <c r="J900" i="2"/>
  <c r="S900" i="2" s="1"/>
  <c r="M900" i="2"/>
  <c r="O900" i="2"/>
  <c r="P900" i="2" s="1"/>
  <c r="N900" i="2" s="1"/>
  <c r="J901" i="2"/>
  <c r="S901" i="2" s="1"/>
  <c r="J902" i="2"/>
  <c r="S902" i="2" s="1"/>
  <c r="J903" i="2"/>
  <c r="S903" i="2" s="1"/>
  <c r="J904" i="2"/>
  <c r="S904" i="2" s="1"/>
  <c r="N904" i="2"/>
  <c r="P904" i="2"/>
  <c r="J905" i="2"/>
  <c r="S905" i="2" s="1"/>
  <c r="J906" i="2"/>
  <c r="S906" i="2" s="1"/>
  <c r="J907" i="2"/>
  <c r="S907" i="2" s="1"/>
  <c r="N907" i="2"/>
  <c r="O907" i="2"/>
  <c r="M907" i="2" s="1"/>
  <c r="P907" i="2"/>
  <c r="J908" i="2"/>
  <c r="S908" i="2" s="1"/>
  <c r="M908" i="2"/>
  <c r="N908" i="2"/>
  <c r="O908" i="2"/>
  <c r="P908" i="2"/>
  <c r="J909" i="2"/>
  <c r="S909" i="2" s="1"/>
  <c r="N909" i="2"/>
  <c r="P909" i="2"/>
  <c r="J910" i="2"/>
  <c r="S910" i="2" s="1"/>
  <c r="N910" i="2"/>
  <c r="O910" i="2"/>
  <c r="M910" i="2" s="1"/>
  <c r="P910" i="2"/>
  <c r="J911" i="2"/>
  <c r="S911" i="2" s="1"/>
  <c r="N911" i="2"/>
  <c r="P911" i="2"/>
  <c r="J912" i="2"/>
  <c r="S912" i="2" s="1"/>
  <c r="N912" i="2"/>
  <c r="P912" i="2"/>
  <c r="J913" i="2"/>
  <c r="S913" i="2" s="1"/>
  <c r="N913" i="2"/>
  <c r="O913" i="2"/>
  <c r="M913" i="2" s="1"/>
  <c r="P913" i="2"/>
  <c r="J914" i="2"/>
  <c r="S914" i="2" s="1"/>
  <c r="N914" i="2"/>
  <c r="P914" i="2"/>
  <c r="J915" i="2"/>
  <c r="S915" i="2" s="1"/>
  <c r="N915" i="2"/>
  <c r="P915" i="2"/>
  <c r="J916" i="2"/>
  <c r="S916" i="2" s="1"/>
  <c r="N916" i="2"/>
  <c r="P916" i="2"/>
  <c r="J917" i="2"/>
  <c r="S917" i="2" s="1"/>
  <c r="N917" i="2"/>
  <c r="P917" i="2"/>
  <c r="J918" i="2"/>
  <c r="S918" i="2" s="1"/>
  <c r="N918" i="2"/>
  <c r="P918" i="2"/>
  <c r="J919" i="2"/>
  <c r="S919" i="2" s="1"/>
  <c r="N919" i="2"/>
  <c r="P919" i="2"/>
  <c r="J920" i="2"/>
  <c r="S920" i="2" s="1"/>
  <c r="N920" i="2"/>
  <c r="O920" i="2"/>
  <c r="M920" i="2" s="1"/>
  <c r="P920" i="2"/>
  <c r="J921" i="2"/>
  <c r="S921" i="2" s="1"/>
  <c r="N921" i="2"/>
  <c r="P921" i="2"/>
  <c r="J922" i="2"/>
  <c r="S922" i="2" s="1"/>
  <c r="N922" i="2"/>
  <c r="P922" i="2"/>
  <c r="J923" i="2"/>
  <c r="S923" i="2" s="1"/>
  <c r="N923" i="2"/>
  <c r="P923" i="2"/>
  <c r="J924" i="2"/>
  <c r="S924" i="2" s="1"/>
  <c r="N924" i="2"/>
  <c r="P924" i="2"/>
  <c r="J925" i="2"/>
  <c r="S925" i="2" s="1"/>
  <c r="N925" i="2"/>
  <c r="P925" i="2"/>
  <c r="J926" i="2"/>
  <c r="S926" i="2" s="1"/>
  <c r="J927" i="2"/>
  <c r="S927" i="2" s="1"/>
  <c r="N927" i="2"/>
  <c r="P927" i="2"/>
  <c r="J928" i="2"/>
  <c r="S928" i="2" s="1"/>
  <c r="N928" i="2"/>
  <c r="P928" i="2"/>
  <c r="J929" i="2"/>
  <c r="S929" i="2" s="1"/>
  <c r="N929" i="2"/>
  <c r="O929" i="2"/>
  <c r="M929" i="2" s="1"/>
  <c r="P929" i="2"/>
  <c r="J930" i="2"/>
  <c r="S930" i="2" s="1"/>
  <c r="N930" i="2"/>
  <c r="P930" i="2"/>
  <c r="J931" i="2"/>
  <c r="S931" i="2" s="1"/>
  <c r="N931" i="2"/>
  <c r="P931" i="2"/>
  <c r="J932" i="2"/>
  <c r="S932" i="2" s="1"/>
  <c r="N932" i="2"/>
  <c r="P932" i="2"/>
  <c r="J933" i="2"/>
  <c r="S933" i="2" s="1"/>
  <c r="N933" i="2"/>
  <c r="P933" i="2"/>
  <c r="J934" i="2"/>
  <c r="S934" i="2" s="1"/>
  <c r="N934" i="2"/>
  <c r="O934" i="2"/>
  <c r="M934" i="2" s="1"/>
  <c r="P934" i="2"/>
  <c r="J935" i="2"/>
  <c r="S935" i="2" s="1"/>
  <c r="N935" i="2"/>
  <c r="O935" i="2"/>
  <c r="M935" i="2" s="1"/>
  <c r="P935" i="2"/>
  <c r="J936" i="2"/>
  <c r="S936" i="2" s="1"/>
  <c r="N936" i="2"/>
  <c r="P936" i="2"/>
  <c r="J937" i="2"/>
  <c r="S937" i="2" s="1"/>
  <c r="N937" i="2"/>
  <c r="P937" i="2"/>
  <c r="J938" i="2"/>
  <c r="S938" i="2" s="1"/>
  <c r="N938" i="2"/>
  <c r="P938" i="2"/>
  <c r="J939" i="2"/>
  <c r="S939" i="2" s="1"/>
  <c r="N939" i="2"/>
  <c r="P939" i="2"/>
  <c r="J940" i="2"/>
  <c r="S940" i="2" s="1"/>
  <c r="N940" i="2"/>
  <c r="P940" i="2"/>
  <c r="J941" i="2"/>
  <c r="S941" i="2" s="1"/>
  <c r="N941" i="2"/>
  <c r="P941" i="2"/>
  <c r="J942" i="2"/>
  <c r="S942" i="2" s="1"/>
  <c r="N942" i="2"/>
  <c r="P942" i="2"/>
  <c r="J943" i="2"/>
  <c r="S943" i="2" s="1"/>
  <c r="N943" i="2"/>
  <c r="P943" i="2"/>
  <c r="J944" i="2"/>
  <c r="S944" i="2" s="1"/>
  <c r="J945" i="2"/>
  <c r="S945" i="2" s="1"/>
  <c r="N945" i="2"/>
  <c r="P945" i="2"/>
  <c r="J946" i="2"/>
  <c r="S946" i="2" s="1"/>
  <c r="N946" i="2"/>
  <c r="P946" i="2"/>
  <c r="J947" i="2"/>
  <c r="S947" i="2" s="1"/>
  <c r="N947" i="2"/>
  <c r="P947" i="2"/>
  <c r="J948" i="2"/>
  <c r="S948" i="2" s="1"/>
  <c r="N948" i="2"/>
  <c r="P948" i="2"/>
  <c r="J949" i="2"/>
  <c r="S949" i="2" s="1"/>
  <c r="N949" i="2"/>
  <c r="P949" i="2"/>
  <c r="J950" i="2"/>
  <c r="S950" i="2" s="1"/>
  <c r="N950" i="2"/>
  <c r="P950" i="2"/>
  <c r="J951" i="2"/>
  <c r="S951" i="2" s="1"/>
  <c r="N951" i="2"/>
  <c r="P951" i="2"/>
  <c r="J952" i="2"/>
  <c r="S952" i="2" s="1"/>
  <c r="N952" i="2"/>
  <c r="O952" i="2"/>
  <c r="M952" i="2" s="1"/>
  <c r="P952" i="2"/>
  <c r="J953" i="2"/>
  <c r="S953" i="2" s="1"/>
  <c r="N953" i="2"/>
  <c r="O953" i="2"/>
  <c r="M953" i="2" s="1"/>
  <c r="P953" i="2"/>
  <c r="J954" i="2"/>
  <c r="S954" i="2" s="1"/>
  <c r="N954" i="2"/>
  <c r="P954" i="2"/>
  <c r="J955" i="2"/>
  <c r="S955" i="2" s="1"/>
  <c r="N955" i="2"/>
  <c r="P955" i="2"/>
  <c r="J956" i="2"/>
  <c r="S956" i="2" s="1"/>
  <c r="N956" i="2"/>
  <c r="P956" i="2"/>
  <c r="J957" i="2"/>
  <c r="S957" i="2" s="1"/>
  <c r="N957" i="2"/>
  <c r="P957" i="2"/>
  <c r="J958" i="2"/>
  <c r="S958" i="2" s="1"/>
  <c r="N958" i="2"/>
  <c r="P958" i="2"/>
  <c r="J959" i="2"/>
  <c r="S959" i="2" s="1"/>
  <c r="N959" i="2"/>
  <c r="P959" i="2"/>
  <c r="J960" i="2"/>
  <c r="S960" i="2" s="1"/>
  <c r="N960" i="2"/>
  <c r="P960" i="2"/>
  <c r="J961" i="2"/>
  <c r="S961" i="2" s="1"/>
  <c r="N961" i="2"/>
  <c r="O961" i="2"/>
  <c r="M961" i="2" s="1"/>
  <c r="P961" i="2"/>
  <c r="J962" i="2"/>
  <c r="S962" i="2" s="1"/>
  <c r="N962" i="2"/>
  <c r="O962" i="2"/>
  <c r="M962" i="2" s="1"/>
  <c r="P962" i="2"/>
  <c r="J963" i="2"/>
  <c r="S963" i="2" s="1"/>
  <c r="N963" i="2"/>
  <c r="O963" i="2"/>
  <c r="M963" i="2" s="1"/>
  <c r="P963" i="2"/>
  <c r="J964" i="2"/>
  <c r="S964" i="2" s="1"/>
  <c r="J965" i="2"/>
  <c r="S965" i="2" s="1"/>
  <c r="N965" i="2"/>
  <c r="O965" i="2"/>
  <c r="M965" i="2" s="1"/>
  <c r="P965" i="2"/>
  <c r="J966" i="2"/>
  <c r="S966" i="2" s="1"/>
  <c r="J967" i="2"/>
  <c r="S967" i="2" s="1"/>
  <c r="M967" i="2"/>
  <c r="N967" i="2"/>
  <c r="O967" i="2"/>
  <c r="P967" i="2"/>
  <c r="J968" i="2"/>
  <c r="S968" i="2" s="1"/>
  <c r="J969" i="2"/>
  <c r="S969" i="2" s="1"/>
  <c r="J970" i="2"/>
  <c r="S970" i="2" s="1"/>
  <c r="N970" i="2"/>
  <c r="P970" i="2"/>
  <c r="J971" i="2"/>
  <c r="S971" i="2" s="1"/>
  <c r="N971" i="2"/>
  <c r="P971" i="2"/>
  <c r="J972" i="2"/>
  <c r="S972" i="2" s="1"/>
  <c r="N972" i="2"/>
  <c r="O972" i="2"/>
  <c r="M972" i="2" s="1"/>
  <c r="P972" i="2"/>
  <c r="J973" i="2"/>
  <c r="S973" i="2" s="1"/>
  <c r="N973" i="2"/>
  <c r="P973" i="2"/>
  <c r="J974" i="2"/>
  <c r="S974" i="2" s="1"/>
  <c r="N974" i="2"/>
  <c r="P974" i="2"/>
  <c r="J975" i="2"/>
  <c r="S975" i="2" s="1"/>
  <c r="N975" i="2"/>
  <c r="P975" i="2"/>
  <c r="J976" i="2"/>
  <c r="S976" i="2" s="1"/>
  <c r="N976" i="2"/>
  <c r="P976" i="2"/>
  <c r="J977" i="2"/>
  <c r="S977" i="2" s="1"/>
  <c r="N977" i="2"/>
  <c r="P977" i="2"/>
  <c r="J978" i="2"/>
  <c r="S978" i="2" s="1"/>
  <c r="N978" i="2"/>
  <c r="P978" i="2"/>
  <c r="J979" i="2"/>
  <c r="S979" i="2" s="1"/>
  <c r="N979" i="2"/>
  <c r="O979" i="2"/>
  <c r="M979" i="2" s="1"/>
  <c r="P979" i="2"/>
  <c r="J980" i="2"/>
  <c r="S980" i="2" s="1"/>
  <c r="N980" i="2"/>
  <c r="P980" i="2"/>
  <c r="J981" i="2"/>
  <c r="S981" i="2" s="1"/>
  <c r="N981" i="2"/>
  <c r="P981" i="2"/>
  <c r="J982" i="2"/>
  <c r="S982" i="2" s="1"/>
  <c r="N982" i="2"/>
  <c r="P982" i="2"/>
  <c r="J983" i="2"/>
  <c r="S983" i="2" s="1"/>
  <c r="N983" i="2"/>
  <c r="P983" i="2"/>
  <c r="J984" i="2"/>
  <c r="S984" i="2" s="1"/>
  <c r="N984" i="2"/>
  <c r="P984" i="2"/>
  <c r="J985" i="2"/>
  <c r="S985" i="2" s="1"/>
  <c r="N985" i="2"/>
  <c r="P985" i="2"/>
  <c r="J986" i="2"/>
  <c r="S986" i="2" s="1"/>
  <c r="N986" i="2"/>
  <c r="O986" i="2"/>
  <c r="M986" i="2" s="1"/>
  <c r="P986" i="2"/>
  <c r="J987" i="2"/>
  <c r="S987" i="2" s="1"/>
  <c r="O987" i="2"/>
  <c r="P987" i="2" s="1"/>
  <c r="N987" i="2" s="1"/>
  <c r="J988" i="2"/>
  <c r="S988" i="2" s="1"/>
  <c r="J989" i="2"/>
  <c r="S989" i="2" s="1"/>
  <c r="J990" i="2"/>
  <c r="S990" i="2" s="1"/>
  <c r="N990" i="2"/>
  <c r="O990" i="2"/>
  <c r="M990" i="2" s="1"/>
  <c r="P990" i="2"/>
  <c r="J991" i="2"/>
  <c r="S991" i="2" s="1"/>
  <c r="N991" i="2"/>
  <c r="O991" i="2"/>
  <c r="M991" i="2" s="1"/>
  <c r="P991" i="2"/>
  <c r="J992" i="2"/>
  <c r="S992" i="2" s="1"/>
  <c r="N992" i="2"/>
  <c r="P992" i="2"/>
  <c r="J993" i="2"/>
  <c r="S993" i="2" s="1"/>
  <c r="O993" i="2"/>
  <c r="M993" i="2" s="1"/>
  <c r="J994" i="2"/>
  <c r="S994" i="2" s="1"/>
  <c r="O994" i="2"/>
  <c r="M994" i="2" s="1"/>
  <c r="J995" i="2"/>
  <c r="S995" i="2" s="1"/>
  <c r="N995" i="2"/>
  <c r="O995" i="2"/>
  <c r="M995" i="2" s="1"/>
  <c r="P995" i="2"/>
  <c r="J996" i="2"/>
  <c r="S996" i="2" s="1"/>
  <c r="N996" i="2"/>
  <c r="O996" i="2"/>
  <c r="M996" i="2" s="1"/>
  <c r="P996" i="2"/>
  <c r="J997" i="2"/>
  <c r="S997" i="2" s="1"/>
  <c r="N997" i="2"/>
  <c r="O997" i="2"/>
  <c r="M997" i="2" s="1"/>
  <c r="P997" i="2"/>
  <c r="J998" i="2"/>
  <c r="S998" i="2" s="1"/>
  <c r="N998" i="2"/>
  <c r="O998" i="2"/>
  <c r="M998" i="2" s="1"/>
  <c r="P998" i="2"/>
  <c r="J999" i="2"/>
  <c r="S999" i="2" s="1"/>
  <c r="N999" i="2"/>
  <c r="O999" i="2"/>
  <c r="M999" i="2" s="1"/>
  <c r="P999" i="2"/>
  <c r="J1000" i="2"/>
  <c r="S1000" i="2" s="1"/>
  <c r="N1000" i="2"/>
  <c r="O1000" i="2"/>
  <c r="M1000" i="2" s="1"/>
  <c r="P1000" i="2"/>
  <c r="J1001" i="2"/>
  <c r="S1001" i="2" s="1"/>
  <c r="J1002" i="2"/>
  <c r="S1002" i="2" s="1"/>
  <c r="N1002" i="2"/>
  <c r="O1002" i="2"/>
  <c r="M1002" i="2" s="1"/>
  <c r="P1002" i="2"/>
  <c r="J1003" i="2"/>
  <c r="S1003" i="2" s="1"/>
  <c r="N1003" i="2"/>
  <c r="O1003" i="2"/>
  <c r="M1003" i="2" s="1"/>
  <c r="P1003" i="2"/>
  <c r="J1004" i="2"/>
  <c r="S1004" i="2" s="1"/>
  <c r="J1005" i="2"/>
  <c r="S1005" i="2" s="1"/>
  <c r="N1005" i="2"/>
  <c r="O1005" i="2"/>
  <c r="M1005" i="2" s="1"/>
  <c r="P1005" i="2"/>
  <c r="J1006" i="2"/>
  <c r="S1006" i="2" s="1"/>
  <c r="J1007" i="2"/>
  <c r="S1007" i="2" s="1"/>
  <c r="N1007" i="2"/>
  <c r="O1007" i="2"/>
  <c r="M1007" i="2" s="1"/>
  <c r="P1007" i="2"/>
  <c r="J1008" i="2"/>
  <c r="S1008" i="2" s="1"/>
  <c r="J1009" i="2"/>
  <c r="S1009" i="2" s="1"/>
  <c r="J1010" i="2"/>
  <c r="S1010" i="2" s="1"/>
  <c r="N1010" i="2"/>
  <c r="O1010" i="2"/>
  <c r="M1010" i="2" s="1"/>
  <c r="P1010" i="2"/>
  <c r="J1011" i="2"/>
  <c r="S1011" i="2" s="1"/>
  <c r="J1012" i="2"/>
  <c r="S1012" i="2" s="1"/>
  <c r="N1012" i="2"/>
  <c r="O1012" i="2"/>
  <c r="M1012" i="2" s="1"/>
  <c r="P1012" i="2"/>
  <c r="J1013" i="2"/>
  <c r="S1013" i="2" s="1"/>
  <c r="N1013" i="2"/>
  <c r="P1013" i="2"/>
  <c r="J1014" i="2"/>
  <c r="S1014" i="2" s="1"/>
  <c r="N1014" i="2"/>
  <c r="P1014" i="2"/>
  <c r="J1015" i="2"/>
  <c r="S1015" i="2" s="1"/>
  <c r="O1015" i="2"/>
  <c r="P1015" i="2" s="1"/>
  <c r="N1015" i="2" s="1"/>
  <c r="J1016" i="2"/>
  <c r="S1016" i="2" s="1"/>
  <c r="J1017" i="2"/>
  <c r="S1017" i="2" s="1"/>
  <c r="N1017" i="2"/>
  <c r="P1017" i="2"/>
  <c r="J1018" i="2"/>
  <c r="S1018" i="2" s="1"/>
  <c r="J1019" i="2"/>
  <c r="S1019" i="2" s="1"/>
  <c r="J1020" i="2"/>
  <c r="S1020" i="2" s="1"/>
  <c r="M1020" i="2"/>
  <c r="N1020" i="2"/>
  <c r="O1020" i="2"/>
  <c r="P1020" i="2"/>
  <c r="J1021" i="2"/>
  <c r="S1021" i="2" s="1"/>
  <c r="N1021" i="2"/>
  <c r="P1021" i="2"/>
  <c r="J1022" i="2"/>
  <c r="S1022" i="2" s="1"/>
  <c r="N1022" i="2"/>
  <c r="P1022" i="2"/>
  <c r="J1023" i="2"/>
  <c r="S1023" i="2" s="1"/>
  <c r="M1023" i="2"/>
  <c r="N1023" i="2"/>
  <c r="O1023" i="2"/>
  <c r="P1023" i="2"/>
  <c r="J1024" i="2"/>
  <c r="S1024" i="2" s="1"/>
  <c r="M1024" i="2"/>
  <c r="N1024" i="2"/>
  <c r="O1024" i="2"/>
  <c r="P1024" i="2"/>
  <c r="J1025" i="2"/>
  <c r="S1025" i="2" s="1"/>
  <c r="N1025" i="2"/>
  <c r="P1025" i="2"/>
  <c r="J1026" i="2"/>
  <c r="S1026" i="2" s="1"/>
  <c r="N1026" i="2"/>
  <c r="P1026" i="2"/>
  <c r="J1027" i="2"/>
  <c r="S1027" i="2" s="1"/>
  <c r="N1027" i="2"/>
  <c r="O1027" i="2"/>
  <c r="M1027" i="2" s="1"/>
  <c r="P1027" i="2"/>
  <c r="J1028" i="2"/>
  <c r="S1028" i="2" s="1"/>
  <c r="N1028" i="2"/>
  <c r="P1028" i="2"/>
  <c r="J1029" i="2"/>
  <c r="S1029" i="2" s="1"/>
  <c r="N1029" i="2"/>
  <c r="P1029" i="2"/>
  <c r="J1030" i="2"/>
  <c r="S1030" i="2" s="1"/>
  <c r="N1030" i="2"/>
  <c r="P1030" i="2"/>
  <c r="J1031" i="2"/>
  <c r="S1031" i="2" s="1"/>
  <c r="N1031" i="2"/>
  <c r="P1031" i="2"/>
  <c r="J1032" i="2"/>
  <c r="S1032" i="2" s="1"/>
  <c r="N1032" i="2"/>
  <c r="P1032" i="2"/>
  <c r="J1033" i="2"/>
  <c r="S1033" i="2" s="1"/>
  <c r="N1033" i="2"/>
  <c r="P1033" i="2"/>
  <c r="J1034" i="2"/>
  <c r="S1034" i="2" s="1"/>
  <c r="N1034" i="2"/>
  <c r="O1034" i="2"/>
  <c r="M1034" i="2" s="1"/>
  <c r="P1034" i="2"/>
  <c r="J1035" i="2"/>
  <c r="S1035" i="2" s="1"/>
  <c r="N1035" i="2"/>
  <c r="P1035" i="2"/>
  <c r="J1036" i="2"/>
  <c r="S1036" i="2" s="1"/>
  <c r="N1036" i="2"/>
  <c r="P1036" i="2"/>
  <c r="J1037" i="2"/>
  <c r="S1037" i="2" s="1"/>
  <c r="N1037" i="2"/>
  <c r="P1037" i="2"/>
  <c r="J1038" i="2"/>
  <c r="S1038" i="2" s="1"/>
  <c r="N1038" i="2"/>
  <c r="P1038" i="2"/>
  <c r="J1039" i="2"/>
  <c r="S1039" i="2" s="1"/>
  <c r="J1040" i="2"/>
  <c r="S1040" i="2" s="1"/>
  <c r="J1041" i="2"/>
  <c r="S1041" i="2" s="1"/>
  <c r="M1041" i="2"/>
  <c r="N1041" i="2"/>
  <c r="O1041" i="2"/>
  <c r="P1041" i="2"/>
  <c r="J1042" i="2"/>
  <c r="S1042" i="2" s="1"/>
  <c r="J1043" i="2"/>
  <c r="S1043" i="2" s="1"/>
  <c r="N1043" i="2"/>
  <c r="O1043" i="2"/>
  <c r="M1043" i="2" s="1"/>
  <c r="P1043" i="2"/>
  <c r="J1044" i="2"/>
  <c r="S1044" i="2" s="1"/>
  <c r="N1044" i="2"/>
  <c r="P1044" i="2"/>
  <c r="J1045" i="2"/>
  <c r="S1045" i="2" s="1"/>
  <c r="N1045" i="2"/>
  <c r="O1045" i="2"/>
  <c r="M1045" i="2" s="1"/>
  <c r="P1045" i="2"/>
  <c r="J1046" i="2"/>
  <c r="S1046" i="2" s="1"/>
  <c r="N1046" i="2"/>
  <c r="P1046" i="2"/>
  <c r="J1047" i="2"/>
  <c r="S1047" i="2" s="1"/>
  <c r="N1047" i="2"/>
  <c r="P1047" i="2"/>
  <c r="J1048" i="2"/>
  <c r="S1048" i="2" s="1"/>
  <c r="M1048" i="2"/>
  <c r="N1048" i="2"/>
  <c r="O1048" i="2"/>
  <c r="P1048" i="2"/>
  <c r="J1049" i="2"/>
  <c r="S1049" i="2" s="1"/>
  <c r="N1049" i="2"/>
  <c r="P1049" i="2"/>
  <c r="J1050" i="2"/>
  <c r="S1050" i="2" s="1"/>
  <c r="N1050" i="2"/>
  <c r="O1050" i="2"/>
  <c r="M1050" i="2" s="1"/>
  <c r="P1050" i="2"/>
  <c r="J1051" i="2"/>
  <c r="S1051" i="2" s="1"/>
  <c r="N1051" i="2"/>
  <c r="P1051" i="2"/>
  <c r="J1052" i="2"/>
  <c r="S1052" i="2" s="1"/>
  <c r="N1052" i="2"/>
  <c r="P1052" i="2"/>
  <c r="J1053" i="2"/>
  <c r="S1053" i="2" s="1"/>
  <c r="N1053" i="2"/>
  <c r="P1053" i="2"/>
  <c r="J1054" i="2"/>
  <c r="S1054" i="2" s="1"/>
  <c r="N1054" i="2"/>
  <c r="O1054" i="2"/>
  <c r="M1054" i="2" s="1"/>
  <c r="P1054" i="2"/>
  <c r="J1055" i="2"/>
  <c r="S1055" i="2" s="1"/>
  <c r="N1055" i="2"/>
  <c r="P1055" i="2"/>
  <c r="J1056" i="2"/>
  <c r="S1056" i="2" s="1"/>
  <c r="N1056" i="2"/>
  <c r="P1056" i="2"/>
  <c r="J1057" i="2"/>
  <c r="S1057" i="2" s="1"/>
  <c r="J1058" i="2"/>
  <c r="S1058" i="2" s="1"/>
  <c r="N1058" i="2"/>
  <c r="O1058" i="2"/>
  <c r="M1058" i="2" s="1"/>
  <c r="P1058" i="2"/>
  <c r="J1059" i="2"/>
  <c r="S1059" i="2" s="1"/>
  <c r="N1059" i="2"/>
  <c r="P1059" i="2"/>
  <c r="J1060" i="2"/>
  <c r="S1060" i="2" s="1"/>
  <c r="N1060" i="2"/>
  <c r="P1060" i="2"/>
  <c r="J1061" i="2"/>
  <c r="S1061" i="2" s="1"/>
  <c r="N1061" i="2"/>
  <c r="P1061" i="2"/>
  <c r="J1062" i="2"/>
  <c r="S1062" i="2" s="1"/>
  <c r="N1062" i="2"/>
  <c r="P1062" i="2"/>
  <c r="J1063" i="2"/>
  <c r="S1063" i="2" s="1"/>
  <c r="N1063" i="2"/>
  <c r="P1063" i="2"/>
  <c r="J1064" i="2"/>
  <c r="S1064" i="2" s="1"/>
  <c r="N1064" i="2"/>
  <c r="P1064" i="2"/>
  <c r="J1065" i="2"/>
  <c r="S1065" i="2" s="1"/>
  <c r="J1066" i="2"/>
  <c r="S1066" i="2" s="1"/>
  <c r="M1066" i="2"/>
  <c r="N1066" i="2"/>
  <c r="O1066" i="2"/>
  <c r="P1066" i="2"/>
  <c r="J1067" i="2"/>
  <c r="S1067" i="2" s="1"/>
  <c r="N1067" i="2"/>
  <c r="P1067" i="2"/>
  <c r="J1068" i="2"/>
  <c r="S1068" i="2" s="1"/>
  <c r="M1068" i="2"/>
  <c r="N1068" i="2"/>
  <c r="O1068" i="2"/>
  <c r="P1068" i="2"/>
  <c r="J1069" i="2"/>
  <c r="S1069" i="2" s="1"/>
  <c r="N1069" i="2"/>
  <c r="O1069" i="2"/>
  <c r="M1069" i="2" s="1"/>
  <c r="P1069" i="2"/>
  <c r="J1070" i="2"/>
  <c r="S1070" i="2" s="1"/>
  <c r="N1070" i="2"/>
  <c r="O1070" i="2"/>
  <c r="M1070" i="2" s="1"/>
  <c r="P1070" i="2"/>
  <c r="J1071" i="2"/>
  <c r="S1071" i="2" s="1"/>
  <c r="N1071" i="2"/>
  <c r="P1071" i="2"/>
  <c r="J1072" i="2"/>
  <c r="S1072" i="2" s="1"/>
  <c r="N1072" i="2"/>
  <c r="P1072" i="2"/>
  <c r="J1073" i="2"/>
  <c r="S1073" i="2" s="1"/>
  <c r="N1073" i="2"/>
  <c r="P1073" i="2"/>
  <c r="J1074" i="2"/>
  <c r="S1074" i="2" s="1"/>
  <c r="N1074" i="2"/>
  <c r="P1074" i="2"/>
  <c r="J1075" i="2"/>
  <c r="S1075" i="2" s="1"/>
  <c r="N1075" i="2"/>
  <c r="P1075" i="2"/>
  <c r="J1076" i="2"/>
  <c r="S1076" i="2" s="1"/>
  <c r="J1077" i="2"/>
  <c r="S1077" i="2" s="1"/>
  <c r="J1078" i="2"/>
  <c r="S1078" i="2" s="1"/>
  <c r="M1078" i="2"/>
  <c r="N1078" i="2"/>
  <c r="O1078" i="2"/>
  <c r="P1078" i="2"/>
  <c r="J1079" i="2"/>
  <c r="S1079" i="2" s="1"/>
  <c r="O1079" i="2"/>
  <c r="P1079" i="2" s="1"/>
  <c r="N1079" i="2" s="1"/>
  <c r="J1080" i="2"/>
  <c r="S1080" i="2" s="1"/>
  <c r="N1080" i="2"/>
  <c r="P1080" i="2"/>
  <c r="J1081" i="2"/>
  <c r="S1081" i="2" s="1"/>
  <c r="J1082" i="2"/>
  <c r="S1082" i="2" s="1"/>
  <c r="J1083" i="2"/>
  <c r="S1083" i="2" s="1"/>
  <c r="N1083" i="2"/>
  <c r="O1083" i="2"/>
  <c r="M1083" i="2" s="1"/>
  <c r="P1083" i="2"/>
  <c r="J1084" i="2"/>
  <c r="S1084" i="2" s="1"/>
  <c r="N1084" i="2"/>
  <c r="P1084" i="2"/>
  <c r="J1085" i="2"/>
  <c r="S1085" i="2" s="1"/>
  <c r="J1086" i="2"/>
  <c r="S1086" i="2" s="1"/>
  <c r="M1086" i="2"/>
  <c r="N1086" i="2"/>
  <c r="O1086" i="2"/>
  <c r="P1086" i="2"/>
  <c r="J1087" i="2"/>
  <c r="S1087" i="2" s="1"/>
  <c r="N1087" i="2"/>
  <c r="O1087" i="2"/>
  <c r="M1087" i="2" s="1"/>
  <c r="P1087" i="2"/>
  <c r="J1088" i="2"/>
  <c r="S1088" i="2" s="1"/>
  <c r="N1088" i="2"/>
  <c r="O1088" i="2"/>
  <c r="M1088" i="2" s="1"/>
  <c r="P1088" i="2"/>
  <c r="J1089" i="2"/>
  <c r="S1089" i="2" s="1"/>
  <c r="J1090" i="2"/>
  <c r="S1090" i="2" s="1"/>
  <c r="J1091" i="2"/>
  <c r="S1091" i="2" s="1"/>
  <c r="J1092" i="2"/>
  <c r="S1092" i="2" s="1"/>
  <c r="N1092" i="2"/>
  <c r="P1092" i="2"/>
  <c r="J1093" i="2"/>
  <c r="S1093" i="2" s="1"/>
  <c r="N1093" i="2"/>
  <c r="O1093" i="2"/>
  <c r="M1093" i="2" s="1"/>
  <c r="P1093" i="2"/>
  <c r="J1094" i="2"/>
  <c r="S1094" i="2" s="1"/>
  <c r="N1094" i="2"/>
  <c r="P1094" i="2"/>
  <c r="J1095" i="2"/>
  <c r="S1095" i="2" s="1"/>
  <c r="N1095" i="2"/>
  <c r="P1095" i="2"/>
  <c r="J1096" i="2"/>
  <c r="S1096" i="2" s="1"/>
  <c r="N1096" i="2"/>
  <c r="O1096" i="2"/>
  <c r="M1096" i="2" s="1"/>
  <c r="P1096" i="2"/>
  <c r="J1097" i="2"/>
  <c r="S1097" i="2" s="1"/>
  <c r="N1097" i="2"/>
  <c r="P1097" i="2"/>
  <c r="J1098" i="2"/>
  <c r="S1098" i="2" s="1"/>
  <c r="N1098" i="2"/>
  <c r="P1098" i="2"/>
  <c r="J1099" i="2"/>
  <c r="S1099" i="2" s="1"/>
  <c r="N1099" i="2"/>
  <c r="P1099" i="2"/>
  <c r="J1100" i="2"/>
  <c r="S1100" i="2" s="1"/>
  <c r="N1100" i="2"/>
  <c r="P1100" i="2"/>
  <c r="J1101" i="2"/>
  <c r="S1101" i="2" s="1"/>
  <c r="O1101" i="2"/>
  <c r="P1101" i="2" s="1"/>
  <c r="N1101" i="2" s="1"/>
  <c r="J1102" i="2"/>
  <c r="S1102" i="2" s="1"/>
  <c r="O1102" i="2"/>
  <c r="J1103" i="2"/>
  <c r="S1103" i="2" s="1"/>
  <c r="N1103" i="2"/>
  <c r="P1103" i="2"/>
  <c r="J1104" i="2"/>
  <c r="S1104" i="2" s="1"/>
  <c r="N1104" i="2"/>
  <c r="P1104" i="2"/>
  <c r="J1105" i="2"/>
  <c r="S1105" i="2" s="1"/>
  <c r="N1105" i="2"/>
  <c r="P1105" i="2"/>
  <c r="J1106" i="2"/>
  <c r="S1106" i="2" s="1"/>
  <c r="N1106" i="2"/>
  <c r="P1106" i="2"/>
  <c r="J1107" i="2"/>
  <c r="S1107" i="2" s="1"/>
  <c r="N1107" i="2"/>
  <c r="P1107" i="2"/>
  <c r="J1108" i="2"/>
  <c r="S1108" i="2" s="1"/>
  <c r="N1108" i="2"/>
  <c r="P1108" i="2"/>
  <c r="J1109" i="2"/>
  <c r="S1109" i="2" s="1"/>
  <c r="N1109" i="2"/>
  <c r="P1109" i="2"/>
  <c r="J1110" i="2"/>
  <c r="S1110" i="2" s="1"/>
  <c r="N1110" i="2"/>
  <c r="P1110" i="2"/>
  <c r="J1111" i="2"/>
  <c r="S1111" i="2" s="1"/>
  <c r="N1111" i="2"/>
  <c r="P1111" i="2"/>
  <c r="J1112" i="2"/>
  <c r="S1112" i="2" s="1"/>
  <c r="J1113" i="2"/>
  <c r="S1113" i="2" s="1"/>
  <c r="N1113" i="2"/>
  <c r="P1113" i="2"/>
  <c r="J1114" i="2"/>
  <c r="S1114" i="2" s="1"/>
  <c r="N1114" i="2"/>
  <c r="P1114" i="2"/>
  <c r="J1115" i="2"/>
  <c r="S1115" i="2" s="1"/>
  <c r="J1116" i="2"/>
  <c r="S1116" i="2" s="1"/>
  <c r="J1117" i="2"/>
  <c r="S1117" i="2" s="1"/>
  <c r="N1117" i="2"/>
  <c r="P1117" i="2"/>
  <c r="J1118" i="2"/>
  <c r="S1118" i="2" s="1"/>
  <c r="N1118" i="2"/>
  <c r="P1118" i="2"/>
  <c r="J1119" i="2"/>
  <c r="S1119" i="2" s="1"/>
  <c r="J1120" i="2"/>
  <c r="S1120" i="2" s="1"/>
  <c r="N1120" i="2"/>
  <c r="P1120" i="2"/>
  <c r="J1121" i="2"/>
  <c r="S1121" i="2" s="1"/>
  <c r="M1121" i="2"/>
  <c r="N1121" i="2"/>
  <c r="O1121" i="2"/>
  <c r="P1121" i="2"/>
  <c r="J1122" i="2"/>
  <c r="S1122" i="2" s="1"/>
  <c r="N1122" i="2"/>
  <c r="O1122" i="2"/>
  <c r="M1122" i="2" s="1"/>
  <c r="P1122" i="2"/>
  <c r="J1123" i="2"/>
  <c r="S1123" i="2" s="1"/>
  <c r="M1123" i="2"/>
  <c r="N1123" i="2"/>
  <c r="O1123" i="2"/>
  <c r="P1123" i="2"/>
  <c r="J1124" i="2"/>
  <c r="S1124" i="2" s="1"/>
  <c r="J1125" i="2"/>
  <c r="S1125" i="2" s="1"/>
  <c r="J1126" i="2"/>
  <c r="S1126" i="2" s="1"/>
  <c r="N1126" i="2"/>
  <c r="P1126" i="2"/>
  <c r="J1127" i="2"/>
  <c r="S1127" i="2" s="1"/>
  <c r="N1127" i="2"/>
  <c r="P1127" i="2"/>
  <c r="J1128" i="2"/>
  <c r="S1128" i="2" s="1"/>
  <c r="N1128" i="2"/>
  <c r="P1128" i="2"/>
  <c r="J1129" i="2"/>
  <c r="S1129" i="2" s="1"/>
  <c r="N1129" i="2"/>
  <c r="P1129" i="2"/>
  <c r="J1130" i="2"/>
  <c r="S1130" i="2" s="1"/>
  <c r="N1130" i="2"/>
  <c r="P1130" i="2"/>
  <c r="J1131" i="2"/>
  <c r="S1131" i="2" s="1"/>
  <c r="N1131" i="2"/>
  <c r="P1131" i="2"/>
  <c r="J1132" i="2"/>
  <c r="S1132" i="2" s="1"/>
  <c r="N1132" i="2"/>
  <c r="O1132" i="2"/>
  <c r="M1132" i="2" s="1"/>
  <c r="P1132" i="2"/>
  <c r="J1133" i="2"/>
  <c r="S1133" i="2" s="1"/>
  <c r="M1133" i="2"/>
  <c r="N1133" i="2"/>
  <c r="O1133" i="2"/>
  <c r="P1133" i="2"/>
  <c r="J1134" i="2"/>
  <c r="S1134" i="2" s="1"/>
  <c r="N1134" i="2"/>
  <c r="O1134" i="2"/>
  <c r="M1134" i="2" s="1"/>
  <c r="P1134" i="2"/>
  <c r="J1135" i="2"/>
  <c r="S1135" i="2" s="1"/>
  <c r="N1135" i="2"/>
  <c r="P1135" i="2"/>
  <c r="J1136" i="2"/>
  <c r="S1136" i="2" s="1"/>
  <c r="M1136" i="2"/>
  <c r="N1136" i="2"/>
  <c r="O1136" i="2"/>
  <c r="P1136" i="2"/>
  <c r="J1137" i="2"/>
  <c r="S1137" i="2" s="1"/>
  <c r="M1137" i="2"/>
  <c r="N1137" i="2"/>
  <c r="O1137" i="2"/>
  <c r="P1137" i="2"/>
  <c r="J1138" i="2"/>
  <c r="S1138" i="2" s="1"/>
  <c r="N1138" i="2"/>
  <c r="P1138" i="2"/>
  <c r="J1139" i="2"/>
  <c r="S1139" i="2" s="1"/>
  <c r="N1139" i="2"/>
  <c r="P1139" i="2"/>
  <c r="J1140" i="2"/>
  <c r="S1140" i="2" s="1"/>
  <c r="N1140" i="2"/>
  <c r="P1140" i="2"/>
  <c r="J1141" i="2"/>
  <c r="S1141" i="2" s="1"/>
  <c r="N1141" i="2"/>
  <c r="O1141" i="2"/>
  <c r="M1141" i="2" s="1"/>
  <c r="P1141" i="2"/>
  <c r="J1142" i="2"/>
  <c r="S1142" i="2" s="1"/>
  <c r="N1142" i="2"/>
  <c r="P1142" i="2"/>
  <c r="J1143" i="2"/>
  <c r="S1143" i="2" s="1"/>
  <c r="N1143" i="2"/>
  <c r="P1143" i="2"/>
  <c r="J1144" i="2"/>
  <c r="S1144" i="2" s="1"/>
  <c r="N1144" i="2"/>
  <c r="O1144" i="2"/>
  <c r="M1144" i="2" s="1"/>
  <c r="P1144" i="2"/>
  <c r="J1145" i="2"/>
  <c r="S1145" i="2" s="1"/>
  <c r="N1145" i="2"/>
  <c r="P1145" i="2"/>
  <c r="J1146" i="2"/>
  <c r="S1146" i="2" s="1"/>
  <c r="N1146" i="2"/>
  <c r="P1146" i="2"/>
  <c r="J1147" i="2"/>
  <c r="S1147" i="2" s="1"/>
  <c r="N1147" i="2"/>
  <c r="P1147" i="2"/>
  <c r="J1148" i="2"/>
  <c r="S1148" i="2" s="1"/>
  <c r="N1148" i="2"/>
  <c r="P1148" i="2"/>
  <c r="J1149" i="2"/>
  <c r="S1149" i="2" s="1"/>
  <c r="N1149" i="2"/>
  <c r="P1149" i="2"/>
  <c r="J1150" i="2"/>
  <c r="S1150" i="2" s="1"/>
  <c r="N1150" i="2"/>
  <c r="P1150" i="2"/>
  <c r="J1151" i="2"/>
  <c r="S1151" i="2" s="1"/>
  <c r="N1151" i="2"/>
  <c r="P1151" i="2"/>
  <c r="J1152" i="2"/>
  <c r="S1152" i="2" s="1"/>
  <c r="N1152" i="2"/>
  <c r="P1152" i="2"/>
  <c r="J1153" i="2"/>
  <c r="S1153" i="2" s="1"/>
  <c r="J1154" i="2"/>
  <c r="S1154" i="2" s="1"/>
  <c r="J1155" i="2"/>
  <c r="S1155" i="2" s="1"/>
  <c r="J1156" i="2"/>
  <c r="S1156" i="2" s="1"/>
  <c r="M1156" i="2"/>
  <c r="N1156" i="2"/>
  <c r="O1156" i="2"/>
  <c r="P1156" i="2"/>
  <c r="J1157" i="2"/>
  <c r="S1157" i="2" s="1"/>
  <c r="N1157" i="2"/>
  <c r="O1157" i="2"/>
  <c r="M1157" i="2" s="1"/>
  <c r="P1157" i="2"/>
  <c r="J1158" i="2"/>
  <c r="S1158" i="2" s="1"/>
  <c r="M1158" i="2"/>
  <c r="N1158" i="2"/>
  <c r="O1158" i="2"/>
  <c r="P1158" i="2"/>
  <c r="J1159" i="2"/>
  <c r="S1159" i="2" s="1"/>
  <c r="J1160" i="2"/>
  <c r="S1160" i="2" s="1"/>
  <c r="N1160" i="2"/>
  <c r="P1160" i="2"/>
  <c r="J1161" i="2"/>
  <c r="S1161" i="2" s="1"/>
  <c r="N1161" i="2"/>
  <c r="P1161" i="2"/>
  <c r="J1162" i="2"/>
  <c r="S1162" i="2" s="1"/>
  <c r="N1162" i="2"/>
  <c r="P1162" i="2"/>
  <c r="J1163" i="2"/>
  <c r="S1163" i="2" s="1"/>
  <c r="M1163" i="2"/>
  <c r="N1163" i="2"/>
  <c r="O1163" i="2"/>
  <c r="P1163" i="2"/>
  <c r="J1164" i="2"/>
  <c r="S1164" i="2" s="1"/>
  <c r="N1164" i="2"/>
  <c r="O1164" i="2"/>
  <c r="M1164" i="2" s="1"/>
  <c r="P1164" i="2"/>
  <c r="J1165" i="2"/>
  <c r="S1165" i="2" s="1"/>
  <c r="N1165" i="2"/>
  <c r="P1165" i="2"/>
  <c r="J1166" i="2"/>
  <c r="S1166" i="2" s="1"/>
  <c r="N1166" i="2"/>
  <c r="P1166" i="2"/>
  <c r="J1167" i="2"/>
  <c r="S1167" i="2" s="1"/>
  <c r="N1167" i="2"/>
  <c r="P1167" i="2"/>
  <c r="J1168" i="2"/>
  <c r="S1168" i="2" s="1"/>
  <c r="N1168" i="2"/>
  <c r="O1168" i="2"/>
  <c r="M1168" i="2" s="1"/>
  <c r="P1168" i="2"/>
  <c r="J1169" i="2"/>
  <c r="S1169" i="2" s="1"/>
  <c r="N1169" i="2"/>
  <c r="O1169" i="2"/>
  <c r="M1169" i="2" s="1"/>
  <c r="P1169" i="2"/>
  <c r="J1170" i="2"/>
  <c r="S1170" i="2" s="1"/>
  <c r="J1171" i="2"/>
  <c r="S1171" i="2" s="1"/>
  <c r="N1171" i="2"/>
  <c r="P1171" i="2"/>
  <c r="J1172" i="2"/>
  <c r="S1172" i="2" s="1"/>
  <c r="N1172" i="2"/>
  <c r="P1172" i="2"/>
  <c r="J1173" i="2"/>
  <c r="S1173" i="2" s="1"/>
  <c r="N1173" i="2"/>
  <c r="P1173" i="2"/>
  <c r="J1174" i="2"/>
  <c r="S1174" i="2" s="1"/>
  <c r="N1174" i="2"/>
  <c r="P1174" i="2"/>
  <c r="J1175" i="2"/>
  <c r="S1175" i="2" s="1"/>
  <c r="N1175" i="2"/>
  <c r="P1175" i="2"/>
  <c r="J1176" i="2"/>
  <c r="S1176" i="2" s="1"/>
  <c r="N1176" i="2"/>
  <c r="P1176" i="2"/>
  <c r="J1177" i="2"/>
  <c r="S1177" i="2" s="1"/>
  <c r="N1177" i="2"/>
  <c r="P1177" i="2"/>
  <c r="J1178" i="2"/>
  <c r="S1178" i="2" s="1"/>
  <c r="J1179" i="2"/>
  <c r="S1179" i="2" s="1"/>
  <c r="N1179" i="2"/>
  <c r="P1179" i="2"/>
  <c r="J1180" i="2"/>
  <c r="S1180" i="2" s="1"/>
  <c r="N1180" i="2"/>
  <c r="P1180" i="2"/>
  <c r="J1181" i="2"/>
  <c r="S1181" i="2" s="1"/>
  <c r="N1181" i="2"/>
  <c r="P1181" i="2"/>
  <c r="J1182" i="2"/>
  <c r="S1182" i="2" s="1"/>
  <c r="N1182" i="2"/>
  <c r="P1182" i="2"/>
  <c r="J1183" i="2"/>
  <c r="S1183" i="2" s="1"/>
  <c r="N1183" i="2"/>
  <c r="P1183" i="2"/>
  <c r="J1184" i="2"/>
  <c r="S1184" i="2" s="1"/>
  <c r="N1184" i="2"/>
  <c r="O1184" i="2"/>
  <c r="M1184" i="2" s="1"/>
  <c r="P1184" i="2"/>
  <c r="J1185" i="2"/>
  <c r="S1185" i="2" s="1"/>
  <c r="N1185" i="2"/>
  <c r="P1185" i="2"/>
  <c r="J1186" i="2"/>
  <c r="S1186" i="2" s="1"/>
  <c r="J1187" i="2"/>
  <c r="S1187" i="2" s="1"/>
  <c r="J1188" i="2"/>
  <c r="S1188" i="2" s="1"/>
  <c r="N1188" i="2"/>
  <c r="P1188" i="2"/>
  <c r="J1189" i="2"/>
  <c r="S1189" i="2" s="1"/>
  <c r="J1190" i="2"/>
  <c r="S1190" i="2" s="1"/>
  <c r="N1190" i="2"/>
  <c r="P1190" i="2"/>
  <c r="J1191" i="2"/>
  <c r="S1191" i="2" s="1"/>
  <c r="N1191" i="2"/>
  <c r="P1191" i="2"/>
  <c r="J1192" i="2"/>
  <c r="S1192" i="2" s="1"/>
  <c r="N1192" i="2"/>
  <c r="P1192" i="2"/>
  <c r="J1193" i="2"/>
  <c r="S1193" i="2" s="1"/>
  <c r="N1193" i="2"/>
  <c r="P1193" i="2"/>
  <c r="J1194" i="2"/>
  <c r="S1194" i="2" s="1"/>
  <c r="N1194" i="2"/>
  <c r="P1194" i="2"/>
  <c r="J1195" i="2"/>
  <c r="S1195" i="2" s="1"/>
  <c r="N1195" i="2"/>
  <c r="P1195" i="2"/>
  <c r="J1196" i="2"/>
  <c r="S1196" i="2" s="1"/>
  <c r="N1196" i="2"/>
  <c r="P1196" i="2"/>
  <c r="J1197" i="2"/>
  <c r="S1197" i="2" s="1"/>
  <c r="N1197" i="2"/>
  <c r="P1197" i="2"/>
  <c r="J1198" i="2"/>
  <c r="S1198" i="2" s="1"/>
  <c r="J1199" i="2"/>
  <c r="S1199" i="2" s="1"/>
  <c r="M1199" i="2"/>
  <c r="N1199" i="2"/>
  <c r="O1199" i="2"/>
  <c r="P1199" i="2"/>
  <c r="J1200" i="2"/>
  <c r="S1200" i="2" s="1"/>
  <c r="M1200" i="2"/>
  <c r="N1200" i="2"/>
  <c r="O1200" i="2"/>
  <c r="P1200" i="2"/>
  <c r="J1201" i="2"/>
  <c r="S1201" i="2" s="1"/>
  <c r="N1201" i="2"/>
  <c r="P1201" i="2"/>
  <c r="J1202" i="2"/>
  <c r="S1202" i="2" s="1"/>
  <c r="J1203" i="2"/>
  <c r="S1203" i="2" s="1"/>
  <c r="J1204" i="2"/>
  <c r="S1204" i="2" s="1"/>
  <c r="O1204" i="2"/>
  <c r="P1204" i="2" s="1"/>
  <c r="N1204" i="2" s="1"/>
  <c r="J1205" i="2"/>
  <c r="S1205" i="2" s="1"/>
  <c r="N1205" i="2"/>
  <c r="P1205" i="2"/>
  <c r="J1206" i="2"/>
  <c r="S1206" i="2" s="1"/>
  <c r="N1206" i="2"/>
  <c r="P1206" i="2"/>
  <c r="J1207" i="2"/>
  <c r="S1207" i="2" s="1"/>
  <c r="N1207" i="2"/>
  <c r="O1207" i="2"/>
  <c r="M1207" i="2" s="1"/>
  <c r="P1207" i="2"/>
  <c r="J1208" i="2"/>
  <c r="S1208" i="2" s="1"/>
  <c r="N1208" i="2"/>
  <c r="P1208" i="2"/>
  <c r="J1209" i="2"/>
  <c r="S1209" i="2" s="1"/>
  <c r="M1209" i="2"/>
  <c r="N1209" i="2"/>
  <c r="O1209" i="2"/>
  <c r="P1209" i="2"/>
  <c r="J1210" i="2"/>
  <c r="S1210" i="2" s="1"/>
  <c r="N1210" i="2"/>
  <c r="O1210" i="2"/>
  <c r="M1210" i="2" s="1"/>
  <c r="P1210" i="2"/>
  <c r="J1211" i="2"/>
  <c r="S1211" i="2" s="1"/>
  <c r="J1212" i="2"/>
  <c r="S1212" i="2" s="1"/>
  <c r="N1212" i="2"/>
  <c r="P1212" i="2"/>
  <c r="J1213" i="2"/>
  <c r="S1213" i="2" s="1"/>
  <c r="N1213" i="2"/>
  <c r="O1213" i="2"/>
  <c r="M1213" i="2" s="1"/>
  <c r="P1213" i="2"/>
  <c r="J1214" i="2"/>
  <c r="S1214" i="2" s="1"/>
  <c r="M1214" i="2"/>
  <c r="N1214" i="2"/>
  <c r="O1214" i="2"/>
  <c r="P1214" i="2"/>
  <c r="J1215" i="2"/>
  <c r="S1215" i="2" s="1"/>
  <c r="N1215" i="2"/>
  <c r="P1215" i="2"/>
  <c r="J1216" i="2"/>
  <c r="S1216" i="2" s="1"/>
  <c r="N1216" i="2"/>
  <c r="P1216" i="2"/>
  <c r="J1217" i="2"/>
  <c r="S1217" i="2" s="1"/>
  <c r="J1218" i="2"/>
  <c r="S1218" i="2" s="1"/>
  <c r="J1219" i="2"/>
  <c r="S1219" i="2" s="1"/>
  <c r="J1220" i="2"/>
  <c r="S1220" i="2" s="1"/>
  <c r="M1220" i="2"/>
  <c r="N1220" i="2"/>
  <c r="O1220" i="2"/>
  <c r="P1220" i="2"/>
  <c r="J1221" i="2"/>
  <c r="S1221" i="2" s="1"/>
  <c r="N1221" i="2"/>
  <c r="O1221" i="2"/>
  <c r="M1221" i="2" s="1"/>
  <c r="P1221" i="2"/>
  <c r="J1222" i="2"/>
  <c r="S1222" i="2" s="1"/>
  <c r="J1223" i="2"/>
  <c r="S1223" i="2" s="1"/>
  <c r="N1223" i="2"/>
  <c r="P1223" i="2"/>
  <c r="J1224" i="2"/>
  <c r="S1224" i="2" s="1"/>
  <c r="N1224" i="2"/>
  <c r="P1224" i="2"/>
  <c r="J1225" i="2"/>
  <c r="S1225" i="2" s="1"/>
  <c r="J1226" i="2"/>
  <c r="S1226" i="2" s="1"/>
  <c r="N1226" i="2"/>
  <c r="P1226" i="2"/>
  <c r="J1227" i="2"/>
  <c r="S1227" i="2" s="1"/>
  <c r="N1227" i="2"/>
  <c r="P1227" i="2"/>
  <c r="J1228" i="2"/>
  <c r="S1228" i="2" s="1"/>
  <c r="J1229" i="2"/>
  <c r="S1229" i="2" s="1"/>
  <c r="J1230" i="2"/>
  <c r="S1230" i="2" s="1"/>
  <c r="N1230" i="2"/>
  <c r="P1230" i="2"/>
  <c r="J1231" i="2"/>
  <c r="S1231" i="2" s="1"/>
  <c r="N1231" i="2"/>
  <c r="O1231" i="2"/>
  <c r="M1231" i="2" s="1"/>
  <c r="P1231" i="2"/>
  <c r="J1232" i="2"/>
  <c r="S1232" i="2" s="1"/>
  <c r="N1232" i="2"/>
  <c r="P1232" i="2"/>
  <c r="J1233" i="2"/>
  <c r="S1233" i="2" s="1"/>
  <c r="N1233" i="2"/>
  <c r="P1233" i="2"/>
  <c r="J1234" i="2"/>
  <c r="S1234" i="2" s="1"/>
  <c r="N1234" i="2"/>
  <c r="P1234" i="2"/>
  <c r="J1235" i="2"/>
  <c r="S1235" i="2" s="1"/>
  <c r="N1235" i="2"/>
  <c r="P1235" i="2"/>
  <c r="J1236" i="2"/>
  <c r="S1236" i="2" s="1"/>
  <c r="N1236" i="2"/>
  <c r="P1236" i="2"/>
  <c r="J1237" i="2"/>
  <c r="S1237" i="2" s="1"/>
  <c r="N1237" i="2"/>
  <c r="P1237" i="2"/>
  <c r="J1238" i="2"/>
  <c r="S1238" i="2" s="1"/>
  <c r="P1238" i="2"/>
  <c r="N1238" i="2" s="1"/>
  <c r="J1239" i="2"/>
  <c r="S1239" i="2" s="1"/>
  <c r="N1239" i="2"/>
  <c r="O1239" i="2"/>
  <c r="M1239" i="2" s="1"/>
  <c r="P1239" i="2"/>
  <c r="J1240" i="2"/>
  <c r="S1240" i="2" s="1"/>
  <c r="N1240" i="2"/>
  <c r="P1240" i="2"/>
  <c r="J1241" i="2"/>
  <c r="S1241" i="2" s="1"/>
  <c r="N1241" i="2"/>
  <c r="P1241" i="2"/>
  <c r="J1242" i="2"/>
  <c r="S1242" i="2" s="1"/>
  <c r="N1242" i="2"/>
  <c r="P1242" i="2"/>
  <c r="J1243" i="2"/>
  <c r="S1243" i="2" s="1"/>
  <c r="N1243" i="2"/>
  <c r="P1243" i="2"/>
  <c r="J1244" i="2"/>
  <c r="S1244" i="2" s="1"/>
  <c r="J1245" i="2"/>
  <c r="S1245" i="2" s="1"/>
  <c r="J1246" i="2"/>
  <c r="S1246" i="2" s="1"/>
  <c r="N1246" i="2"/>
  <c r="P1246" i="2"/>
  <c r="J1247" i="2"/>
  <c r="S1247" i="2" s="1"/>
  <c r="N1247" i="2"/>
  <c r="P1247" i="2"/>
  <c r="J1248" i="2"/>
  <c r="S1248" i="2" s="1"/>
  <c r="N1248" i="2"/>
  <c r="P1248" i="2"/>
  <c r="J1249" i="2"/>
  <c r="S1249" i="2" s="1"/>
  <c r="N1249" i="2"/>
  <c r="P1249" i="2"/>
  <c r="J1250" i="2"/>
  <c r="S1250" i="2" s="1"/>
  <c r="M1250" i="2"/>
  <c r="N1250" i="2"/>
  <c r="O1250" i="2"/>
  <c r="P1250" i="2"/>
  <c r="J1251" i="2"/>
  <c r="S1251" i="2" s="1"/>
  <c r="N1251" i="2"/>
  <c r="O1251" i="2"/>
  <c r="M1251" i="2" s="1"/>
  <c r="P1251" i="2"/>
  <c r="J1252" i="2"/>
  <c r="S1252" i="2" s="1"/>
  <c r="N1252" i="2"/>
  <c r="P1252" i="2"/>
  <c r="J1253" i="2"/>
  <c r="S1253" i="2" s="1"/>
  <c r="N1253" i="2"/>
  <c r="P1253" i="2"/>
  <c r="J1254" i="2"/>
  <c r="S1254" i="2" s="1"/>
  <c r="N1254" i="2"/>
  <c r="P1254" i="2"/>
  <c r="J1255" i="2"/>
  <c r="S1255" i="2" s="1"/>
  <c r="N1255" i="2"/>
  <c r="P1255" i="2"/>
  <c r="J1256" i="2"/>
  <c r="S1256" i="2" s="1"/>
  <c r="N1256" i="2"/>
  <c r="P1256" i="2"/>
  <c r="J1257" i="2"/>
  <c r="S1257" i="2" s="1"/>
  <c r="M1257" i="2"/>
  <c r="N1257" i="2"/>
  <c r="O1257" i="2"/>
  <c r="P1257" i="2"/>
  <c r="J1258" i="2"/>
  <c r="S1258" i="2" s="1"/>
  <c r="N1258" i="2"/>
  <c r="P1258" i="2"/>
  <c r="J1259" i="2"/>
  <c r="S1259" i="2" s="1"/>
  <c r="N1259" i="2"/>
  <c r="O1259" i="2"/>
  <c r="M1259" i="2" s="1"/>
  <c r="P1259" i="2"/>
  <c r="J1260" i="2"/>
  <c r="S1260" i="2" s="1"/>
  <c r="M1260" i="2"/>
  <c r="N1260" i="2"/>
  <c r="O1260" i="2"/>
  <c r="P1260" i="2"/>
  <c r="J1261" i="2"/>
  <c r="S1261" i="2" s="1"/>
  <c r="N1261" i="2"/>
  <c r="O1261" i="2"/>
  <c r="M1261" i="2" s="1"/>
  <c r="P1261" i="2"/>
  <c r="J1262" i="2"/>
  <c r="S1262" i="2" s="1"/>
  <c r="N1262" i="2"/>
  <c r="P1262" i="2"/>
  <c r="J1263" i="2"/>
  <c r="S1263" i="2" s="1"/>
  <c r="N1263" i="2"/>
  <c r="P1263" i="2"/>
  <c r="J1264" i="2"/>
  <c r="S1264" i="2" s="1"/>
  <c r="N1264" i="2"/>
  <c r="P1264" i="2"/>
  <c r="J1265" i="2"/>
  <c r="S1265" i="2" s="1"/>
  <c r="N1265" i="2"/>
  <c r="P1265" i="2"/>
  <c r="J1266" i="2"/>
  <c r="S1266" i="2" s="1"/>
  <c r="J1267" i="2"/>
  <c r="S1267" i="2" s="1"/>
  <c r="J1268" i="2"/>
  <c r="S1268" i="2" s="1"/>
  <c r="O1268" i="2"/>
  <c r="J1269" i="2"/>
  <c r="S1269" i="2" s="1"/>
  <c r="N1269" i="2"/>
  <c r="P1269" i="2"/>
  <c r="J1270" i="2"/>
  <c r="S1270" i="2" s="1"/>
  <c r="N1270" i="2"/>
  <c r="P1270" i="2"/>
  <c r="J1271" i="2"/>
  <c r="S1271" i="2" s="1"/>
  <c r="N1271" i="2"/>
  <c r="P1271" i="2"/>
  <c r="J1272" i="2"/>
  <c r="S1272" i="2" s="1"/>
  <c r="J1273" i="2"/>
  <c r="S1273" i="2" s="1"/>
  <c r="N1273" i="2"/>
  <c r="P1273" i="2"/>
  <c r="J1274" i="2"/>
  <c r="S1274" i="2" s="1"/>
  <c r="N1274" i="2"/>
  <c r="P1274" i="2"/>
  <c r="J1275" i="2"/>
  <c r="S1275" i="2" s="1"/>
  <c r="N1275" i="2"/>
  <c r="P1275" i="2"/>
  <c r="J1276" i="2"/>
  <c r="S1276" i="2" s="1"/>
  <c r="M1276" i="2"/>
  <c r="N1276" i="2"/>
  <c r="O1276" i="2"/>
  <c r="P1276" i="2"/>
  <c r="J1277" i="2"/>
  <c r="S1277" i="2" s="1"/>
  <c r="N1277" i="2"/>
  <c r="P1277" i="2"/>
  <c r="J1278" i="2"/>
  <c r="S1278" i="2" s="1"/>
  <c r="N1278" i="2"/>
  <c r="P1278" i="2"/>
  <c r="J1279" i="2"/>
  <c r="S1279" i="2" s="1"/>
  <c r="N1279" i="2"/>
  <c r="P1279" i="2"/>
  <c r="J1280" i="2"/>
  <c r="S1280" i="2" s="1"/>
  <c r="N1280" i="2"/>
  <c r="P1280" i="2"/>
  <c r="J1281" i="2"/>
  <c r="S1281" i="2" s="1"/>
  <c r="N1281" i="2"/>
  <c r="P1281" i="2"/>
  <c r="J1282" i="2"/>
  <c r="S1282" i="2" s="1"/>
  <c r="N1282" i="2"/>
  <c r="P1282" i="2"/>
  <c r="J1283" i="2"/>
  <c r="S1283" i="2" s="1"/>
  <c r="N1283" i="2"/>
  <c r="P1283" i="2"/>
  <c r="J1284" i="2"/>
  <c r="S1284" i="2" s="1"/>
  <c r="N1284" i="2"/>
  <c r="P1284" i="2"/>
  <c r="J1285" i="2"/>
  <c r="S1285" i="2" s="1"/>
  <c r="N1285" i="2"/>
  <c r="P1285" i="2"/>
  <c r="J1286" i="2"/>
  <c r="S1286" i="2" s="1"/>
  <c r="N1286" i="2"/>
  <c r="P1286" i="2"/>
  <c r="J1287" i="2"/>
  <c r="S1287" i="2" s="1"/>
  <c r="N1287" i="2"/>
  <c r="P1287" i="2"/>
  <c r="J1288" i="2"/>
  <c r="S1288" i="2" s="1"/>
  <c r="N1288" i="2"/>
  <c r="P1288" i="2"/>
  <c r="J1289" i="2"/>
  <c r="S1289" i="2" s="1"/>
  <c r="N1289" i="2"/>
  <c r="P1289" i="2"/>
  <c r="J1290" i="2"/>
  <c r="S1290" i="2" s="1"/>
  <c r="J1291" i="2"/>
  <c r="S1291" i="2" s="1"/>
  <c r="J1292" i="2"/>
  <c r="S1292" i="2" s="1"/>
  <c r="N1292" i="2"/>
  <c r="P1292" i="2"/>
  <c r="J1293" i="2"/>
  <c r="S1293" i="2" s="1"/>
  <c r="N1293" i="2"/>
  <c r="P1293" i="2"/>
  <c r="J1294" i="2"/>
  <c r="S1294" i="2" s="1"/>
  <c r="N1294" i="2"/>
  <c r="O1294" i="2"/>
  <c r="M1294" i="2" s="1"/>
  <c r="P1294" i="2"/>
  <c r="J1295" i="2"/>
  <c r="S1295" i="2" s="1"/>
  <c r="N1295" i="2"/>
  <c r="O1295" i="2"/>
  <c r="M1295" i="2" s="1"/>
  <c r="P1295" i="2"/>
  <c r="J1296" i="2"/>
  <c r="S1296" i="2" s="1"/>
  <c r="N1296" i="2"/>
  <c r="P1296" i="2"/>
  <c r="J1297" i="2"/>
  <c r="S1297" i="2" s="1"/>
  <c r="N1297" i="2"/>
  <c r="P1297" i="2"/>
  <c r="J1298" i="2"/>
  <c r="S1298" i="2" s="1"/>
  <c r="N1298" i="2"/>
  <c r="P1298" i="2"/>
  <c r="J1299" i="2"/>
  <c r="S1299" i="2" s="1"/>
  <c r="P1299" i="2"/>
  <c r="N1299" i="2" s="1"/>
  <c r="J1300" i="2"/>
  <c r="S1300" i="2" s="1"/>
  <c r="M1300" i="2"/>
  <c r="O1300" i="2"/>
  <c r="P1300" i="2"/>
  <c r="N1300" i="2" s="1"/>
  <c r="J1301" i="2"/>
  <c r="S1301" i="2" s="1"/>
  <c r="N1301" i="2"/>
  <c r="O1301" i="2"/>
  <c r="M1301" i="2" s="1"/>
  <c r="P1301" i="2"/>
  <c r="J1302" i="2"/>
  <c r="S1302" i="2" s="1"/>
  <c r="N1302" i="2"/>
  <c r="O1302" i="2"/>
  <c r="M1302" i="2" s="1"/>
  <c r="P1302" i="2"/>
  <c r="J1303" i="2"/>
  <c r="S1303" i="2" s="1"/>
  <c r="N1303" i="2"/>
  <c r="O1303" i="2"/>
  <c r="M1303" i="2" s="1"/>
  <c r="P1303" i="2"/>
  <c r="J1304" i="2"/>
  <c r="S1304" i="2" s="1"/>
  <c r="N1304" i="2"/>
  <c r="P1304" i="2"/>
  <c r="J1305" i="2"/>
  <c r="S1305" i="2" s="1"/>
  <c r="N1305" i="2"/>
  <c r="O1305" i="2"/>
  <c r="M1305" i="2" s="1"/>
  <c r="P1305" i="2"/>
  <c r="J1306" i="2"/>
  <c r="S1306" i="2" s="1"/>
  <c r="N1306" i="2"/>
  <c r="O1306" i="2"/>
  <c r="M1306" i="2" s="1"/>
  <c r="P1306" i="2"/>
  <c r="J1307" i="2"/>
  <c r="S1307" i="2" s="1"/>
  <c r="N1307" i="2"/>
  <c r="O1307" i="2"/>
  <c r="M1307" i="2" s="1"/>
  <c r="P1307" i="2"/>
  <c r="J1308" i="2"/>
  <c r="S1308" i="2" s="1"/>
  <c r="N1308" i="2"/>
  <c r="O1308" i="2"/>
  <c r="M1308" i="2" s="1"/>
  <c r="P1308" i="2"/>
  <c r="J1309" i="2"/>
  <c r="S1309" i="2" s="1"/>
  <c r="N1309" i="2"/>
  <c r="O1309" i="2"/>
  <c r="M1309" i="2" s="1"/>
  <c r="P1309" i="2"/>
  <c r="J1310" i="2"/>
  <c r="S1310" i="2" s="1"/>
  <c r="N1310" i="2"/>
  <c r="P1310" i="2"/>
  <c r="J1311" i="2"/>
  <c r="S1311" i="2" s="1"/>
  <c r="N1311" i="2"/>
  <c r="O1311" i="2"/>
  <c r="M1311" i="2" s="1"/>
  <c r="P1311" i="2"/>
  <c r="J1312" i="2"/>
  <c r="S1312" i="2" s="1"/>
  <c r="M1312" i="2"/>
  <c r="N1312" i="2"/>
  <c r="O1312" i="2"/>
  <c r="P1312" i="2"/>
  <c r="J1313" i="2"/>
  <c r="S1313" i="2" s="1"/>
  <c r="M1313" i="2"/>
  <c r="N1313" i="2"/>
  <c r="O1313" i="2"/>
  <c r="P1313" i="2"/>
  <c r="J1314" i="2"/>
  <c r="S1314" i="2" s="1"/>
  <c r="N1314" i="2"/>
  <c r="O1314" i="2"/>
  <c r="M1314" i="2" s="1"/>
  <c r="P1314" i="2"/>
  <c r="J1315" i="2"/>
  <c r="S1315" i="2" s="1"/>
  <c r="N1315" i="2"/>
  <c r="P1315" i="2"/>
  <c r="J1316" i="2"/>
  <c r="S1316" i="2" s="1"/>
  <c r="N1316" i="2"/>
  <c r="P1316" i="2"/>
  <c r="J1317" i="2"/>
  <c r="S1317" i="2" s="1"/>
  <c r="M1317" i="2"/>
  <c r="N1317" i="2"/>
  <c r="O1317" i="2"/>
  <c r="P1317" i="2"/>
  <c r="J1318" i="2"/>
  <c r="S1318" i="2" s="1"/>
  <c r="N1318" i="2"/>
  <c r="O1318" i="2"/>
  <c r="M1318" i="2" s="1"/>
  <c r="P1318" i="2"/>
  <c r="J1319" i="2"/>
  <c r="S1319" i="2" s="1"/>
  <c r="N1319" i="2"/>
  <c r="O1319" i="2"/>
  <c r="M1319" i="2" s="1"/>
  <c r="P1319" i="2"/>
  <c r="J1320" i="2"/>
  <c r="S1320" i="2" s="1"/>
  <c r="M1320" i="2"/>
  <c r="N1320" i="2"/>
  <c r="O1320" i="2"/>
  <c r="P1320" i="2"/>
  <c r="J1321" i="2"/>
  <c r="S1321" i="2" s="1"/>
  <c r="N1321" i="2"/>
  <c r="O1321" i="2"/>
  <c r="M1321" i="2" s="1"/>
  <c r="P1321" i="2"/>
  <c r="J1322" i="2"/>
  <c r="S1322" i="2" s="1"/>
  <c r="M1322" i="2"/>
  <c r="N1322" i="2"/>
  <c r="O1322" i="2"/>
  <c r="P1322" i="2"/>
  <c r="J1323" i="2"/>
  <c r="S1323" i="2" s="1"/>
  <c r="M1323" i="2"/>
  <c r="N1323" i="2"/>
  <c r="O1323" i="2"/>
  <c r="P1323" i="2"/>
  <c r="J1324" i="2"/>
  <c r="S1324" i="2" s="1"/>
  <c r="J1325" i="2"/>
  <c r="S1325" i="2" s="1"/>
  <c r="N1325" i="2"/>
  <c r="O1325" i="2"/>
  <c r="M1325" i="2" s="1"/>
  <c r="P1325" i="2"/>
  <c r="J1326" i="2"/>
  <c r="S1326" i="2" s="1"/>
  <c r="N1326" i="2"/>
  <c r="P1326" i="2"/>
  <c r="J1327" i="2"/>
  <c r="S1327" i="2" s="1"/>
  <c r="M1327" i="2"/>
  <c r="N1327" i="2"/>
  <c r="O1327" i="2"/>
  <c r="P1327" i="2"/>
  <c r="J1328" i="2"/>
  <c r="S1328" i="2" s="1"/>
  <c r="N1328" i="2"/>
  <c r="O1328" i="2"/>
  <c r="M1328" i="2" s="1"/>
  <c r="P1328" i="2"/>
  <c r="J1329" i="2"/>
  <c r="S1329" i="2" s="1"/>
  <c r="N1329" i="2"/>
  <c r="P1329" i="2"/>
  <c r="J1330" i="2"/>
  <c r="S1330" i="2" s="1"/>
  <c r="M1330" i="2"/>
  <c r="O1330" i="2"/>
  <c r="P1330" i="2"/>
  <c r="N1330" i="2" s="1"/>
  <c r="J1331" i="2"/>
  <c r="S1331" i="2" s="1"/>
  <c r="J1332" i="2"/>
  <c r="S1332" i="2" s="1"/>
  <c r="O1332" i="2"/>
  <c r="P1332" i="2" s="1"/>
  <c r="N1332" i="2" s="1"/>
  <c r="J1333" i="2"/>
  <c r="S1333" i="2" s="1"/>
  <c r="M1333" i="2"/>
  <c r="N1333" i="2"/>
  <c r="O1333" i="2"/>
  <c r="P1333" i="2"/>
  <c r="J1334" i="2"/>
  <c r="S1334" i="2" s="1"/>
  <c r="M1334" i="2"/>
  <c r="N1334" i="2"/>
  <c r="O1334" i="2"/>
  <c r="P1334" i="2"/>
  <c r="J1335" i="2"/>
  <c r="S1335" i="2" s="1"/>
  <c r="O1335" i="2"/>
  <c r="P1335" i="2" s="1"/>
  <c r="N1335" i="2" s="1"/>
  <c r="J1336" i="2"/>
  <c r="S1336" i="2" s="1"/>
  <c r="N1336" i="2"/>
  <c r="P1336" i="2"/>
  <c r="J1337" i="2"/>
  <c r="S1337" i="2" s="1"/>
  <c r="N1337" i="2"/>
  <c r="P1337" i="2"/>
  <c r="J1338" i="2"/>
  <c r="S1338" i="2" s="1"/>
  <c r="N1338" i="2"/>
  <c r="O1338" i="2"/>
  <c r="M1338" i="2" s="1"/>
  <c r="P1338" i="2"/>
  <c r="J1339" i="2"/>
  <c r="S1339" i="2" s="1"/>
  <c r="J1340" i="2"/>
  <c r="S1340" i="2" s="1"/>
  <c r="N1340" i="2"/>
  <c r="P1340" i="2"/>
  <c r="J1341" i="2"/>
  <c r="S1341" i="2" s="1"/>
  <c r="N1341" i="2"/>
  <c r="P1341" i="2"/>
  <c r="J1342" i="2"/>
  <c r="S1342" i="2" s="1"/>
  <c r="N1342" i="2"/>
  <c r="O1342" i="2"/>
  <c r="M1342" i="2" s="1"/>
  <c r="P1342" i="2"/>
  <c r="J1343" i="2"/>
  <c r="S1343" i="2" s="1"/>
  <c r="N1343" i="2"/>
  <c r="O1343" i="2"/>
  <c r="M1343" i="2" s="1"/>
  <c r="P1343" i="2"/>
  <c r="J1344" i="2"/>
  <c r="S1344" i="2" s="1"/>
  <c r="M1344" i="2"/>
  <c r="N1344" i="2"/>
  <c r="O1344" i="2"/>
  <c r="P1344" i="2"/>
  <c r="J1345" i="2"/>
  <c r="S1345" i="2" s="1"/>
  <c r="N1345" i="2"/>
  <c r="P1345" i="2"/>
  <c r="J1346" i="2"/>
  <c r="S1346" i="2" s="1"/>
  <c r="N1346" i="2"/>
  <c r="O1346" i="2"/>
  <c r="M1346" i="2" s="1"/>
  <c r="P1346" i="2"/>
  <c r="J1347" i="2"/>
  <c r="S1347" i="2" s="1"/>
  <c r="N1347" i="2"/>
  <c r="P1347" i="2"/>
  <c r="J1348" i="2"/>
  <c r="S1348" i="2" s="1"/>
  <c r="N1348" i="2"/>
  <c r="P1348" i="2"/>
  <c r="J1349" i="2"/>
  <c r="S1349" i="2" s="1"/>
  <c r="N1349" i="2"/>
  <c r="P1349" i="2"/>
  <c r="J1350" i="2"/>
  <c r="S1350" i="2" s="1"/>
  <c r="N1350" i="2"/>
  <c r="O1350" i="2"/>
  <c r="M1350" i="2" s="1"/>
  <c r="P1350" i="2"/>
  <c r="J1351" i="2"/>
  <c r="S1351" i="2" s="1"/>
  <c r="N1351" i="2"/>
  <c r="P1351" i="2"/>
  <c r="J1352" i="2"/>
  <c r="S1352" i="2" s="1"/>
  <c r="J1353" i="2"/>
  <c r="S1353" i="2" s="1"/>
  <c r="J1354" i="2"/>
  <c r="S1354" i="2" s="1"/>
  <c r="N1354" i="2"/>
  <c r="P1354" i="2"/>
  <c r="J1355" i="2"/>
  <c r="S1355" i="2" s="1"/>
  <c r="N1355" i="2"/>
  <c r="P1355" i="2"/>
  <c r="J1356" i="2"/>
  <c r="S1356" i="2" s="1"/>
  <c r="N1356" i="2"/>
  <c r="P1356" i="2"/>
  <c r="J1357" i="2"/>
  <c r="S1357" i="2" s="1"/>
  <c r="J1358" i="2"/>
  <c r="S1358" i="2" s="1"/>
  <c r="O1358" i="2"/>
  <c r="J1359" i="2"/>
  <c r="S1359" i="2" s="1"/>
  <c r="N1359" i="2"/>
  <c r="P1359" i="2"/>
  <c r="J1360" i="2"/>
  <c r="S1360" i="2" s="1"/>
  <c r="N1360" i="2"/>
  <c r="O1360" i="2"/>
  <c r="M1360" i="2" s="1"/>
  <c r="P1360" i="2"/>
  <c r="J1361" i="2"/>
  <c r="S1361" i="2" s="1"/>
  <c r="N1361" i="2"/>
  <c r="O1361" i="2"/>
  <c r="M1361" i="2" s="1"/>
  <c r="P1361" i="2"/>
  <c r="J1362" i="2"/>
  <c r="S1362" i="2" s="1"/>
  <c r="N1362" i="2"/>
  <c r="O1362" i="2"/>
  <c r="M1362" i="2" s="1"/>
  <c r="P1362" i="2"/>
  <c r="J1363" i="2"/>
  <c r="S1363" i="2" s="1"/>
  <c r="N1363" i="2"/>
  <c r="P1363" i="2"/>
  <c r="J1364" i="2"/>
  <c r="S1364" i="2" s="1"/>
  <c r="N1364" i="2"/>
  <c r="P1364" i="2"/>
  <c r="J1365" i="2"/>
  <c r="S1365" i="2" s="1"/>
  <c r="N1365" i="2"/>
  <c r="O1365" i="2"/>
  <c r="M1365" i="2" s="1"/>
  <c r="P1365" i="2"/>
  <c r="J1366" i="2"/>
  <c r="S1366" i="2" s="1"/>
  <c r="N1366" i="2"/>
  <c r="P1366" i="2"/>
  <c r="J1367" i="2"/>
  <c r="S1367" i="2" s="1"/>
  <c r="N1367" i="2"/>
  <c r="P1367" i="2"/>
  <c r="J1368" i="2"/>
  <c r="S1368" i="2" s="1"/>
  <c r="N1368" i="2"/>
  <c r="P1368" i="2"/>
  <c r="J1369" i="2"/>
  <c r="S1369" i="2" s="1"/>
  <c r="N1369" i="2"/>
  <c r="P1369" i="2"/>
  <c r="J1370" i="2"/>
  <c r="S1370" i="2" s="1"/>
  <c r="M1370" i="2"/>
  <c r="N1370" i="2"/>
  <c r="O1370" i="2"/>
  <c r="P1370" i="2"/>
  <c r="J1371" i="2"/>
  <c r="S1371" i="2" s="1"/>
  <c r="N1371" i="2"/>
  <c r="O1371" i="2"/>
  <c r="M1371" i="2" s="1"/>
  <c r="P1371" i="2"/>
  <c r="J1372" i="2"/>
  <c r="S1372" i="2" s="1"/>
  <c r="N1372" i="2"/>
  <c r="P1372" i="2"/>
  <c r="J1373" i="2"/>
  <c r="S1373" i="2" s="1"/>
  <c r="N1373" i="2"/>
  <c r="P1373" i="2"/>
  <c r="J1374" i="2"/>
  <c r="S1374" i="2" s="1"/>
  <c r="N1374" i="2"/>
  <c r="P1374" i="2"/>
  <c r="J1375" i="2"/>
  <c r="S1375" i="2" s="1"/>
  <c r="N1375" i="2"/>
  <c r="P1375" i="2"/>
  <c r="J1376" i="2"/>
  <c r="S1376" i="2" s="1"/>
  <c r="N1376" i="2"/>
  <c r="O1376" i="2"/>
  <c r="M1376" i="2" s="1"/>
  <c r="P1376" i="2"/>
  <c r="J1377" i="2"/>
  <c r="S1377" i="2" s="1"/>
  <c r="N1377" i="2"/>
  <c r="P1377" i="2"/>
  <c r="J1378" i="2"/>
  <c r="S1378" i="2" s="1"/>
  <c r="N1378" i="2"/>
  <c r="P1378" i="2"/>
  <c r="J1379" i="2"/>
  <c r="S1379" i="2" s="1"/>
  <c r="J1380" i="2"/>
  <c r="S1380" i="2" s="1"/>
  <c r="J1381" i="2"/>
  <c r="S1381" i="2" s="1"/>
  <c r="N1381" i="2"/>
  <c r="P1381" i="2"/>
  <c r="J1382" i="2"/>
  <c r="S1382" i="2" s="1"/>
  <c r="N1382" i="2"/>
  <c r="P1382" i="2"/>
  <c r="J1383" i="2"/>
  <c r="S1383" i="2" s="1"/>
  <c r="N1383" i="2"/>
  <c r="P1383" i="2"/>
  <c r="J1384" i="2"/>
  <c r="S1384" i="2" s="1"/>
  <c r="N1384" i="2"/>
  <c r="P1384" i="2"/>
  <c r="J1385" i="2"/>
  <c r="S1385" i="2" s="1"/>
  <c r="N1385" i="2"/>
  <c r="O1385" i="2"/>
  <c r="M1385" i="2" s="1"/>
  <c r="P1385" i="2"/>
  <c r="J1386" i="2"/>
  <c r="S1386" i="2" s="1"/>
  <c r="N1386" i="2"/>
  <c r="P1386" i="2"/>
  <c r="J1387" i="2"/>
  <c r="S1387" i="2" s="1"/>
  <c r="M1387" i="2"/>
  <c r="N1387" i="2"/>
  <c r="O1387" i="2"/>
  <c r="P1387" i="2"/>
  <c r="J1388" i="2"/>
  <c r="S1388" i="2" s="1"/>
  <c r="N1388" i="2"/>
  <c r="P1388" i="2"/>
  <c r="J1389" i="2"/>
  <c r="S1389" i="2" s="1"/>
  <c r="M1389" i="2"/>
  <c r="N1389" i="2"/>
  <c r="O1389" i="2"/>
  <c r="P1389" i="2"/>
  <c r="J1390" i="2"/>
  <c r="S1390" i="2" s="1"/>
  <c r="N1390" i="2"/>
  <c r="P1390" i="2"/>
  <c r="J1391" i="2"/>
  <c r="S1391" i="2" s="1"/>
  <c r="N1391" i="2"/>
  <c r="O1391" i="2"/>
  <c r="M1391" i="2" s="1"/>
  <c r="P1391" i="2"/>
  <c r="J1392" i="2"/>
  <c r="S1392" i="2" s="1"/>
  <c r="N1392" i="2"/>
  <c r="O1392" i="2"/>
  <c r="M1392" i="2" s="1"/>
  <c r="P1392" i="2"/>
  <c r="J1393" i="2"/>
  <c r="S1393" i="2" s="1"/>
  <c r="N1393" i="2"/>
  <c r="O1393" i="2"/>
  <c r="M1393" i="2" s="1"/>
  <c r="P1393" i="2"/>
  <c r="J1394" i="2"/>
  <c r="S1394" i="2" s="1"/>
  <c r="N1394" i="2"/>
  <c r="P1394" i="2"/>
  <c r="J1395" i="2"/>
  <c r="S1395" i="2" s="1"/>
  <c r="N1395" i="2"/>
  <c r="P1395" i="2"/>
  <c r="J1396" i="2"/>
  <c r="S1396" i="2" s="1"/>
  <c r="N1396" i="2"/>
  <c r="P1396" i="2"/>
  <c r="J1397" i="2"/>
  <c r="S1397" i="2" s="1"/>
  <c r="N1397" i="2"/>
  <c r="O1397" i="2"/>
  <c r="M1397" i="2" s="1"/>
  <c r="P1397" i="2"/>
  <c r="J1398" i="2"/>
  <c r="S1398" i="2" s="1"/>
  <c r="N1398" i="2"/>
  <c r="O1398" i="2"/>
  <c r="M1398" i="2" s="1"/>
  <c r="P1398" i="2"/>
  <c r="J1399" i="2"/>
  <c r="S1399" i="2" s="1"/>
  <c r="N1399" i="2"/>
  <c r="O1399" i="2"/>
  <c r="M1399" i="2" s="1"/>
  <c r="P1399" i="2"/>
  <c r="J1400" i="2"/>
  <c r="S1400" i="2" s="1"/>
  <c r="N1400" i="2"/>
  <c r="O1400" i="2"/>
  <c r="M1400" i="2" s="1"/>
  <c r="P1400" i="2"/>
  <c r="J1401" i="2"/>
  <c r="S1401" i="2" s="1"/>
  <c r="N1401" i="2"/>
  <c r="O1401" i="2"/>
  <c r="M1401" i="2" s="1"/>
  <c r="P1401" i="2"/>
  <c r="J1402" i="2"/>
  <c r="S1402" i="2" s="1"/>
  <c r="N1402" i="2"/>
  <c r="O1402" i="2"/>
  <c r="M1402" i="2" s="1"/>
  <c r="P1402" i="2"/>
  <c r="J1403" i="2"/>
  <c r="S1403" i="2" s="1"/>
  <c r="M1403" i="2"/>
  <c r="O1403" i="2"/>
  <c r="P1403" i="2" s="1"/>
  <c r="N1403" i="2" s="1"/>
  <c r="J1404" i="2"/>
  <c r="S1404" i="2" s="1"/>
  <c r="M1404" i="2"/>
  <c r="O1404" i="2"/>
  <c r="P1404" i="2" s="1"/>
  <c r="N1404" i="2" s="1"/>
  <c r="J1405" i="2"/>
  <c r="S1405" i="2" s="1"/>
  <c r="N1405" i="2"/>
  <c r="O1405" i="2"/>
  <c r="M1405" i="2" s="1"/>
  <c r="P1405" i="2"/>
  <c r="J1406" i="2"/>
  <c r="S1406" i="2" s="1"/>
  <c r="N1406" i="2"/>
  <c r="O1406" i="2"/>
  <c r="M1406" i="2" s="1"/>
  <c r="P1406" i="2"/>
  <c r="J1407" i="2"/>
  <c r="S1407" i="2" s="1"/>
  <c r="M1407" i="2"/>
  <c r="N1407" i="2"/>
  <c r="O1407" i="2"/>
  <c r="P1407" i="2"/>
  <c r="J1408" i="2"/>
  <c r="S1408" i="2" s="1"/>
  <c r="J1409" i="2"/>
  <c r="S1409" i="2" s="1"/>
  <c r="J1410" i="2"/>
  <c r="S1410" i="2" s="1"/>
  <c r="N1410" i="2"/>
  <c r="P1410" i="2"/>
  <c r="J1411" i="2"/>
  <c r="S1411" i="2" s="1"/>
  <c r="N1411" i="2"/>
  <c r="P1411" i="2"/>
  <c r="J1412" i="2"/>
  <c r="S1412" i="2" s="1"/>
  <c r="N1412" i="2"/>
  <c r="P1412" i="2"/>
  <c r="J1413" i="2"/>
  <c r="S1413" i="2" s="1"/>
  <c r="M1413" i="2"/>
  <c r="N1413" i="2"/>
  <c r="O1413" i="2"/>
  <c r="P1413" i="2"/>
  <c r="J1414" i="2"/>
  <c r="S1414" i="2" s="1"/>
  <c r="N1414" i="2"/>
  <c r="P1414" i="2"/>
  <c r="J1415" i="2"/>
  <c r="S1415" i="2" s="1"/>
  <c r="M1415" i="2"/>
  <c r="N1415" i="2"/>
  <c r="O1415" i="2"/>
  <c r="P1415" i="2"/>
  <c r="J1416" i="2"/>
  <c r="S1416" i="2" s="1"/>
  <c r="M1416" i="2"/>
  <c r="N1416" i="2"/>
  <c r="O1416" i="2"/>
  <c r="P1416" i="2"/>
  <c r="J1417" i="2"/>
  <c r="S1417" i="2" s="1"/>
  <c r="N1417" i="2"/>
  <c r="P1417" i="2"/>
  <c r="J1418" i="2"/>
  <c r="S1418" i="2" s="1"/>
  <c r="N1418" i="2"/>
  <c r="P1418" i="2"/>
  <c r="J1419" i="2"/>
  <c r="S1419" i="2" s="1"/>
  <c r="J1420" i="2"/>
  <c r="S1420" i="2" s="1"/>
  <c r="M1420" i="2"/>
  <c r="N1420" i="2"/>
  <c r="O1420" i="2"/>
  <c r="P1420" i="2"/>
  <c r="J1421" i="2"/>
  <c r="S1421" i="2" s="1"/>
  <c r="N1421" i="2"/>
  <c r="P1421" i="2"/>
  <c r="J1422" i="2"/>
  <c r="S1422" i="2" s="1"/>
  <c r="N1422" i="2"/>
  <c r="P1422" i="2"/>
  <c r="J1423" i="2"/>
  <c r="S1423" i="2" s="1"/>
  <c r="N1423" i="2"/>
  <c r="P1423" i="2"/>
  <c r="J1424" i="2"/>
  <c r="S1424" i="2" s="1"/>
  <c r="M1424" i="2"/>
  <c r="N1424" i="2"/>
  <c r="O1424" i="2"/>
  <c r="P1424" i="2"/>
  <c r="J1425" i="2"/>
  <c r="S1425" i="2" s="1"/>
  <c r="N1425" i="2"/>
  <c r="P1425" i="2"/>
  <c r="J1426" i="2"/>
  <c r="S1426" i="2" s="1"/>
  <c r="M1426" i="2"/>
  <c r="N1426" i="2"/>
  <c r="O1426" i="2"/>
  <c r="P1426" i="2"/>
  <c r="J1427" i="2"/>
  <c r="S1427" i="2" s="1"/>
  <c r="N1427" i="2"/>
  <c r="P1427" i="2"/>
  <c r="J1428" i="2"/>
  <c r="S1428" i="2" s="1"/>
  <c r="N1428" i="2"/>
  <c r="P1428" i="2"/>
  <c r="J1429" i="2"/>
  <c r="S1429" i="2" s="1"/>
  <c r="N1429" i="2"/>
  <c r="O1429" i="2"/>
  <c r="M1429" i="2" s="1"/>
  <c r="P1429" i="2"/>
  <c r="J1430" i="2"/>
  <c r="S1430" i="2" s="1"/>
  <c r="N1430" i="2"/>
  <c r="P1430" i="2"/>
  <c r="J1431" i="2"/>
  <c r="S1431" i="2" s="1"/>
  <c r="M1431" i="2"/>
  <c r="N1431" i="2"/>
  <c r="O1431" i="2"/>
  <c r="P1431" i="2"/>
  <c r="J1432" i="2"/>
  <c r="S1432" i="2" s="1"/>
  <c r="M1432" i="2"/>
  <c r="N1432" i="2"/>
  <c r="O1432" i="2"/>
  <c r="P1432" i="2"/>
  <c r="J1433" i="2"/>
  <c r="S1433" i="2" s="1"/>
  <c r="N1433" i="2"/>
  <c r="P1433" i="2"/>
  <c r="J1434" i="2"/>
  <c r="S1434" i="2" s="1"/>
  <c r="N1434" i="2"/>
  <c r="P1434" i="2"/>
  <c r="J1435" i="2"/>
  <c r="S1435" i="2" s="1"/>
  <c r="N1435" i="2"/>
  <c r="P1435" i="2"/>
  <c r="J1436" i="2"/>
  <c r="S1436" i="2" s="1"/>
  <c r="M1436" i="2"/>
  <c r="N1436" i="2"/>
  <c r="O1436" i="2"/>
  <c r="P1436" i="2"/>
  <c r="J1437" i="2"/>
  <c r="S1437" i="2" s="1"/>
  <c r="N1437" i="2"/>
  <c r="P1437" i="2"/>
  <c r="J1438" i="2"/>
  <c r="S1438" i="2" s="1"/>
  <c r="M1438" i="2"/>
  <c r="N1438" i="2"/>
  <c r="O1438" i="2"/>
  <c r="P1438" i="2"/>
  <c r="J1439" i="2"/>
  <c r="S1439" i="2" s="1"/>
  <c r="N1439" i="2"/>
  <c r="O1439" i="2"/>
  <c r="M1439" i="2" s="1"/>
  <c r="P1439" i="2"/>
  <c r="J1440" i="2"/>
  <c r="S1440" i="2" s="1"/>
  <c r="N1440" i="2"/>
  <c r="P1440" i="2"/>
  <c r="J1441" i="2"/>
  <c r="S1441" i="2" s="1"/>
  <c r="N1441" i="2"/>
  <c r="P1441" i="2"/>
  <c r="J1442" i="2"/>
  <c r="S1442" i="2" s="1"/>
  <c r="N1442" i="2"/>
  <c r="P1442" i="2"/>
  <c r="J1443" i="2"/>
  <c r="S1443" i="2" s="1"/>
  <c r="N1443" i="2"/>
  <c r="P1443" i="2"/>
  <c r="J1444" i="2"/>
  <c r="S1444" i="2" s="1"/>
  <c r="N1444" i="2"/>
  <c r="P1444" i="2"/>
  <c r="J1445" i="2"/>
  <c r="S1445" i="2" s="1"/>
  <c r="N1445" i="2"/>
  <c r="P1445" i="2"/>
  <c r="J1446" i="2"/>
  <c r="S1446" i="2" s="1"/>
  <c r="N1446" i="2"/>
  <c r="P1446" i="2"/>
  <c r="J1447" i="2"/>
  <c r="S1447" i="2" s="1"/>
  <c r="N1447" i="2"/>
  <c r="P1447" i="2"/>
  <c r="J1448" i="2"/>
  <c r="S1448" i="2" s="1"/>
  <c r="N1448" i="2"/>
  <c r="P1448" i="2"/>
  <c r="J1449" i="2"/>
  <c r="S1449" i="2" s="1"/>
  <c r="N1449" i="2"/>
  <c r="P1449" i="2"/>
  <c r="J1450" i="2"/>
  <c r="S1450" i="2" s="1"/>
  <c r="J1451" i="2"/>
  <c r="S1451" i="2" s="1"/>
  <c r="M1451" i="2"/>
  <c r="N1451" i="2"/>
  <c r="O1451" i="2"/>
  <c r="P1451" i="2"/>
  <c r="J1452" i="2"/>
  <c r="S1452" i="2" s="1"/>
  <c r="J1453" i="2"/>
  <c r="S1453" i="2" s="1"/>
  <c r="N1453" i="2"/>
  <c r="P1453" i="2"/>
  <c r="J1454" i="2"/>
  <c r="S1454" i="2" s="1"/>
  <c r="N1454" i="2"/>
  <c r="O1454" i="2"/>
  <c r="M1454" i="2" s="1"/>
  <c r="P1454" i="2"/>
  <c r="J1455" i="2"/>
  <c r="S1455" i="2" s="1"/>
  <c r="N1455" i="2"/>
  <c r="P1455" i="2"/>
  <c r="J1456" i="2"/>
  <c r="S1456" i="2" s="1"/>
  <c r="N1456" i="2"/>
  <c r="P1456" i="2"/>
  <c r="J1457" i="2"/>
  <c r="S1457" i="2" s="1"/>
  <c r="N1457" i="2"/>
  <c r="P1457" i="2"/>
  <c r="J1458" i="2"/>
  <c r="S1458" i="2" s="1"/>
  <c r="N1458" i="2"/>
  <c r="P1458" i="2"/>
  <c r="J1459" i="2"/>
  <c r="S1459" i="2" s="1"/>
  <c r="N1459" i="2"/>
  <c r="P1459" i="2"/>
  <c r="J1460" i="2"/>
  <c r="S1460" i="2" s="1"/>
  <c r="N1460" i="2"/>
  <c r="P1460" i="2"/>
  <c r="J1461" i="2"/>
  <c r="S1461" i="2" s="1"/>
  <c r="N1461" i="2"/>
  <c r="O1461" i="2"/>
  <c r="M1461" i="2" s="1"/>
  <c r="P1461" i="2"/>
  <c r="J1462" i="2"/>
  <c r="S1462" i="2" s="1"/>
  <c r="N1462" i="2"/>
  <c r="O1462" i="2"/>
  <c r="M1462" i="2" s="1"/>
  <c r="P1462" i="2"/>
  <c r="J1463" i="2"/>
  <c r="S1463" i="2" s="1"/>
  <c r="M1463" i="2"/>
  <c r="N1463" i="2"/>
  <c r="O1463" i="2"/>
  <c r="P1463" i="2"/>
  <c r="J1464" i="2"/>
  <c r="S1464" i="2" s="1"/>
  <c r="N1464" i="2"/>
  <c r="P1464" i="2"/>
  <c r="J1465" i="2"/>
  <c r="S1465" i="2" s="1"/>
  <c r="O1465" i="2"/>
  <c r="M1465" i="2" s="1"/>
  <c r="J1466" i="2"/>
  <c r="S1466" i="2" s="1"/>
  <c r="O1466" i="2"/>
  <c r="M1466" i="2" s="1"/>
  <c r="J1467" i="2"/>
  <c r="S1467" i="2" s="1"/>
  <c r="N1467" i="2"/>
  <c r="O1467" i="2"/>
  <c r="M1467" i="2" s="1"/>
  <c r="P1467" i="2"/>
  <c r="J1468" i="2"/>
  <c r="S1468" i="2" s="1"/>
  <c r="N1468" i="2"/>
  <c r="O1468" i="2"/>
  <c r="M1468" i="2" s="1"/>
  <c r="P1468" i="2"/>
  <c r="J1469" i="2"/>
  <c r="S1469" i="2" s="1"/>
  <c r="N1469" i="2"/>
  <c r="O1469" i="2"/>
  <c r="M1469" i="2" s="1"/>
  <c r="P1469" i="2"/>
  <c r="J1470" i="2"/>
  <c r="S1470" i="2" s="1"/>
  <c r="N1470" i="2"/>
  <c r="O1470" i="2"/>
  <c r="M1470" i="2" s="1"/>
  <c r="P1470" i="2"/>
  <c r="J1471" i="2"/>
  <c r="S1471" i="2" s="1"/>
  <c r="M1471" i="2"/>
  <c r="N1471" i="2"/>
  <c r="O1471" i="2"/>
  <c r="P1471" i="2"/>
  <c r="J1472" i="2"/>
  <c r="S1472" i="2" s="1"/>
  <c r="N1472" i="2"/>
  <c r="P1472" i="2"/>
  <c r="J1473" i="2"/>
  <c r="S1473" i="2" s="1"/>
  <c r="N1473" i="2"/>
  <c r="P1473" i="2"/>
  <c r="J1474" i="2"/>
  <c r="S1474" i="2" s="1"/>
  <c r="M1474" i="2"/>
  <c r="N1474" i="2"/>
  <c r="O1474" i="2"/>
  <c r="P1474" i="2"/>
  <c r="J1475" i="2"/>
  <c r="S1475" i="2" s="1"/>
  <c r="M1475" i="2"/>
  <c r="N1475" i="2"/>
  <c r="O1475" i="2"/>
  <c r="P1475" i="2"/>
  <c r="J1476" i="2"/>
  <c r="S1476" i="2" s="1"/>
  <c r="N1476" i="2"/>
  <c r="O1476" i="2"/>
  <c r="M1476" i="2" s="1"/>
  <c r="P1476" i="2"/>
  <c r="J1477" i="2"/>
  <c r="S1477" i="2" s="1"/>
  <c r="N1477" i="2"/>
  <c r="O1477" i="2"/>
  <c r="M1477" i="2" s="1"/>
  <c r="P1477" i="2"/>
  <c r="J1478" i="2"/>
  <c r="S1478" i="2" s="1"/>
  <c r="M1478" i="2"/>
  <c r="N1478" i="2"/>
  <c r="O1478" i="2"/>
  <c r="P1478" i="2"/>
  <c r="J1479" i="2"/>
  <c r="S1479" i="2" s="1"/>
  <c r="N1479" i="2"/>
  <c r="P1479" i="2"/>
  <c r="J1480" i="2"/>
  <c r="S1480" i="2" s="1"/>
  <c r="N1480" i="2"/>
  <c r="O1480" i="2"/>
  <c r="M1480" i="2" s="1"/>
  <c r="P1480" i="2"/>
  <c r="J1481" i="2"/>
  <c r="S1481" i="2" s="1"/>
  <c r="N1481" i="2"/>
  <c r="P1481" i="2"/>
  <c r="J1482" i="2"/>
  <c r="S1482" i="2" s="1"/>
  <c r="N1482" i="2"/>
  <c r="O1482" i="2"/>
  <c r="M1482" i="2" s="1"/>
  <c r="P1482" i="2"/>
  <c r="J1483" i="2"/>
  <c r="S1483" i="2" s="1"/>
  <c r="J1484" i="2"/>
  <c r="S1484" i="2" s="1"/>
  <c r="M1484" i="2"/>
  <c r="N1484" i="2"/>
  <c r="O1484" i="2"/>
  <c r="P1484" i="2"/>
  <c r="J1485" i="2"/>
  <c r="S1485" i="2" s="1"/>
  <c r="N1485" i="2"/>
  <c r="P1485" i="2"/>
  <c r="J1486" i="2"/>
  <c r="S1486" i="2" s="1"/>
  <c r="N1486" i="2"/>
  <c r="O1486" i="2"/>
  <c r="M1486" i="2" s="1"/>
  <c r="P1486" i="2"/>
  <c r="J1487" i="2"/>
  <c r="S1487" i="2" s="1"/>
  <c r="N1487" i="2"/>
  <c r="O1487" i="2"/>
  <c r="M1487" i="2" s="1"/>
  <c r="P1487" i="2"/>
  <c r="J1488" i="2"/>
  <c r="S1488" i="2" s="1"/>
  <c r="N1488" i="2"/>
  <c r="O1488" i="2"/>
  <c r="M1488" i="2" s="1"/>
  <c r="P1488" i="2"/>
  <c r="J1489" i="2"/>
  <c r="S1489" i="2" s="1"/>
  <c r="M1489" i="2"/>
  <c r="N1489" i="2"/>
  <c r="O1489" i="2"/>
  <c r="P1489" i="2"/>
  <c r="J1490" i="2"/>
  <c r="S1490" i="2" s="1"/>
  <c r="J1491" i="2"/>
  <c r="S1491" i="2" s="1"/>
  <c r="N1491" i="2"/>
  <c r="O1491" i="2"/>
  <c r="M1491" i="2" s="1"/>
  <c r="P1491" i="2"/>
  <c r="J1492" i="2"/>
  <c r="S1492" i="2" s="1"/>
  <c r="J1493" i="2"/>
  <c r="S1493" i="2" s="1"/>
  <c r="J1494" i="2"/>
  <c r="S1494" i="2" s="1"/>
  <c r="N1494" i="2"/>
  <c r="P1494" i="2"/>
  <c r="J1495" i="2"/>
  <c r="S1495" i="2" s="1"/>
  <c r="N1495" i="2"/>
  <c r="O1495" i="2"/>
  <c r="M1495" i="2" s="1"/>
  <c r="P1495" i="2"/>
  <c r="J1496" i="2"/>
  <c r="S1496" i="2" s="1"/>
  <c r="N1496" i="2"/>
  <c r="P1496" i="2"/>
  <c r="J1497" i="2"/>
  <c r="S1497" i="2" s="1"/>
  <c r="N1497" i="2"/>
  <c r="P1497" i="2"/>
  <c r="J1498" i="2"/>
  <c r="S1498" i="2" s="1"/>
  <c r="N1498" i="2"/>
  <c r="P1498" i="2"/>
  <c r="J1499" i="2"/>
  <c r="S1499" i="2" s="1"/>
  <c r="N1499" i="2"/>
  <c r="P1499" i="2"/>
  <c r="J1500" i="2"/>
  <c r="S1500" i="2" s="1"/>
  <c r="N1500" i="2"/>
  <c r="P1500" i="2"/>
  <c r="J1501" i="2"/>
  <c r="S1501" i="2" s="1"/>
  <c r="N1501" i="2"/>
  <c r="P1501" i="2"/>
  <c r="J1502" i="2"/>
  <c r="S1502" i="2" s="1"/>
  <c r="N1502" i="2"/>
  <c r="P1502" i="2"/>
  <c r="J1503" i="2"/>
  <c r="S1503" i="2" s="1"/>
  <c r="N1503" i="2"/>
  <c r="O1503" i="2"/>
  <c r="M1503" i="2" s="1"/>
  <c r="P1503" i="2"/>
  <c r="J1504" i="2"/>
  <c r="S1504" i="2" s="1"/>
  <c r="N1504" i="2"/>
  <c r="P1504" i="2"/>
  <c r="J1505" i="2"/>
  <c r="S1505" i="2" s="1"/>
  <c r="N1505" i="2"/>
  <c r="P1505" i="2"/>
  <c r="J1506" i="2"/>
  <c r="S1506" i="2" s="1"/>
  <c r="J1507" i="2"/>
  <c r="S1507" i="2" s="1"/>
  <c r="N1507" i="2"/>
  <c r="O1507" i="2"/>
  <c r="M1507" i="2" s="1"/>
  <c r="P1507" i="2"/>
  <c r="J1508" i="2"/>
  <c r="S1508" i="2" s="1"/>
  <c r="N1508" i="2"/>
  <c r="P1508" i="2"/>
  <c r="J1509" i="2"/>
  <c r="S1509" i="2" s="1"/>
  <c r="N1509" i="2"/>
  <c r="P1509" i="2"/>
  <c r="J1510" i="2"/>
  <c r="S1510" i="2" s="1"/>
  <c r="M1510" i="2"/>
  <c r="N1510" i="2"/>
  <c r="O1510" i="2"/>
  <c r="P1510" i="2"/>
  <c r="J1511" i="2"/>
  <c r="S1511" i="2" s="1"/>
  <c r="N1511" i="2"/>
  <c r="P1511" i="2"/>
  <c r="J1512" i="2"/>
  <c r="S1512" i="2" s="1"/>
  <c r="M1512" i="2"/>
  <c r="N1512" i="2"/>
  <c r="O1512" i="2"/>
  <c r="P1512" i="2"/>
  <c r="J1513" i="2"/>
  <c r="S1513" i="2" s="1"/>
  <c r="N1513" i="2"/>
  <c r="P1513" i="2"/>
  <c r="J1514" i="2"/>
  <c r="S1514" i="2" s="1"/>
  <c r="N1514" i="2"/>
  <c r="P1514" i="2"/>
  <c r="J1515" i="2"/>
  <c r="S1515" i="2" s="1"/>
  <c r="N1515" i="2"/>
  <c r="P1515" i="2"/>
  <c r="J1516" i="2"/>
  <c r="S1516" i="2" s="1"/>
  <c r="M1516" i="2"/>
  <c r="N1516" i="2"/>
  <c r="O1516" i="2"/>
  <c r="P1516" i="2"/>
  <c r="J1517" i="2"/>
  <c r="S1517" i="2" s="1"/>
  <c r="J1518" i="2"/>
  <c r="S1518" i="2" s="1"/>
  <c r="J1519" i="2"/>
  <c r="S1519" i="2" s="1"/>
  <c r="N1519" i="2"/>
  <c r="P1519" i="2"/>
  <c r="J1520" i="2"/>
  <c r="S1520" i="2" s="1"/>
  <c r="N1520" i="2"/>
  <c r="P1520" i="2"/>
  <c r="J1521" i="2"/>
  <c r="S1521" i="2" s="1"/>
  <c r="J1522" i="2"/>
  <c r="S1522" i="2" s="1"/>
  <c r="O1522" i="2"/>
  <c r="M1522" i="2" s="1"/>
  <c r="J1523" i="2"/>
  <c r="S1523" i="2" s="1"/>
  <c r="N1523" i="2"/>
  <c r="P1523" i="2"/>
  <c r="J1524" i="2"/>
  <c r="S1524" i="2" s="1"/>
  <c r="N1524" i="2"/>
  <c r="P1524" i="2"/>
  <c r="J1525" i="2"/>
  <c r="S1525" i="2" s="1"/>
  <c r="N1525" i="2"/>
  <c r="P1525" i="2"/>
  <c r="J1526" i="2"/>
  <c r="S1526" i="2" s="1"/>
  <c r="N1526" i="2"/>
  <c r="P1526" i="2"/>
  <c r="J1527" i="2"/>
  <c r="S1527" i="2" s="1"/>
  <c r="N1527" i="2"/>
  <c r="P1527" i="2"/>
  <c r="J1528" i="2"/>
  <c r="S1528" i="2" s="1"/>
  <c r="M1528" i="2"/>
  <c r="N1528" i="2"/>
  <c r="O1528" i="2"/>
  <c r="P1528" i="2"/>
  <c r="J1529" i="2"/>
  <c r="S1529" i="2" s="1"/>
  <c r="N1529" i="2"/>
  <c r="P1529" i="2"/>
  <c r="J1530" i="2"/>
  <c r="S1530" i="2" s="1"/>
  <c r="N1530" i="2"/>
  <c r="P1530" i="2"/>
  <c r="J1531" i="2"/>
  <c r="S1531" i="2" s="1"/>
  <c r="N1531" i="2"/>
  <c r="P1531" i="2"/>
  <c r="J1532" i="2"/>
  <c r="S1532" i="2" s="1"/>
  <c r="J1533" i="2"/>
  <c r="S1533" i="2" s="1"/>
  <c r="N1533" i="2"/>
  <c r="P1533" i="2"/>
  <c r="J1534" i="2"/>
  <c r="S1534" i="2" s="1"/>
  <c r="N1534" i="2"/>
  <c r="P1534" i="2"/>
  <c r="J1535" i="2"/>
  <c r="S1535" i="2" s="1"/>
  <c r="N1535" i="2"/>
  <c r="P1535" i="2"/>
  <c r="J1536" i="2"/>
  <c r="S1536" i="2" s="1"/>
  <c r="N1536" i="2"/>
  <c r="P1536" i="2"/>
  <c r="J1537" i="2"/>
  <c r="S1537" i="2" s="1"/>
  <c r="N1537" i="2"/>
  <c r="P1537" i="2"/>
  <c r="J1538" i="2"/>
  <c r="S1538" i="2" s="1"/>
  <c r="N1538" i="2"/>
  <c r="P1538" i="2"/>
  <c r="J1539" i="2"/>
  <c r="S1539" i="2" s="1"/>
  <c r="N1539" i="2"/>
  <c r="P1539" i="2"/>
  <c r="J1540" i="2"/>
  <c r="S1540" i="2" s="1"/>
  <c r="J1541" i="2"/>
  <c r="S1541" i="2" s="1"/>
  <c r="N1541" i="2"/>
  <c r="O1541" i="2"/>
  <c r="M1541" i="2" s="1"/>
  <c r="P1541" i="2"/>
  <c r="J1542" i="2"/>
  <c r="S1542" i="2" s="1"/>
  <c r="N1542" i="2"/>
  <c r="P1542" i="2"/>
  <c r="J1543" i="2"/>
  <c r="S1543" i="2" s="1"/>
  <c r="N1543" i="2"/>
  <c r="P1543" i="2"/>
  <c r="J1544" i="2"/>
  <c r="S1544" i="2" s="1"/>
  <c r="M1544" i="2"/>
  <c r="N1544" i="2"/>
  <c r="O1544" i="2"/>
  <c r="P1544" i="2"/>
  <c r="J1545" i="2"/>
  <c r="S1545" i="2" s="1"/>
  <c r="N1545" i="2"/>
  <c r="P1545" i="2"/>
  <c r="J1546" i="2"/>
  <c r="S1546" i="2" s="1"/>
  <c r="N1546" i="2"/>
  <c r="P1546" i="2"/>
  <c r="J1547" i="2"/>
  <c r="S1547" i="2" s="1"/>
  <c r="N1547" i="2"/>
  <c r="P1547" i="2"/>
  <c r="J1548" i="2"/>
  <c r="S1548" i="2" s="1"/>
  <c r="N1548" i="2"/>
  <c r="P1548" i="2"/>
  <c r="J1549" i="2"/>
  <c r="S1549" i="2" s="1"/>
  <c r="N1549" i="2"/>
  <c r="P1549" i="2"/>
  <c r="J1550" i="2"/>
  <c r="S1550" i="2" s="1"/>
  <c r="N1550" i="2"/>
  <c r="P1550" i="2"/>
  <c r="J1551" i="2"/>
  <c r="S1551" i="2" s="1"/>
  <c r="M1551" i="2"/>
  <c r="N1551" i="2"/>
  <c r="O1551" i="2"/>
  <c r="P1551" i="2"/>
  <c r="J1552" i="2"/>
  <c r="S1552" i="2" s="1"/>
  <c r="M1552" i="2"/>
  <c r="N1552" i="2"/>
  <c r="O1552" i="2"/>
  <c r="P1552" i="2"/>
  <c r="J1553" i="2"/>
  <c r="S1553" i="2" s="1"/>
  <c r="N1553" i="2"/>
  <c r="P1553" i="2"/>
  <c r="J1554" i="2"/>
  <c r="S1554" i="2" s="1"/>
  <c r="J1555" i="2"/>
  <c r="S1555" i="2" s="1"/>
  <c r="N1555" i="2"/>
  <c r="O1555" i="2"/>
  <c r="M1555" i="2" s="1"/>
  <c r="P1555" i="2"/>
  <c r="J1556" i="2"/>
  <c r="S1556" i="2" s="1"/>
  <c r="N1556" i="2"/>
  <c r="P1556" i="2"/>
  <c r="J1557" i="2"/>
  <c r="S1557" i="2" s="1"/>
  <c r="N1557" i="2"/>
  <c r="P1557" i="2"/>
  <c r="J1558" i="2"/>
  <c r="S1558" i="2" s="1"/>
  <c r="N1558" i="2"/>
  <c r="O1558" i="2"/>
  <c r="M1558" i="2" s="1"/>
  <c r="P1558" i="2"/>
  <c r="J1559" i="2"/>
  <c r="S1559" i="2" s="1"/>
  <c r="N1559" i="2"/>
  <c r="P1559" i="2"/>
  <c r="J1560" i="2"/>
  <c r="S1560" i="2" s="1"/>
  <c r="N1560" i="2"/>
  <c r="P1560" i="2"/>
  <c r="J1561" i="2"/>
  <c r="S1561" i="2" s="1"/>
  <c r="N1561" i="2"/>
  <c r="P1561" i="2"/>
  <c r="J1562" i="2"/>
  <c r="S1562" i="2" s="1"/>
  <c r="N1562" i="2"/>
  <c r="O1562" i="2"/>
  <c r="M1562" i="2" s="1"/>
  <c r="P1562" i="2"/>
  <c r="J1563" i="2"/>
  <c r="S1563" i="2" s="1"/>
  <c r="J1564" i="2"/>
  <c r="S1564" i="2" s="1"/>
  <c r="M1564" i="2"/>
  <c r="N1564" i="2"/>
  <c r="O1564" i="2"/>
  <c r="P1564" i="2"/>
  <c r="J1565" i="2"/>
  <c r="S1565" i="2" s="1"/>
  <c r="N1565" i="2"/>
  <c r="O1565" i="2"/>
  <c r="M1565" i="2" s="1"/>
  <c r="P1565" i="2"/>
  <c r="J1566" i="2"/>
  <c r="S1566" i="2" s="1"/>
  <c r="N1566" i="2"/>
  <c r="P1566" i="2"/>
  <c r="J1567" i="2"/>
  <c r="S1567" i="2" s="1"/>
  <c r="N1567" i="2"/>
  <c r="P1567" i="2"/>
  <c r="J1568" i="2"/>
  <c r="S1568" i="2" s="1"/>
  <c r="J1569" i="2"/>
  <c r="S1569" i="2" s="1"/>
  <c r="J1570" i="2"/>
  <c r="S1570" i="2" s="1"/>
  <c r="N1570" i="2"/>
  <c r="O1570" i="2"/>
  <c r="M1570" i="2" s="1"/>
  <c r="P1570" i="2"/>
  <c r="J1571" i="2"/>
  <c r="S1571" i="2" s="1"/>
  <c r="J1572" i="2"/>
  <c r="S1572" i="2" s="1"/>
  <c r="J1573" i="2"/>
  <c r="S1573" i="2" s="1"/>
  <c r="N1573" i="2"/>
  <c r="P1573" i="2"/>
  <c r="J1574" i="2"/>
  <c r="S1574" i="2" s="1"/>
  <c r="M1574" i="2"/>
  <c r="N1574" i="2"/>
  <c r="O1574" i="2"/>
  <c r="P1574" i="2"/>
  <c r="J1575" i="2"/>
  <c r="S1575" i="2" s="1"/>
  <c r="N1575" i="2"/>
  <c r="P1575" i="2"/>
  <c r="J1576" i="2"/>
  <c r="S1576" i="2" s="1"/>
  <c r="N1576" i="2"/>
  <c r="P1576" i="2"/>
  <c r="J1577" i="2"/>
  <c r="S1577" i="2" s="1"/>
  <c r="N1577" i="2"/>
  <c r="P1577" i="2"/>
  <c r="J1578" i="2"/>
  <c r="S1578" i="2" s="1"/>
  <c r="N1578" i="2"/>
  <c r="P1578" i="2"/>
  <c r="J1579" i="2"/>
  <c r="S1579" i="2" s="1"/>
  <c r="M1579" i="2"/>
  <c r="N1579" i="2"/>
  <c r="O1579" i="2"/>
  <c r="P1579" i="2"/>
  <c r="J1580" i="2"/>
  <c r="S1580" i="2" s="1"/>
  <c r="M1580" i="2"/>
  <c r="N1580" i="2"/>
  <c r="O1580" i="2"/>
  <c r="P1580" i="2"/>
  <c r="J1581" i="2"/>
  <c r="S1581" i="2" s="1"/>
  <c r="N1581" i="2"/>
  <c r="P1581" i="2"/>
  <c r="J1582" i="2"/>
  <c r="S1582" i="2" s="1"/>
  <c r="M1582" i="2"/>
  <c r="N1582" i="2"/>
  <c r="O1582" i="2"/>
  <c r="P1582" i="2"/>
  <c r="J1583" i="2"/>
  <c r="S1583" i="2" s="1"/>
  <c r="N1583" i="2"/>
  <c r="P1583" i="2"/>
  <c r="J1584" i="2"/>
  <c r="S1584" i="2" s="1"/>
  <c r="N1584" i="2"/>
  <c r="P1584" i="2"/>
  <c r="J1585" i="2"/>
  <c r="S1585" i="2" s="1"/>
  <c r="N1585" i="2"/>
  <c r="P1585" i="2"/>
  <c r="J1586" i="2"/>
  <c r="S1586" i="2" s="1"/>
  <c r="J1587" i="2"/>
  <c r="S1587" i="2" s="1"/>
  <c r="M1587" i="2"/>
  <c r="N1587" i="2"/>
  <c r="O1587" i="2"/>
  <c r="P1587" i="2"/>
  <c r="J1588" i="2"/>
  <c r="S1588" i="2" s="1"/>
  <c r="N1588" i="2"/>
  <c r="P1588" i="2"/>
  <c r="J1589" i="2"/>
  <c r="S1589" i="2" s="1"/>
  <c r="N1589" i="2"/>
  <c r="P1589" i="2"/>
  <c r="J1590" i="2"/>
  <c r="S1590" i="2" s="1"/>
  <c r="N1590" i="2"/>
  <c r="P1590" i="2"/>
  <c r="J1591" i="2"/>
  <c r="S1591" i="2" s="1"/>
  <c r="M1591" i="2"/>
  <c r="N1591" i="2"/>
  <c r="O1591" i="2"/>
  <c r="P1591" i="2"/>
  <c r="J1592" i="2"/>
  <c r="S1592" i="2" s="1"/>
  <c r="N1592" i="2"/>
  <c r="P1592" i="2"/>
  <c r="J1593" i="2"/>
  <c r="S1593" i="2" s="1"/>
  <c r="N1593" i="2"/>
  <c r="P1593" i="2"/>
  <c r="J1594" i="2"/>
  <c r="S1594" i="2" s="1"/>
  <c r="N1594" i="2"/>
  <c r="P1594" i="2"/>
  <c r="J1595" i="2"/>
  <c r="S1595" i="2" s="1"/>
  <c r="N1595" i="2"/>
  <c r="P1595" i="2"/>
  <c r="J1596" i="2"/>
  <c r="S1596" i="2" s="1"/>
  <c r="J1597" i="2"/>
  <c r="S1597" i="2" s="1"/>
  <c r="N1597" i="2"/>
  <c r="P1597" i="2"/>
  <c r="J1598" i="2"/>
  <c r="S1598" i="2" s="1"/>
  <c r="N1598" i="2"/>
  <c r="P1598" i="2"/>
  <c r="J1599" i="2"/>
  <c r="S1599" i="2" s="1"/>
  <c r="N1599" i="2"/>
  <c r="P1599" i="2"/>
  <c r="J1600" i="2"/>
  <c r="S1600" i="2" s="1"/>
  <c r="N1600" i="2"/>
  <c r="P1600" i="2"/>
  <c r="J1601" i="2"/>
  <c r="S1601" i="2" s="1"/>
  <c r="M1601" i="2"/>
  <c r="N1601" i="2"/>
  <c r="O1601" i="2"/>
  <c r="P1601" i="2"/>
  <c r="J1602" i="2"/>
  <c r="S1602" i="2" s="1"/>
  <c r="N1602" i="2"/>
  <c r="P1602" i="2"/>
  <c r="J1603" i="2"/>
  <c r="S1603" i="2" s="1"/>
  <c r="J1604" i="2"/>
  <c r="S1604" i="2" s="1"/>
  <c r="J1605" i="2"/>
  <c r="S1605" i="2" s="1"/>
  <c r="J1606" i="2"/>
  <c r="S1606" i="2" s="1"/>
  <c r="J1607" i="2"/>
  <c r="S1607" i="2" s="1"/>
  <c r="J1608" i="2"/>
  <c r="S1608" i="2" s="1"/>
  <c r="N1608" i="2"/>
  <c r="P1608" i="2"/>
  <c r="J1609" i="2"/>
  <c r="S1609" i="2" s="1"/>
  <c r="N1609" i="2"/>
  <c r="P1609" i="2"/>
  <c r="J1610" i="2"/>
  <c r="S1610" i="2" s="1"/>
  <c r="M1610" i="2"/>
  <c r="N1610" i="2"/>
  <c r="O1610" i="2"/>
  <c r="P1610" i="2"/>
  <c r="J1611" i="2"/>
  <c r="S1611" i="2" s="1"/>
  <c r="N1611" i="2"/>
  <c r="P1611" i="2"/>
  <c r="J1612" i="2"/>
  <c r="S1612" i="2" s="1"/>
  <c r="N1612" i="2"/>
  <c r="P1612" i="2"/>
  <c r="J1613" i="2"/>
  <c r="S1613" i="2" s="1"/>
  <c r="N1613" i="2"/>
  <c r="P1613" i="2"/>
  <c r="J1614" i="2"/>
  <c r="S1614" i="2" s="1"/>
  <c r="N1614" i="2"/>
  <c r="P1614" i="2"/>
  <c r="J1615" i="2"/>
  <c r="S1615" i="2" s="1"/>
  <c r="N1615" i="2"/>
  <c r="P1615" i="2"/>
  <c r="J1616" i="2"/>
  <c r="S1616" i="2" s="1"/>
  <c r="N1616" i="2"/>
  <c r="P1616" i="2"/>
  <c r="J1617" i="2"/>
  <c r="S1617" i="2" s="1"/>
  <c r="N1617" i="2"/>
  <c r="O1617" i="2"/>
  <c r="M1617" i="2" s="1"/>
  <c r="P1617" i="2"/>
  <c r="J1618" i="2"/>
  <c r="S1618" i="2" s="1"/>
  <c r="N1618" i="2"/>
  <c r="P1618" i="2"/>
  <c r="J1619" i="2"/>
  <c r="S1619" i="2" s="1"/>
  <c r="J1620" i="2"/>
  <c r="S1620" i="2" s="1"/>
  <c r="N1620" i="2"/>
  <c r="P1620" i="2"/>
  <c r="J1621" i="2"/>
  <c r="S1621" i="2" s="1"/>
  <c r="N1621" i="2"/>
  <c r="O1621" i="2"/>
  <c r="M1621" i="2" s="1"/>
  <c r="P1621" i="2"/>
  <c r="J1622" i="2"/>
  <c r="S1622" i="2" s="1"/>
  <c r="J1623" i="2"/>
  <c r="S1623" i="2" s="1"/>
  <c r="M1623" i="2"/>
  <c r="N1623" i="2"/>
  <c r="O1623" i="2"/>
  <c r="P1623" i="2"/>
  <c r="J1624" i="2"/>
  <c r="S1624" i="2" s="1"/>
  <c r="N1624" i="2"/>
  <c r="P1624" i="2"/>
  <c r="J1625" i="2"/>
  <c r="S1625" i="2" s="1"/>
  <c r="M1625" i="2"/>
  <c r="N1625" i="2"/>
  <c r="O1625" i="2"/>
  <c r="P1625" i="2"/>
  <c r="J1626" i="2"/>
  <c r="S1626" i="2" s="1"/>
  <c r="N1626" i="2"/>
  <c r="O1626" i="2"/>
  <c r="M1626" i="2" s="1"/>
  <c r="P1626" i="2"/>
  <c r="J1627" i="2"/>
  <c r="S1627" i="2" s="1"/>
  <c r="N1627" i="2"/>
  <c r="O1627" i="2"/>
  <c r="M1627" i="2" s="1"/>
  <c r="P1627" i="2"/>
  <c r="J1628" i="2"/>
  <c r="S1628" i="2" s="1"/>
  <c r="N1628" i="2"/>
  <c r="P1628" i="2"/>
  <c r="J1629" i="2"/>
  <c r="S1629" i="2" s="1"/>
  <c r="N1629" i="2"/>
  <c r="P1629" i="2"/>
  <c r="J1630" i="2"/>
  <c r="S1630" i="2" s="1"/>
  <c r="O1630" i="2"/>
  <c r="P1630" i="2" s="1"/>
  <c r="N1630" i="2" s="1"/>
  <c r="J1631" i="2"/>
  <c r="S1631" i="2" s="1"/>
  <c r="P1631" i="2"/>
  <c r="N1631" i="2" s="1"/>
  <c r="J1632" i="2"/>
  <c r="S1632" i="2" s="1"/>
  <c r="N1632" i="2"/>
  <c r="O1632" i="2"/>
  <c r="M1632" i="2" s="1"/>
  <c r="P1632" i="2"/>
  <c r="J1633" i="2"/>
  <c r="S1633" i="2" s="1"/>
  <c r="N1633" i="2"/>
  <c r="P1633" i="2"/>
  <c r="J1634" i="2"/>
  <c r="S1634" i="2" s="1"/>
  <c r="N1634" i="2"/>
  <c r="P1634" i="2"/>
  <c r="J1635" i="2"/>
  <c r="S1635" i="2" s="1"/>
  <c r="N1635" i="2"/>
  <c r="P1635" i="2"/>
  <c r="J1636" i="2"/>
  <c r="S1636" i="2" s="1"/>
  <c r="M1636" i="2"/>
  <c r="N1636" i="2"/>
  <c r="O1636" i="2"/>
  <c r="P1636" i="2"/>
  <c r="J1637" i="2"/>
  <c r="S1637" i="2" s="1"/>
  <c r="N1637" i="2"/>
  <c r="P1637" i="2"/>
  <c r="J1638" i="2"/>
  <c r="S1638" i="2" s="1"/>
  <c r="J1639" i="2"/>
  <c r="S1639" i="2" s="1"/>
  <c r="N1639" i="2"/>
  <c r="O1639" i="2"/>
  <c r="M1639" i="2" s="1"/>
  <c r="P1639" i="2"/>
  <c r="J1640" i="2"/>
  <c r="S1640" i="2" s="1"/>
  <c r="N1640" i="2"/>
  <c r="P1640" i="2"/>
  <c r="J1641" i="2"/>
  <c r="S1641" i="2" s="1"/>
  <c r="N1641" i="2"/>
  <c r="P1641" i="2"/>
  <c r="J1642" i="2"/>
  <c r="S1642" i="2" s="1"/>
  <c r="N1642" i="2"/>
  <c r="O1642" i="2"/>
  <c r="M1642" i="2" s="1"/>
  <c r="P1642" i="2"/>
  <c r="J1643" i="2"/>
  <c r="S1643" i="2" s="1"/>
  <c r="N1643" i="2"/>
  <c r="P1643" i="2"/>
  <c r="J1644" i="2"/>
  <c r="S1644" i="2" s="1"/>
  <c r="N1644" i="2"/>
  <c r="P1644" i="2"/>
  <c r="J1645" i="2"/>
  <c r="S1645" i="2" s="1"/>
  <c r="N1645" i="2"/>
  <c r="P1645" i="2"/>
  <c r="J1646" i="2"/>
  <c r="S1646" i="2" s="1"/>
  <c r="N1646" i="2"/>
  <c r="P1646" i="2"/>
  <c r="J1647" i="2"/>
  <c r="S1647" i="2" s="1"/>
  <c r="N1647" i="2"/>
  <c r="P1647" i="2"/>
  <c r="J1648" i="2"/>
  <c r="S1648" i="2" s="1"/>
  <c r="N1648" i="2"/>
  <c r="P1648" i="2"/>
  <c r="J1649" i="2"/>
  <c r="S1649" i="2" s="1"/>
  <c r="N1649" i="2"/>
  <c r="O1649" i="2"/>
  <c r="M1649" i="2" s="1"/>
  <c r="P1649" i="2"/>
  <c r="J1650" i="2"/>
  <c r="S1650" i="2" s="1"/>
  <c r="N1650" i="2"/>
  <c r="P1650" i="2"/>
  <c r="J1651" i="2"/>
  <c r="S1651" i="2" s="1"/>
  <c r="J1652" i="2"/>
  <c r="S1652" i="2" s="1"/>
  <c r="J1653" i="2"/>
  <c r="S1653" i="2" s="1"/>
  <c r="J1654" i="2"/>
  <c r="S1654" i="2" s="1"/>
  <c r="N1654" i="2"/>
  <c r="P1654" i="2"/>
  <c r="J1655" i="2"/>
  <c r="S1655" i="2" s="1"/>
  <c r="N1655" i="2"/>
  <c r="O1655" i="2"/>
  <c r="M1655" i="2" s="1"/>
  <c r="P1655" i="2"/>
  <c r="J1656" i="2"/>
  <c r="S1656" i="2" s="1"/>
  <c r="N1656" i="2"/>
  <c r="P1656" i="2"/>
  <c r="J1657" i="2"/>
  <c r="S1657" i="2" s="1"/>
  <c r="N1657" i="2"/>
  <c r="P1657" i="2"/>
  <c r="J1658" i="2"/>
  <c r="S1658" i="2" s="1"/>
  <c r="N1658" i="2"/>
  <c r="P1658" i="2"/>
  <c r="J1659" i="2"/>
  <c r="S1659" i="2" s="1"/>
  <c r="N1659" i="2"/>
  <c r="P1659" i="2"/>
  <c r="J1660" i="2"/>
  <c r="S1660" i="2" s="1"/>
  <c r="N1660" i="2"/>
  <c r="P1660" i="2"/>
  <c r="J1661" i="2"/>
  <c r="S1661" i="2" s="1"/>
  <c r="N1661" i="2"/>
  <c r="P1661" i="2"/>
  <c r="J1662" i="2"/>
  <c r="S1662" i="2" s="1"/>
  <c r="N1662" i="2"/>
  <c r="O1662" i="2"/>
  <c r="M1662" i="2" s="1"/>
  <c r="P1662" i="2"/>
  <c r="J1663" i="2"/>
  <c r="S1663" i="2" s="1"/>
  <c r="N1663" i="2"/>
  <c r="P1663" i="2"/>
  <c r="J1664" i="2"/>
  <c r="S1664" i="2" s="1"/>
  <c r="N1664" i="2"/>
  <c r="P1664" i="2"/>
  <c r="J1665" i="2"/>
  <c r="S1665" i="2" s="1"/>
  <c r="N1665" i="2"/>
  <c r="P1665" i="2"/>
  <c r="J1666" i="2"/>
  <c r="S1666" i="2" s="1"/>
  <c r="N1666" i="2"/>
  <c r="P1666" i="2"/>
  <c r="J1667" i="2"/>
  <c r="S1667" i="2" s="1"/>
  <c r="J1668" i="2"/>
  <c r="S1668" i="2" s="1"/>
  <c r="N1668" i="2"/>
  <c r="P1668" i="2"/>
  <c r="J1669" i="2"/>
  <c r="S1669" i="2" s="1"/>
  <c r="N1669" i="2"/>
  <c r="P1669" i="2"/>
  <c r="J1670" i="2"/>
  <c r="S1670" i="2" s="1"/>
  <c r="N1670" i="2"/>
  <c r="P1670" i="2"/>
  <c r="J1671" i="2"/>
  <c r="S1671" i="2" s="1"/>
  <c r="M1671" i="2"/>
  <c r="N1671" i="2"/>
  <c r="O1671" i="2"/>
  <c r="P1671" i="2"/>
  <c r="J1672" i="2"/>
  <c r="S1672" i="2" s="1"/>
  <c r="J1673" i="2"/>
  <c r="S1673" i="2" s="1"/>
  <c r="N1673" i="2"/>
  <c r="O1673" i="2"/>
  <c r="M1673" i="2" s="1"/>
  <c r="P1673" i="2"/>
  <c r="J1674" i="2"/>
  <c r="S1674" i="2" s="1"/>
  <c r="N1674" i="2"/>
  <c r="P1674" i="2"/>
  <c r="J1675" i="2"/>
  <c r="S1675" i="2" s="1"/>
  <c r="N1675" i="2"/>
  <c r="P1675" i="2"/>
  <c r="J1676" i="2"/>
  <c r="S1676" i="2" s="1"/>
  <c r="N1676" i="2"/>
  <c r="P1676" i="2"/>
  <c r="J1677" i="2"/>
  <c r="S1677" i="2" s="1"/>
  <c r="M1677" i="2"/>
  <c r="N1677" i="2"/>
  <c r="O1677" i="2"/>
  <c r="P1677" i="2"/>
  <c r="J1678" i="2"/>
  <c r="S1678" i="2" s="1"/>
  <c r="M1678" i="2"/>
  <c r="N1678" i="2"/>
  <c r="O1678" i="2"/>
  <c r="P1678" i="2"/>
  <c r="J1679" i="2"/>
  <c r="S1679" i="2" s="1"/>
  <c r="N1679" i="2"/>
  <c r="P1679" i="2"/>
  <c r="J1680" i="2"/>
  <c r="S1680" i="2" s="1"/>
  <c r="N1680" i="2"/>
  <c r="P1680" i="2"/>
  <c r="J1681" i="2"/>
  <c r="S1681" i="2" s="1"/>
  <c r="J1682" i="2"/>
  <c r="S1682" i="2" s="1"/>
  <c r="J1683" i="2"/>
  <c r="S1683" i="2" s="1"/>
  <c r="M1683" i="2"/>
  <c r="N1683" i="2"/>
  <c r="O1683" i="2"/>
  <c r="P1683" i="2"/>
  <c r="J1684" i="2"/>
  <c r="S1684" i="2" s="1"/>
  <c r="J1685" i="2"/>
  <c r="S1685" i="2" s="1"/>
  <c r="J1686" i="2"/>
  <c r="S1686" i="2" s="1"/>
  <c r="J1687" i="2"/>
  <c r="S1687" i="2" s="1"/>
  <c r="M1687" i="2"/>
  <c r="N1687" i="2"/>
  <c r="O1687" i="2"/>
  <c r="P1687" i="2"/>
  <c r="J1688" i="2"/>
  <c r="S1688" i="2" s="1"/>
  <c r="N1688" i="2"/>
  <c r="P1688" i="2"/>
  <c r="J1689" i="2"/>
  <c r="S1689" i="2" s="1"/>
  <c r="N1689" i="2"/>
  <c r="P1689" i="2"/>
  <c r="J1690" i="2"/>
  <c r="S1690" i="2" s="1"/>
  <c r="N1690" i="2"/>
  <c r="P1690" i="2"/>
  <c r="J1691" i="2"/>
  <c r="S1691" i="2" s="1"/>
  <c r="N1691" i="2"/>
  <c r="O1691" i="2"/>
  <c r="M1691" i="2" s="1"/>
  <c r="P1691" i="2"/>
  <c r="J1692" i="2"/>
  <c r="S1692" i="2" s="1"/>
  <c r="N1692" i="2"/>
  <c r="P1692" i="2"/>
  <c r="J1693" i="2"/>
  <c r="S1693" i="2" s="1"/>
  <c r="N1693" i="2"/>
  <c r="P1693" i="2"/>
  <c r="J1694" i="2"/>
  <c r="S1694" i="2" s="1"/>
  <c r="N1694" i="2"/>
  <c r="P1694" i="2"/>
  <c r="J1695" i="2"/>
  <c r="S1695" i="2" s="1"/>
  <c r="N1695" i="2"/>
  <c r="P1695" i="2"/>
  <c r="J1696" i="2"/>
  <c r="S1696" i="2" s="1"/>
  <c r="N1696" i="2"/>
  <c r="P1696" i="2"/>
  <c r="J1697" i="2"/>
  <c r="S1697" i="2" s="1"/>
  <c r="N1697" i="2"/>
  <c r="P1697" i="2"/>
  <c r="J1698" i="2"/>
  <c r="S1698" i="2" s="1"/>
  <c r="N1698" i="2"/>
  <c r="P1698" i="2"/>
  <c r="J1699" i="2"/>
  <c r="S1699" i="2" s="1"/>
  <c r="J1700" i="2"/>
  <c r="S1700" i="2" s="1"/>
  <c r="N1700" i="2"/>
  <c r="P1700" i="2"/>
  <c r="J1701" i="2"/>
  <c r="S1701" i="2" s="1"/>
  <c r="N1701" i="2"/>
  <c r="O1701" i="2"/>
  <c r="M1701" i="2" s="1"/>
  <c r="P1701" i="2"/>
  <c r="J1702" i="2"/>
  <c r="S1702" i="2" s="1"/>
  <c r="J1703" i="2"/>
  <c r="S1703" i="2" s="1"/>
  <c r="J1704" i="2"/>
  <c r="S1704" i="2" s="1"/>
  <c r="N1704" i="2"/>
  <c r="P1704" i="2"/>
  <c r="J1705" i="2"/>
  <c r="S1705" i="2" s="1"/>
  <c r="N1705" i="2"/>
  <c r="P1705" i="2"/>
  <c r="J1706" i="2"/>
  <c r="S1706" i="2" s="1"/>
  <c r="N1706" i="2"/>
  <c r="O1706" i="2"/>
  <c r="M1706" i="2" s="1"/>
  <c r="P1706" i="2"/>
  <c r="J1707" i="2"/>
  <c r="S1707" i="2" s="1"/>
  <c r="N1707" i="2"/>
  <c r="P1707" i="2"/>
  <c r="J1708" i="2"/>
  <c r="S1708" i="2" s="1"/>
  <c r="N1708" i="2"/>
  <c r="P1708" i="2"/>
  <c r="J1709" i="2"/>
  <c r="S1709" i="2" s="1"/>
  <c r="N1709" i="2"/>
  <c r="P1709" i="2"/>
  <c r="J1710" i="2"/>
  <c r="S1710" i="2" s="1"/>
  <c r="N1710" i="2"/>
  <c r="O1710" i="2"/>
  <c r="M1710" i="2" s="1"/>
  <c r="P1710" i="2"/>
  <c r="J1711" i="2"/>
  <c r="S1711" i="2" s="1"/>
  <c r="N1711" i="2"/>
  <c r="P1711" i="2"/>
  <c r="J1712" i="2"/>
  <c r="S1712" i="2" s="1"/>
  <c r="N1712" i="2"/>
  <c r="P1712" i="2"/>
  <c r="J1713" i="2"/>
  <c r="S1713" i="2" s="1"/>
  <c r="N1713" i="2"/>
  <c r="P1713" i="2"/>
  <c r="J1714" i="2"/>
  <c r="S1714" i="2" s="1"/>
  <c r="N1714" i="2"/>
  <c r="P1714" i="2"/>
  <c r="J1715" i="2"/>
  <c r="S1715" i="2" s="1"/>
  <c r="N1715" i="2"/>
  <c r="O1715" i="2"/>
  <c r="M1715" i="2" s="1"/>
  <c r="P1715" i="2"/>
  <c r="J1716" i="2"/>
  <c r="S1716" i="2" s="1"/>
  <c r="J1717" i="2"/>
  <c r="S1717" i="2" s="1"/>
  <c r="J1718" i="2"/>
  <c r="S1718" i="2" s="1"/>
  <c r="O1718" i="2"/>
  <c r="M1718" i="2" s="1"/>
  <c r="P1718" i="2"/>
  <c r="N1718" i="2" s="1"/>
  <c r="J1719" i="2"/>
  <c r="S1719" i="2" s="1"/>
  <c r="J1720" i="2"/>
  <c r="S1720" i="2" s="1"/>
  <c r="O1720" i="2"/>
  <c r="P1720" i="2" s="1"/>
  <c r="N1720" i="2" s="1"/>
  <c r="J1721" i="2"/>
  <c r="S1721" i="2" s="1"/>
  <c r="N1721" i="2"/>
  <c r="P1721" i="2"/>
  <c r="J1722" i="2"/>
  <c r="S1722" i="2" s="1"/>
  <c r="N1722" i="2"/>
  <c r="P1722" i="2"/>
  <c r="J1723" i="2"/>
  <c r="S1723" i="2" s="1"/>
  <c r="N1723" i="2"/>
  <c r="P1723" i="2"/>
  <c r="J1724" i="2"/>
  <c r="S1724" i="2" s="1"/>
  <c r="N1724" i="2"/>
  <c r="P1724" i="2"/>
  <c r="J1725" i="2"/>
  <c r="S1725" i="2" s="1"/>
  <c r="N1725" i="2"/>
  <c r="O1725" i="2"/>
  <c r="M1725" i="2" s="1"/>
  <c r="P1725" i="2"/>
  <c r="J1726" i="2"/>
  <c r="S1726" i="2" s="1"/>
  <c r="N1726" i="2"/>
  <c r="O1726" i="2"/>
  <c r="M1726" i="2" s="1"/>
  <c r="P1726" i="2"/>
  <c r="J1727" i="2"/>
  <c r="S1727" i="2" s="1"/>
  <c r="N1727" i="2"/>
  <c r="P1727" i="2"/>
  <c r="J1728" i="2"/>
  <c r="S1728" i="2" s="1"/>
  <c r="N1728" i="2"/>
  <c r="P1728" i="2"/>
  <c r="J1729" i="2"/>
  <c r="S1729" i="2" s="1"/>
  <c r="N1729" i="2"/>
  <c r="P1729" i="2"/>
  <c r="J1730" i="2"/>
  <c r="S1730" i="2" s="1"/>
  <c r="M1730" i="2"/>
  <c r="N1730" i="2"/>
  <c r="O1730" i="2"/>
  <c r="P1730" i="2"/>
  <c r="J1731" i="2"/>
  <c r="S1731" i="2" s="1"/>
  <c r="N1731" i="2"/>
  <c r="P1731" i="2"/>
  <c r="J1732" i="2"/>
  <c r="S1732" i="2" s="1"/>
  <c r="J1733" i="2"/>
  <c r="S1733" i="2" s="1"/>
  <c r="N1733" i="2"/>
  <c r="P1733" i="2"/>
  <c r="J1734" i="2"/>
  <c r="S1734" i="2" s="1"/>
  <c r="N1734" i="2"/>
  <c r="P1734" i="2"/>
  <c r="J1735" i="2"/>
  <c r="S1735" i="2" s="1"/>
  <c r="J1736" i="2"/>
  <c r="S1736" i="2" s="1"/>
  <c r="N1736" i="2"/>
  <c r="P1736" i="2"/>
  <c r="J1737" i="2"/>
  <c r="S1737" i="2" s="1"/>
  <c r="N1737" i="2"/>
  <c r="P1737" i="2"/>
  <c r="J1738" i="2"/>
  <c r="S1738" i="2" s="1"/>
  <c r="N1738" i="2"/>
  <c r="P1738" i="2"/>
  <c r="J1739" i="2"/>
  <c r="S1739" i="2" s="1"/>
  <c r="J1740" i="2"/>
  <c r="S1740" i="2" s="1"/>
  <c r="M1740" i="2"/>
  <c r="N1740" i="2"/>
  <c r="O1740" i="2"/>
  <c r="P1740" i="2"/>
  <c r="J1741" i="2"/>
  <c r="S1741" i="2" s="1"/>
  <c r="N1741" i="2"/>
  <c r="P1741" i="2"/>
  <c r="J1742" i="2"/>
  <c r="S1742" i="2" s="1"/>
  <c r="N1742" i="2"/>
  <c r="P1742" i="2"/>
  <c r="J1743" i="2"/>
  <c r="S1743" i="2" s="1"/>
  <c r="M1743" i="2"/>
  <c r="N1743" i="2"/>
  <c r="O1743" i="2"/>
  <c r="P1743" i="2"/>
  <c r="J1744" i="2"/>
  <c r="S1744" i="2" s="1"/>
  <c r="N1744" i="2"/>
  <c r="P1744" i="2"/>
  <c r="J1745" i="2"/>
  <c r="S1745" i="2" s="1"/>
  <c r="N1745" i="2"/>
  <c r="P1745" i="2"/>
  <c r="J1746" i="2"/>
  <c r="S1746" i="2" s="1"/>
  <c r="N1746" i="2"/>
  <c r="P1746" i="2"/>
  <c r="J1747" i="2"/>
  <c r="S1747" i="2" s="1"/>
  <c r="N1747" i="2"/>
  <c r="O1747" i="2"/>
  <c r="M1747" i="2" s="1"/>
  <c r="P1747" i="2"/>
  <c r="J1748" i="2"/>
  <c r="S1748" i="2" s="1"/>
  <c r="N1748" i="2"/>
  <c r="P1748" i="2"/>
  <c r="J1749" i="2"/>
  <c r="S1749" i="2" s="1"/>
  <c r="N1749" i="2"/>
  <c r="P1749" i="2"/>
  <c r="J1750" i="2"/>
  <c r="S1750" i="2" s="1"/>
  <c r="N1750" i="2"/>
  <c r="P1750" i="2"/>
  <c r="J1751" i="2"/>
  <c r="S1751" i="2" s="1"/>
  <c r="J1752" i="2"/>
  <c r="S1752" i="2" s="1"/>
  <c r="M1752" i="2"/>
  <c r="N1752" i="2"/>
  <c r="O1752" i="2"/>
  <c r="P1752" i="2"/>
  <c r="J1753" i="2"/>
  <c r="S1753" i="2" s="1"/>
  <c r="N1753" i="2"/>
  <c r="O1753" i="2"/>
  <c r="M1753" i="2" s="1"/>
  <c r="P1753" i="2"/>
  <c r="J1754" i="2"/>
  <c r="S1754" i="2" s="1"/>
  <c r="N1754" i="2"/>
  <c r="P1754" i="2"/>
  <c r="J1755" i="2"/>
  <c r="S1755" i="2" s="1"/>
  <c r="N1755" i="2"/>
  <c r="P1755" i="2"/>
  <c r="J1756" i="2"/>
  <c r="S1756" i="2" s="1"/>
  <c r="N1756" i="2"/>
  <c r="P1756" i="2"/>
  <c r="J1757" i="2"/>
  <c r="S1757" i="2" s="1"/>
  <c r="N1757" i="2"/>
  <c r="P1757" i="2"/>
  <c r="J1758" i="2"/>
  <c r="S1758" i="2" s="1"/>
  <c r="N1758" i="2"/>
  <c r="O1758" i="2"/>
  <c r="M1758" i="2" s="1"/>
  <c r="P1758" i="2"/>
  <c r="J1759" i="2"/>
  <c r="S1759" i="2" s="1"/>
  <c r="N1759" i="2"/>
  <c r="O1759" i="2"/>
  <c r="M1759" i="2" s="1"/>
  <c r="P1759" i="2"/>
  <c r="J1760" i="2"/>
  <c r="S1760" i="2" s="1"/>
  <c r="N1760" i="2"/>
  <c r="P1760" i="2"/>
  <c r="J1761" i="2"/>
  <c r="S1761" i="2" s="1"/>
  <c r="N1761" i="2"/>
  <c r="P1761" i="2"/>
  <c r="J1762" i="2"/>
  <c r="S1762" i="2" s="1"/>
  <c r="N1762" i="2"/>
  <c r="P1762" i="2"/>
  <c r="J1763" i="2"/>
  <c r="S1763" i="2" s="1"/>
  <c r="N1763" i="2"/>
  <c r="P1763" i="2"/>
  <c r="J1764" i="2"/>
  <c r="S1764" i="2" s="1"/>
  <c r="J1765" i="2"/>
  <c r="S1765" i="2" s="1"/>
  <c r="J1766" i="2"/>
  <c r="S1766" i="2" s="1"/>
  <c r="N1766" i="2"/>
  <c r="P1766" i="2"/>
  <c r="J1767" i="2"/>
  <c r="S1767" i="2" s="1"/>
  <c r="N1767" i="2"/>
  <c r="P1767" i="2"/>
  <c r="J1768" i="2"/>
  <c r="S1768" i="2" s="1"/>
  <c r="M1768" i="2"/>
  <c r="N1768" i="2"/>
  <c r="O1768" i="2"/>
  <c r="P1768" i="2"/>
  <c r="J1769" i="2"/>
  <c r="S1769" i="2" s="1"/>
  <c r="N1769" i="2"/>
  <c r="P1769" i="2"/>
  <c r="J1770" i="2"/>
  <c r="S1770" i="2" s="1"/>
  <c r="N1770" i="2"/>
  <c r="P1770" i="2"/>
  <c r="J1771" i="2"/>
  <c r="S1771" i="2" s="1"/>
  <c r="N1771" i="2"/>
  <c r="O1771" i="2"/>
  <c r="M1771" i="2" s="1"/>
  <c r="P1771" i="2"/>
  <c r="J1772" i="2"/>
  <c r="S1772" i="2" s="1"/>
  <c r="N1772" i="2"/>
  <c r="P1772" i="2"/>
  <c r="J1773" i="2"/>
  <c r="S1773" i="2" s="1"/>
  <c r="N1773" i="2"/>
  <c r="P1773" i="2"/>
  <c r="J1774" i="2"/>
  <c r="S1774" i="2" s="1"/>
  <c r="N1774" i="2"/>
  <c r="P1774" i="2"/>
  <c r="J1775" i="2"/>
  <c r="S1775" i="2" s="1"/>
  <c r="M1775" i="2"/>
  <c r="N1775" i="2"/>
  <c r="O1775" i="2"/>
  <c r="P1775" i="2"/>
  <c r="J1776" i="2"/>
  <c r="S1776" i="2" s="1"/>
  <c r="N1776" i="2"/>
  <c r="O1776" i="2"/>
  <c r="M1776" i="2" s="1"/>
  <c r="P1776" i="2"/>
  <c r="J1777" i="2"/>
  <c r="S1777" i="2" s="1"/>
  <c r="N1777" i="2"/>
  <c r="O1777" i="2"/>
  <c r="M1777" i="2" s="1"/>
  <c r="P1777" i="2"/>
  <c r="J1778" i="2"/>
  <c r="S1778" i="2" s="1"/>
  <c r="N1778" i="2"/>
  <c r="P1778" i="2"/>
  <c r="J1779" i="2"/>
  <c r="S1779" i="2" s="1"/>
  <c r="N1779" i="2"/>
  <c r="P1779" i="2"/>
  <c r="J1780" i="2"/>
  <c r="S1780" i="2" s="1"/>
  <c r="N1780" i="2"/>
  <c r="P1780" i="2"/>
  <c r="J1781" i="2"/>
  <c r="S1781" i="2" s="1"/>
  <c r="N1781" i="2"/>
  <c r="P1781" i="2"/>
  <c r="J1782" i="2"/>
  <c r="S1782" i="2" s="1"/>
  <c r="N1782" i="2"/>
  <c r="P1782" i="2"/>
  <c r="J1783" i="2"/>
  <c r="S1783" i="2" s="1"/>
  <c r="N1783" i="2"/>
  <c r="P1783" i="2"/>
  <c r="J1784" i="2"/>
  <c r="S1784" i="2" s="1"/>
  <c r="M1784" i="2"/>
  <c r="N1784" i="2"/>
  <c r="O1784" i="2"/>
  <c r="P1784" i="2"/>
  <c r="J1785" i="2"/>
  <c r="S1785" i="2" s="1"/>
  <c r="J1786" i="2"/>
  <c r="S1786" i="2" s="1"/>
  <c r="M1786" i="2"/>
  <c r="N1786" i="2"/>
  <c r="O1786" i="2"/>
  <c r="P1786" i="2"/>
  <c r="J1787" i="2"/>
  <c r="S1787" i="2" s="1"/>
  <c r="N1787" i="2"/>
  <c r="P1787" i="2"/>
  <c r="J1788" i="2"/>
  <c r="S1788" i="2" s="1"/>
  <c r="N1788" i="2"/>
  <c r="P1788" i="2"/>
  <c r="J1789" i="2"/>
  <c r="S1789" i="2" s="1"/>
  <c r="N1789" i="2"/>
  <c r="P1789" i="2"/>
  <c r="J1790" i="2"/>
  <c r="S1790" i="2" s="1"/>
  <c r="N1790" i="2"/>
  <c r="P1790" i="2"/>
  <c r="J1791" i="2"/>
  <c r="S1791" i="2" s="1"/>
  <c r="N1791" i="2"/>
  <c r="P1791" i="2"/>
  <c r="J1792" i="2"/>
  <c r="S1792" i="2" s="1"/>
  <c r="N1792" i="2"/>
  <c r="O1792" i="2"/>
  <c r="M1792" i="2" s="1"/>
  <c r="P1792" i="2"/>
  <c r="J1793" i="2"/>
  <c r="S1793" i="2" s="1"/>
  <c r="N1793" i="2"/>
  <c r="O1793" i="2"/>
  <c r="M1793" i="2" s="1"/>
  <c r="P1793" i="2"/>
  <c r="J1794" i="2"/>
  <c r="S1794" i="2" s="1"/>
  <c r="N1794" i="2"/>
  <c r="P1794" i="2"/>
  <c r="J1795" i="2"/>
  <c r="S1795" i="2" s="1"/>
  <c r="N1795" i="2"/>
  <c r="P1795" i="2"/>
  <c r="J1796" i="2"/>
  <c r="S1796" i="2" s="1"/>
  <c r="N1796" i="2"/>
  <c r="P1796" i="2"/>
  <c r="J1797" i="2"/>
  <c r="S1797" i="2" s="1"/>
  <c r="N1797" i="2"/>
  <c r="P1797" i="2"/>
  <c r="J1798" i="2"/>
  <c r="S1798" i="2" s="1"/>
  <c r="N1798" i="2"/>
  <c r="P1798" i="2"/>
  <c r="J1799" i="2"/>
  <c r="S1799" i="2" s="1"/>
  <c r="J1800" i="2"/>
  <c r="S1800" i="2" s="1"/>
  <c r="N1800" i="2"/>
  <c r="P1800" i="2"/>
  <c r="J1801" i="2"/>
  <c r="S1801" i="2" s="1"/>
  <c r="N1801" i="2"/>
  <c r="P1801" i="2"/>
  <c r="J1802" i="2"/>
  <c r="S1802" i="2" s="1"/>
  <c r="N1802" i="2"/>
  <c r="P1802" i="2"/>
  <c r="J1803" i="2"/>
  <c r="S1803" i="2" s="1"/>
  <c r="N1803" i="2"/>
  <c r="P1803" i="2"/>
  <c r="J1804" i="2"/>
  <c r="S1804" i="2" s="1"/>
  <c r="N1804" i="2"/>
  <c r="P1804" i="2"/>
  <c r="J1805" i="2"/>
  <c r="S1805" i="2" s="1"/>
  <c r="N1805" i="2"/>
  <c r="P1805" i="2"/>
  <c r="J1806" i="2"/>
  <c r="S1806" i="2" s="1"/>
  <c r="J1807" i="2"/>
  <c r="S1807" i="2" s="1"/>
  <c r="J1808" i="2"/>
  <c r="S1808" i="2" s="1"/>
  <c r="N1808" i="2"/>
  <c r="P1808" i="2"/>
  <c r="J1809" i="2"/>
  <c r="S1809" i="2" s="1"/>
  <c r="N1809" i="2"/>
  <c r="P1809" i="2"/>
  <c r="J1810" i="2"/>
  <c r="S1810" i="2" s="1"/>
  <c r="N1810" i="2"/>
  <c r="O1810" i="2"/>
  <c r="M1810" i="2" s="1"/>
  <c r="P1810" i="2"/>
  <c r="J1811" i="2"/>
  <c r="S1811" i="2" s="1"/>
  <c r="N1811" i="2"/>
  <c r="O1811" i="2"/>
  <c r="M1811" i="2" s="1"/>
  <c r="P1811" i="2"/>
  <c r="J1812" i="2"/>
  <c r="S1812" i="2" s="1"/>
  <c r="N1812" i="2"/>
  <c r="P1812" i="2"/>
  <c r="J1813" i="2"/>
  <c r="S1813" i="2" s="1"/>
  <c r="N1813" i="2"/>
  <c r="P1813" i="2"/>
  <c r="J1814" i="2"/>
  <c r="S1814" i="2" s="1"/>
  <c r="N1814" i="2"/>
  <c r="P1814" i="2"/>
  <c r="J1815" i="2"/>
  <c r="S1815" i="2" s="1"/>
  <c r="P1815" i="2"/>
  <c r="N1815" i="2" s="1"/>
  <c r="J1816" i="2"/>
  <c r="S1816" i="2" s="1"/>
  <c r="J1817" i="2"/>
  <c r="S1817" i="2" s="1"/>
  <c r="N1817" i="2"/>
  <c r="P1817" i="2"/>
  <c r="J1818" i="2"/>
  <c r="S1818" i="2" s="1"/>
  <c r="N1818" i="2"/>
  <c r="O1818" i="2"/>
  <c r="M1818" i="2" s="1"/>
  <c r="P1818" i="2"/>
  <c r="J1819" i="2"/>
  <c r="S1819" i="2" s="1"/>
  <c r="N1819" i="2"/>
  <c r="P1819" i="2"/>
  <c r="J1820" i="2"/>
  <c r="S1820" i="2" s="1"/>
  <c r="J1821" i="2"/>
  <c r="S1821" i="2" s="1"/>
  <c r="N1821" i="2"/>
  <c r="O1821" i="2"/>
  <c r="M1821" i="2" s="1"/>
  <c r="P1821" i="2"/>
  <c r="J1822" i="2"/>
  <c r="S1822" i="2" s="1"/>
  <c r="N1822" i="2"/>
  <c r="P1822" i="2"/>
  <c r="J1823" i="2"/>
  <c r="S1823" i="2" s="1"/>
  <c r="J1824" i="2"/>
  <c r="S1824" i="2" s="1"/>
  <c r="N1824" i="2"/>
  <c r="O1824" i="2"/>
  <c r="M1824" i="2" s="1"/>
  <c r="P1824" i="2"/>
  <c r="J1825" i="2"/>
  <c r="S1825" i="2" s="1"/>
  <c r="N1825" i="2"/>
  <c r="P1825" i="2"/>
  <c r="J1826" i="2"/>
  <c r="S1826" i="2" s="1"/>
  <c r="N1826" i="2"/>
  <c r="P1826" i="2"/>
  <c r="J1827" i="2"/>
  <c r="S1827" i="2" s="1"/>
  <c r="N1827" i="2"/>
  <c r="O1827" i="2"/>
  <c r="M1827" i="2" s="1"/>
  <c r="P1827" i="2"/>
  <c r="J1828" i="2"/>
  <c r="S1828" i="2" s="1"/>
  <c r="N1828" i="2"/>
  <c r="P1828" i="2"/>
  <c r="J1829" i="2"/>
  <c r="S1829" i="2" s="1"/>
  <c r="N1829" i="2"/>
  <c r="P1829" i="2"/>
  <c r="J1830" i="2"/>
  <c r="S1830" i="2" s="1"/>
  <c r="N1830" i="2"/>
  <c r="P1830" i="2"/>
  <c r="J1831" i="2"/>
  <c r="S1831" i="2" s="1"/>
  <c r="M1831" i="2"/>
  <c r="N1831" i="2"/>
  <c r="O1831" i="2"/>
  <c r="P1831" i="2"/>
  <c r="J1832" i="2"/>
  <c r="S1832" i="2" s="1"/>
  <c r="J1833" i="2"/>
  <c r="S1833" i="2" s="1"/>
  <c r="N1833" i="2"/>
  <c r="P1833" i="2"/>
  <c r="J1834" i="2"/>
  <c r="S1834" i="2" s="1"/>
  <c r="N1834" i="2"/>
  <c r="O1834" i="2"/>
  <c r="M1834" i="2" s="1"/>
  <c r="P1834" i="2"/>
  <c r="J1835" i="2"/>
  <c r="S1835" i="2" s="1"/>
  <c r="M1835" i="2"/>
  <c r="N1835" i="2"/>
  <c r="O1835" i="2"/>
  <c r="P1835" i="2"/>
  <c r="J1836" i="2"/>
  <c r="S1836" i="2" s="1"/>
  <c r="N1836" i="2"/>
  <c r="P1836" i="2"/>
  <c r="J1837" i="2"/>
  <c r="S1837" i="2" s="1"/>
  <c r="N1837" i="2"/>
  <c r="P1837" i="2"/>
  <c r="J1838" i="2"/>
  <c r="S1838" i="2" s="1"/>
  <c r="N1838" i="2"/>
  <c r="P1838" i="2"/>
  <c r="J1839" i="2"/>
  <c r="S1839" i="2" s="1"/>
  <c r="N1839" i="2"/>
  <c r="P1839" i="2"/>
  <c r="J1840" i="2"/>
  <c r="S1840" i="2" s="1"/>
  <c r="N1840" i="2"/>
  <c r="P1840" i="2"/>
  <c r="J1841" i="2"/>
  <c r="S1841" i="2" s="1"/>
  <c r="N1841" i="2"/>
  <c r="P1841" i="2"/>
  <c r="J1842" i="2"/>
  <c r="S1842" i="2" s="1"/>
  <c r="N1842" i="2"/>
  <c r="P1842" i="2"/>
  <c r="J1843" i="2"/>
  <c r="S1843" i="2" s="1"/>
  <c r="M1843" i="2"/>
  <c r="N1843" i="2"/>
  <c r="O1843" i="2"/>
  <c r="P1843" i="2"/>
  <c r="J1844" i="2"/>
  <c r="S1844" i="2" s="1"/>
  <c r="J1845" i="2"/>
  <c r="S1845" i="2" s="1"/>
  <c r="J1846" i="2"/>
  <c r="S1846" i="2" s="1"/>
  <c r="N1846" i="2"/>
  <c r="P1846" i="2"/>
  <c r="J1847" i="2"/>
  <c r="S1847" i="2" s="1"/>
  <c r="N1847" i="2"/>
  <c r="P1847" i="2"/>
  <c r="J1848" i="2"/>
  <c r="S1848" i="2" s="1"/>
  <c r="N1848" i="2"/>
  <c r="O1848" i="2"/>
  <c r="M1848" i="2" s="1"/>
  <c r="P1848" i="2"/>
  <c r="J1849" i="2"/>
  <c r="S1849" i="2" s="1"/>
  <c r="N1849" i="2"/>
  <c r="P1849" i="2"/>
  <c r="J1850" i="2"/>
  <c r="S1850" i="2" s="1"/>
  <c r="N1850" i="2"/>
  <c r="P1850" i="2"/>
  <c r="J1851" i="2"/>
  <c r="S1851" i="2" s="1"/>
  <c r="N1851" i="2"/>
  <c r="P1851" i="2"/>
  <c r="J1852" i="2"/>
  <c r="S1852" i="2" s="1"/>
  <c r="J1853" i="2"/>
  <c r="S1853" i="2" s="1"/>
  <c r="N1853" i="2"/>
  <c r="P1853" i="2"/>
  <c r="J1854" i="2"/>
  <c r="S1854" i="2" s="1"/>
  <c r="N1854" i="2"/>
  <c r="O1854" i="2"/>
  <c r="M1854" i="2" s="1"/>
  <c r="P1854" i="2"/>
  <c r="J1855" i="2"/>
  <c r="S1855" i="2" s="1"/>
  <c r="N1855" i="2"/>
  <c r="P1855" i="2"/>
  <c r="J1856" i="2"/>
  <c r="S1856" i="2" s="1"/>
  <c r="N1856" i="2"/>
  <c r="P1856" i="2"/>
  <c r="J1857" i="2"/>
  <c r="S1857" i="2" s="1"/>
  <c r="N1857" i="2"/>
  <c r="P1857" i="2"/>
  <c r="J1858" i="2"/>
  <c r="S1858" i="2" s="1"/>
  <c r="N1858" i="2"/>
  <c r="P1858" i="2"/>
  <c r="J1859" i="2"/>
  <c r="S1859" i="2" s="1"/>
  <c r="N1859" i="2"/>
  <c r="P1859" i="2"/>
  <c r="J1860" i="2"/>
  <c r="S1860" i="2" s="1"/>
  <c r="M1860" i="2"/>
  <c r="N1860" i="2"/>
  <c r="O1860" i="2"/>
  <c r="P1860" i="2"/>
  <c r="J1861" i="2"/>
  <c r="S1861" i="2" s="1"/>
  <c r="J1862" i="2"/>
  <c r="S1862" i="2" s="1"/>
  <c r="M1862" i="2"/>
  <c r="N1862" i="2"/>
  <c r="O1862" i="2"/>
  <c r="P1862" i="2"/>
  <c r="J1863" i="2"/>
  <c r="S1863" i="2" s="1"/>
  <c r="N1863" i="2"/>
  <c r="P1863" i="2"/>
  <c r="J1864" i="2"/>
  <c r="S1864" i="2" s="1"/>
  <c r="N1864" i="2"/>
  <c r="P1864" i="2"/>
  <c r="J1865" i="2"/>
  <c r="S1865" i="2" s="1"/>
  <c r="N1865" i="2"/>
  <c r="P1865" i="2"/>
  <c r="J1866" i="2"/>
  <c r="S1866" i="2" s="1"/>
  <c r="M1866" i="2"/>
  <c r="N1866" i="2"/>
  <c r="O1866" i="2"/>
  <c r="P1866" i="2"/>
  <c r="J1867" i="2"/>
  <c r="S1867" i="2" s="1"/>
  <c r="N1867" i="2"/>
  <c r="O1867" i="2"/>
  <c r="M1867" i="2" s="1"/>
  <c r="P1867" i="2"/>
  <c r="J1868" i="2"/>
  <c r="S1868" i="2" s="1"/>
  <c r="N1868" i="2"/>
  <c r="P1868" i="2"/>
  <c r="J1869" i="2"/>
  <c r="S1869" i="2" s="1"/>
  <c r="N1869" i="2"/>
  <c r="P1869" i="2"/>
  <c r="J1870" i="2"/>
  <c r="S1870" i="2" s="1"/>
  <c r="N1870" i="2"/>
  <c r="O1870" i="2"/>
  <c r="M1870" i="2" s="1"/>
  <c r="P1870" i="2"/>
  <c r="J1871" i="2"/>
  <c r="S1871" i="2" s="1"/>
  <c r="N1871" i="2"/>
  <c r="P1871" i="2"/>
  <c r="J1872" i="2"/>
  <c r="S1872" i="2" s="1"/>
  <c r="N1872" i="2"/>
  <c r="P1872" i="2"/>
  <c r="J1873" i="2"/>
  <c r="S1873" i="2" s="1"/>
  <c r="J1874" i="2"/>
  <c r="S1874" i="2" s="1"/>
  <c r="N1874" i="2"/>
  <c r="O1874" i="2"/>
  <c r="M1874" i="2" s="1"/>
  <c r="P1874" i="2"/>
  <c r="J1875" i="2"/>
  <c r="S1875" i="2" s="1"/>
  <c r="N1875" i="2"/>
  <c r="P1875" i="2"/>
  <c r="J1876" i="2"/>
  <c r="S1876" i="2" s="1"/>
  <c r="N1876" i="2"/>
  <c r="P1876" i="2"/>
  <c r="J1877" i="2"/>
  <c r="S1877" i="2" s="1"/>
  <c r="O1877" i="2"/>
  <c r="P1877" i="2" s="1"/>
  <c r="N1877" i="2" s="1"/>
  <c r="J1878" i="2"/>
  <c r="S1878" i="2" s="1"/>
  <c r="J1879" i="2"/>
  <c r="S1879" i="2" s="1"/>
  <c r="N1879" i="2"/>
  <c r="P1879" i="2"/>
  <c r="J1880" i="2"/>
  <c r="S1880" i="2" s="1"/>
  <c r="N1880" i="2"/>
  <c r="O1880" i="2"/>
  <c r="M1880" i="2" s="1"/>
  <c r="P1880" i="2"/>
  <c r="J1881" i="2"/>
  <c r="S1881" i="2" s="1"/>
  <c r="N1881" i="2"/>
  <c r="P1881" i="2"/>
  <c r="J1882" i="2"/>
  <c r="S1882" i="2" s="1"/>
  <c r="N1882" i="2"/>
  <c r="O1882" i="2"/>
  <c r="M1882" i="2" s="1"/>
  <c r="P1882" i="2"/>
  <c r="J1883" i="2"/>
  <c r="S1883" i="2" s="1"/>
  <c r="N1883" i="2"/>
  <c r="O1883" i="2"/>
  <c r="M1883" i="2" s="1"/>
  <c r="P1883" i="2"/>
  <c r="J1884" i="2"/>
  <c r="S1884" i="2" s="1"/>
  <c r="N1884" i="2"/>
  <c r="P1884" i="2"/>
  <c r="J1885" i="2"/>
  <c r="S1885" i="2" s="1"/>
  <c r="N1885" i="2"/>
  <c r="O1885" i="2"/>
  <c r="M1885" i="2" s="1"/>
  <c r="P1885" i="2"/>
  <c r="J1886" i="2"/>
  <c r="S1886" i="2" s="1"/>
  <c r="N1886" i="2"/>
  <c r="P1886" i="2"/>
  <c r="J1887" i="2"/>
  <c r="S1887" i="2" s="1"/>
  <c r="N1887" i="2"/>
  <c r="P1887" i="2"/>
  <c r="J1888" i="2"/>
  <c r="S1888" i="2" s="1"/>
  <c r="N1888" i="2"/>
  <c r="P1888" i="2"/>
  <c r="J1889" i="2"/>
  <c r="S1889" i="2" s="1"/>
  <c r="N1889" i="2"/>
  <c r="P1889" i="2"/>
  <c r="J1890" i="2"/>
  <c r="S1890" i="2" s="1"/>
  <c r="N1890" i="2"/>
  <c r="P1890" i="2"/>
  <c r="J1891" i="2"/>
  <c r="S1891" i="2" s="1"/>
  <c r="N1891" i="2"/>
  <c r="P1891" i="2"/>
  <c r="J1892" i="2"/>
  <c r="S1892" i="2" s="1"/>
  <c r="N1892" i="2"/>
  <c r="P1892" i="2"/>
  <c r="J1893" i="2"/>
  <c r="S1893" i="2" s="1"/>
  <c r="N1893" i="2"/>
  <c r="P1893" i="2"/>
  <c r="J1894" i="2"/>
  <c r="S1894" i="2" s="1"/>
  <c r="J1895" i="2"/>
  <c r="S1895" i="2" s="1"/>
  <c r="J1896" i="2"/>
  <c r="S1896" i="2" s="1"/>
  <c r="N1896" i="2"/>
  <c r="P1896" i="2"/>
  <c r="J1897" i="2"/>
  <c r="S1897" i="2" s="1"/>
  <c r="M1897" i="2"/>
  <c r="N1897" i="2"/>
  <c r="O1897" i="2"/>
  <c r="P1897" i="2"/>
  <c r="J1898" i="2"/>
  <c r="S1898" i="2" s="1"/>
  <c r="J1899" i="2"/>
  <c r="S1899" i="2" s="1"/>
  <c r="N1899" i="2"/>
  <c r="P1899" i="2"/>
  <c r="J1900" i="2"/>
  <c r="S1900" i="2" s="1"/>
  <c r="N1900" i="2"/>
  <c r="P1900" i="2"/>
  <c r="J1901" i="2"/>
  <c r="S1901" i="2" s="1"/>
  <c r="N1901" i="2"/>
  <c r="P1901" i="2"/>
  <c r="J1902" i="2"/>
  <c r="S1902" i="2" s="1"/>
  <c r="N1902" i="2"/>
  <c r="P1902" i="2"/>
  <c r="J1903" i="2"/>
  <c r="S1903" i="2" s="1"/>
  <c r="M1903" i="2"/>
  <c r="N1903" i="2"/>
  <c r="O1903" i="2"/>
  <c r="P1903" i="2"/>
  <c r="J1904" i="2"/>
  <c r="S1904" i="2" s="1"/>
  <c r="N1904" i="2"/>
  <c r="P1904" i="2"/>
  <c r="J1905" i="2"/>
  <c r="S1905" i="2" s="1"/>
  <c r="N1905" i="2"/>
  <c r="P1905" i="2"/>
  <c r="J1906" i="2"/>
  <c r="S1906" i="2" s="1"/>
  <c r="N1906" i="2"/>
  <c r="P1906" i="2"/>
  <c r="J1907" i="2"/>
  <c r="S1907" i="2" s="1"/>
  <c r="N1907" i="2"/>
  <c r="P1907" i="2"/>
  <c r="J1908" i="2"/>
  <c r="S1908" i="2" s="1"/>
  <c r="N1908" i="2"/>
  <c r="P1908" i="2"/>
  <c r="J1909" i="2"/>
  <c r="S1909" i="2" s="1"/>
  <c r="N1909" i="2"/>
  <c r="P1909" i="2"/>
  <c r="J1910" i="2"/>
  <c r="S1910" i="2" s="1"/>
  <c r="N1910" i="2"/>
  <c r="O1910" i="2"/>
  <c r="M1910" i="2" s="1"/>
  <c r="P1910" i="2"/>
  <c r="J1911" i="2"/>
  <c r="S1911" i="2" s="1"/>
  <c r="J1912" i="2"/>
  <c r="S1912" i="2" s="1"/>
  <c r="O1912" i="2"/>
  <c r="M1912" i="2" s="1"/>
  <c r="P1912" i="2"/>
  <c r="N1912" i="2" s="1"/>
  <c r="J1913" i="2"/>
  <c r="S1913" i="2" s="1"/>
  <c r="N1913" i="2"/>
  <c r="P1913" i="2"/>
  <c r="J1914" i="2"/>
  <c r="S1914" i="2" s="1"/>
  <c r="N1914" i="2"/>
  <c r="P1914" i="2"/>
  <c r="J1915" i="2"/>
  <c r="S1915" i="2" s="1"/>
  <c r="N1915" i="2"/>
  <c r="P1915" i="2"/>
  <c r="J1916" i="2"/>
  <c r="S1916" i="2" s="1"/>
  <c r="N1916" i="2"/>
  <c r="P1916" i="2"/>
  <c r="J1917" i="2"/>
  <c r="S1917" i="2" s="1"/>
  <c r="N1917" i="2"/>
  <c r="O1917" i="2"/>
  <c r="M1917" i="2" s="1"/>
  <c r="P1917" i="2"/>
  <c r="J1918" i="2"/>
  <c r="S1918" i="2" s="1"/>
  <c r="N1918" i="2"/>
  <c r="O1918" i="2"/>
  <c r="M1918" i="2" s="1"/>
  <c r="P1918" i="2"/>
  <c r="J1919" i="2"/>
  <c r="S1919" i="2" s="1"/>
  <c r="J1920" i="2"/>
  <c r="S1920" i="2" s="1"/>
  <c r="J1921" i="2"/>
  <c r="S1921" i="2" s="1"/>
  <c r="N1921" i="2"/>
  <c r="P1921" i="2"/>
  <c r="J1922" i="2"/>
  <c r="S1922" i="2" s="1"/>
  <c r="N1922" i="2"/>
  <c r="P1922" i="2"/>
  <c r="J1923" i="2"/>
  <c r="S1923" i="2" s="1"/>
  <c r="N1923" i="2"/>
  <c r="P1923" i="2"/>
  <c r="J1924" i="2"/>
  <c r="S1924" i="2" s="1"/>
  <c r="N1924" i="2"/>
  <c r="P1924" i="2"/>
  <c r="J1925" i="2"/>
  <c r="S1925" i="2" s="1"/>
  <c r="N1925" i="2"/>
  <c r="P1925" i="2"/>
  <c r="J1926" i="2"/>
  <c r="S1926" i="2" s="1"/>
  <c r="N1926" i="2"/>
  <c r="P1926" i="2"/>
  <c r="J1927" i="2"/>
  <c r="S1927" i="2" s="1"/>
  <c r="N1927" i="2"/>
  <c r="P1927" i="2"/>
  <c r="J1928" i="2"/>
  <c r="S1928" i="2" s="1"/>
  <c r="N1928" i="2"/>
  <c r="P1928" i="2"/>
  <c r="J1929" i="2"/>
  <c r="S1929" i="2" s="1"/>
  <c r="J1930" i="2"/>
  <c r="S1930" i="2" s="1"/>
  <c r="N1930" i="2"/>
  <c r="O1930" i="2"/>
  <c r="M1930" i="2" s="1"/>
  <c r="P1930" i="2"/>
  <c r="J1931" i="2"/>
  <c r="S1931" i="2" s="1"/>
  <c r="N1931" i="2"/>
  <c r="P1931" i="2"/>
  <c r="J1932" i="2"/>
  <c r="S1932" i="2" s="1"/>
  <c r="N1932" i="2"/>
  <c r="O1932" i="2"/>
  <c r="M1932" i="2" s="1"/>
  <c r="P1932" i="2"/>
  <c r="J1933" i="2"/>
  <c r="S1933" i="2" s="1"/>
  <c r="O1933" i="2"/>
  <c r="P1933" i="2" s="1"/>
  <c r="N1933" i="2" s="1"/>
  <c r="J1934" i="2"/>
  <c r="S1934" i="2" s="1"/>
  <c r="N1934" i="2"/>
  <c r="P1934" i="2"/>
  <c r="J1935" i="2"/>
  <c r="S1935" i="2" s="1"/>
  <c r="N1935" i="2"/>
  <c r="P1935" i="2"/>
  <c r="J1936" i="2"/>
  <c r="S1936" i="2" s="1"/>
  <c r="P1936" i="2"/>
  <c r="N1936" i="2" s="1"/>
  <c r="J1937" i="2"/>
  <c r="S1937" i="2" s="1"/>
  <c r="N1937" i="2"/>
  <c r="P1937" i="2"/>
  <c r="J1938" i="2"/>
  <c r="S1938" i="2" s="1"/>
  <c r="N1938" i="2"/>
  <c r="O1938" i="2"/>
  <c r="M1938" i="2" s="1"/>
  <c r="P1938" i="2"/>
  <c r="J1939" i="2"/>
  <c r="S1939" i="2" s="1"/>
  <c r="N1939" i="2"/>
  <c r="P1939" i="2"/>
  <c r="J1940" i="2"/>
  <c r="S1940" i="2" s="1"/>
  <c r="N1940" i="2"/>
  <c r="P1940" i="2"/>
  <c r="J1941" i="2"/>
  <c r="S1941" i="2" s="1"/>
  <c r="N1941" i="2"/>
  <c r="P1941" i="2"/>
  <c r="J1942" i="2"/>
  <c r="S1942" i="2" s="1"/>
  <c r="N1942" i="2"/>
  <c r="P1942" i="2"/>
  <c r="J1943" i="2"/>
  <c r="S1943" i="2" s="1"/>
  <c r="N1943" i="2"/>
  <c r="P1943" i="2"/>
  <c r="J1944" i="2"/>
  <c r="S1944" i="2" s="1"/>
  <c r="N1944" i="2"/>
  <c r="P1944" i="2"/>
  <c r="J1945" i="2"/>
  <c r="S1945" i="2" s="1"/>
  <c r="N1945" i="2"/>
  <c r="P1945" i="2"/>
  <c r="J1946" i="2"/>
  <c r="S1946" i="2" s="1"/>
  <c r="N1946" i="2"/>
  <c r="P1946" i="2"/>
  <c r="J1947" i="2"/>
  <c r="S1947" i="2" s="1"/>
  <c r="N1947" i="2"/>
  <c r="P1947" i="2"/>
  <c r="J1948" i="2"/>
  <c r="S1948" i="2" s="1"/>
  <c r="N1948" i="2"/>
  <c r="P1948" i="2"/>
  <c r="J1949" i="2"/>
  <c r="S1949" i="2" s="1"/>
  <c r="N1949" i="2"/>
  <c r="P1949" i="2"/>
  <c r="J1950" i="2"/>
  <c r="S1950" i="2" s="1"/>
  <c r="N1950" i="2"/>
  <c r="P1950" i="2"/>
  <c r="J1951" i="2"/>
  <c r="S1951" i="2" s="1"/>
  <c r="N1951" i="2"/>
  <c r="P1951" i="2"/>
  <c r="J1952" i="2"/>
  <c r="S1952" i="2" s="1"/>
  <c r="N1952" i="2"/>
  <c r="P1952" i="2"/>
  <c r="J1953" i="2"/>
  <c r="S1953" i="2" s="1"/>
  <c r="J1954" i="2"/>
  <c r="S1954" i="2" s="1"/>
  <c r="J1955" i="2"/>
  <c r="S1955" i="2" s="1"/>
  <c r="N1955" i="2"/>
  <c r="P1955" i="2"/>
  <c r="J1956" i="2"/>
  <c r="S1956" i="2" s="1"/>
  <c r="M1956" i="2"/>
  <c r="N1956" i="2"/>
  <c r="O1956" i="2"/>
  <c r="P1956" i="2"/>
  <c r="J1957" i="2"/>
  <c r="S1957" i="2" s="1"/>
  <c r="J1958" i="2"/>
  <c r="S1958" i="2" s="1"/>
  <c r="M1958" i="2"/>
  <c r="O1958" i="2"/>
  <c r="P1958" i="2" s="1"/>
  <c r="N1958" i="2" s="1"/>
  <c r="J1959" i="2"/>
  <c r="S1959" i="2" s="1"/>
  <c r="N1959" i="2"/>
  <c r="O1959" i="2"/>
  <c r="M1959" i="2" s="1"/>
  <c r="P1959" i="2"/>
  <c r="J1960" i="2"/>
  <c r="S1960" i="2" s="1"/>
  <c r="N1960" i="2"/>
  <c r="P1960" i="2"/>
  <c r="J1961" i="2"/>
  <c r="S1961" i="2" s="1"/>
  <c r="M1961" i="2"/>
  <c r="N1961" i="2"/>
  <c r="O1961" i="2"/>
  <c r="P1961" i="2"/>
  <c r="J1962" i="2"/>
  <c r="S1962" i="2" s="1"/>
  <c r="N1962" i="2"/>
  <c r="P1962" i="2"/>
  <c r="J1963" i="2"/>
  <c r="S1963" i="2" s="1"/>
  <c r="N1963" i="2"/>
  <c r="P1963" i="2"/>
  <c r="J1964" i="2"/>
  <c r="S1964" i="2" s="1"/>
  <c r="N1964" i="2"/>
  <c r="P1964" i="2"/>
  <c r="J1965" i="2"/>
  <c r="S1965" i="2" s="1"/>
  <c r="N1965" i="2"/>
  <c r="P1965" i="2"/>
  <c r="J1966" i="2"/>
  <c r="S1966" i="2" s="1"/>
  <c r="N1966" i="2"/>
  <c r="P1966" i="2"/>
  <c r="J1967" i="2"/>
  <c r="S1967" i="2" s="1"/>
  <c r="N1967" i="2"/>
  <c r="P1967" i="2"/>
  <c r="J1968" i="2"/>
  <c r="S1968" i="2" s="1"/>
  <c r="N1968" i="2"/>
  <c r="P1968" i="2"/>
  <c r="J1969" i="2"/>
  <c r="S1969" i="2" s="1"/>
  <c r="N1969" i="2"/>
  <c r="P1969" i="2"/>
  <c r="J1970" i="2"/>
  <c r="S1970" i="2" s="1"/>
  <c r="N1970" i="2"/>
  <c r="P1970" i="2"/>
  <c r="J1971" i="2"/>
  <c r="S1971" i="2" s="1"/>
  <c r="N1971" i="2"/>
  <c r="O1971" i="2"/>
  <c r="M1971" i="2" s="1"/>
  <c r="P1971" i="2"/>
  <c r="J1972" i="2"/>
  <c r="S1972" i="2" s="1"/>
  <c r="N1972" i="2"/>
  <c r="P1972" i="2"/>
  <c r="J1973" i="2"/>
  <c r="S1973" i="2" s="1"/>
  <c r="N1973" i="2"/>
  <c r="P1973" i="2"/>
  <c r="J1974" i="2"/>
  <c r="S1974" i="2" s="1"/>
  <c r="J1975" i="2"/>
  <c r="S1975" i="2" s="1"/>
  <c r="N1975" i="2"/>
  <c r="P1975" i="2"/>
  <c r="J1976" i="2"/>
  <c r="S1976" i="2" s="1"/>
  <c r="N1976" i="2"/>
  <c r="P1976" i="2"/>
  <c r="J1977" i="2"/>
  <c r="S1977" i="2" s="1"/>
  <c r="N1977" i="2"/>
  <c r="P1977" i="2"/>
  <c r="J1978" i="2"/>
  <c r="S1978" i="2" s="1"/>
  <c r="N1978" i="2"/>
  <c r="P1978" i="2"/>
  <c r="J1979" i="2"/>
  <c r="S1979" i="2" s="1"/>
  <c r="J1980" i="2"/>
  <c r="S1980" i="2" s="1"/>
  <c r="J1981" i="2"/>
  <c r="S1981" i="2" s="1"/>
  <c r="N1981" i="2"/>
  <c r="P1981" i="2"/>
  <c r="J1982" i="2"/>
  <c r="S1982" i="2" s="1"/>
  <c r="N1982" i="2"/>
  <c r="O1982" i="2"/>
  <c r="M1982" i="2" s="1"/>
  <c r="P1982" i="2"/>
  <c r="J1983" i="2"/>
  <c r="S1983" i="2" s="1"/>
  <c r="M1983" i="2"/>
  <c r="N1983" i="2"/>
  <c r="O1983" i="2"/>
  <c r="P1983" i="2"/>
  <c r="J1984" i="2"/>
  <c r="S1984" i="2" s="1"/>
  <c r="N1984" i="2"/>
  <c r="O1984" i="2"/>
  <c r="M1984" i="2" s="1"/>
  <c r="P1984" i="2"/>
  <c r="J1985" i="2"/>
  <c r="S1985" i="2" s="1"/>
  <c r="N1985" i="2"/>
  <c r="P1985" i="2"/>
  <c r="J1986" i="2"/>
  <c r="S1986" i="2" s="1"/>
  <c r="O1986" i="2"/>
  <c r="J1987" i="2"/>
  <c r="S1987" i="2" s="1"/>
  <c r="N1987" i="2"/>
  <c r="P1987" i="2"/>
  <c r="J1988" i="2"/>
  <c r="S1988" i="2" s="1"/>
  <c r="N1988" i="2"/>
  <c r="O1988" i="2"/>
  <c r="M1988" i="2" s="1"/>
  <c r="P1988" i="2"/>
  <c r="J1989" i="2"/>
  <c r="S1989" i="2" s="1"/>
  <c r="N1989" i="2"/>
  <c r="O1989" i="2"/>
  <c r="M1989" i="2" s="1"/>
  <c r="P1989" i="2"/>
  <c r="J1990" i="2"/>
  <c r="S1990" i="2" s="1"/>
  <c r="N1990" i="2"/>
  <c r="P1990" i="2"/>
  <c r="J1991" i="2"/>
  <c r="S1991" i="2" s="1"/>
  <c r="N1991" i="2"/>
  <c r="P1991" i="2"/>
  <c r="J1992" i="2"/>
  <c r="S1992" i="2" s="1"/>
  <c r="N1992" i="2"/>
  <c r="P1992" i="2"/>
  <c r="J1993" i="2"/>
  <c r="S1993" i="2" s="1"/>
  <c r="N1993" i="2"/>
  <c r="P1993" i="2"/>
  <c r="J1994" i="2"/>
  <c r="S1994" i="2" s="1"/>
  <c r="N1994" i="2"/>
  <c r="P1994" i="2"/>
  <c r="J1995" i="2"/>
  <c r="S1995" i="2" s="1"/>
  <c r="N1995" i="2"/>
  <c r="P1995" i="2"/>
  <c r="J1996" i="2"/>
  <c r="S1996" i="2" s="1"/>
  <c r="N1996" i="2"/>
  <c r="P1996" i="2"/>
  <c r="J1997" i="2"/>
  <c r="S1997" i="2" s="1"/>
  <c r="N1997" i="2"/>
  <c r="P1997" i="2"/>
  <c r="J1998" i="2"/>
  <c r="S1998" i="2" s="1"/>
  <c r="N1998" i="2"/>
  <c r="P1998" i="2"/>
  <c r="J1999" i="2"/>
  <c r="S1999" i="2" s="1"/>
  <c r="N1999" i="2"/>
  <c r="P1999" i="2"/>
  <c r="J2000" i="2"/>
  <c r="S2000" i="2" s="1"/>
  <c r="J2001" i="2"/>
  <c r="S2001" i="2" s="1"/>
  <c r="J2002" i="2"/>
  <c r="S2002" i="2" s="1"/>
  <c r="J2003" i="2"/>
  <c r="S2003" i="2" s="1"/>
  <c r="N2003" i="2"/>
  <c r="O2003" i="2"/>
  <c r="M2003" i="2" s="1"/>
  <c r="P2003" i="2"/>
  <c r="J2004" i="2"/>
  <c r="S2004" i="2" s="1"/>
  <c r="N2004" i="2"/>
  <c r="P2004" i="2"/>
  <c r="J2005" i="2"/>
  <c r="S2005" i="2" s="1"/>
  <c r="N2005" i="2"/>
  <c r="O2005" i="2"/>
  <c r="M2005" i="2" s="1"/>
  <c r="P2005" i="2"/>
  <c r="J2006" i="2"/>
  <c r="S2006" i="2" s="1"/>
  <c r="N2006" i="2"/>
  <c r="P2006" i="2"/>
  <c r="J2007" i="2"/>
  <c r="S2007" i="2" s="1"/>
  <c r="J2008" i="2"/>
  <c r="S2008" i="2" s="1"/>
  <c r="J2009" i="2"/>
  <c r="S2009" i="2" s="1"/>
  <c r="M2009" i="2"/>
  <c r="N2009" i="2"/>
  <c r="O2009" i="2"/>
  <c r="P2009" i="2"/>
  <c r="J2010" i="2"/>
  <c r="S2010" i="2" s="1"/>
  <c r="M2010" i="2"/>
  <c r="N2010" i="2"/>
  <c r="O2010" i="2"/>
  <c r="P2010" i="2"/>
  <c r="J2011" i="2"/>
  <c r="S2011" i="2" s="1"/>
  <c r="N2011" i="2"/>
  <c r="P2011" i="2"/>
  <c r="J2012" i="2"/>
  <c r="S2012" i="2" s="1"/>
  <c r="N2012" i="2"/>
  <c r="P2012" i="2"/>
  <c r="J2013" i="2"/>
  <c r="S2013" i="2" s="1"/>
  <c r="N2013" i="2"/>
  <c r="P2013" i="2"/>
  <c r="J2014" i="2"/>
  <c r="S2014" i="2" s="1"/>
  <c r="N2014" i="2"/>
  <c r="P2014" i="2"/>
  <c r="J2015" i="2"/>
  <c r="S2015" i="2" s="1"/>
  <c r="N2015" i="2"/>
  <c r="P2015" i="2"/>
  <c r="J2016" i="2"/>
  <c r="S2016" i="2" s="1"/>
  <c r="N2016" i="2"/>
  <c r="P2016" i="2"/>
  <c r="J2017" i="2"/>
  <c r="S2017" i="2" s="1"/>
  <c r="N2017" i="2"/>
  <c r="P2017" i="2"/>
  <c r="J2018" i="2"/>
  <c r="S2018" i="2" s="1"/>
  <c r="N2018" i="2"/>
  <c r="P2018" i="2"/>
  <c r="J2019" i="2"/>
  <c r="S2019" i="2" s="1"/>
  <c r="N2019" i="2"/>
  <c r="P2019" i="2"/>
  <c r="J2020" i="2"/>
  <c r="S2020" i="2" s="1"/>
  <c r="N2020" i="2"/>
  <c r="P2020" i="2"/>
  <c r="J2021" i="2"/>
  <c r="S2021" i="2" s="1"/>
  <c r="N2021" i="2"/>
  <c r="P2021" i="2"/>
  <c r="J2022" i="2"/>
  <c r="S2022" i="2" s="1"/>
  <c r="N2022" i="2"/>
  <c r="P2022" i="2"/>
  <c r="J2023" i="2"/>
  <c r="S2023" i="2" s="1"/>
  <c r="N2023" i="2"/>
  <c r="P2023" i="2"/>
  <c r="J2024" i="2"/>
  <c r="S2024" i="2" s="1"/>
  <c r="J2025" i="2"/>
  <c r="S2025" i="2" s="1"/>
  <c r="M2025" i="2"/>
  <c r="N2025" i="2"/>
  <c r="O2025" i="2"/>
  <c r="P2025" i="2"/>
  <c r="J2026" i="2"/>
  <c r="S2026" i="2" s="1"/>
  <c r="J2027" i="2"/>
  <c r="S2027" i="2" s="1"/>
  <c r="J2028" i="2"/>
  <c r="S2028" i="2" s="1"/>
  <c r="N2028" i="2"/>
  <c r="P2028" i="2"/>
  <c r="J2029" i="2"/>
  <c r="S2029" i="2" s="1"/>
  <c r="N2029" i="2"/>
  <c r="P2029" i="2"/>
  <c r="J2030" i="2"/>
  <c r="S2030" i="2" s="1"/>
  <c r="N2030" i="2"/>
  <c r="P2030" i="2"/>
  <c r="J2031" i="2"/>
  <c r="S2031" i="2" s="1"/>
  <c r="N2031" i="2"/>
  <c r="P2031" i="2"/>
  <c r="J2032" i="2"/>
  <c r="S2032" i="2" s="1"/>
  <c r="N2032" i="2"/>
  <c r="P2032" i="2"/>
  <c r="J2033" i="2"/>
  <c r="S2033" i="2" s="1"/>
  <c r="N2033" i="2"/>
  <c r="P2033" i="2"/>
  <c r="J2034" i="2"/>
  <c r="S2034" i="2" s="1"/>
  <c r="N2034" i="2"/>
  <c r="O2034" i="2"/>
  <c r="M2034" i="2" s="1"/>
  <c r="P2034" i="2"/>
  <c r="J2035" i="2"/>
  <c r="S2035" i="2" s="1"/>
  <c r="N2035" i="2"/>
  <c r="P2035" i="2"/>
  <c r="J2036" i="2"/>
  <c r="S2036" i="2" s="1"/>
  <c r="N2036" i="2"/>
  <c r="P2036" i="2"/>
  <c r="J2037" i="2"/>
  <c r="S2037" i="2" s="1"/>
  <c r="N2037" i="2"/>
  <c r="P2037" i="2"/>
  <c r="J2038" i="2"/>
  <c r="S2038" i="2" s="1"/>
  <c r="N2038" i="2"/>
  <c r="P2038" i="2"/>
  <c r="J2039" i="2"/>
  <c r="S2039" i="2" s="1"/>
  <c r="N2039" i="2"/>
  <c r="P2039" i="2"/>
  <c r="J2040" i="2"/>
  <c r="S2040" i="2" s="1"/>
  <c r="J2041" i="2"/>
  <c r="S2041" i="2" s="1"/>
  <c r="J2042" i="2"/>
  <c r="S2042" i="2" s="1"/>
  <c r="J2043" i="2"/>
  <c r="S2043" i="2" s="1"/>
  <c r="M2043" i="2"/>
  <c r="N2043" i="2"/>
  <c r="O2043" i="2"/>
  <c r="P2043" i="2"/>
  <c r="J2044" i="2"/>
  <c r="S2044" i="2" s="1"/>
  <c r="N2044" i="2"/>
  <c r="P2044" i="2"/>
  <c r="J2045" i="2"/>
  <c r="S2045" i="2" s="1"/>
  <c r="N2045" i="2"/>
  <c r="P2045" i="2"/>
  <c r="J2046" i="2"/>
  <c r="S2046" i="2" s="1"/>
  <c r="N2046" i="2"/>
  <c r="P2046" i="2"/>
  <c r="J2047" i="2"/>
  <c r="S2047" i="2" s="1"/>
  <c r="N2047" i="2"/>
  <c r="O2047" i="2"/>
  <c r="M2047" i="2" s="1"/>
  <c r="P2047" i="2"/>
  <c r="J2048" i="2"/>
  <c r="S2048" i="2" s="1"/>
  <c r="N2048" i="2"/>
  <c r="P2048" i="2"/>
  <c r="J2049" i="2"/>
  <c r="S2049" i="2" s="1"/>
  <c r="N2049" i="2"/>
  <c r="O2049" i="2"/>
  <c r="M2049" i="2" s="1"/>
  <c r="P2049" i="2"/>
  <c r="J2050" i="2"/>
  <c r="S2050" i="2" s="1"/>
  <c r="N2050" i="2"/>
  <c r="O2050" i="2"/>
  <c r="M2050" i="2" s="1"/>
  <c r="P2050" i="2"/>
  <c r="J2051" i="2"/>
  <c r="S2051" i="2" s="1"/>
  <c r="M2051" i="2"/>
  <c r="N2051" i="2"/>
  <c r="O2051" i="2"/>
  <c r="P2051" i="2"/>
  <c r="J2052" i="2"/>
  <c r="S2052" i="2" s="1"/>
  <c r="N2052" i="2"/>
  <c r="O2052" i="2"/>
  <c r="M2052" i="2" s="1"/>
  <c r="P2052" i="2"/>
  <c r="J2053" i="2"/>
  <c r="S2053" i="2" s="1"/>
  <c r="N2053" i="2"/>
  <c r="O2053" i="2"/>
  <c r="M2053" i="2" s="1"/>
  <c r="P2053" i="2"/>
  <c r="J2054" i="2"/>
  <c r="S2054" i="2" s="1"/>
  <c r="N2054" i="2"/>
  <c r="O2054" i="2"/>
  <c r="M2054" i="2" s="1"/>
  <c r="P2054" i="2"/>
  <c r="J2055" i="2"/>
  <c r="S2055" i="2" s="1"/>
  <c r="N2055" i="2"/>
  <c r="O2055" i="2"/>
  <c r="M2055" i="2" s="1"/>
  <c r="P2055" i="2"/>
  <c r="J2056" i="2"/>
  <c r="S2056" i="2" s="1"/>
  <c r="N2056" i="2"/>
  <c r="P2056" i="2"/>
  <c r="J2057" i="2"/>
  <c r="S2057" i="2" s="1"/>
  <c r="N2057" i="2"/>
  <c r="O2057" i="2"/>
  <c r="M2057" i="2" s="1"/>
  <c r="P2057" i="2"/>
  <c r="J2058" i="2"/>
  <c r="S2058" i="2" s="1"/>
  <c r="N2058" i="2"/>
  <c r="P2058" i="2"/>
  <c r="J2059" i="2"/>
  <c r="S2059" i="2" s="1"/>
  <c r="N2059" i="2"/>
  <c r="P2059" i="2"/>
  <c r="J2060" i="2"/>
  <c r="S2060" i="2" s="1"/>
  <c r="J2061" i="2"/>
  <c r="S2061" i="2" s="1"/>
  <c r="N2061" i="2"/>
  <c r="P2061" i="2"/>
  <c r="J2062" i="2"/>
  <c r="S2062" i="2" s="1"/>
  <c r="N2062" i="2"/>
  <c r="O2062" i="2"/>
  <c r="M2062" i="2" s="1"/>
  <c r="P2062" i="2"/>
  <c r="J2063" i="2"/>
  <c r="S2063" i="2" s="1"/>
  <c r="N2063" i="2"/>
  <c r="P2063" i="2"/>
  <c r="J2064" i="2"/>
  <c r="S2064" i="2" s="1"/>
  <c r="N2064" i="2"/>
  <c r="P2064" i="2"/>
  <c r="J2065" i="2"/>
  <c r="S2065" i="2" s="1"/>
  <c r="N2065" i="2"/>
  <c r="P2065" i="2"/>
  <c r="J2066" i="2"/>
  <c r="S2066" i="2" s="1"/>
  <c r="J2067" i="2"/>
  <c r="S2067" i="2" s="1"/>
  <c r="J2068" i="2"/>
  <c r="S2068" i="2" s="1"/>
  <c r="J2069" i="2"/>
  <c r="S2069" i="2" s="1"/>
  <c r="J2070" i="2"/>
  <c r="S2070" i="2" s="1"/>
  <c r="J2071" i="2"/>
  <c r="S2071" i="2" s="1"/>
  <c r="J2072" i="2"/>
  <c r="S2072" i="2" s="1"/>
  <c r="J2073" i="2"/>
  <c r="S2073" i="2" s="1"/>
  <c r="N2073" i="2"/>
  <c r="P2073" i="2"/>
  <c r="J2074" i="2"/>
  <c r="S2074" i="2" s="1"/>
  <c r="N2074" i="2"/>
  <c r="P2074" i="2"/>
  <c r="J2075" i="2"/>
  <c r="S2075" i="2" s="1"/>
  <c r="N2075" i="2"/>
  <c r="P2075" i="2"/>
  <c r="J2076" i="2"/>
  <c r="S2076" i="2" s="1"/>
  <c r="N2076" i="2"/>
  <c r="P2076" i="2"/>
  <c r="J2077" i="2"/>
  <c r="S2077" i="2" s="1"/>
  <c r="N2077" i="2"/>
  <c r="P2077" i="2"/>
  <c r="J2078" i="2"/>
  <c r="S2078" i="2" s="1"/>
  <c r="N2078" i="2"/>
  <c r="P2078" i="2"/>
  <c r="J2079" i="2"/>
  <c r="S2079" i="2" s="1"/>
  <c r="J2080" i="2"/>
  <c r="S2080" i="2" s="1"/>
  <c r="J2081" i="2"/>
  <c r="S2081" i="2" s="1"/>
  <c r="N2081" i="2"/>
  <c r="P2081" i="2"/>
  <c r="J2082" i="2"/>
  <c r="S2082" i="2" s="1"/>
  <c r="N2082" i="2"/>
  <c r="P2082" i="2"/>
  <c r="J2083" i="2"/>
  <c r="S2083" i="2" s="1"/>
  <c r="N2083" i="2"/>
  <c r="P2083" i="2"/>
  <c r="J2084" i="2"/>
  <c r="S2084" i="2" s="1"/>
  <c r="N2084" i="2"/>
  <c r="P2084" i="2"/>
  <c r="J2085" i="2"/>
  <c r="S2085" i="2" s="1"/>
  <c r="N2085" i="2"/>
  <c r="P2085" i="2"/>
  <c r="J2086" i="2"/>
  <c r="S2086" i="2" s="1"/>
  <c r="N2086" i="2"/>
  <c r="P2086" i="2"/>
  <c r="J2087" i="2"/>
  <c r="S2087" i="2" s="1"/>
  <c r="N2087" i="2"/>
  <c r="O2087" i="2"/>
  <c r="M2087" i="2" s="1"/>
  <c r="P2087" i="2"/>
  <c r="J2088" i="2"/>
  <c r="S2088" i="2" s="1"/>
  <c r="N2088" i="2"/>
  <c r="P2088" i="2"/>
  <c r="J2089" i="2"/>
  <c r="S2089" i="2" s="1"/>
  <c r="N2089" i="2"/>
  <c r="P2089" i="2"/>
  <c r="J2090" i="2"/>
  <c r="S2090" i="2" s="1"/>
  <c r="N2090" i="2"/>
  <c r="P2090" i="2"/>
  <c r="J2091" i="2"/>
  <c r="S2091" i="2" s="1"/>
  <c r="N2091" i="2"/>
  <c r="O2091" i="2"/>
  <c r="M2091" i="2" s="1"/>
  <c r="P2091" i="2"/>
  <c r="J2092" i="2"/>
  <c r="S2092" i="2" s="1"/>
  <c r="M2092" i="2"/>
  <c r="O2092" i="2"/>
  <c r="P2092" i="2" s="1"/>
  <c r="N2092" i="2" s="1"/>
  <c r="J2093" i="2"/>
  <c r="S2093" i="2" s="1"/>
  <c r="O2093" i="2"/>
  <c r="P2093" i="2" s="1"/>
  <c r="N2093" i="2" s="1"/>
  <c r="J2094" i="2"/>
  <c r="S2094" i="2" s="1"/>
  <c r="N2094" i="2"/>
  <c r="P2094" i="2"/>
  <c r="J2095" i="2"/>
  <c r="S2095" i="2" s="1"/>
  <c r="N2095" i="2"/>
  <c r="P2095" i="2"/>
  <c r="J2096" i="2"/>
  <c r="S2096" i="2" s="1"/>
  <c r="N2096" i="2"/>
  <c r="P2096" i="2"/>
  <c r="J2097" i="2"/>
  <c r="S2097" i="2" s="1"/>
  <c r="N2097" i="2"/>
  <c r="P2097" i="2"/>
  <c r="J2098" i="2"/>
  <c r="S2098" i="2" s="1"/>
  <c r="N2098" i="2"/>
  <c r="P2098" i="2"/>
  <c r="J2099" i="2"/>
  <c r="S2099" i="2" s="1"/>
  <c r="N2099" i="2"/>
  <c r="P2099" i="2"/>
  <c r="J2100" i="2"/>
  <c r="S2100" i="2" s="1"/>
  <c r="N2100" i="2"/>
  <c r="P2100" i="2"/>
  <c r="J2101" i="2"/>
  <c r="S2101" i="2" s="1"/>
  <c r="N2101" i="2"/>
  <c r="P2101" i="2"/>
  <c r="J2102" i="2"/>
  <c r="S2102" i="2" s="1"/>
  <c r="M2102" i="2"/>
  <c r="N2102" i="2"/>
  <c r="O2102" i="2"/>
  <c r="P2102" i="2"/>
  <c r="J2103" i="2"/>
  <c r="S2103" i="2" s="1"/>
  <c r="J2104" i="2"/>
  <c r="S2104" i="2" s="1"/>
  <c r="J2105" i="2"/>
  <c r="S2105" i="2" s="1"/>
  <c r="N2105" i="2"/>
  <c r="P2105" i="2"/>
  <c r="J2106" i="2"/>
  <c r="S2106" i="2" s="1"/>
  <c r="N2106" i="2"/>
  <c r="P2106" i="2"/>
  <c r="J2107" i="2"/>
  <c r="S2107" i="2" s="1"/>
  <c r="N2107" i="2"/>
  <c r="O2107" i="2"/>
  <c r="M2107" i="2" s="1"/>
  <c r="P2107" i="2"/>
  <c r="J2108" i="2"/>
  <c r="S2108" i="2" s="1"/>
  <c r="N2108" i="2"/>
  <c r="O2108" i="2"/>
  <c r="M2108" i="2" s="1"/>
  <c r="P2108" i="2"/>
  <c r="J2109" i="2"/>
  <c r="S2109" i="2" s="1"/>
  <c r="N2109" i="2"/>
  <c r="P2109" i="2"/>
  <c r="J2110" i="2"/>
  <c r="S2110" i="2" s="1"/>
  <c r="N2110" i="2"/>
  <c r="O2110" i="2"/>
  <c r="M2110" i="2" s="1"/>
  <c r="P2110" i="2"/>
  <c r="J2111" i="2"/>
  <c r="S2111" i="2" s="1"/>
  <c r="N2111" i="2"/>
  <c r="P2111" i="2"/>
  <c r="J2112" i="2"/>
  <c r="S2112" i="2" s="1"/>
  <c r="N2112" i="2"/>
  <c r="P2112" i="2"/>
  <c r="J2113" i="2"/>
  <c r="S2113" i="2" s="1"/>
  <c r="P2113" i="2"/>
  <c r="N2113" i="2" s="1"/>
  <c r="J2114" i="2"/>
  <c r="S2114" i="2" s="1"/>
  <c r="J2115" i="2"/>
  <c r="S2115" i="2" s="1"/>
  <c r="O2115" i="2"/>
  <c r="M2115" i="2" s="1"/>
  <c r="J2116" i="2"/>
  <c r="S2116" i="2" s="1"/>
  <c r="N2116" i="2"/>
  <c r="P2116" i="2"/>
  <c r="J2117" i="2"/>
  <c r="S2117" i="2" s="1"/>
  <c r="N2117" i="2"/>
  <c r="P2117" i="2"/>
  <c r="J2118" i="2"/>
  <c r="S2118" i="2" s="1"/>
  <c r="N2118" i="2"/>
  <c r="P2118" i="2"/>
  <c r="J2119" i="2"/>
  <c r="S2119" i="2" s="1"/>
  <c r="N2119" i="2"/>
  <c r="P2119" i="2"/>
  <c r="J2120" i="2"/>
  <c r="S2120" i="2" s="1"/>
  <c r="N2120" i="2"/>
  <c r="P2120" i="2"/>
  <c r="J2121" i="2"/>
  <c r="S2121" i="2" s="1"/>
  <c r="N2121" i="2"/>
  <c r="P2121" i="2"/>
  <c r="J2122" i="2"/>
  <c r="S2122" i="2" s="1"/>
  <c r="M2122" i="2"/>
  <c r="N2122" i="2"/>
  <c r="O2122" i="2"/>
  <c r="P2122" i="2"/>
  <c r="J2123" i="2"/>
  <c r="S2123" i="2" s="1"/>
  <c r="N2123" i="2"/>
  <c r="P2123" i="2"/>
  <c r="J2124" i="2"/>
  <c r="S2124" i="2" s="1"/>
  <c r="N2124" i="2"/>
  <c r="P2124" i="2"/>
  <c r="J2125" i="2"/>
  <c r="S2125" i="2" s="1"/>
  <c r="N2125" i="2"/>
  <c r="P2125" i="2"/>
  <c r="J2126" i="2"/>
  <c r="S2126" i="2" s="1"/>
  <c r="J2127" i="2"/>
  <c r="S2127" i="2" s="1"/>
  <c r="J2128" i="2"/>
  <c r="S2128" i="2" s="1"/>
  <c r="N2128" i="2"/>
  <c r="P2128" i="2"/>
  <c r="J2129" i="2"/>
  <c r="S2129" i="2" s="1"/>
  <c r="N2129" i="2"/>
  <c r="P2129" i="2"/>
  <c r="J2130" i="2"/>
  <c r="S2130" i="2" s="1"/>
  <c r="N2130" i="2"/>
  <c r="P2130" i="2"/>
  <c r="J2131" i="2"/>
  <c r="S2131" i="2" s="1"/>
  <c r="N2131" i="2"/>
  <c r="P2131" i="2"/>
  <c r="J2132" i="2"/>
  <c r="S2132" i="2" s="1"/>
  <c r="N2132" i="2"/>
  <c r="P2132" i="2"/>
  <c r="J2133" i="2"/>
  <c r="S2133" i="2" s="1"/>
  <c r="N2133" i="2"/>
  <c r="O2133" i="2"/>
  <c r="M2133" i="2" s="1"/>
  <c r="P2133" i="2"/>
  <c r="J2134" i="2"/>
  <c r="S2134" i="2" s="1"/>
  <c r="J2135" i="2"/>
  <c r="S2135" i="2" s="1"/>
  <c r="N2135" i="2"/>
  <c r="P2135" i="2"/>
  <c r="J2136" i="2"/>
  <c r="S2136" i="2" s="1"/>
  <c r="J2137" i="2"/>
  <c r="S2137" i="2" s="1"/>
  <c r="N2137" i="2"/>
  <c r="P2137" i="2"/>
  <c r="J2138" i="2"/>
  <c r="S2138" i="2" s="1"/>
  <c r="M2138" i="2"/>
  <c r="N2138" i="2"/>
  <c r="O2138" i="2"/>
  <c r="P2138" i="2"/>
  <c r="J2139" i="2"/>
  <c r="S2139" i="2" s="1"/>
  <c r="J2140" i="2"/>
  <c r="S2140" i="2" s="1"/>
  <c r="O2140" i="2"/>
  <c r="P2140" i="2" s="1"/>
  <c r="N2140" i="2" s="1"/>
  <c r="J2141" i="2"/>
  <c r="S2141" i="2" s="1"/>
  <c r="N2141" i="2"/>
  <c r="P2141" i="2"/>
  <c r="J2142" i="2"/>
  <c r="S2142" i="2" s="1"/>
  <c r="N2142" i="2"/>
  <c r="O2142" i="2"/>
  <c r="M2142" i="2" s="1"/>
  <c r="P2142" i="2"/>
  <c r="J2143" i="2"/>
  <c r="S2143" i="2" s="1"/>
  <c r="J2144" i="2"/>
  <c r="S2144" i="2" s="1"/>
  <c r="J2145" i="2"/>
  <c r="S2145" i="2" s="1"/>
  <c r="N2145" i="2"/>
  <c r="P2145" i="2"/>
  <c r="J2146" i="2"/>
  <c r="S2146" i="2" s="1"/>
  <c r="N2146" i="2"/>
  <c r="P2146" i="2"/>
  <c r="J2147" i="2"/>
  <c r="S2147" i="2" s="1"/>
  <c r="N2147" i="2"/>
  <c r="P2147" i="2"/>
  <c r="J2148" i="2"/>
  <c r="S2148" i="2" s="1"/>
  <c r="N2148" i="2"/>
  <c r="P2148" i="2"/>
  <c r="J2149" i="2"/>
  <c r="S2149" i="2" s="1"/>
  <c r="N2149" i="2"/>
  <c r="P2149" i="2"/>
  <c r="J2150" i="2"/>
  <c r="S2150" i="2" s="1"/>
  <c r="N2150" i="2"/>
  <c r="P2150" i="2"/>
  <c r="J2151" i="2"/>
  <c r="S2151" i="2" s="1"/>
  <c r="N2151" i="2"/>
  <c r="P2151" i="2"/>
  <c r="J2152" i="2"/>
  <c r="S2152" i="2" s="1"/>
  <c r="N2152" i="2"/>
  <c r="O2152" i="2"/>
  <c r="M2152" i="2" s="1"/>
  <c r="P2152" i="2"/>
  <c r="J2153" i="2"/>
  <c r="S2153" i="2" s="1"/>
  <c r="J2154" i="2"/>
  <c r="S2154" i="2" s="1"/>
  <c r="J2155" i="2"/>
  <c r="S2155" i="2" s="1"/>
  <c r="J2156" i="2"/>
  <c r="S2156" i="2" s="1"/>
  <c r="N2156" i="2"/>
  <c r="P2156" i="2"/>
  <c r="J2157" i="2"/>
  <c r="S2157" i="2" s="1"/>
  <c r="N2157" i="2"/>
  <c r="P2157" i="2"/>
  <c r="J2158" i="2"/>
  <c r="S2158" i="2" s="1"/>
  <c r="N2158" i="2"/>
  <c r="P2158" i="2"/>
  <c r="J2159" i="2"/>
  <c r="S2159" i="2" s="1"/>
  <c r="N2159" i="2"/>
  <c r="O2159" i="2"/>
  <c r="M2159" i="2" s="1"/>
  <c r="P2159" i="2"/>
  <c r="J2160" i="2"/>
  <c r="S2160" i="2" s="1"/>
  <c r="N2160" i="2"/>
  <c r="P2160" i="2"/>
  <c r="J2161" i="2"/>
  <c r="S2161" i="2" s="1"/>
  <c r="N2161" i="2"/>
  <c r="P2161" i="2"/>
  <c r="J2162" i="2"/>
  <c r="S2162" i="2" s="1"/>
  <c r="N2162" i="2"/>
  <c r="P2162" i="2"/>
  <c r="J2163" i="2"/>
  <c r="S2163" i="2" s="1"/>
  <c r="N2163" i="2"/>
  <c r="P2163" i="2"/>
  <c r="J2164" i="2"/>
  <c r="S2164" i="2" s="1"/>
  <c r="N2164" i="2"/>
  <c r="P2164" i="2"/>
  <c r="J2165" i="2"/>
  <c r="S2165" i="2" s="1"/>
  <c r="N2165" i="2"/>
  <c r="P2165" i="2"/>
  <c r="J2166" i="2"/>
  <c r="S2166" i="2" s="1"/>
  <c r="N2166" i="2"/>
  <c r="P2166" i="2"/>
  <c r="J2167" i="2"/>
  <c r="S2167" i="2" s="1"/>
  <c r="N2167" i="2"/>
  <c r="P2167" i="2"/>
  <c r="J2168" i="2"/>
  <c r="S2168" i="2" s="1"/>
  <c r="M2168" i="2"/>
  <c r="N2168" i="2"/>
  <c r="O2168" i="2"/>
  <c r="P2168" i="2"/>
  <c r="J2169" i="2"/>
  <c r="S2169" i="2" s="1"/>
  <c r="M2169" i="2"/>
  <c r="N2169" i="2"/>
  <c r="O2169" i="2"/>
  <c r="P2169" i="2"/>
  <c r="J2170" i="2"/>
  <c r="S2170" i="2" s="1"/>
  <c r="N2170" i="2"/>
  <c r="P2170" i="2"/>
  <c r="J2171" i="2"/>
  <c r="S2171" i="2" s="1"/>
  <c r="N2171" i="2"/>
  <c r="P2171" i="2"/>
  <c r="J2172" i="2"/>
  <c r="S2172" i="2" s="1"/>
  <c r="M2172" i="2"/>
  <c r="N2172" i="2"/>
  <c r="O2172" i="2"/>
  <c r="P2172" i="2"/>
  <c r="J2173" i="2"/>
  <c r="S2173" i="2" s="1"/>
  <c r="O2173" i="2"/>
  <c r="P2173" i="2" s="1"/>
  <c r="N2173" i="2" s="1"/>
  <c r="J2174" i="2"/>
  <c r="S2174" i="2" s="1"/>
  <c r="N2174" i="2"/>
  <c r="P2174" i="2"/>
  <c r="J2175" i="2"/>
  <c r="S2175" i="2" s="1"/>
  <c r="N2175" i="2"/>
  <c r="P2175" i="2"/>
  <c r="J2176" i="2"/>
  <c r="S2176" i="2" s="1"/>
  <c r="N2176" i="2"/>
  <c r="O2176" i="2"/>
  <c r="M2176" i="2" s="1"/>
  <c r="P2176" i="2"/>
  <c r="J2177" i="2"/>
  <c r="S2177" i="2" s="1"/>
  <c r="N2177" i="2"/>
  <c r="P2177" i="2"/>
  <c r="J2178" i="2"/>
  <c r="S2178" i="2" s="1"/>
  <c r="N2178" i="2"/>
  <c r="P2178" i="2"/>
  <c r="J2179" i="2"/>
  <c r="S2179" i="2" s="1"/>
  <c r="P2179" i="2"/>
  <c r="N2179" i="2" s="1"/>
  <c r="J2180" i="2"/>
  <c r="S2180" i="2" s="1"/>
  <c r="J2181" i="2"/>
  <c r="S2181" i="2" s="1"/>
  <c r="O2181" i="2"/>
  <c r="P2181" i="2" s="1"/>
  <c r="N2181" i="2" s="1"/>
  <c r="J2182" i="2"/>
  <c r="S2182" i="2" s="1"/>
  <c r="O2182" i="2"/>
  <c r="P2182" i="2" s="1"/>
  <c r="N2182" i="2" s="1"/>
  <c r="J2183" i="2"/>
  <c r="S2183" i="2" s="1"/>
  <c r="J2184" i="2"/>
  <c r="S2184" i="2" s="1"/>
  <c r="P2184" i="2"/>
  <c r="N2184" i="2" s="1"/>
  <c r="J2185" i="2"/>
  <c r="S2185" i="2" s="1"/>
  <c r="J2186" i="2"/>
  <c r="S2186" i="2" s="1"/>
  <c r="N2186" i="2"/>
  <c r="P2186" i="2"/>
  <c r="J2187" i="2"/>
  <c r="S2187" i="2" s="1"/>
  <c r="N2187" i="2"/>
  <c r="P2187" i="2"/>
  <c r="J2188" i="2"/>
  <c r="S2188" i="2" s="1"/>
  <c r="N2188" i="2"/>
  <c r="P2188" i="2"/>
  <c r="J2189" i="2"/>
  <c r="S2189" i="2" s="1"/>
  <c r="N2189" i="2"/>
  <c r="P2189" i="2"/>
  <c r="J2190" i="2"/>
  <c r="S2190" i="2" s="1"/>
  <c r="N2190" i="2"/>
  <c r="P2190" i="2"/>
  <c r="J2191" i="2"/>
  <c r="S2191" i="2" s="1"/>
  <c r="N2191" i="2"/>
  <c r="P2191" i="2"/>
  <c r="J2192" i="2"/>
  <c r="S2192" i="2" s="1"/>
  <c r="P2192" i="2"/>
  <c r="N2192" i="2" s="1"/>
  <c r="J2193" i="2"/>
  <c r="S2193" i="2" s="1"/>
  <c r="O2193" i="2"/>
  <c r="P2193" i="2" s="1"/>
  <c r="N2193" i="2" s="1"/>
  <c r="J2194" i="2"/>
  <c r="S2194" i="2" s="1"/>
  <c r="J2195" i="2"/>
  <c r="S2195" i="2" s="1"/>
  <c r="J2196" i="2"/>
  <c r="S2196" i="2" s="1"/>
  <c r="N2196" i="2"/>
  <c r="P2196" i="2"/>
  <c r="J2197" i="2"/>
  <c r="S2197" i="2" s="1"/>
  <c r="N2197" i="2"/>
  <c r="P2197" i="2"/>
  <c r="J2198" i="2"/>
  <c r="S2198" i="2" s="1"/>
  <c r="M2198" i="2"/>
  <c r="N2198" i="2"/>
  <c r="O2198" i="2"/>
  <c r="P2198" i="2"/>
  <c r="J2199" i="2"/>
  <c r="S2199" i="2" s="1"/>
  <c r="N2199" i="2"/>
  <c r="O2199" i="2"/>
  <c r="M2199" i="2" s="1"/>
  <c r="P2199" i="2"/>
  <c r="J2200" i="2"/>
  <c r="S2200" i="2" s="1"/>
  <c r="N2200" i="2"/>
  <c r="P2200" i="2"/>
  <c r="J2201" i="2"/>
  <c r="S2201" i="2" s="1"/>
  <c r="N2201" i="2"/>
  <c r="P2201" i="2"/>
  <c r="J2202" i="2"/>
  <c r="S2202" i="2" s="1"/>
  <c r="N2202" i="2"/>
  <c r="P2202" i="2"/>
  <c r="J2203" i="2"/>
  <c r="S2203" i="2" s="1"/>
  <c r="N2203" i="2"/>
  <c r="O2203" i="2"/>
  <c r="M2203" i="2" s="1"/>
  <c r="P2203" i="2"/>
  <c r="J2204" i="2"/>
  <c r="S2204" i="2" s="1"/>
  <c r="N2204" i="2"/>
  <c r="P2204" i="2"/>
  <c r="J2205" i="2"/>
  <c r="S2205" i="2" s="1"/>
  <c r="N2205" i="2"/>
  <c r="P2205" i="2"/>
  <c r="J2206" i="2"/>
  <c r="S2206" i="2" s="1"/>
  <c r="N2206" i="2"/>
  <c r="P2206" i="2"/>
  <c r="J2207" i="2"/>
  <c r="S2207" i="2" s="1"/>
  <c r="N2207" i="2"/>
  <c r="P2207" i="2"/>
  <c r="J2208" i="2"/>
  <c r="S2208" i="2" s="1"/>
  <c r="N2208" i="2"/>
  <c r="P2208" i="2"/>
  <c r="J2209" i="2"/>
  <c r="S2209" i="2" s="1"/>
  <c r="N2209" i="2"/>
  <c r="P2209" i="2"/>
  <c r="J2210" i="2"/>
  <c r="S2210" i="2" s="1"/>
  <c r="N2210" i="2"/>
  <c r="P2210" i="2"/>
  <c r="J2211" i="2"/>
  <c r="S2211" i="2" s="1"/>
  <c r="N2211" i="2"/>
  <c r="P2211" i="2"/>
  <c r="J2212" i="2"/>
  <c r="S2212" i="2" s="1"/>
  <c r="N2212" i="2"/>
  <c r="P2212" i="2"/>
  <c r="J2213" i="2"/>
  <c r="S2213" i="2" s="1"/>
  <c r="N2213" i="2"/>
  <c r="O2213" i="2"/>
  <c r="M2213" i="2" s="1"/>
  <c r="P2213" i="2"/>
  <c r="J2214" i="2"/>
  <c r="S2214" i="2" s="1"/>
  <c r="N2214" i="2"/>
  <c r="P2214" i="2"/>
  <c r="J2215" i="2"/>
  <c r="S2215" i="2" s="1"/>
  <c r="N2215" i="2"/>
  <c r="P2215" i="2"/>
  <c r="J2216" i="2"/>
  <c r="S2216" i="2" s="1"/>
  <c r="J2217" i="2"/>
  <c r="S2217" i="2" s="1"/>
  <c r="J2218" i="2"/>
  <c r="S2218" i="2" s="1"/>
  <c r="J2219" i="2"/>
  <c r="S2219" i="2" s="1"/>
  <c r="N2219" i="2"/>
  <c r="P2219" i="2"/>
  <c r="J2220" i="2"/>
  <c r="S2220" i="2" s="1"/>
  <c r="N2220" i="2"/>
  <c r="P2220" i="2"/>
  <c r="J2221" i="2"/>
  <c r="S2221" i="2" s="1"/>
  <c r="N2221" i="2"/>
  <c r="P2221" i="2"/>
  <c r="J2222" i="2"/>
  <c r="S2222" i="2" s="1"/>
  <c r="N2222" i="2"/>
  <c r="P2222" i="2"/>
  <c r="J2223" i="2"/>
  <c r="S2223" i="2" s="1"/>
  <c r="N2223" i="2"/>
  <c r="P2223" i="2"/>
  <c r="J2224" i="2"/>
  <c r="S2224" i="2" s="1"/>
  <c r="N2224" i="2"/>
  <c r="O2224" i="2"/>
  <c r="M2224" i="2" s="1"/>
  <c r="P2224" i="2"/>
  <c r="J2225" i="2"/>
  <c r="S2225" i="2" s="1"/>
  <c r="J2226" i="2"/>
  <c r="S2226" i="2" s="1"/>
  <c r="N2226" i="2"/>
  <c r="P2226" i="2"/>
  <c r="J2227" i="2"/>
  <c r="S2227" i="2" s="1"/>
  <c r="N2227" i="2"/>
  <c r="O2227" i="2"/>
  <c r="M2227" i="2" s="1"/>
  <c r="P2227" i="2"/>
  <c r="J2228" i="2"/>
  <c r="S2228" i="2" s="1"/>
  <c r="N2228" i="2"/>
  <c r="P2228" i="2"/>
  <c r="J2229" i="2"/>
  <c r="S2229" i="2" s="1"/>
  <c r="N2229" i="2"/>
  <c r="P2229" i="2"/>
  <c r="J2230" i="2"/>
  <c r="S2230" i="2" s="1"/>
  <c r="N2230" i="2"/>
  <c r="P2230" i="2"/>
  <c r="J2231" i="2"/>
  <c r="S2231" i="2" s="1"/>
  <c r="M2231" i="2"/>
  <c r="N2231" i="2"/>
  <c r="O2231" i="2"/>
  <c r="P2231" i="2"/>
  <c r="J2232" i="2"/>
  <c r="S2232" i="2" s="1"/>
  <c r="N2232" i="2"/>
  <c r="O2232" i="2"/>
  <c r="M2232" i="2" s="1"/>
  <c r="P2232" i="2"/>
  <c r="J2233" i="2"/>
  <c r="S2233" i="2" s="1"/>
  <c r="N2233" i="2"/>
  <c r="O2233" i="2"/>
  <c r="M2233" i="2" s="1"/>
  <c r="P2233" i="2"/>
  <c r="J2234" i="2"/>
  <c r="S2234" i="2" s="1"/>
  <c r="N2234" i="2"/>
  <c r="O2234" i="2"/>
  <c r="M2234" i="2" s="1"/>
  <c r="P2234" i="2"/>
  <c r="J2235" i="2"/>
  <c r="S2235" i="2" s="1"/>
  <c r="M2235" i="2"/>
  <c r="N2235" i="2"/>
  <c r="O2235" i="2"/>
  <c r="P2235" i="2"/>
  <c r="J2236" i="2"/>
  <c r="S2236" i="2" s="1"/>
  <c r="N2236" i="2"/>
  <c r="O2236" i="2"/>
  <c r="M2236" i="2" s="1"/>
  <c r="P2236" i="2"/>
  <c r="J2237" i="2"/>
  <c r="S2237" i="2" s="1"/>
  <c r="N2237" i="2"/>
  <c r="O2237" i="2"/>
  <c r="M2237" i="2" s="1"/>
  <c r="P2237" i="2"/>
  <c r="J2238" i="2"/>
  <c r="S2238" i="2" s="1"/>
  <c r="N2238" i="2"/>
  <c r="O2238" i="2"/>
  <c r="M2238" i="2" s="1"/>
  <c r="P2238" i="2"/>
  <c r="J2239" i="2"/>
  <c r="S2239" i="2" s="1"/>
  <c r="O2239" i="2"/>
  <c r="M2239" i="2" s="1"/>
  <c r="J2240" i="2"/>
  <c r="S2240" i="2" s="1"/>
  <c r="O2240" i="2"/>
  <c r="P2240" i="2" s="1"/>
  <c r="N2240" i="2" s="1"/>
  <c r="J2241" i="2"/>
  <c r="S2241" i="2" s="1"/>
  <c r="N2241" i="2"/>
  <c r="O2241" i="2"/>
  <c r="M2241" i="2" s="1"/>
  <c r="P2241" i="2"/>
  <c r="J2242" i="2"/>
  <c r="S2242" i="2" s="1"/>
  <c r="N2242" i="2"/>
  <c r="O2242" i="2"/>
  <c r="M2242" i="2" s="1"/>
  <c r="P2242" i="2"/>
  <c r="J2243" i="2"/>
  <c r="S2243" i="2" s="1"/>
  <c r="N2243" i="2"/>
  <c r="O2243" i="2"/>
  <c r="M2243" i="2" s="1"/>
  <c r="P2243" i="2"/>
  <c r="J2244" i="2"/>
  <c r="S2244" i="2" s="1"/>
  <c r="M2244" i="2"/>
  <c r="N2244" i="2"/>
  <c r="O2244" i="2"/>
  <c r="P2244" i="2"/>
  <c r="J2245" i="2"/>
  <c r="S2245" i="2" s="1"/>
  <c r="N2245" i="2"/>
  <c r="O2245" i="2"/>
  <c r="M2245" i="2" s="1"/>
  <c r="P2245" i="2"/>
  <c r="J2246" i="2"/>
  <c r="S2246" i="2" s="1"/>
  <c r="M2246" i="2"/>
  <c r="N2246" i="2"/>
  <c r="O2246" i="2"/>
  <c r="P2246" i="2"/>
  <c r="J2247" i="2"/>
  <c r="S2247" i="2" s="1"/>
  <c r="O2247" i="2"/>
  <c r="P2247" i="2" s="1"/>
  <c r="N2247" i="2" s="1"/>
  <c r="E15" i="44" l="1"/>
  <c r="J15" i="44" s="1"/>
  <c r="P1077" i="2"/>
  <c r="N1077" i="2" s="1"/>
  <c r="P812" i="2"/>
  <c r="N812" i="2" s="1"/>
  <c r="P1682" i="2"/>
  <c r="N1682" i="2" s="1"/>
  <c r="M2140" i="2"/>
  <c r="P1681" i="2"/>
  <c r="N1681" i="2" s="1"/>
  <c r="P1016" i="2"/>
  <c r="N1016" i="2" s="1"/>
  <c r="M987" i="2"/>
  <c r="M1877" i="2"/>
  <c r="M1630" i="2"/>
  <c r="M1101" i="2"/>
  <c r="P994" i="2"/>
  <c r="N994" i="2" s="1"/>
  <c r="P899" i="2"/>
  <c r="N899" i="2" s="1"/>
  <c r="P738" i="2"/>
  <c r="N738" i="2" s="1"/>
  <c r="P597" i="2"/>
  <c r="N597" i="2" s="1"/>
  <c r="P1465" i="2"/>
  <c r="N1465" i="2" s="1"/>
  <c r="P1178" i="2"/>
  <c r="N1178" i="2" s="1"/>
  <c r="P993" i="2"/>
  <c r="N993" i="2" s="1"/>
  <c r="P898" i="2"/>
  <c r="N898" i="2" s="1"/>
  <c r="M2240" i="2"/>
  <c r="M1335" i="2"/>
  <c r="P837" i="2"/>
  <c r="N837" i="2" s="1"/>
  <c r="P734" i="2"/>
  <c r="N734" i="2" s="1"/>
  <c r="P676" i="2"/>
  <c r="N676" i="2" s="1"/>
  <c r="P604" i="2"/>
  <c r="N604" i="2" s="1"/>
  <c r="P1019" i="2"/>
  <c r="N1019" i="2" s="1"/>
  <c r="P2216" i="2"/>
  <c r="N2216" i="2" s="1"/>
  <c r="P2155" i="2"/>
  <c r="N2155" i="2" s="1"/>
  <c r="P1331" i="2"/>
  <c r="N1331" i="2" s="1"/>
  <c r="P1153" i="2"/>
  <c r="N1153" i="2" s="1"/>
  <c r="P1008" i="2"/>
  <c r="N1008" i="2" s="1"/>
  <c r="P510" i="2"/>
  <c r="N510" i="2" s="1"/>
  <c r="P1521" i="2"/>
  <c r="N1521" i="2" s="1"/>
  <c r="P1189" i="2"/>
  <c r="N1189" i="2" s="1"/>
  <c r="P504" i="2"/>
  <c r="N504" i="2" s="1"/>
  <c r="M2181" i="2"/>
  <c r="P1466" i="2"/>
  <c r="N1466" i="2" s="1"/>
  <c r="P656" i="2"/>
  <c r="N656" i="2" s="1"/>
  <c r="M656" i="2"/>
  <c r="P2024" i="2"/>
  <c r="N2024" i="2" s="1"/>
  <c r="M1332" i="2"/>
  <c r="M1102" i="2"/>
  <c r="P1102" i="2"/>
  <c r="N1102" i="2" s="1"/>
  <c r="P1018" i="2"/>
  <c r="N1018" i="2" s="1"/>
  <c r="P2239" i="2"/>
  <c r="N2239" i="2" s="1"/>
  <c r="M2193" i="2"/>
  <c r="M2173" i="2"/>
  <c r="M1720" i="2"/>
  <c r="M1015" i="2"/>
  <c r="P1004" i="2"/>
  <c r="N1004" i="2" s="1"/>
  <c r="P875" i="2"/>
  <c r="N875" i="2" s="1"/>
  <c r="M875" i="2"/>
  <c r="M574" i="2"/>
  <c r="P574" i="2"/>
  <c r="N574" i="2" s="1"/>
  <c r="P2115" i="2"/>
  <c r="N2115" i="2" s="1"/>
  <c r="M1933" i="2"/>
  <c r="P1596" i="2"/>
  <c r="N1596" i="2" s="1"/>
  <c r="P1522" i="2"/>
  <c r="N1522" i="2" s="1"/>
  <c r="P1119" i="2"/>
  <c r="N1119" i="2" s="1"/>
  <c r="M1079" i="2"/>
  <c r="M2093" i="2"/>
  <c r="P1667" i="2"/>
  <c r="N1667" i="2" s="1"/>
  <c r="M594" i="2"/>
  <c r="M453" i="2"/>
  <c r="M1204" i="2"/>
  <c r="P760" i="2"/>
  <c r="N760" i="2" s="1"/>
  <c r="M2247" i="2"/>
  <c r="P1986" i="2"/>
  <c r="N1986" i="2" s="1"/>
  <c r="M1986" i="2"/>
  <c r="P1716" i="2"/>
  <c r="N1716" i="2" s="1"/>
  <c r="P1684" i="2"/>
  <c r="N1684" i="2" s="1"/>
  <c r="P2008" i="2"/>
  <c r="N2008" i="2" s="1"/>
  <c r="P1039" i="2"/>
  <c r="N1039" i="2" s="1"/>
  <c r="P1878" i="2"/>
  <c r="N1878" i="2" s="1"/>
  <c r="M2182" i="2"/>
  <c r="M1268" i="2"/>
  <c r="P1268" i="2"/>
  <c r="N1268" i="2" s="1"/>
  <c r="P1563" i="2"/>
  <c r="N1563" i="2" s="1"/>
  <c r="P1492" i="2"/>
  <c r="N1492" i="2" s="1"/>
  <c r="P1358" i="2"/>
  <c r="N1358" i="2" s="1"/>
  <c r="M1358" i="2"/>
  <c r="P1198" i="2"/>
  <c r="N1198" i="2" s="1"/>
  <c r="P1228" i="2"/>
  <c r="N1228" i="2" s="1"/>
  <c r="P1082" i="2"/>
  <c r="N1082" i="2" s="1"/>
  <c r="P1203" i="2"/>
  <c r="N1203" i="2" s="1"/>
  <c r="P1124" i="2"/>
  <c r="N1124" i="2" s="1"/>
  <c r="P877" i="2"/>
  <c r="N877" i="2" s="1"/>
  <c r="P876" i="2"/>
  <c r="N876" i="2" s="1"/>
  <c r="M876" i="2"/>
  <c r="M577" i="2"/>
  <c r="P577" i="2"/>
  <c r="N577" i="2" s="1"/>
  <c r="P856" i="2"/>
  <c r="N856" i="2" s="1"/>
  <c r="P836" i="2"/>
  <c r="N836" i="2" s="1"/>
  <c r="P485" i="2"/>
  <c r="N485" i="2" s="1"/>
  <c r="P685" i="2"/>
  <c r="N685" i="2" s="1"/>
  <c r="M608" i="2"/>
  <c r="P608" i="2"/>
  <c r="N608" i="2" s="1"/>
  <c r="P901" i="2"/>
  <c r="N901" i="2" s="1"/>
  <c r="P855" i="2"/>
  <c r="N855" i="2" s="1"/>
  <c r="P854" i="2"/>
  <c r="N854" i="2" s="1"/>
  <c r="P613" i="2"/>
  <c r="N613" i="2" s="1"/>
  <c r="P603" i="2"/>
  <c r="N603" i="2" s="1"/>
  <c r="M451" i="2"/>
  <c r="I32" i="37" l="1"/>
  <c r="N27" i="2"/>
  <c r="N31" i="2"/>
  <c r="M32" i="2"/>
  <c r="N32" i="2"/>
  <c r="N33" i="2"/>
  <c r="N34" i="2"/>
  <c r="N35" i="2"/>
  <c r="N36" i="2"/>
  <c r="N38" i="2"/>
  <c r="N40" i="2"/>
  <c r="M42" i="2"/>
  <c r="N42" i="2"/>
  <c r="N44" i="2"/>
  <c r="M45" i="2"/>
  <c r="N45" i="2"/>
  <c r="M46" i="2"/>
  <c r="N46" i="2"/>
  <c r="M47" i="2"/>
  <c r="N47" i="2"/>
  <c r="N48" i="2"/>
  <c r="N49" i="2"/>
  <c r="N50" i="2"/>
  <c r="N51" i="2"/>
  <c r="N52" i="2"/>
  <c r="M53" i="2"/>
  <c r="N53" i="2"/>
  <c r="N54" i="2"/>
  <c r="N55" i="2"/>
  <c r="N56" i="2"/>
  <c r="N57" i="2"/>
  <c r="N58" i="2"/>
  <c r="N59" i="2"/>
  <c r="N60" i="2"/>
  <c r="N61" i="2"/>
  <c r="N62" i="2"/>
  <c r="N63" i="2"/>
  <c r="N64" i="2"/>
  <c r="N65" i="2"/>
  <c r="N66" i="2"/>
  <c r="N67" i="2"/>
  <c r="N68" i="2"/>
  <c r="M71" i="2"/>
  <c r="N71" i="2"/>
  <c r="N73" i="2"/>
  <c r="N74" i="2"/>
  <c r="M75" i="2"/>
  <c r="N75" i="2"/>
  <c r="N76" i="2"/>
  <c r="M77" i="2"/>
  <c r="N77" i="2"/>
  <c r="N78" i="2"/>
  <c r="N79" i="2"/>
  <c r="N80" i="2"/>
  <c r="N81" i="2"/>
  <c r="N82" i="2"/>
  <c r="N83" i="2"/>
  <c r="M84" i="2"/>
  <c r="N84" i="2"/>
  <c r="N87" i="2"/>
  <c r="M88" i="2"/>
  <c r="N88" i="2"/>
  <c r="N89" i="2"/>
  <c r="N90" i="2"/>
  <c r="N91" i="2"/>
  <c r="N92" i="2"/>
  <c r="N93" i="2"/>
  <c r="N94" i="2"/>
  <c r="M95" i="2"/>
  <c r="N95" i="2"/>
  <c r="N96" i="2"/>
  <c r="N97" i="2"/>
  <c r="N98" i="2"/>
  <c r="N99" i="2"/>
  <c r="N100" i="2"/>
  <c r="N101" i="2"/>
  <c r="N102" i="2"/>
  <c r="M105" i="2"/>
  <c r="N105" i="2"/>
  <c r="N106" i="2"/>
  <c r="M107" i="2"/>
  <c r="N107" i="2"/>
  <c r="N108" i="2"/>
  <c r="N109" i="2"/>
  <c r="N110" i="2"/>
  <c r="N111" i="2"/>
  <c r="N112" i="2"/>
  <c r="N113" i="2"/>
  <c r="N114" i="2"/>
  <c r="N115" i="2"/>
  <c r="N116" i="2"/>
  <c r="N117" i="2"/>
  <c r="M118" i="2"/>
  <c r="N118" i="2"/>
  <c r="M119" i="2"/>
  <c r="N119" i="2"/>
  <c r="N120" i="2"/>
  <c r="N121" i="2"/>
  <c r="N122" i="2"/>
  <c r="N123" i="2"/>
  <c r="N124" i="2"/>
  <c r="N125" i="2"/>
  <c r="N126" i="2"/>
  <c r="N127" i="2"/>
  <c r="N128" i="2"/>
  <c r="M129" i="2"/>
  <c r="N129" i="2"/>
  <c r="N132" i="2"/>
  <c r="N133" i="2"/>
  <c r="N134" i="2"/>
  <c r="N135" i="2"/>
  <c r="N136" i="2"/>
  <c r="N137" i="2"/>
  <c r="N138" i="2"/>
  <c r="N139" i="2"/>
  <c r="N140" i="2"/>
  <c r="N144" i="2"/>
  <c r="M145" i="2"/>
  <c r="N145" i="2"/>
  <c r="N146" i="2"/>
  <c r="N147" i="2"/>
  <c r="N148" i="2"/>
  <c r="N149" i="2"/>
  <c r="N151" i="2"/>
  <c r="N153" i="2"/>
  <c r="N155" i="2"/>
  <c r="N157" i="2"/>
  <c r="N158" i="2"/>
  <c r="N159" i="2"/>
  <c r="N160" i="2"/>
  <c r="N161" i="2"/>
  <c r="N164" i="2"/>
  <c r="N165" i="2"/>
  <c r="M166" i="2"/>
  <c r="N166" i="2"/>
  <c r="N167" i="2"/>
  <c r="N168" i="2"/>
  <c r="N169" i="2"/>
  <c r="N170" i="2"/>
  <c r="N171" i="2"/>
  <c r="N172" i="2"/>
  <c r="N173" i="2"/>
  <c r="N174" i="2"/>
  <c r="N175" i="2"/>
  <c r="N176" i="2"/>
  <c r="N177" i="2"/>
  <c r="N180" i="2"/>
  <c r="N181" i="2"/>
  <c r="N184" i="2"/>
  <c r="N186" i="2"/>
  <c r="N187" i="2"/>
  <c r="M188" i="2"/>
  <c r="N188" i="2"/>
  <c r="N189" i="2"/>
  <c r="N190" i="2"/>
  <c r="N191" i="2"/>
  <c r="N192" i="2"/>
  <c r="N193" i="2"/>
  <c r="N194" i="2"/>
  <c r="N195" i="2"/>
  <c r="N196" i="2"/>
  <c r="N197" i="2"/>
  <c r="N202" i="2"/>
  <c r="N203" i="2"/>
  <c r="N204" i="2"/>
  <c r="N205" i="2"/>
  <c r="N206" i="2"/>
  <c r="N207" i="2"/>
  <c r="N208" i="2"/>
  <c r="N209" i="2"/>
  <c r="N210" i="2"/>
  <c r="N211" i="2"/>
  <c r="N212" i="2"/>
  <c r="N213" i="2"/>
  <c r="N214" i="2"/>
  <c r="N215" i="2"/>
  <c r="N218" i="2"/>
  <c r="N219" i="2"/>
  <c r="N220" i="2"/>
  <c r="N221" i="2"/>
  <c r="N223" i="2"/>
  <c r="N224" i="2"/>
  <c r="N225" i="2"/>
  <c r="N226" i="2"/>
  <c r="N227" i="2"/>
  <c r="N228" i="2"/>
  <c r="N229" i="2"/>
  <c r="N230" i="2"/>
  <c r="M231" i="2"/>
  <c r="N231" i="2"/>
  <c r="N232" i="2"/>
  <c r="N234" i="2"/>
  <c r="N235" i="2"/>
  <c r="N236" i="2"/>
  <c r="N237" i="2"/>
  <c r="N238" i="2"/>
  <c r="M239" i="2"/>
  <c r="N239" i="2"/>
  <c r="N240" i="2"/>
  <c r="N241" i="2"/>
  <c r="M242" i="2"/>
  <c r="N242" i="2"/>
  <c r="N245" i="2"/>
  <c r="N246" i="2"/>
  <c r="N247" i="2"/>
  <c r="N248" i="2"/>
  <c r="N249" i="2"/>
  <c r="N250" i="2"/>
  <c r="N251" i="2"/>
  <c r="N252" i="2"/>
  <c r="N255" i="2"/>
  <c r="N256" i="2"/>
  <c r="M257" i="2"/>
  <c r="N257" i="2"/>
  <c r="M258" i="2"/>
  <c r="N258" i="2"/>
  <c r="N259" i="2"/>
  <c r="N260" i="2"/>
  <c r="N261" i="2"/>
  <c r="N262" i="2"/>
  <c r="N263" i="2"/>
  <c r="N264" i="2"/>
  <c r="N265" i="2"/>
  <c r="N266" i="2"/>
  <c r="M267" i="2"/>
  <c r="N267" i="2"/>
  <c r="N268" i="2"/>
  <c r="N269" i="2"/>
  <c r="N270" i="2"/>
  <c r="N271" i="2"/>
  <c r="N272" i="2"/>
  <c r="N273" i="2"/>
  <c r="N274" i="2"/>
  <c r="N277" i="2"/>
  <c r="M278" i="2"/>
  <c r="N278" i="2"/>
  <c r="N279" i="2"/>
  <c r="N280" i="2"/>
  <c r="N281" i="2"/>
  <c r="N283" i="2"/>
  <c r="N284" i="2"/>
  <c r="N285" i="2"/>
  <c r="N286" i="2"/>
  <c r="N287" i="2"/>
  <c r="M288" i="2"/>
  <c r="N288" i="2"/>
  <c r="N289" i="2"/>
  <c r="M290" i="2"/>
  <c r="N290" i="2"/>
  <c r="M293" i="2"/>
  <c r="N293" i="2"/>
  <c r="N294" i="2"/>
  <c r="N295" i="2"/>
  <c r="N296" i="2"/>
  <c r="M298" i="2"/>
  <c r="N298" i="2"/>
  <c r="M301" i="2"/>
  <c r="N301" i="2"/>
  <c r="N302" i="2"/>
  <c r="N303" i="2"/>
  <c r="N304" i="2"/>
  <c r="N305" i="2"/>
  <c r="N306" i="2"/>
  <c r="N307" i="2"/>
  <c r="N308" i="2"/>
  <c r="N309" i="2"/>
  <c r="N310" i="2"/>
  <c r="N311" i="2"/>
  <c r="N312" i="2"/>
  <c r="N315" i="2"/>
  <c r="N316" i="2"/>
  <c r="N317" i="2"/>
  <c r="N318" i="2"/>
  <c r="N319" i="2"/>
  <c r="N320" i="2"/>
  <c r="N321" i="2"/>
  <c r="N322" i="2"/>
  <c r="N323" i="2"/>
  <c r="N324" i="2"/>
  <c r="N325" i="2"/>
  <c r="N326" i="2"/>
  <c r="N327" i="2"/>
  <c r="N328" i="2"/>
  <c r="N329" i="2"/>
  <c r="M330" i="2"/>
  <c r="N330" i="2"/>
  <c r="N331" i="2"/>
  <c r="N332" i="2"/>
  <c r="M336" i="2"/>
  <c r="N336" i="2"/>
  <c r="N339" i="2"/>
  <c r="M341" i="2"/>
  <c r="N341" i="2"/>
  <c r="M342" i="2"/>
  <c r="N342" i="2"/>
  <c r="M343" i="2"/>
  <c r="N343" i="2"/>
  <c r="M344" i="2"/>
  <c r="N344" i="2"/>
  <c r="N345" i="2"/>
  <c r="N347" i="2"/>
  <c r="N348" i="2"/>
  <c r="N349" i="2"/>
  <c r="N350" i="2"/>
  <c r="N351" i="2"/>
  <c r="N352" i="2"/>
  <c r="N353" i="2"/>
  <c r="N354" i="2"/>
  <c r="N355" i="2"/>
  <c r="N356" i="2"/>
  <c r="N357" i="2"/>
  <c r="N358" i="2"/>
  <c r="N359" i="2"/>
  <c r="N360" i="2"/>
  <c r="N361" i="2"/>
  <c r="N362" i="2"/>
  <c r="N363" i="2"/>
  <c r="N364" i="2"/>
  <c r="N365" i="2"/>
  <c r="N368" i="2"/>
  <c r="N369" i="2"/>
  <c r="M373" i="2"/>
  <c r="N373" i="2"/>
  <c r="N374" i="2"/>
  <c r="N375" i="2"/>
  <c r="N376" i="2"/>
  <c r="N377" i="2"/>
  <c r="N378" i="2"/>
  <c r="N379" i="2"/>
  <c r="N380" i="2"/>
  <c r="N381" i="2"/>
  <c r="N382" i="2"/>
  <c r="N383" i="2"/>
  <c r="N384" i="2"/>
  <c r="N385" i="2"/>
  <c r="N386" i="2"/>
  <c r="N387" i="2"/>
  <c r="N388" i="2"/>
  <c r="M389" i="2"/>
  <c r="N389" i="2"/>
  <c r="N392" i="2"/>
  <c r="N393" i="2"/>
  <c r="N396" i="2"/>
  <c r="M399" i="2"/>
  <c r="N399" i="2"/>
  <c r="N400" i="2"/>
  <c r="N401" i="2"/>
  <c r="N402" i="2"/>
  <c r="N403" i="2"/>
  <c r="N404" i="2"/>
  <c r="N405" i="2"/>
  <c r="N406" i="2"/>
  <c r="N407" i="2"/>
  <c r="M408" i="2"/>
  <c r="N408" i="2"/>
  <c r="N409" i="2"/>
  <c r="N411" i="2"/>
  <c r="N414" i="2"/>
  <c r="N415" i="2"/>
  <c r="N416" i="2"/>
  <c r="N417" i="2"/>
  <c r="N418" i="2"/>
  <c r="N419" i="2"/>
  <c r="N421" i="2"/>
  <c r="N39" i="18" l="1"/>
  <c r="N38" i="18"/>
  <c r="L38" i="18"/>
  <c r="L37" i="18"/>
  <c r="J37" i="18"/>
  <c r="J36" i="18"/>
  <c r="N35" i="18"/>
  <c r="N34" i="18"/>
  <c r="L34" i="18"/>
  <c r="L33" i="18"/>
  <c r="K33" i="18"/>
  <c r="J33" i="18"/>
  <c r="I33" i="18"/>
  <c r="M33" i="18"/>
  <c r="N33" i="18"/>
  <c r="I34" i="18"/>
  <c r="J34" i="18"/>
  <c r="K34" i="18"/>
  <c r="M34" i="18"/>
  <c r="I35" i="18"/>
  <c r="J35" i="18"/>
  <c r="K35" i="18"/>
  <c r="L35" i="18"/>
  <c r="M35" i="18"/>
  <c r="I36" i="18"/>
  <c r="K36" i="18"/>
  <c r="L36" i="18"/>
  <c r="M36" i="18"/>
  <c r="N36" i="18"/>
  <c r="I37" i="18"/>
  <c r="K37" i="18"/>
  <c r="M37" i="18"/>
  <c r="N37" i="18"/>
  <c r="I38" i="18"/>
  <c r="J38" i="18"/>
  <c r="K38" i="18"/>
  <c r="M38" i="18"/>
  <c r="I39" i="18"/>
  <c r="J39" i="18"/>
  <c r="K39" i="18"/>
  <c r="L39" i="18"/>
  <c r="M39" i="18"/>
  <c r="J27" i="2" l="1"/>
  <c r="S27" i="2" s="1"/>
  <c r="J28" i="2"/>
  <c r="J29" i="2"/>
  <c r="S29" i="2" s="1"/>
  <c r="J30" i="2"/>
  <c r="S30" i="2" s="1"/>
  <c r="J31" i="2"/>
  <c r="S31" i="2" s="1"/>
  <c r="J32" i="2"/>
  <c r="S32" i="2" s="1"/>
  <c r="J33" i="2"/>
  <c r="S33" i="2" s="1"/>
  <c r="J34" i="2"/>
  <c r="S34" i="2" s="1"/>
  <c r="J35" i="2"/>
  <c r="S35" i="2" s="1"/>
  <c r="J36" i="2"/>
  <c r="S36" i="2" s="1"/>
  <c r="J37" i="2"/>
  <c r="S37" i="2" s="1"/>
  <c r="J38" i="2"/>
  <c r="S38" i="2" s="1"/>
  <c r="J39" i="2"/>
  <c r="S39" i="2" s="1"/>
  <c r="J40" i="2"/>
  <c r="S40" i="2" s="1"/>
  <c r="J41" i="2"/>
  <c r="S41" i="2" s="1"/>
  <c r="J42" i="2"/>
  <c r="S42" i="2" s="1"/>
  <c r="J43" i="2"/>
  <c r="S43" i="2" s="1"/>
  <c r="J44" i="2"/>
  <c r="S44" i="2" s="1"/>
  <c r="J45" i="2"/>
  <c r="S45" i="2" s="1"/>
  <c r="J46" i="2"/>
  <c r="S46" i="2" s="1"/>
  <c r="J47" i="2"/>
  <c r="S47" i="2" s="1"/>
  <c r="J48" i="2"/>
  <c r="S48" i="2" s="1"/>
  <c r="J49" i="2"/>
  <c r="S49" i="2" s="1"/>
  <c r="J50" i="2"/>
  <c r="S50" i="2" s="1"/>
  <c r="J51" i="2"/>
  <c r="S51" i="2" s="1"/>
  <c r="J52" i="2"/>
  <c r="J53" i="2"/>
  <c r="S53" i="2" s="1"/>
  <c r="J54" i="2"/>
  <c r="S54" i="2" s="1"/>
  <c r="J55" i="2"/>
  <c r="S55" i="2" s="1"/>
  <c r="J56" i="2"/>
  <c r="S56" i="2" s="1"/>
  <c r="J57" i="2"/>
  <c r="S57" i="2" s="1"/>
  <c r="J58" i="2"/>
  <c r="S58" i="2" s="1"/>
  <c r="J59" i="2"/>
  <c r="J60" i="2"/>
  <c r="J61" i="2"/>
  <c r="S61" i="2" s="1"/>
  <c r="J62" i="2"/>
  <c r="S62" i="2" s="1"/>
  <c r="J63" i="2"/>
  <c r="S63" i="2" s="1"/>
  <c r="J64" i="2"/>
  <c r="S64" i="2" s="1"/>
  <c r="J65" i="2"/>
  <c r="S65" i="2" s="1"/>
  <c r="J66" i="2"/>
  <c r="S66" i="2" s="1"/>
  <c r="J67" i="2"/>
  <c r="J68" i="2"/>
  <c r="S68" i="2" s="1"/>
  <c r="J69" i="2"/>
  <c r="S69" i="2" s="1"/>
  <c r="J70" i="2"/>
  <c r="S70" i="2" s="1"/>
  <c r="J71" i="2"/>
  <c r="S71" i="2" s="1"/>
  <c r="J72" i="2"/>
  <c r="S72" i="2" s="1"/>
  <c r="J73" i="2"/>
  <c r="S73" i="2" s="1"/>
  <c r="J74" i="2"/>
  <c r="S74" i="2" s="1"/>
  <c r="J75" i="2"/>
  <c r="J76" i="2"/>
  <c r="S76" i="2" s="1"/>
  <c r="J77" i="2"/>
  <c r="J78" i="2"/>
  <c r="S78" i="2" s="1"/>
  <c r="J79" i="2"/>
  <c r="J80" i="2"/>
  <c r="S80" i="2" s="1"/>
  <c r="J81" i="2"/>
  <c r="S81" i="2" s="1"/>
  <c r="J82" i="2"/>
  <c r="S82" i="2" s="1"/>
  <c r="J83" i="2"/>
  <c r="S83" i="2" s="1"/>
  <c r="J84" i="2"/>
  <c r="S84" i="2" s="1"/>
  <c r="J85" i="2"/>
  <c r="S85" i="2" s="1"/>
  <c r="J86" i="2"/>
  <c r="S86" i="2" s="1"/>
  <c r="J87" i="2"/>
  <c r="S87" i="2" s="1"/>
  <c r="J88" i="2"/>
  <c r="S88" i="2" s="1"/>
  <c r="J89" i="2"/>
  <c r="S89" i="2" s="1"/>
  <c r="J90" i="2"/>
  <c r="S90" i="2" s="1"/>
  <c r="J91" i="2"/>
  <c r="S91" i="2" s="1"/>
  <c r="J92" i="2"/>
  <c r="J93" i="2"/>
  <c r="J94" i="2"/>
  <c r="S94" i="2" s="1"/>
  <c r="J95" i="2"/>
  <c r="S95" i="2" s="1"/>
  <c r="J96" i="2"/>
  <c r="S96" i="2" s="1"/>
  <c r="J97" i="2"/>
  <c r="S97" i="2" s="1"/>
  <c r="J98" i="2"/>
  <c r="S98" i="2" s="1"/>
  <c r="J99" i="2"/>
  <c r="S99" i="2" s="1"/>
  <c r="J100" i="2"/>
  <c r="J101" i="2"/>
  <c r="S101" i="2" s="1"/>
  <c r="J102" i="2"/>
  <c r="S102" i="2" s="1"/>
  <c r="J103" i="2"/>
  <c r="S103" i="2" s="1"/>
  <c r="J104" i="2"/>
  <c r="S104" i="2" s="1"/>
  <c r="J105" i="2"/>
  <c r="S105" i="2" s="1"/>
  <c r="J106" i="2"/>
  <c r="S106" i="2" s="1"/>
  <c r="J107" i="2"/>
  <c r="S107" i="2" s="1"/>
  <c r="J108" i="2"/>
  <c r="S108" i="2" s="1"/>
  <c r="J109" i="2"/>
  <c r="J110" i="2"/>
  <c r="S110" i="2" s="1"/>
  <c r="J111" i="2"/>
  <c r="S111" i="2" s="1"/>
  <c r="J112" i="2"/>
  <c r="S112" i="2" s="1"/>
  <c r="J113" i="2"/>
  <c r="S113" i="2" s="1"/>
  <c r="J114" i="2"/>
  <c r="S114" i="2" s="1"/>
  <c r="J115" i="2"/>
  <c r="S115" i="2" s="1"/>
  <c r="J116" i="2"/>
  <c r="S116" i="2" s="1"/>
  <c r="J117" i="2"/>
  <c r="S117" i="2" s="1"/>
  <c r="J118" i="2"/>
  <c r="S118" i="2" s="1"/>
  <c r="J119" i="2"/>
  <c r="S119" i="2" s="1"/>
  <c r="J120" i="2"/>
  <c r="S120" i="2" s="1"/>
  <c r="J121" i="2"/>
  <c r="S121" i="2" s="1"/>
  <c r="J122" i="2"/>
  <c r="S122" i="2" s="1"/>
  <c r="J123" i="2"/>
  <c r="S123" i="2" s="1"/>
  <c r="J124" i="2"/>
  <c r="J125" i="2"/>
  <c r="S125" i="2" s="1"/>
  <c r="J126" i="2"/>
  <c r="S126" i="2" s="1"/>
  <c r="J127" i="2"/>
  <c r="S127" i="2" s="1"/>
  <c r="J128" i="2"/>
  <c r="S128" i="2" s="1"/>
  <c r="J129" i="2"/>
  <c r="S129" i="2" s="1"/>
  <c r="J130" i="2"/>
  <c r="S130" i="2" s="1"/>
  <c r="J131" i="2"/>
  <c r="S131" i="2" s="1"/>
  <c r="J132" i="2"/>
  <c r="J133" i="2"/>
  <c r="S133" i="2" s="1"/>
  <c r="J134" i="2"/>
  <c r="S134" i="2" s="1"/>
  <c r="J135" i="2"/>
  <c r="S135" i="2" s="1"/>
  <c r="J136" i="2"/>
  <c r="S136" i="2" s="1"/>
  <c r="J137" i="2"/>
  <c r="S137" i="2" s="1"/>
  <c r="J138" i="2"/>
  <c r="S138" i="2" s="1"/>
  <c r="J139" i="2"/>
  <c r="S139" i="2" s="1"/>
  <c r="J140" i="2"/>
  <c r="S140" i="2" s="1"/>
  <c r="J141" i="2"/>
  <c r="J142" i="2"/>
  <c r="S142" i="2" s="1"/>
  <c r="J143" i="2"/>
  <c r="S143" i="2" s="1"/>
  <c r="J144" i="2"/>
  <c r="S144" i="2" s="1"/>
  <c r="J145" i="2"/>
  <c r="S145" i="2" s="1"/>
  <c r="J146" i="2"/>
  <c r="S146" i="2" s="1"/>
  <c r="J147" i="2"/>
  <c r="S147" i="2" s="1"/>
  <c r="J148" i="2"/>
  <c r="J149" i="2"/>
  <c r="S149" i="2" s="1"/>
  <c r="J150" i="2"/>
  <c r="S150" i="2" s="1"/>
  <c r="J151" i="2"/>
  <c r="S151" i="2" s="1"/>
  <c r="J152" i="2"/>
  <c r="S152" i="2" s="1"/>
  <c r="J153" i="2"/>
  <c r="S153" i="2" s="1"/>
  <c r="J154" i="2"/>
  <c r="S154" i="2" s="1"/>
  <c r="J155" i="2"/>
  <c r="S155" i="2" s="1"/>
  <c r="J156" i="2"/>
  <c r="S156" i="2" s="1"/>
  <c r="J157" i="2"/>
  <c r="S157" i="2" s="1"/>
  <c r="J158" i="2"/>
  <c r="S158" i="2" s="1"/>
  <c r="J159" i="2"/>
  <c r="S159" i="2" s="1"/>
  <c r="J160" i="2"/>
  <c r="S160" i="2" s="1"/>
  <c r="J161" i="2"/>
  <c r="S161" i="2" s="1"/>
  <c r="J162" i="2"/>
  <c r="S162" i="2" s="1"/>
  <c r="J163" i="2"/>
  <c r="S163" i="2" s="1"/>
  <c r="J164" i="2"/>
  <c r="S164" i="2" s="1"/>
  <c r="J165" i="2"/>
  <c r="S165" i="2" s="1"/>
  <c r="J166" i="2"/>
  <c r="S166" i="2" s="1"/>
  <c r="J167" i="2"/>
  <c r="S167" i="2" s="1"/>
  <c r="J168" i="2"/>
  <c r="S168" i="2" s="1"/>
  <c r="J169" i="2"/>
  <c r="S169" i="2" s="1"/>
  <c r="J170" i="2"/>
  <c r="S170" i="2" s="1"/>
  <c r="J171" i="2"/>
  <c r="J172" i="2"/>
  <c r="J173" i="2"/>
  <c r="J174" i="2"/>
  <c r="S174" i="2" s="1"/>
  <c r="J175" i="2"/>
  <c r="S175" i="2" s="1"/>
  <c r="J176" i="2"/>
  <c r="S176" i="2" s="1"/>
  <c r="J177" i="2"/>
  <c r="S177" i="2" s="1"/>
  <c r="J178" i="2"/>
  <c r="S178" i="2" s="1"/>
  <c r="J179" i="2"/>
  <c r="S179" i="2" s="1"/>
  <c r="J180" i="2"/>
  <c r="J181" i="2"/>
  <c r="S181" i="2" s="1"/>
  <c r="J182" i="2"/>
  <c r="S182" i="2" s="1"/>
  <c r="J183" i="2"/>
  <c r="S183" i="2" s="1"/>
  <c r="J184" i="2"/>
  <c r="S184" i="2" s="1"/>
  <c r="J185" i="2"/>
  <c r="S185" i="2" s="1"/>
  <c r="J186" i="2"/>
  <c r="S186" i="2" s="1"/>
  <c r="J187" i="2"/>
  <c r="J188" i="2"/>
  <c r="S188" i="2" s="1"/>
  <c r="J189" i="2"/>
  <c r="J190" i="2"/>
  <c r="S190" i="2" s="1"/>
  <c r="J191" i="2"/>
  <c r="S191" i="2" s="1"/>
  <c r="J192" i="2"/>
  <c r="S192" i="2" s="1"/>
  <c r="J193" i="2"/>
  <c r="S193" i="2" s="1"/>
  <c r="J194" i="2"/>
  <c r="S194" i="2" s="1"/>
  <c r="J195" i="2"/>
  <c r="J196" i="2"/>
  <c r="J197" i="2"/>
  <c r="S197" i="2" s="1"/>
  <c r="J198" i="2"/>
  <c r="S198" i="2" s="1"/>
  <c r="J199" i="2"/>
  <c r="S199" i="2" s="1"/>
  <c r="J200" i="2"/>
  <c r="S200" i="2" s="1"/>
  <c r="J201" i="2"/>
  <c r="S201" i="2" s="1"/>
  <c r="J202" i="2"/>
  <c r="S202" i="2" s="1"/>
  <c r="J203" i="2"/>
  <c r="S203" i="2" s="1"/>
  <c r="J204" i="2"/>
  <c r="S204" i="2" s="1"/>
  <c r="J205" i="2"/>
  <c r="J206" i="2"/>
  <c r="S206" i="2" s="1"/>
  <c r="J207" i="2"/>
  <c r="S207" i="2" s="1"/>
  <c r="J208" i="2"/>
  <c r="S208" i="2" s="1"/>
  <c r="J209" i="2"/>
  <c r="S209" i="2" s="1"/>
  <c r="J210" i="2"/>
  <c r="S210" i="2" s="1"/>
  <c r="J211" i="2"/>
  <c r="S211" i="2" s="1"/>
  <c r="J212" i="2"/>
  <c r="S212" i="2" s="1"/>
  <c r="J213" i="2"/>
  <c r="S213" i="2" s="1"/>
  <c r="J214" i="2"/>
  <c r="S214" i="2" s="1"/>
  <c r="J215" i="2"/>
  <c r="S215" i="2" s="1"/>
  <c r="J216" i="2"/>
  <c r="S216" i="2" s="1"/>
  <c r="J217" i="2"/>
  <c r="S217" i="2" s="1"/>
  <c r="J218" i="2"/>
  <c r="S218" i="2" s="1"/>
  <c r="J219" i="2"/>
  <c r="S219" i="2" s="1"/>
  <c r="J220" i="2"/>
  <c r="J221" i="2"/>
  <c r="S221" i="2" s="1"/>
  <c r="J222" i="2"/>
  <c r="S222" i="2" s="1"/>
  <c r="J223" i="2"/>
  <c r="S223" i="2" s="1"/>
  <c r="J224" i="2"/>
  <c r="S224" i="2" s="1"/>
  <c r="J225" i="2"/>
  <c r="S225" i="2" s="1"/>
  <c r="J226" i="2"/>
  <c r="S226" i="2" s="1"/>
  <c r="J227" i="2"/>
  <c r="J228" i="2"/>
  <c r="S228" i="2" s="1"/>
  <c r="J229" i="2"/>
  <c r="S229" i="2" s="1"/>
  <c r="J230" i="2"/>
  <c r="S230" i="2" s="1"/>
  <c r="J231" i="2"/>
  <c r="S231" i="2" s="1"/>
  <c r="J232" i="2"/>
  <c r="S232" i="2" s="1"/>
  <c r="J233" i="2"/>
  <c r="S233" i="2" s="1"/>
  <c r="J234" i="2"/>
  <c r="S234" i="2" s="1"/>
  <c r="J235" i="2"/>
  <c r="J236" i="2"/>
  <c r="S236" i="2" s="1"/>
  <c r="J237" i="2"/>
  <c r="S237" i="2" s="1"/>
  <c r="J238" i="2"/>
  <c r="S238" i="2" s="1"/>
  <c r="J239" i="2"/>
  <c r="S239" i="2" s="1"/>
  <c r="J240" i="2"/>
  <c r="S240" i="2" s="1"/>
  <c r="J241" i="2"/>
  <c r="S241" i="2" s="1"/>
  <c r="J242" i="2"/>
  <c r="S242" i="2" s="1"/>
  <c r="J243" i="2"/>
  <c r="J244" i="2"/>
  <c r="J245" i="2"/>
  <c r="S245" i="2" s="1"/>
  <c r="J246" i="2"/>
  <c r="S246" i="2" s="1"/>
  <c r="J247" i="2"/>
  <c r="S247" i="2" s="1"/>
  <c r="J248" i="2"/>
  <c r="S248" i="2" s="1"/>
  <c r="J249" i="2"/>
  <c r="S249" i="2" s="1"/>
  <c r="J250" i="2"/>
  <c r="S250" i="2" s="1"/>
  <c r="J251" i="2"/>
  <c r="S251" i="2" s="1"/>
  <c r="J252" i="2"/>
  <c r="S252" i="2" s="1"/>
  <c r="J253" i="2"/>
  <c r="S253" i="2" s="1"/>
  <c r="J254" i="2"/>
  <c r="S254" i="2" s="1"/>
  <c r="J255" i="2"/>
  <c r="S255" i="2" s="1"/>
  <c r="J256" i="2"/>
  <c r="S256" i="2" s="1"/>
  <c r="J257" i="2"/>
  <c r="S257" i="2" s="1"/>
  <c r="J258" i="2"/>
  <c r="S258" i="2" s="1"/>
  <c r="J259" i="2"/>
  <c r="J260" i="2"/>
  <c r="J261" i="2"/>
  <c r="S261" i="2" s="1"/>
  <c r="J262" i="2"/>
  <c r="S262" i="2" s="1"/>
  <c r="J263" i="2"/>
  <c r="S263" i="2" s="1"/>
  <c r="J264" i="2"/>
  <c r="S264" i="2" s="1"/>
  <c r="J265" i="2"/>
  <c r="S265" i="2" s="1"/>
  <c r="J266" i="2"/>
  <c r="S266" i="2" s="1"/>
  <c r="J267" i="2"/>
  <c r="S267" i="2" s="1"/>
  <c r="J268" i="2"/>
  <c r="J269" i="2"/>
  <c r="J270" i="2"/>
  <c r="S270" i="2" s="1"/>
  <c r="J271" i="2"/>
  <c r="S271" i="2" s="1"/>
  <c r="J272" i="2"/>
  <c r="S272" i="2" s="1"/>
  <c r="J273" i="2"/>
  <c r="S273" i="2" s="1"/>
  <c r="J274" i="2"/>
  <c r="S274" i="2" s="1"/>
  <c r="J275" i="2"/>
  <c r="S275" i="2" s="1"/>
  <c r="J276" i="2"/>
  <c r="J277" i="2"/>
  <c r="S277" i="2" s="1"/>
  <c r="J278" i="2"/>
  <c r="S278" i="2" s="1"/>
  <c r="J279" i="2"/>
  <c r="S279" i="2" s="1"/>
  <c r="J280" i="2"/>
  <c r="S280" i="2" s="1"/>
  <c r="J281" i="2"/>
  <c r="S281" i="2" s="1"/>
  <c r="J282" i="2"/>
  <c r="S282" i="2" s="1"/>
  <c r="J283" i="2"/>
  <c r="S283" i="2" s="1"/>
  <c r="J284" i="2"/>
  <c r="J285" i="2"/>
  <c r="J286" i="2"/>
  <c r="S286" i="2" s="1"/>
  <c r="J287" i="2"/>
  <c r="S287" i="2" s="1"/>
  <c r="J288" i="2"/>
  <c r="S288" i="2" s="1"/>
  <c r="J289" i="2"/>
  <c r="S289" i="2" s="1"/>
  <c r="J290" i="2"/>
  <c r="S290" i="2" s="1"/>
  <c r="J291" i="2"/>
  <c r="S291" i="2" s="1"/>
  <c r="J292" i="2"/>
  <c r="J293" i="2"/>
  <c r="S293" i="2" s="1"/>
  <c r="J294" i="2"/>
  <c r="S294" i="2" s="1"/>
  <c r="J295" i="2"/>
  <c r="S295" i="2" s="1"/>
  <c r="J296" i="2"/>
  <c r="S296" i="2" s="1"/>
  <c r="J297" i="2"/>
  <c r="S297" i="2" s="1"/>
  <c r="J298" i="2"/>
  <c r="S298" i="2" s="1"/>
  <c r="J299" i="2"/>
  <c r="S299" i="2" s="1"/>
  <c r="J300" i="2"/>
  <c r="J301" i="2"/>
  <c r="J302" i="2"/>
  <c r="S302" i="2" s="1"/>
  <c r="J303" i="2"/>
  <c r="S303" i="2" s="1"/>
  <c r="J304" i="2"/>
  <c r="S304" i="2" s="1"/>
  <c r="J305" i="2"/>
  <c r="S305" i="2" s="1"/>
  <c r="J306" i="2"/>
  <c r="S306" i="2" s="1"/>
  <c r="J307" i="2"/>
  <c r="S307" i="2" s="1"/>
  <c r="J308" i="2"/>
  <c r="S308" i="2" s="1"/>
  <c r="J309" i="2"/>
  <c r="S309" i="2" s="1"/>
  <c r="J310" i="2"/>
  <c r="S310" i="2" s="1"/>
  <c r="J311" i="2"/>
  <c r="S311" i="2" s="1"/>
  <c r="J312" i="2"/>
  <c r="S312" i="2" s="1"/>
  <c r="J313" i="2"/>
  <c r="S313" i="2" s="1"/>
  <c r="J314" i="2"/>
  <c r="S314" i="2" s="1"/>
  <c r="J315" i="2"/>
  <c r="S315" i="2" s="1"/>
  <c r="J316" i="2"/>
  <c r="S316" i="2" s="1"/>
  <c r="J317" i="2"/>
  <c r="J318" i="2"/>
  <c r="S318" i="2" s="1"/>
  <c r="J319" i="2"/>
  <c r="S319" i="2" s="1"/>
  <c r="J320" i="2"/>
  <c r="S320" i="2" s="1"/>
  <c r="J321" i="2"/>
  <c r="S321" i="2" s="1"/>
  <c r="J322" i="2"/>
  <c r="S322" i="2" s="1"/>
  <c r="J323" i="2"/>
  <c r="J324" i="2"/>
  <c r="J325" i="2"/>
  <c r="S325" i="2" s="1"/>
  <c r="J326" i="2"/>
  <c r="S326" i="2" s="1"/>
  <c r="J327" i="2"/>
  <c r="S327" i="2" s="1"/>
  <c r="J328" i="2"/>
  <c r="S328" i="2" s="1"/>
  <c r="J329" i="2"/>
  <c r="S329" i="2" s="1"/>
  <c r="J330" i="2"/>
  <c r="S330" i="2" s="1"/>
  <c r="J331" i="2"/>
  <c r="J332" i="2"/>
  <c r="J333" i="2"/>
  <c r="J334" i="2"/>
  <c r="S334" i="2" s="1"/>
  <c r="J335" i="2"/>
  <c r="S335" i="2" s="1"/>
  <c r="J336" i="2"/>
  <c r="S336" i="2" s="1"/>
  <c r="J337" i="2"/>
  <c r="S337" i="2" s="1"/>
  <c r="J338" i="2"/>
  <c r="S338" i="2" s="1"/>
  <c r="J339" i="2"/>
  <c r="S339" i="2" s="1"/>
  <c r="J340" i="2"/>
  <c r="J341" i="2"/>
  <c r="S341" i="2" s="1"/>
  <c r="J342" i="2"/>
  <c r="S342" i="2" s="1"/>
  <c r="J343" i="2"/>
  <c r="S343" i="2" s="1"/>
  <c r="J344" i="2"/>
  <c r="S344" i="2" s="1"/>
  <c r="J345" i="2"/>
  <c r="S345" i="2" s="1"/>
  <c r="J346" i="2"/>
  <c r="S346" i="2" s="1"/>
  <c r="J347" i="2"/>
  <c r="S347" i="2" s="1"/>
  <c r="J348" i="2"/>
  <c r="J349" i="2"/>
  <c r="S349" i="2" s="1"/>
  <c r="J350" i="2"/>
  <c r="S350" i="2" s="1"/>
  <c r="J351" i="2"/>
  <c r="S351" i="2" s="1"/>
  <c r="J352" i="2"/>
  <c r="S352" i="2" s="1"/>
  <c r="J353" i="2"/>
  <c r="S353" i="2" s="1"/>
  <c r="J354" i="2"/>
  <c r="S354" i="2" s="1"/>
  <c r="J355" i="2"/>
  <c r="S355" i="2" s="1"/>
  <c r="J356" i="2"/>
  <c r="J357" i="2"/>
  <c r="S357" i="2" s="1"/>
  <c r="J358" i="2"/>
  <c r="S358" i="2" s="1"/>
  <c r="J359" i="2"/>
  <c r="S359" i="2" s="1"/>
  <c r="J360" i="2"/>
  <c r="S360" i="2" s="1"/>
  <c r="J361" i="2"/>
  <c r="S361" i="2" s="1"/>
  <c r="J362" i="2"/>
  <c r="S362" i="2" s="1"/>
  <c r="J363" i="2"/>
  <c r="J364" i="2"/>
  <c r="S364" i="2" s="1"/>
  <c r="J365" i="2"/>
  <c r="J366" i="2"/>
  <c r="S366" i="2" s="1"/>
  <c r="J367" i="2"/>
  <c r="S367" i="2" s="1"/>
  <c r="J368" i="2"/>
  <c r="S368" i="2" s="1"/>
  <c r="J369" i="2"/>
  <c r="S369" i="2" s="1"/>
  <c r="J370" i="2"/>
  <c r="S370" i="2" s="1"/>
  <c r="J371" i="2"/>
  <c r="S371" i="2" s="1"/>
  <c r="J372" i="2"/>
  <c r="J373" i="2"/>
  <c r="S373" i="2" s="1"/>
  <c r="J374" i="2"/>
  <c r="S374" i="2" s="1"/>
  <c r="J375" i="2"/>
  <c r="S375" i="2" s="1"/>
  <c r="J376" i="2"/>
  <c r="S376" i="2" s="1"/>
  <c r="J377" i="2"/>
  <c r="S377" i="2" s="1"/>
  <c r="J378" i="2"/>
  <c r="S378" i="2" s="1"/>
  <c r="J379" i="2"/>
  <c r="J380" i="2"/>
  <c r="J381" i="2"/>
  <c r="J382" i="2"/>
  <c r="S382" i="2" s="1"/>
  <c r="J383" i="2"/>
  <c r="S383" i="2" s="1"/>
  <c r="J384" i="2"/>
  <c r="S384" i="2" s="1"/>
  <c r="J385" i="2"/>
  <c r="S385" i="2" s="1"/>
  <c r="J386" i="2"/>
  <c r="S386" i="2" s="1"/>
  <c r="J387" i="2"/>
  <c r="S387" i="2" s="1"/>
  <c r="J388" i="2"/>
  <c r="J389" i="2"/>
  <c r="S389" i="2" s="1"/>
  <c r="J390" i="2"/>
  <c r="S390" i="2" s="1"/>
  <c r="J391" i="2"/>
  <c r="S391" i="2" s="1"/>
  <c r="J392" i="2"/>
  <c r="S392" i="2" s="1"/>
  <c r="J393" i="2"/>
  <c r="S393" i="2" s="1"/>
  <c r="J394" i="2"/>
  <c r="S394" i="2" s="1"/>
  <c r="J395" i="2"/>
  <c r="S395" i="2" s="1"/>
  <c r="J396" i="2"/>
  <c r="J397" i="2"/>
  <c r="J398" i="2"/>
  <c r="S398" i="2" s="1"/>
  <c r="J399" i="2"/>
  <c r="S399" i="2" s="1"/>
  <c r="J400" i="2"/>
  <c r="S400" i="2" s="1"/>
  <c r="J401" i="2"/>
  <c r="S401" i="2" s="1"/>
  <c r="J402" i="2"/>
  <c r="S402" i="2" s="1"/>
  <c r="J403" i="2"/>
  <c r="J404" i="2"/>
  <c r="J405" i="2"/>
  <c r="S405" i="2" s="1"/>
  <c r="J406" i="2"/>
  <c r="S406" i="2" s="1"/>
  <c r="J407" i="2"/>
  <c r="S407" i="2" s="1"/>
  <c r="J408" i="2"/>
  <c r="S408" i="2" s="1"/>
  <c r="J409" i="2"/>
  <c r="S409" i="2" s="1"/>
  <c r="J410" i="2"/>
  <c r="S410" i="2" s="1"/>
  <c r="J411" i="2"/>
  <c r="S411" i="2" s="1"/>
  <c r="J412" i="2"/>
  <c r="J413" i="2"/>
  <c r="J414" i="2"/>
  <c r="S414" i="2" s="1"/>
  <c r="J415" i="2"/>
  <c r="S415" i="2" s="1"/>
  <c r="J416" i="2"/>
  <c r="S416" i="2" s="1"/>
  <c r="J417" i="2"/>
  <c r="S417" i="2" s="1"/>
  <c r="J418" i="2"/>
  <c r="S418" i="2" s="1"/>
  <c r="J419" i="2"/>
  <c r="J420" i="2"/>
  <c r="J421" i="2"/>
  <c r="S421" i="2" s="1"/>
  <c r="P27" i="2"/>
  <c r="S28" i="2"/>
  <c r="P31" i="2"/>
  <c r="O32" i="2"/>
  <c r="P32" i="2"/>
  <c r="P33" i="2"/>
  <c r="P34" i="2"/>
  <c r="P35" i="2"/>
  <c r="P36" i="2"/>
  <c r="P38" i="2"/>
  <c r="P40" i="2"/>
  <c r="O42" i="2"/>
  <c r="P42" i="2"/>
  <c r="P44" i="2"/>
  <c r="O45" i="2"/>
  <c r="P45" i="2"/>
  <c r="O46" i="2"/>
  <c r="P46" i="2"/>
  <c r="O47" i="2"/>
  <c r="P47" i="2"/>
  <c r="P48" i="2"/>
  <c r="P49" i="2"/>
  <c r="P50" i="2"/>
  <c r="P51" i="2"/>
  <c r="P52" i="2"/>
  <c r="S52" i="2"/>
  <c r="O53" i="2"/>
  <c r="P53" i="2"/>
  <c r="P54" i="2"/>
  <c r="P55" i="2"/>
  <c r="P56" i="2"/>
  <c r="P57" i="2"/>
  <c r="P58" i="2"/>
  <c r="P59" i="2"/>
  <c r="S59" i="2"/>
  <c r="P60" i="2"/>
  <c r="S60" i="2"/>
  <c r="P61" i="2"/>
  <c r="P62" i="2"/>
  <c r="P63" i="2"/>
  <c r="P64" i="2"/>
  <c r="P65" i="2"/>
  <c r="P66" i="2"/>
  <c r="P67" i="2"/>
  <c r="S67" i="2"/>
  <c r="P68" i="2"/>
  <c r="O71" i="2"/>
  <c r="P71" i="2"/>
  <c r="P73" i="2"/>
  <c r="P74" i="2"/>
  <c r="O75" i="2"/>
  <c r="P75" i="2"/>
  <c r="S75" i="2"/>
  <c r="P76" i="2"/>
  <c r="O77" i="2"/>
  <c r="P77" i="2"/>
  <c r="S77" i="2"/>
  <c r="P78" i="2"/>
  <c r="P79" i="2"/>
  <c r="S79" i="2"/>
  <c r="P80" i="2"/>
  <c r="P81" i="2"/>
  <c r="P82" i="2"/>
  <c r="P83" i="2"/>
  <c r="O84" i="2"/>
  <c r="P84" i="2"/>
  <c r="P87" i="2"/>
  <c r="O88" i="2"/>
  <c r="P88" i="2"/>
  <c r="P89" i="2"/>
  <c r="P90" i="2"/>
  <c r="P91" i="2"/>
  <c r="P92" i="2"/>
  <c r="S92" i="2"/>
  <c r="P93" i="2"/>
  <c r="S93" i="2"/>
  <c r="P94" i="2"/>
  <c r="O95" i="2"/>
  <c r="P95" i="2"/>
  <c r="P96" i="2"/>
  <c r="P97" i="2"/>
  <c r="P98" i="2"/>
  <c r="P99" i="2"/>
  <c r="P100" i="2"/>
  <c r="S100" i="2"/>
  <c r="P101" i="2"/>
  <c r="P102" i="2"/>
  <c r="O105" i="2"/>
  <c r="P105" i="2"/>
  <c r="P106" i="2"/>
  <c r="O107" i="2"/>
  <c r="P107" i="2"/>
  <c r="P108" i="2"/>
  <c r="P109" i="2"/>
  <c r="S109" i="2"/>
  <c r="P110" i="2"/>
  <c r="P111" i="2"/>
  <c r="P112" i="2"/>
  <c r="P113" i="2"/>
  <c r="P114" i="2"/>
  <c r="P115" i="2"/>
  <c r="P116" i="2"/>
  <c r="P117" i="2"/>
  <c r="O118" i="2"/>
  <c r="P118" i="2"/>
  <c r="O119" i="2"/>
  <c r="P119" i="2"/>
  <c r="P120" i="2"/>
  <c r="P121" i="2"/>
  <c r="P122" i="2"/>
  <c r="O123" i="2"/>
  <c r="M123" i="2" s="1"/>
  <c r="P123" i="2"/>
  <c r="O124" i="2"/>
  <c r="M124" i="2" s="1"/>
  <c r="P124" i="2"/>
  <c r="S124" i="2"/>
  <c r="P125" i="2"/>
  <c r="O126" i="2"/>
  <c r="M126" i="2" s="1"/>
  <c r="P126" i="2"/>
  <c r="P127" i="2"/>
  <c r="P128" i="2"/>
  <c r="O129" i="2"/>
  <c r="P129" i="2"/>
  <c r="P132" i="2"/>
  <c r="S132" i="2"/>
  <c r="P133" i="2"/>
  <c r="P134" i="2"/>
  <c r="P135" i="2"/>
  <c r="P136" i="2"/>
  <c r="P137" i="2"/>
  <c r="O138" i="2"/>
  <c r="M138" i="2" s="1"/>
  <c r="P138" i="2"/>
  <c r="P139" i="2"/>
  <c r="O140" i="2"/>
  <c r="M140" i="2" s="1"/>
  <c r="P140" i="2"/>
  <c r="S141" i="2"/>
  <c r="O144" i="2"/>
  <c r="M144" i="2" s="1"/>
  <c r="P144" i="2"/>
  <c r="O145" i="2"/>
  <c r="P145" i="2"/>
  <c r="P146" i="2"/>
  <c r="P147" i="2"/>
  <c r="P148" i="2"/>
  <c r="S148" i="2"/>
  <c r="P149" i="2"/>
  <c r="P151" i="2"/>
  <c r="P153" i="2"/>
  <c r="O154" i="2"/>
  <c r="M154" i="2" s="1"/>
  <c r="P155" i="2"/>
  <c r="P157" i="2"/>
  <c r="P158" i="2"/>
  <c r="P159" i="2"/>
  <c r="P160" i="2"/>
  <c r="P161" i="2"/>
  <c r="P164" i="2"/>
  <c r="O165" i="2"/>
  <c r="M165" i="2" s="1"/>
  <c r="P165" i="2"/>
  <c r="O166" i="2"/>
  <c r="P166" i="2"/>
  <c r="P167" i="2"/>
  <c r="P168" i="2"/>
  <c r="P169" i="2"/>
  <c r="P170" i="2"/>
  <c r="P171" i="2"/>
  <c r="S171" i="2"/>
  <c r="P172" i="2"/>
  <c r="S172" i="2"/>
  <c r="P173" i="2"/>
  <c r="S173" i="2"/>
  <c r="P174" i="2"/>
  <c r="O175" i="2"/>
  <c r="M175" i="2" s="1"/>
  <c r="P175" i="2"/>
  <c r="O176" i="2"/>
  <c r="M176" i="2" s="1"/>
  <c r="P176" i="2"/>
  <c r="O177" i="2"/>
  <c r="M177" i="2" s="1"/>
  <c r="P177" i="2"/>
  <c r="O180" i="2"/>
  <c r="M180" i="2" s="1"/>
  <c r="P180" i="2"/>
  <c r="S180" i="2"/>
  <c r="P181" i="2"/>
  <c r="P184" i="2"/>
  <c r="O185" i="2"/>
  <c r="M185" i="2" s="1"/>
  <c r="P186" i="2"/>
  <c r="O187" i="2"/>
  <c r="M187" i="2" s="1"/>
  <c r="P187" i="2"/>
  <c r="S187" i="2"/>
  <c r="O188" i="2"/>
  <c r="P188" i="2"/>
  <c r="O189" i="2"/>
  <c r="M189" i="2" s="1"/>
  <c r="P189" i="2"/>
  <c r="S189" i="2"/>
  <c r="P190" i="2"/>
  <c r="P191" i="2"/>
  <c r="P192" i="2"/>
  <c r="P193" i="2"/>
  <c r="P194" i="2"/>
  <c r="P195" i="2"/>
  <c r="S195" i="2"/>
  <c r="P196" i="2"/>
  <c r="S196" i="2"/>
  <c r="P197" i="2"/>
  <c r="P198" i="2"/>
  <c r="N198" i="2" s="1"/>
  <c r="O202" i="2"/>
  <c r="M202" i="2" s="1"/>
  <c r="P202" i="2"/>
  <c r="O203" i="2"/>
  <c r="M203" i="2" s="1"/>
  <c r="P203" i="2"/>
  <c r="P204" i="2"/>
  <c r="O205" i="2"/>
  <c r="M205" i="2" s="1"/>
  <c r="P205" i="2"/>
  <c r="S205" i="2"/>
  <c r="P206" i="2"/>
  <c r="P207" i="2"/>
  <c r="P208" i="2"/>
  <c r="P209" i="2"/>
  <c r="P210" i="2"/>
  <c r="P211" i="2"/>
  <c r="P212" i="2"/>
  <c r="P213" i="2"/>
  <c r="P214" i="2"/>
  <c r="P215" i="2"/>
  <c r="O217" i="2"/>
  <c r="M217" i="2" s="1"/>
  <c r="P218" i="2"/>
  <c r="P219" i="2"/>
  <c r="P220" i="2"/>
  <c r="S220" i="2"/>
  <c r="P221" i="2"/>
  <c r="O223" i="2"/>
  <c r="M223" i="2" s="1"/>
  <c r="P223" i="2"/>
  <c r="P224" i="2"/>
  <c r="P225" i="2"/>
  <c r="P226" i="2"/>
  <c r="O227" i="2"/>
  <c r="M227" i="2" s="1"/>
  <c r="P227" i="2"/>
  <c r="S227" i="2"/>
  <c r="O228" i="2"/>
  <c r="M228" i="2" s="1"/>
  <c r="P228" i="2"/>
  <c r="O229" i="2"/>
  <c r="M229" i="2" s="1"/>
  <c r="P229" i="2"/>
  <c r="O230" i="2"/>
  <c r="M230" i="2" s="1"/>
  <c r="P230" i="2"/>
  <c r="O231" i="2"/>
  <c r="P231" i="2"/>
  <c r="P232" i="2"/>
  <c r="O234" i="2"/>
  <c r="M234" i="2" s="1"/>
  <c r="P234" i="2"/>
  <c r="O235" i="2"/>
  <c r="M235" i="2" s="1"/>
  <c r="P235" i="2"/>
  <c r="S235" i="2"/>
  <c r="P236" i="2"/>
  <c r="P237" i="2"/>
  <c r="O238" i="2"/>
  <c r="M238" i="2" s="1"/>
  <c r="P238" i="2"/>
  <c r="O239" i="2"/>
  <c r="P239" i="2"/>
  <c r="P240" i="2"/>
  <c r="P241" i="2"/>
  <c r="O242" i="2"/>
  <c r="P242" i="2"/>
  <c r="O243" i="2"/>
  <c r="M243" i="2" s="1"/>
  <c r="S243" i="2"/>
  <c r="O244" i="2"/>
  <c r="M244" i="2" s="1"/>
  <c r="S244" i="2"/>
  <c r="P245" i="2"/>
  <c r="P246" i="2"/>
  <c r="O247" i="2"/>
  <c r="M247" i="2" s="1"/>
  <c r="P247" i="2"/>
  <c r="O248" i="2"/>
  <c r="M248" i="2" s="1"/>
  <c r="P248" i="2"/>
  <c r="P249" i="2"/>
  <c r="P250" i="2"/>
  <c r="P251" i="2"/>
  <c r="P252" i="2"/>
  <c r="P255" i="2"/>
  <c r="P256" i="2"/>
  <c r="O257" i="2"/>
  <c r="P257" i="2"/>
  <c r="O258" i="2"/>
  <c r="P258" i="2"/>
  <c r="O259" i="2"/>
  <c r="M259" i="2" s="1"/>
  <c r="P259" i="2"/>
  <c r="S259" i="2"/>
  <c r="O260" i="2"/>
  <c r="M260" i="2" s="1"/>
  <c r="P260" i="2"/>
  <c r="S260" i="2"/>
  <c r="P261" i="2"/>
  <c r="O262" i="2"/>
  <c r="M262" i="2" s="1"/>
  <c r="P262" i="2"/>
  <c r="P263" i="2"/>
  <c r="O264" i="2"/>
  <c r="M264" i="2" s="1"/>
  <c r="P264" i="2"/>
  <c r="O265" i="2"/>
  <c r="M265" i="2" s="1"/>
  <c r="P265" i="2"/>
  <c r="O266" i="2"/>
  <c r="M266" i="2" s="1"/>
  <c r="P266" i="2"/>
  <c r="O267" i="2"/>
  <c r="P267" i="2"/>
  <c r="O268" i="2"/>
  <c r="M268" i="2" s="1"/>
  <c r="P268" i="2"/>
  <c r="S268" i="2"/>
  <c r="O269" i="2"/>
  <c r="M269" i="2" s="1"/>
  <c r="P269" i="2"/>
  <c r="S269" i="2"/>
  <c r="O270" i="2"/>
  <c r="M270" i="2" s="1"/>
  <c r="P270" i="2"/>
  <c r="O271" i="2"/>
  <c r="M271" i="2" s="1"/>
  <c r="P271" i="2"/>
  <c r="P272" i="2"/>
  <c r="P273" i="2"/>
  <c r="O274" i="2"/>
  <c r="M274" i="2" s="1"/>
  <c r="P274" i="2"/>
  <c r="O275" i="2"/>
  <c r="M275" i="2" s="1"/>
  <c r="O276" i="2"/>
  <c r="M276" i="2" s="1"/>
  <c r="S276" i="2"/>
  <c r="O277" i="2"/>
  <c r="M277" i="2" s="1"/>
  <c r="P277" i="2"/>
  <c r="O278" i="2"/>
  <c r="P278" i="2"/>
  <c r="P279" i="2"/>
  <c r="P280" i="2"/>
  <c r="P281" i="2"/>
  <c r="P283" i="2"/>
  <c r="P284" i="2"/>
  <c r="S284" i="2"/>
  <c r="O285" i="2"/>
  <c r="M285" i="2" s="1"/>
  <c r="P285" i="2"/>
  <c r="S285" i="2"/>
  <c r="O286" i="2"/>
  <c r="M286" i="2" s="1"/>
  <c r="P286" i="2"/>
  <c r="P287" i="2"/>
  <c r="O288" i="2"/>
  <c r="P288" i="2"/>
  <c r="P289" i="2"/>
  <c r="O290" i="2"/>
  <c r="P290" i="2"/>
  <c r="O291" i="2"/>
  <c r="M291" i="2" s="1"/>
  <c r="P291" i="2"/>
  <c r="N291" i="2" s="1"/>
  <c r="S292" i="2"/>
  <c r="O293" i="2"/>
  <c r="P293" i="2"/>
  <c r="P294" i="2"/>
  <c r="O295" i="2"/>
  <c r="M295" i="2" s="1"/>
  <c r="P295" i="2"/>
  <c r="P296" i="2"/>
  <c r="O298" i="2"/>
  <c r="P298" i="2"/>
  <c r="S300" i="2"/>
  <c r="O301" i="2"/>
  <c r="P301" i="2"/>
  <c r="S301" i="2"/>
  <c r="P302" i="2"/>
  <c r="P303" i="2"/>
  <c r="P304" i="2"/>
  <c r="P305" i="2"/>
  <c r="P306" i="2"/>
  <c r="P307" i="2"/>
  <c r="P308" i="2"/>
  <c r="P309" i="2"/>
  <c r="P310" i="2"/>
  <c r="P311" i="2"/>
  <c r="P312" i="2"/>
  <c r="P315" i="2"/>
  <c r="P316" i="2"/>
  <c r="P317" i="2"/>
  <c r="S317" i="2"/>
  <c r="P318" i="2"/>
  <c r="P319" i="2"/>
  <c r="P320" i="2"/>
  <c r="P321" i="2"/>
  <c r="P322" i="2"/>
  <c r="P323" i="2"/>
  <c r="S323" i="2"/>
  <c r="P324" i="2"/>
  <c r="S324" i="2"/>
  <c r="P325" i="2"/>
  <c r="P326" i="2"/>
  <c r="P327" i="2"/>
  <c r="P328" i="2"/>
  <c r="O329" i="2"/>
  <c r="M329" i="2" s="1"/>
  <c r="P329" i="2"/>
  <c r="O330" i="2"/>
  <c r="P330" i="2"/>
  <c r="O331" i="2"/>
  <c r="M331" i="2" s="1"/>
  <c r="P331" i="2"/>
  <c r="S331" i="2"/>
  <c r="P332" i="2"/>
  <c r="S332" i="2"/>
  <c r="S333" i="2"/>
  <c r="O336" i="2"/>
  <c r="P336" i="2"/>
  <c r="O339" i="2"/>
  <c r="M339" i="2" s="1"/>
  <c r="P339" i="2"/>
  <c r="S340" i="2"/>
  <c r="O341" i="2"/>
  <c r="P341" i="2"/>
  <c r="O342" i="2"/>
  <c r="P342" i="2"/>
  <c r="O343" i="2"/>
  <c r="P343" i="2"/>
  <c r="O344" i="2"/>
  <c r="P344" i="2"/>
  <c r="P345" i="2"/>
  <c r="P347" i="2"/>
  <c r="P348" i="2"/>
  <c r="S348" i="2"/>
  <c r="P349" i="2"/>
  <c r="P350" i="2"/>
  <c r="P351" i="2"/>
  <c r="P352" i="2"/>
  <c r="P353" i="2"/>
  <c r="P354" i="2"/>
  <c r="P355" i="2"/>
  <c r="P356" i="2"/>
  <c r="S356" i="2"/>
  <c r="P357" i="2"/>
  <c r="P358" i="2"/>
  <c r="P359" i="2"/>
  <c r="P360" i="2"/>
  <c r="P361" i="2"/>
  <c r="P362" i="2"/>
  <c r="P363" i="2"/>
  <c r="S363" i="2"/>
  <c r="P364" i="2"/>
  <c r="P365" i="2"/>
  <c r="S365" i="2"/>
  <c r="O367" i="2"/>
  <c r="M367" i="2" s="1"/>
  <c r="O368" i="2"/>
  <c r="M368" i="2" s="1"/>
  <c r="P368" i="2"/>
  <c r="O369" i="2"/>
  <c r="M369" i="2" s="1"/>
  <c r="P369" i="2"/>
  <c r="S372" i="2"/>
  <c r="O373" i="2"/>
  <c r="P373" i="2"/>
  <c r="P374" i="2"/>
  <c r="P375" i="2"/>
  <c r="P376" i="2"/>
  <c r="P377" i="2"/>
  <c r="P378" i="2"/>
  <c r="P379" i="2"/>
  <c r="S379" i="2"/>
  <c r="P380" i="2"/>
  <c r="S380" i="2"/>
  <c r="P381" i="2"/>
  <c r="S381" i="2"/>
  <c r="P382" i="2"/>
  <c r="P383" i="2"/>
  <c r="P384" i="2"/>
  <c r="P385" i="2"/>
  <c r="P386" i="2"/>
  <c r="P387" i="2"/>
  <c r="P388" i="2"/>
  <c r="S388" i="2"/>
  <c r="O389" i="2"/>
  <c r="P389" i="2"/>
  <c r="O392" i="2"/>
  <c r="M392" i="2" s="1"/>
  <c r="P392" i="2"/>
  <c r="P393" i="2"/>
  <c r="P396" i="2"/>
  <c r="S396" i="2"/>
  <c r="S397" i="2"/>
  <c r="O399" i="2"/>
  <c r="P399" i="2"/>
  <c r="P400" i="2"/>
  <c r="P401" i="2"/>
  <c r="O402" i="2"/>
  <c r="M402" i="2" s="1"/>
  <c r="P402" i="2"/>
  <c r="P403" i="2"/>
  <c r="S403" i="2"/>
  <c r="P404" i="2"/>
  <c r="S404" i="2"/>
  <c r="P405" i="2"/>
  <c r="P406" i="2"/>
  <c r="P407" i="2"/>
  <c r="O408" i="2"/>
  <c r="P408" i="2"/>
  <c r="P409" i="2"/>
  <c r="P410" i="2"/>
  <c r="N410" i="2" s="1"/>
  <c r="P411" i="2"/>
  <c r="S412" i="2"/>
  <c r="S413" i="2"/>
  <c r="P414" i="2"/>
  <c r="P415" i="2"/>
  <c r="P416" i="2"/>
  <c r="P417" i="2"/>
  <c r="P418" i="2"/>
  <c r="P419" i="2"/>
  <c r="S419" i="2"/>
  <c r="S420" i="2"/>
  <c r="P421" i="2"/>
  <c r="P346" i="2" l="1"/>
  <c r="N346" i="2" s="1"/>
  <c r="P154" i="2"/>
  <c r="N154" i="2" s="1"/>
  <c r="P152" i="2"/>
  <c r="N152" i="2" s="1"/>
  <c r="P216" i="2"/>
  <c r="N216" i="2" s="1"/>
  <c r="P182" i="2"/>
  <c r="N182" i="2" s="1"/>
  <c r="P313" i="2"/>
  <c r="N313" i="2" s="1"/>
  <c r="P183" i="2"/>
  <c r="N183" i="2" s="1"/>
  <c r="P150" i="2"/>
  <c r="N150" i="2" s="1"/>
  <c r="P143" i="2"/>
  <c r="N143" i="2" s="1"/>
  <c r="P413" i="2"/>
  <c r="N413" i="2" s="1"/>
  <c r="P276" i="2"/>
  <c r="N276" i="2" s="1"/>
  <c r="P243" i="2"/>
  <c r="N243" i="2" s="1"/>
  <c r="P217" i="2"/>
  <c r="N217" i="2" s="1"/>
  <c r="P366" i="2"/>
  <c r="N366" i="2" s="1"/>
  <c r="P141" i="2"/>
  <c r="N141" i="2" s="1"/>
  <c r="P292" i="2"/>
  <c r="N292" i="2" s="1"/>
  <c r="P275" i="2"/>
  <c r="N275" i="2" s="1"/>
  <c r="P244" i="2"/>
  <c r="N244" i="2" s="1"/>
  <c r="P199" i="2"/>
  <c r="N199" i="2" s="1"/>
  <c r="P412" i="2"/>
  <c r="N412" i="2" s="1"/>
  <c r="P367" i="2"/>
  <c r="N367" i="2" s="1"/>
  <c r="P314" i="2"/>
  <c r="N314" i="2" s="1"/>
  <c r="P185" i="2"/>
  <c r="N185" i="2" s="1"/>
  <c r="P156" i="2"/>
  <c r="N156" i="2" s="1"/>
  <c r="P142" i="2"/>
  <c r="N142" i="2" s="1"/>
  <c r="B4" i="41"/>
  <c r="B3" i="41"/>
  <c r="C71" i="42"/>
  <c r="B8" i="42"/>
  <c r="A8" i="42"/>
  <c r="B7" i="42"/>
  <c r="A7" i="42"/>
  <c r="B6" i="42"/>
  <c r="A6" i="42"/>
  <c r="A5" i="42"/>
  <c r="A4" i="42"/>
  <c r="B3" i="42"/>
  <c r="A3" i="42"/>
  <c r="E71" i="42" l="1"/>
  <c r="B1" i="41" l="1"/>
  <c r="B2" i="41"/>
  <c r="K52" i="38" l="1"/>
  <c r="K60" i="38" l="1"/>
  <c r="K59" i="38"/>
  <c r="K58" i="38"/>
  <c r="K57" i="38"/>
  <c r="K56" i="38"/>
  <c r="K55" i="38"/>
  <c r="K54" i="38"/>
  <c r="K53" i="38"/>
  <c r="K51" i="38"/>
  <c r="K50" i="38"/>
  <c r="B3" i="35" l="1"/>
  <c r="B5" i="35"/>
  <c r="B6" i="35"/>
  <c r="B7" i="35"/>
  <c r="B8" i="35"/>
  <c r="B4"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J11" i="2"/>
  <c r="S11" i="2" s="1"/>
  <c r="J12" i="2"/>
  <c r="S12" i="2" s="1"/>
  <c r="J13" i="2"/>
  <c r="S13" i="2" s="1"/>
  <c r="J14" i="2"/>
  <c r="S14" i="2" s="1"/>
  <c r="J15" i="2"/>
  <c r="S15" i="2" s="1"/>
  <c r="J16" i="2"/>
  <c r="S16" i="2" s="1"/>
  <c r="J17" i="2"/>
  <c r="S17" i="2" s="1"/>
  <c r="J18" i="2"/>
  <c r="S18" i="2" s="1"/>
  <c r="J19" i="2"/>
  <c r="S19" i="2" s="1"/>
  <c r="J20" i="2"/>
  <c r="S20" i="2" s="1"/>
  <c r="J21" i="2"/>
  <c r="S21" i="2" s="1"/>
  <c r="J22" i="2"/>
  <c r="S22" i="2" s="1"/>
  <c r="J23" i="2"/>
  <c r="S23" i="2" s="1"/>
  <c r="J24" i="2"/>
  <c r="S24" i="2" s="1"/>
  <c r="J25" i="2"/>
  <c r="S25" i="2" s="1"/>
  <c r="J26" i="2"/>
  <c r="S26" i="2" s="1"/>
  <c r="J10" i="2"/>
  <c r="S10" i="2" s="1"/>
  <c r="B6" i="28"/>
  <c r="B5" i="28"/>
  <c r="B3" i="28"/>
  <c r="A4" i="28"/>
  <c r="A5" i="28"/>
  <c r="A6" i="28"/>
  <c r="A3" i="28"/>
  <c r="B7" i="2"/>
  <c r="B6" i="2"/>
  <c r="B5" i="2"/>
  <c r="B4" i="2"/>
  <c r="B3" i="2"/>
  <c r="C7" i="2"/>
  <c r="C6" i="2"/>
  <c r="C5" i="2"/>
  <c r="C3" i="2"/>
  <c r="K54" i="18"/>
  <c r="K55" i="18"/>
  <c r="K56" i="18"/>
  <c r="K57" i="18"/>
  <c r="K58" i="18"/>
  <c r="K59" i="18"/>
  <c r="K60" i="18"/>
  <c r="K53" i="18"/>
  <c r="K51" i="18"/>
  <c r="K50" i="18"/>
  <c r="O450" i="2" l="1"/>
  <c r="M450" i="2" s="1"/>
  <c r="O484" i="2"/>
  <c r="M484" i="2" s="1"/>
  <c r="O496" i="2"/>
  <c r="M496" i="2" s="1"/>
  <c r="O498" i="2"/>
  <c r="M498" i="2" s="1"/>
  <c r="O513" i="2"/>
  <c r="M513" i="2" s="1"/>
  <c r="O521" i="2"/>
  <c r="M521" i="2" s="1"/>
  <c r="O575" i="2"/>
  <c r="M575" i="2" s="1"/>
  <c r="O598" i="2"/>
  <c r="M598" i="2" s="1"/>
  <c r="O611" i="2"/>
  <c r="M611" i="2" s="1"/>
  <c r="O622" i="2"/>
  <c r="M622" i="2" s="1"/>
  <c r="O624" i="2"/>
  <c r="M624" i="2" s="1"/>
  <c r="O665" i="2"/>
  <c r="M665" i="2" s="1"/>
  <c r="O667" i="2"/>
  <c r="M667" i="2" s="1"/>
  <c r="O681" i="2"/>
  <c r="M681" i="2" s="1"/>
  <c r="O691" i="2"/>
  <c r="M691" i="2" s="1"/>
  <c r="O693" i="2"/>
  <c r="M693" i="2" s="1"/>
  <c r="O695" i="2"/>
  <c r="M695" i="2" s="1"/>
  <c r="O708" i="2"/>
  <c r="M708" i="2" s="1"/>
  <c r="O710" i="2"/>
  <c r="M710" i="2" s="1"/>
  <c r="O712" i="2"/>
  <c r="M712" i="2" s="1"/>
  <c r="O714" i="2"/>
  <c r="M714" i="2" s="1"/>
  <c r="O716" i="2"/>
  <c r="M716" i="2" s="1"/>
  <c r="O718" i="2"/>
  <c r="M718" i="2" s="1"/>
  <c r="O720" i="2"/>
  <c r="M720" i="2" s="1"/>
  <c r="O725" i="2"/>
  <c r="M725" i="2" s="1"/>
  <c r="O738" i="2"/>
  <c r="M738" i="2" s="1"/>
  <c r="O758" i="2"/>
  <c r="M758" i="2" s="1"/>
  <c r="O792" i="2"/>
  <c r="M792" i="2" s="1"/>
  <c r="O794" i="2"/>
  <c r="M794" i="2" s="1"/>
  <c r="O856" i="2"/>
  <c r="M856" i="2" s="1"/>
  <c r="O881" i="2"/>
  <c r="M881" i="2" s="1"/>
  <c r="O892" i="2"/>
  <c r="M892" i="2" s="1"/>
  <c r="O897" i="2"/>
  <c r="M897" i="2" s="1"/>
  <c r="O966" i="2"/>
  <c r="M966" i="2" s="1"/>
  <c r="O971" i="2"/>
  <c r="M971" i="2" s="1"/>
  <c r="O973" i="2"/>
  <c r="M973" i="2" s="1"/>
  <c r="O975" i="2"/>
  <c r="M975" i="2" s="1"/>
  <c r="O977" i="2"/>
  <c r="M977" i="2" s="1"/>
  <c r="O981" i="2"/>
  <c r="M981" i="2" s="1"/>
  <c r="O983" i="2"/>
  <c r="M983" i="2" s="1"/>
  <c r="O985" i="2"/>
  <c r="M985" i="2" s="1"/>
  <c r="O1001" i="2"/>
  <c r="O443" i="2"/>
  <c r="M443" i="2" s="1"/>
  <c r="O445" i="2"/>
  <c r="M445" i="2" s="1"/>
  <c r="O448" i="2"/>
  <c r="O463" i="2"/>
  <c r="M463" i="2" s="1"/>
  <c r="O503" i="2"/>
  <c r="M503" i="2" s="1"/>
  <c r="O508" i="2"/>
  <c r="O511" i="2"/>
  <c r="O515" i="2"/>
  <c r="M515" i="2" s="1"/>
  <c r="O517" i="2"/>
  <c r="M517" i="2" s="1"/>
  <c r="O519" i="2"/>
  <c r="M519" i="2" s="1"/>
  <c r="O526" i="2"/>
  <c r="M526" i="2" s="1"/>
  <c r="O528" i="2"/>
  <c r="M528" i="2" s="1"/>
  <c r="O530" i="2"/>
  <c r="M530" i="2" s="1"/>
  <c r="O532" i="2"/>
  <c r="M532" i="2" s="1"/>
  <c r="O545" i="2"/>
  <c r="M545" i="2" s="1"/>
  <c r="O565" i="2"/>
  <c r="M565" i="2" s="1"/>
  <c r="O605" i="2"/>
  <c r="M605" i="2" s="1"/>
  <c r="O643" i="2"/>
  <c r="M643" i="2" s="1"/>
  <c r="O669" i="2"/>
  <c r="M669" i="2" s="1"/>
  <c r="O674" i="2"/>
  <c r="M674" i="2" s="1"/>
  <c r="O676" i="2"/>
  <c r="M676" i="2" s="1"/>
  <c r="O679" i="2"/>
  <c r="O698" i="2"/>
  <c r="M698" i="2" s="1"/>
  <c r="O736" i="2"/>
  <c r="M736" i="2" s="1"/>
  <c r="O756" i="2"/>
  <c r="O761" i="2"/>
  <c r="M761" i="2" s="1"/>
  <c r="O788" i="2"/>
  <c r="M788" i="2" s="1"/>
  <c r="O796" i="2"/>
  <c r="M796" i="2" s="1"/>
  <c r="O798" i="2"/>
  <c r="M798" i="2" s="1"/>
  <c r="O800" i="2"/>
  <c r="M800" i="2" s="1"/>
  <c r="O802" i="2"/>
  <c r="M802" i="2" s="1"/>
  <c r="O804" i="2"/>
  <c r="M804" i="2" s="1"/>
  <c r="O806" i="2"/>
  <c r="M806" i="2" s="1"/>
  <c r="O808" i="2"/>
  <c r="M808" i="2" s="1"/>
  <c r="O839" i="2"/>
  <c r="M839" i="2" s="1"/>
  <c r="O841" i="2"/>
  <c r="M841" i="2" s="1"/>
  <c r="O843" i="2"/>
  <c r="M843" i="2" s="1"/>
  <c r="O845" i="2"/>
  <c r="M845" i="2" s="1"/>
  <c r="O847" i="2"/>
  <c r="M847" i="2" s="1"/>
  <c r="O849" i="2"/>
  <c r="M849" i="2" s="1"/>
  <c r="O851" i="2"/>
  <c r="M851" i="2" s="1"/>
  <c r="O853" i="2"/>
  <c r="M853" i="2" s="1"/>
  <c r="O927" i="2"/>
  <c r="M927" i="2" s="1"/>
  <c r="O931" i="2"/>
  <c r="M931" i="2" s="1"/>
  <c r="O933" i="2"/>
  <c r="M933" i="2" s="1"/>
  <c r="O937" i="2"/>
  <c r="M937" i="2" s="1"/>
  <c r="O939" i="2"/>
  <c r="M939" i="2" s="1"/>
  <c r="O941" i="2"/>
  <c r="M941" i="2" s="1"/>
  <c r="O943" i="2"/>
  <c r="M943" i="2" s="1"/>
  <c r="O969" i="2"/>
  <c r="M969" i="2" s="1"/>
  <c r="O988" i="2"/>
  <c r="M988" i="2" s="1"/>
  <c r="O1006" i="2"/>
  <c r="M1006" i="2" s="1"/>
  <c r="O1039" i="2"/>
  <c r="M1039" i="2" s="1"/>
  <c r="O461" i="2"/>
  <c r="M461" i="2" s="1"/>
  <c r="O485" i="2"/>
  <c r="M485" i="2" s="1"/>
  <c r="O487" i="2"/>
  <c r="M487" i="2" s="1"/>
  <c r="O489" i="2"/>
  <c r="M489" i="2" s="1"/>
  <c r="O494" i="2"/>
  <c r="M494" i="2" s="1"/>
  <c r="O501" i="2"/>
  <c r="M501" i="2" s="1"/>
  <c r="O543" i="2"/>
  <c r="M543" i="2" s="1"/>
  <c r="O553" i="2"/>
  <c r="O557" i="2"/>
  <c r="M557" i="2" s="1"/>
  <c r="O559" i="2"/>
  <c r="M559" i="2" s="1"/>
  <c r="O563" i="2"/>
  <c r="M563" i="2" s="1"/>
  <c r="O568" i="2"/>
  <c r="M568" i="2" s="1"/>
  <c r="O570" i="2"/>
  <c r="M570" i="2" s="1"/>
  <c r="O578" i="2"/>
  <c r="M578" i="2" s="1"/>
  <c r="O596" i="2"/>
  <c r="M596" i="2" s="1"/>
  <c r="O614" i="2"/>
  <c r="M614" i="2" s="1"/>
  <c r="O616" i="2"/>
  <c r="M616" i="2" s="1"/>
  <c r="O618" i="2"/>
  <c r="M618" i="2" s="1"/>
  <c r="O620" i="2"/>
  <c r="M620" i="2" s="1"/>
  <c r="O639" i="2"/>
  <c r="M639" i="2" s="1"/>
  <c r="O641" i="2"/>
  <c r="M641" i="2" s="1"/>
  <c r="O688" i="2"/>
  <c r="M688" i="2" s="1"/>
  <c r="O701" i="2"/>
  <c r="M701" i="2" s="1"/>
  <c r="O744" i="2"/>
  <c r="M744" i="2" s="1"/>
  <c r="O746" i="2"/>
  <c r="M746" i="2" s="1"/>
  <c r="O748" i="2"/>
  <c r="M748" i="2" s="1"/>
  <c r="O750" i="2"/>
  <c r="M750" i="2" s="1"/>
  <c r="O752" i="2"/>
  <c r="M752" i="2" s="1"/>
  <c r="O754" i="2"/>
  <c r="M754" i="2" s="1"/>
  <c r="O765" i="2"/>
  <c r="M765" i="2" s="1"/>
  <c r="O767" i="2"/>
  <c r="M767" i="2" s="1"/>
  <c r="O769" i="2"/>
  <c r="M769" i="2" s="1"/>
  <c r="O771" i="2"/>
  <c r="M771" i="2" s="1"/>
  <c r="O773" i="2"/>
  <c r="M773" i="2" s="1"/>
  <c r="O775" i="2"/>
  <c r="M775" i="2" s="1"/>
  <c r="O811" i="2"/>
  <c r="O836" i="2"/>
  <c r="M836" i="2" s="1"/>
  <c r="O888" i="2"/>
  <c r="M888" i="2" s="1"/>
  <c r="O901" i="2"/>
  <c r="M901" i="2" s="1"/>
  <c r="O904" i="2"/>
  <c r="M904" i="2" s="1"/>
  <c r="O425" i="2"/>
  <c r="M425" i="2" s="1"/>
  <c r="O427" i="2"/>
  <c r="M427" i="2" s="1"/>
  <c r="O429" i="2"/>
  <c r="M429" i="2" s="1"/>
  <c r="O437" i="2"/>
  <c r="M437" i="2" s="1"/>
  <c r="O439" i="2"/>
  <c r="M439" i="2" s="1"/>
  <c r="O459" i="2"/>
  <c r="M459" i="2" s="1"/>
  <c r="O466" i="2"/>
  <c r="M466" i="2" s="1"/>
  <c r="O468" i="2"/>
  <c r="M468" i="2" s="1"/>
  <c r="O470" i="2"/>
  <c r="M470" i="2" s="1"/>
  <c r="O472" i="2"/>
  <c r="M472" i="2" s="1"/>
  <c r="O474" i="2"/>
  <c r="M474" i="2" s="1"/>
  <c r="O476" i="2"/>
  <c r="M476" i="2" s="1"/>
  <c r="O478" i="2"/>
  <c r="M478" i="2" s="1"/>
  <c r="O480" i="2"/>
  <c r="M480" i="2" s="1"/>
  <c r="O522" i="2"/>
  <c r="M522" i="2" s="1"/>
  <c r="O524" i="2"/>
  <c r="M524" i="2" s="1"/>
  <c r="O535" i="2"/>
  <c r="M535" i="2" s="1"/>
  <c r="O539" i="2"/>
  <c r="M539" i="2" s="1"/>
  <c r="O541" i="2"/>
  <c r="M541" i="2" s="1"/>
  <c r="O549" i="2"/>
  <c r="M549" i="2" s="1"/>
  <c r="O566" i="2"/>
  <c r="M566" i="2" s="1"/>
  <c r="O582" i="2"/>
  <c r="M582" i="2" s="1"/>
  <c r="O584" i="2"/>
  <c r="M584" i="2" s="1"/>
  <c r="O586" i="2"/>
  <c r="M586" i="2" s="1"/>
  <c r="O588" i="2"/>
  <c r="M588" i="2" s="1"/>
  <c r="O590" i="2"/>
  <c r="M590" i="2" s="1"/>
  <c r="O625" i="2"/>
  <c r="M625" i="2" s="1"/>
  <c r="O629" i="2"/>
  <c r="M629" i="2" s="1"/>
  <c r="O635" i="2"/>
  <c r="M635" i="2" s="1"/>
  <c r="O652" i="2"/>
  <c r="M652" i="2" s="1"/>
  <c r="O654" i="2"/>
  <c r="M654" i="2" s="1"/>
  <c r="O662" i="2"/>
  <c r="M662" i="2" s="1"/>
  <c r="O684" i="2"/>
  <c r="O696" i="2"/>
  <c r="M696" i="2" s="1"/>
  <c r="O699" i="2"/>
  <c r="M699" i="2" s="1"/>
  <c r="O703" i="2"/>
  <c r="M703" i="2" s="1"/>
  <c r="O705" i="2"/>
  <c r="M705" i="2" s="1"/>
  <c r="O726" i="2"/>
  <c r="M726" i="2" s="1"/>
  <c r="O728" i="2"/>
  <c r="M728" i="2" s="1"/>
  <c r="O730" i="2"/>
  <c r="M730" i="2" s="1"/>
  <c r="O732" i="2"/>
  <c r="M732" i="2" s="1"/>
  <c r="O739" i="2"/>
  <c r="M739" i="2" s="1"/>
  <c r="O741" i="2"/>
  <c r="M741" i="2" s="1"/>
  <c r="O762" i="2"/>
  <c r="M762" i="2" s="1"/>
  <c r="O779" i="2"/>
  <c r="M779" i="2" s="1"/>
  <c r="O781" i="2"/>
  <c r="M781" i="2" s="1"/>
  <c r="O783" i="2"/>
  <c r="M783" i="2" s="1"/>
  <c r="O785" i="2"/>
  <c r="M785" i="2" s="1"/>
  <c r="O814" i="2"/>
  <c r="M814" i="2" s="1"/>
  <c r="O816" i="2"/>
  <c r="M816" i="2" s="1"/>
  <c r="O818" i="2"/>
  <c r="M818" i="2" s="1"/>
  <c r="O820" i="2"/>
  <c r="M820" i="2" s="1"/>
  <c r="O822" i="2"/>
  <c r="M822" i="2" s="1"/>
  <c r="O824" i="2"/>
  <c r="M824" i="2" s="1"/>
  <c r="O826" i="2"/>
  <c r="M826" i="2" s="1"/>
  <c r="O828" i="2"/>
  <c r="M828" i="2" s="1"/>
  <c r="O830" i="2"/>
  <c r="M830" i="2" s="1"/>
  <c r="O832" i="2"/>
  <c r="M832" i="2" s="1"/>
  <c r="O834" i="2"/>
  <c r="M834" i="2" s="1"/>
  <c r="O857" i="2"/>
  <c r="M857" i="2" s="1"/>
  <c r="O859" i="2"/>
  <c r="M859" i="2" s="1"/>
  <c r="O861" i="2"/>
  <c r="M861" i="2" s="1"/>
  <c r="O863" i="2"/>
  <c r="M863" i="2" s="1"/>
  <c r="O865" i="2"/>
  <c r="M865" i="2" s="1"/>
  <c r="O867" i="2"/>
  <c r="M867" i="2" s="1"/>
  <c r="O869" i="2"/>
  <c r="M869" i="2" s="1"/>
  <c r="O871" i="2"/>
  <c r="M871" i="2" s="1"/>
  <c r="O873" i="2"/>
  <c r="M873" i="2" s="1"/>
  <c r="O882" i="2"/>
  <c r="M882" i="2" s="1"/>
  <c r="O884" i="2"/>
  <c r="M884" i="2" s="1"/>
  <c r="O895" i="2"/>
  <c r="M895" i="2" s="1"/>
  <c r="O898" i="2"/>
  <c r="M898" i="2" s="1"/>
  <c r="O909" i="2"/>
  <c r="M909" i="2" s="1"/>
  <c r="O911" i="2"/>
  <c r="M911" i="2" s="1"/>
  <c r="O915" i="2"/>
  <c r="M915" i="2" s="1"/>
  <c r="O917" i="2"/>
  <c r="M917" i="2" s="1"/>
  <c r="O919" i="2"/>
  <c r="M919" i="2" s="1"/>
  <c r="O921" i="2"/>
  <c r="M921" i="2" s="1"/>
  <c r="O923" i="2"/>
  <c r="M923" i="2" s="1"/>
  <c r="O925" i="2"/>
  <c r="M925" i="2" s="1"/>
  <c r="O946" i="2"/>
  <c r="M946" i="2" s="1"/>
  <c r="O948" i="2"/>
  <c r="M948" i="2" s="1"/>
  <c r="O950" i="2"/>
  <c r="M950" i="2" s="1"/>
  <c r="O954" i="2"/>
  <c r="M954" i="2" s="1"/>
  <c r="O442" i="2"/>
  <c r="M442" i="2" s="1"/>
  <c r="O444" i="2"/>
  <c r="M444" i="2" s="1"/>
  <c r="O483" i="2"/>
  <c r="M483" i="2" s="1"/>
  <c r="O490" i="2"/>
  <c r="M490" i="2" s="1"/>
  <c r="O495" i="2"/>
  <c r="M495" i="2" s="1"/>
  <c r="O518" i="2"/>
  <c r="M518" i="2" s="1"/>
  <c r="O520" i="2"/>
  <c r="M520" i="2" s="1"/>
  <c r="O527" i="2"/>
  <c r="M527" i="2" s="1"/>
  <c r="O529" i="2"/>
  <c r="M529" i="2" s="1"/>
  <c r="O531" i="2"/>
  <c r="M531" i="2" s="1"/>
  <c r="O544" i="2"/>
  <c r="M544" i="2" s="1"/>
  <c r="O571" i="2"/>
  <c r="M571" i="2" s="1"/>
  <c r="O597" i="2"/>
  <c r="M597" i="2" s="1"/>
  <c r="O621" i="2"/>
  <c r="M621" i="2" s="1"/>
  <c r="O670" i="2"/>
  <c r="M670" i="2" s="1"/>
  <c r="O685" i="2"/>
  <c r="M685" i="2" s="1"/>
  <c r="O735" i="2"/>
  <c r="M735" i="2" s="1"/>
  <c r="O737" i="2"/>
  <c r="M737" i="2" s="1"/>
  <c r="O742" i="2"/>
  <c r="M742" i="2" s="1"/>
  <c r="O763" i="2"/>
  <c r="M763" i="2" s="1"/>
  <c r="O786" i="2"/>
  <c r="M786" i="2" s="1"/>
  <c r="O797" i="2"/>
  <c r="M797" i="2" s="1"/>
  <c r="O799" i="2"/>
  <c r="M799" i="2" s="1"/>
  <c r="O801" i="2"/>
  <c r="M801" i="2" s="1"/>
  <c r="O803" i="2"/>
  <c r="M803" i="2" s="1"/>
  <c r="O805" i="2"/>
  <c r="M805" i="2" s="1"/>
  <c r="O807" i="2"/>
  <c r="M807" i="2" s="1"/>
  <c r="O840" i="2"/>
  <c r="M840" i="2" s="1"/>
  <c r="O842" i="2"/>
  <c r="M842" i="2" s="1"/>
  <c r="O844" i="2"/>
  <c r="M844" i="2" s="1"/>
  <c r="O846" i="2"/>
  <c r="M846" i="2" s="1"/>
  <c r="O848" i="2"/>
  <c r="M848" i="2" s="1"/>
  <c r="O850" i="2"/>
  <c r="M850" i="2" s="1"/>
  <c r="O852" i="2"/>
  <c r="M852" i="2" s="1"/>
  <c r="O889" i="2"/>
  <c r="M889" i="2" s="1"/>
  <c r="O891" i="2"/>
  <c r="M891" i="2" s="1"/>
  <c r="O896" i="2"/>
  <c r="M896" i="2" s="1"/>
  <c r="O899" i="2"/>
  <c r="M899" i="2" s="1"/>
  <c r="O905" i="2"/>
  <c r="M905" i="2" s="1"/>
  <c r="O928" i="2"/>
  <c r="M928" i="2" s="1"/>
  <c r="O930" i="2"/>
  <c r="M930" i="2" s="1"/>
  <c r="O932" i="2"/>
  <c r="M932" i="2" s="1"/>
  <c r="O936" i="2"/>
  <c r="M936" i="2" s="1"/>
  <c r="O938" i="2"/>
  <c r="M938" i="2" s="1"/>
  <c r="O940" i="2"/>
  <c r="M940" i="2" s="1"/>
  <c r="O942" i="2"/>
  <c r="M942" i="2" s="1"/>
  <c r="O481" i="2"/>
  <c r="M481" i="2" s="1"/>
  <c r="O512" i="2"/>
  <c r="M512" i="2" s="1"/>
  <c r="O533" i="2"/>
  <c r="O542" i="2"/>
  <c r="M542" i="2" s="1"/>
  <c r="O560" i="2"/>
  <c r="M560" i="2" s="1"/>
  <c r="O579" i="2"/>
  <c r="M579" i="2" s="1"/>
  <c r="O604" i="2"/>
  <c r="M604" i="2" s="1"/>
  <c r="O655" i="2"/>
  <c r="M655" i="2" s="1"/>
  <c r="O661" i="2"/>
  <c r="M661" i="2" s="1"/>
  <c r="O672" i="2"/>
  <c r="M672" i="2" s="1"/>
  <c r="O721" i="2"/>
  <c r="M721" i="2" s="1"/>
  <c r="O723" i="2"/>
  <c r="M723" i="2" s="1"/>
  <c r="O729" i="2"/>
  <c r="M729" i="2" s="1"/>
  <c r="O755" i="2"/>
  <c r="M755" i="2" s="1"/>
  <c r="O770" i="2"/>
  <c r="M770" i="2" s="1"/>
  <c r="O813" i="2"/>
  <c r="M813" i="2" s="1"/>
  <c r="O829" i="2"/>
  <c r="M829" i="2" s="1"/>
  <c r="O864" i="2"/>
  <c r="M864" i="2" s="1"/>
  <c r="O877" i="2"/>
  <c r="M877" i="2" s="1"/>
  <c r="O887" i="2"/>
  <c r="M887" i="2" s="1"/>
  <c r="O916" i="2"/>
  <c r="M916" i="2" s="1"/>
  <c r="O968" i="2"/>
  <c r="M968" i="2" s="1"/>
  <c r="O978" i="2"/>
  <c r="M978" i="2" s="1"/>
  <c r="O980" i="2"/>
  <c r="M980" i="2" s="1"/>
  <c r="O1009" i="2"/>
  <c r="O1025" i="2"/>
  <c r="M1025" i="2" s="1"/>
  <c r="O1029" i="2"/>
  <c r="M1029" i="2" s="1"/>
  <c r="O1031" i="2"/>
  <c r="M1031" i="2" s="1"/>
  <c r="O1033" i="2"/>
  <c r="M1033" i="2" s="1"/>
  <c r="O1035" i="2"/>
  <c r="M1035" i="2" s="1"/>
  <c r="O1037" i="2"/>
  <c r="M1037" i="2" s="1"/>
  <c r="O1040" i="2"/>
  <c r="M1040" i="2" s="1"/>
  <c r="O1065" i="2"/>
  <c r="M1065" i="2" s="1"/>
  <c r="O1067" i="2"/>
  <c r="M1067" i="2" s="1"/>
  <c r="O1085" i="2"/>
  <c r="M1085" i="2" s="1"/>
  <c r="O1114" i="2"/>
  <c r="M1114" i="2" s="1"/>
  <c r="O1117" i="2"/>
  <c r="M1117" i="2" s="1"/>
  <c r="O1126" i="2"/>
  <c r="M1126" i="2" s="1"/>
  <c r="O1128" i="2"/>
  <c r="M1128" i="2" s="1"/>
  <c r="O1130" i="2"/>
  <c r="M1130" i="2" s="1"/>
  <c r="O1154" i="2"/>
  <c r="M1154" i="2" s="1"/>
  <c r="O1171" i="2"/>
  <c r="M1171" i="2" s="1"/>
  <c r="O1173" i="2"/>
  <c r="M1173" i="2" s="1"/>
  <c r="O1175" i="2"/>
  <c r="M1175" i="2" s="1"/>
  <c r="O1177" i="2"/>
  <c r="M1177" i="2" s="1"/>
  <c r="O1224" i="2"/>
  <c r="M1224" i="2" s="1"/>
  <c r="O1244" i="2"/>
  <c r="M1244" i="2" s="1"/>
  <c r="O1258" i="2"/>
  <c r="M1258" i="2" s="1"/>
  <c r="O1266" i="2"/>
  <c r="M1266" i="2" s="1"/>
  <c r="O1316" i="2"/>
  <c r="M1316" i="2" s="1"/>
  <c r="O1353" i="2"/>
  <c r="M1353" i="2" s="1"/>
  <c r="O1372" i="2"/>
  <c r="M1372" i="2" s="1"/>
  <c r="O1374" i="2"/>
  <c r="M1374" i="2" s="1"/>
  <c r="O1378" i="2"/>
  <c r="M1378" i="2" s="1"/>
  <c r="O1381" i="2"/>
  <c r="M1381" i="2" s="1"/>
  <c r="O1383" i="2"/>
  <c r="M1383" i="2" s="1"/>
  <c r="O1417" i="2"/>
  <c r="M1417" i="2" s="1"/>
  <c r="O1425" i="2"/>
  <c r="M1425" i="2" s="1"/>
  <c r="O1452" i="2"/>
  <c r="O1464" i="2"/>
  <c r="M1464" i="2" s="1"/>
  <c r="O1508" i="2"/>
  <c r="M1508" i="2" s="1"/>
  <c r="O1518" i="2"/>
  <c r="M1518" i="2" s="1"/>
  <c r="O1529" i="2"/>
  <c r="M1529" i="2" s="1"/>
  <c r="O1531" i="2"/>
  <c r="M1531" i="2" s="1"/>
  <c r="O1542" i="2"/>
  <c r="M1542" i="2" s="1"/>
  <c r="O1566" i="2"/>
  <c r="M1566" i="2" s="1"/>
  <c r="O1583" i="2"/>
  <c r="M1583" i="2" s="1"/>
  <c r="O1585" i="2"/>
  <c r="M1585" i="2" s="1"/>
  <c r="O1593" i="2"/>
  <c r="M1593" i="2" s="1"/>
  <c r="O1595" i="2"/>
  <c r="M1595" i="2" s="1"/>
  <c r="O1604" i="2"/>
  <c r="M1604" i="2" s="1"/>
  <c r="O1620" i="2"/>
  <c r="M1620" i="2" s="1"/>
  <c r="O1628" i="2"/>
  <c r="M1628" i="2" s="1"/>
  <c r="O1641" i="2"/>
  <c r="M1641" i="2" s="1"/>
  <c r="O1643" i="2"/>
  <c r="M1643" i="2" s="1"/>
  <c r="O1645" i="2"/>
  <c r="M1645" i="2" s="1"/>
  <c r="O1647" i="2"/>
  <c r="M1647" i="2" s="1"/>
  <c r="O1669" i="2"/>
  <c r="M1669" i="2" s="1"/>
  <c r="O1681" i="2"/>
  <c r="M1681" i="2" s="1"/>
  <c r="O1704" i="2"/>
  <c r="M1704" i="2" s="1"/>
  <c r="O1708" i="2"/>
  <c r="M1708" i="2" s="1"/>
  <c r="O1712" i="2"/>
  <c r="M1712" i="2" s="1"/>
  <c r="O1714" i="2"/>
  <c r="M1714" i="2" s="1"/>
  <c r="O1737" i="2"/>
  <c r="M1737" i="2" s="1"/>
  <c r="O1745" i="2"/>
  <c r="M1745" i="2" s="1"/>
  <c r="O1749" i="2"/>
  <c r="M1749" i="2" s="1"/>
  <c r="O1751" i="2"/>
  <c r="O1755" i="2"/>
  <c r="M1755" i="2" s="1"/>
  <c r="O1757" i="2"/>
  <c r="M1757" i="2" s="1"/>
  <c r="O1761" i="2"/>
  <c r="M1761" i="2" s="1"/>
  <c r="O1787" i="2"/>
  <c r="M1787" i="2" s="1"/>
  <c r="O1789" i="2"/>
  <c r="M1789" i="2" s="1"/>
  <c r="O1791" i="2"/>
  <c r="M1791" i="2" s="1"/>
  <c r="O1795" i="2"/>
  <c r="M1795" i="2" s="1"/>
  <c r="O1797" i="2"/>
  <c r="M1797" i="2" s="1"/>
  <c r="O1836" i="2"/>
  <c r="M1836" i="2" s="1"/>
  <c r="O1838" i="2"/>
  <c r="M1838" i="2" s="1"/>
  <c r="O1840" i="2"/>
  <c r="M1840" i="2" s="1"/>
  <c r="O1842" i="2"/>
  <c r="M1842" i="2" s="1"/>
  <c r="O1844" i="2"/>
  <c r="M1844" i="2" s="1"/>
  <c r="O1869" i="2"/>
  <c r="M1869" i="2" s="1"/>
  <c r="O1871" i="2"/>
  <c r="M1871" i="2" s="1"/>
  <c r="O1921" i="2"/>
  <c r="M1921" i="2" s="1"/>
  <c r="O1923" i="2"/>
  <c r="M1923" i="2" s="1"/>
  <c r="O1925" i="2"/>
  <c r="M1925" i="2" s="1"/>
  <c r="O1927" i="2"/>
  <c r="M1927" i="2" s="1"/>
  <c r="O1934" i="2"/>
  <c r="M1934" i="2" s="1"/>
  <c r="O1976" i="2"/>
  <c r="M1976" i="2" s="1"/>
  <c r="O1978" i="2"/>
  <c r="M1978" i="2" s="1"/>
  <c r="O1981" i="2"/>
  <c r="M1981" i="2" s="1"/>
  <c r="O1991" i="2"/>
  <c r="M1991" i="2" s="1"/>
  <c r="O1993" i="2"/>
  <c r="M1993" i="2" s="1"/>
  <c r="O1995" i="2"/>
  <c r="M1995" i="2" s="1"/>
  <c r="O1997" i="2"/>
  <c r="M1997" i="2" s="1"/>
  <c r="O1999" i="2"/>
  <c r="M1999" i="2" s="1"/>
  <c r="O2011" i="2"/>
  <c r="M2011" i="2" s="1"/>
  <c r="O2013" i="2"/>
  <c r="M2013" i="2" s="1"/>
  <c r="O2015" i="2"/>
  <c r="M2015" i="2" s="1"/>
  <c r="O2017" i="2"/>
  <c r="M2017" i="2" s="1"/>
  <c r="O2019" i="2"/>
  <c r="M2019" i="2" s="1"/>
  <c r="O2021" i="2"/>
  <c r="M2021" i="2" s="1"/>
  <c r="O2023" i="2"/>
  <c r="M2023" i="2" s="1"/>
  <c r="O2041" i="2"/>
  <c r="M2041" i="2" s="1"/>
  <c r="O2059" i="2"/>
  <c r="M2059" i="2" s="1"/>
  <c r="O2073" i="2"/>
  <c r="M2073" i="2" s="1"/>
  <c r="O2075" i="2"/>
  <c r="M2075" i="2" s="1"/>
  <c r="O2077" i="2"/>
  <c r="M2077" i="2" s="1"/>
  <c r="O2082" i="2"/>
  <c r="M2082" i="2" s="1"/>
  <c r="O2084" i="2"/>
  <c r="M2084" i="2" s="1"/>
  <c r="O2086" i="2"/>
  <c r="M2086" i="2" s="1"/>
  <c r="O2088" i="2"/>
  <c r="M2088" i="2" s="1"/>
  <c r="O2090" i="2"/>
  <c r="M2090" i="2" s="1"/>
  <c r="O2127" i="2"/>
  <c r="M2127" i="2" s="1"/>
  <c r="O2136" i="2"/>
  <c r="M2136" i="2" s="1"/>
  <c r="O2141" i="2"/>
  <c r="M2141" i="2" s="1"/>
  <c r="O2146" i="2"/>
  <c r="M2146" i="2" s="1"/>
  <c r="O440" i="2"/>
  <c r="M440" i="2" s="1"/>
  <c r="O454" i="2"/>
  <c r="M454" i="2" s="1"/>
  <c r="O465" i="2"/>
  <c r="M465" i="2" s="1"/>
  <c r="O509" i="2"/>
  <c r="M509" i="2" s="1"/>
  <c r="O525" i="2"/>
  <c r="M525" i="2" s="1"/>
  <c r="O540" i="2"/>
  <c r="M540" i="2" s="1"/>
  <c r="O558" i="2"/>
  <c r="M558" i="2" s="1"/>
  <c r="O581" i="2"/>
  <c r="M581" i="2" s="1"/>
  <c r="O649" i="2"/>
  <c r="M649" i="2" s="1"/>
  <c r="O653" i="2"/>
  <c r="M653" i="2" s="1"/>
  <c r="O678" i="2"/>
  <c r="O719" i="2"/>
  <c r="M719" i="2" s="1"/>
  <c r="O727" i="2"/>
  <c r="M727" i="2" s="1"/>
  <c r="O753" i="2"/>
  <c r="M753" i="2" s="1"/>
  <c r="O768" i="2"/>
  <c r="M768" i="2" s="1"/>
  <c r="O787" i="2"/>
  <c r="M787" i="2" s="1"/>
  <c r="O810" i="2"/>
  <c r="M810" i="2" s="1"/>
  <c r="O827" i="2"/>
  <c r="M827" i="2" s="1"/>
  <c r="O837" i="2"/>
  <c r="M837" i="2" s="1"/>
  <c r="O862" i="2"/>
  <c r="M862" i="2" s="1"/>
  <c r="O883" i="2"/>
  <c r="M883" i="2" s="1"/>
  <c r="O893" i="2"/>
  <c r="M893" i="2" s="1"/>
  <c r="O912" i="2"/>
  <c r="M912" i="2" s="1"/>
  <c r="O914" i="2"/>
  <c r="M914" i="2" s="1"/>
  <c r="O955" i="2"/>
  <c r="M955" i="2" s="1"/>
  <c r="O957" i="2"/>
  <c r="M957" i="2" s="1"/>
  <c r="O959" i="2"/>
  <c r="M959" i="2" s="1"/>
  <c r="O976" i="2"/>
  <c r="M976" i="2" s="1"/>
  <c r="O1014" i="2"/>
  <c r="M1014" i="2" s="1"/>
  <c r="O1017" i="2"/>
  <c r="M1017" i="2" s="1"/>
  <c r="O1059" i="2"/>
  <c r="M1059" i="2" s="1"/>
  <c r="O1061" i="2"/>
  <c r="M1061" i="2" s="1"/>
  <c r="O1063" i="2"/>
  <c r="M1063" i="2" s="1"/>
  <c r="O1071" i="2"/>
  <c r="M1071" i="2" s="1"/>
  <c r="O1073" i="2"/>
  <c r="M1073" i="2" s="1"/>
  <c r="O1075" i="2"/>
  <c r="M1075" i="2" s="1"/>
  <c r="O1080" i="2"/>
  <c r="M1080" i="2" s="1"/>
  <c r="O1090" i="2"/>
  <c r="M1090" i="2" s="1"/>
  <c r="O1112" i="2"/>
  <c r="M1112" i="2" s="1"/>
  <c r="O1161" i="2"/>
  <c r="M1161" i="2" s="1"/>
  <c r="O1191" i="2"/>
  <c r="M1191" i="2" s="1"/>
  <c r="O1193" i="2"/>
  <c r="M1193" i="2" s="1"/>
  <c r="O1195" i="2"/>
  <c r="M1195" i="2" s="1"/>
  <c r="O1197" i="2"/>
  <c r="M1197" i="2" s="1"/>
  <c r="O1201" i="2"/>
  <c r="M1201" i="2" s="1"/>
  <c r="O1222" i="2"/>
  <c r="M1222" i="2" s="1"/>
  <c r="O1238" i="2"/>
  <c r="M1238" i="2" s="1"/>
  <c r="O1240" i="2"/>
  <c r="M1240" i="2" s="1"/>
  <c r="O1242" i="2"/>
  <c r="M1242" i="2" s="1"/>
  <c r="O1247" i="2"/>
  <c r="M1247" i="2" s="1"/>
  <c r="O1249" i="2"/>
  <c r="M1249" i="2" s="1"/>
  <c r="O1262" i="2"/>
  <c r="M1262" i="2" s="1"/>
  <c r="O1264" i="2"/>
  <c r="M1264" i="2" s="1"/>
  <c r="O1274" i="2"/>
  <c r="M1274" i="2" s="1"/>
  <c r="O1290" i="2"/>
  <c r="M1290" i="2" s="1"/>
  <c r="O1341" i="2"/>
  <c r="M1341" i="2" s="1"/>
  <c r="O1410" i="2"/>
  <c r="M1410" i="2" s="1"/>
  <c r="O1412" i="2"/>
  <c r="M1412" i="2" s="1"/>
  <c r="O1427" i="2"/>
  <c r="M1427" i="2" s="1"/>
  <c r="O1440" i="2"/>
  <c r="M1440" i="2" s="1"/>
  <c r="O1442" i="2"/>
  <c r="M1442" i="2" s="1"/>
  <c r="O1444" i="2"/>
  <c r="M1444" i="2" s="1"/>
  <c r="O1446" i="2"/>
  <c r="M1446" i="2" s="1"/>
  <c r="O1448" i="2"/>
  <c r="M1448" i="2" s="1"/>
  <c r="O1450" i="2"/>
  <c r="M1450" i="2" s="1"/>
  <c r="O1473" i="2"/>
  <c r="M1473" i="2" s="1"/>
  <c r="O1506" i="2"/>
  <c r="M1506" i="2" s="1"/>
  <c r="O1540" i="2"/>
  <c r="M1540" i="2" s="1"/>
  <c r="O1546" i="2"/>
  <c r="M1546" i="2" s="1"/>
  <c r="O1548" i="2"/>
  <c r="M1548" i="2" s="1"/>
  <c r="O1550" i="2"/>
  <c r="M1550" i="2" s="1"/>
  <c r="O1556" i="2"/>
  <c r="M1556" i="2" s="1"/>
  <c r="O1560" i="2"/>
  <c r="M1560" i="2" s="1"/>
  <c r="O1569" i="2"/>
  <c r="M1569" i="2" s="1"/>
  <c r="O1572" i="2"/>
  <c r="M1572" i="2" s="1"/>
  <c r="O1576" i="2"/>
  <c r="M1576" i="2" s="1"/>
  <c r="O1578" i="2"/>
  <c r="M1578" i="2" s="1"/>
  <c r="O1608" i="2"/>
  <c r="M1608" i="2" s="1"/>
  <c r="O1631" i="2"/>
  <c r="M1631" i="2" s="1"/>
  <c r="O1633" i="2"/>
  <c r="M1633" i="2" s="1"/>
  <c r="O1635" i="2"/>
  <c r="M1635" i="2" s="1"/>
  <c r="O1652" i="2"/>
  <c r="M1652" i="2" s="1"/>
  <c r="O1667" i="2"/>
  <c r="M1667" i="2" s="1"/>
  <c r="O1679" i="2"/>
  <c r="M1679" i="2" s="1"/>
  <c r="O1684" i="2"/>
  <c r="M1684" i="2" s="1"/>
  <c r="O1699" i="2"/>
  <c r="O1717" i="2"/>
  <c r="O1735" i="2"/>
  <c r="O1763" i="2"/>
  <c r="M1763" i="2" s="1"/>
  <c r="O1766" i="2"/>
  <c r="M1766" i="2" s="1"/>
  <c r="O1806" i="2"/>
  <c r="M1806" i="2" s="1"/>
  <c r="O1815" i="2"/>
  <c r="M1815" i="2" s="1"/>
  <c r="O1822" i="2"/>
  <c r="M1822" i="2" s="1"/>
  <c r="O1847" i="2"/>
  <c r="M1847" i="2" s="1"/>
  <c r="O1849" i="2"/>
  <c r="M1849" i="2" s="1"/>
  <c r="O1851" i="2"/>
  <c r="M1851" i="2" s="1"/>
  <c r="O1900" i="2"/>
  <c r="M1900" i="2" s="1"/>
  <c r="O1902" i="2"/>
  <c r="M1902" i="2" s="1"/>
  <c r="O1960" i="2"/>
  <c r="M1960" i="2" s="1"/>
  <c r="O1974" i="2"/>
  <c r="O1985" i="2"/>
  <c r="M1985" i="2" s="1"/>
  <c r="O2007" i="2"/>
  <c r="O2066" i="2"/>
  <c r="M2066" i="2" s="1"/>
  <c r="O2070" i="2"/>
  <c r="M2070" i="2" s="1"/>
  <c r="O2080" i="2"/>
  <c r="M2080" i="2" s="1"/>
  <c r="O2095" i="2"/>
  <c r="M2095" i="2" s="1"/>
  <c r="O2097" i="2"/>
  <c r="M2097" i="2" s="1"/>
  <c r="O2099" i="2"/>
  <c r="M2099" i="2" s="1"/>
  <c r="O2114" i="2"/>
  <c r="O2144" i="2"/>
  <c r="M2144" i="2" s="1"/>
  <c r="O2148" i="2"/>
  <c r="M2148" i="2" s="1"/>
  <c r="O2150" i="2"/>
  <c r="M2150" i="2" s="1"/>
  <c r="O2175" i="2"/>
  <c r="M2175" i="2" s="1"/>
  <c r="O2177" i="2"/>
  <c r="M2177" i="2" s="1"/>
  <c r="O479" i="2"/>
  <c r="M479" i="2" s="1"/>
  <c r="O493" i="2"/>
  <c r="M493" i="2" s="1"/>
  <c r="O504" i="2"/>
  <c r="M504" i="2" s="1"/>
  <c r="O506" i="2"/>
  <c r="M506" i="2" s="1"/>
  <c r="O536" i="2"/>
  <c r="M536" i="2" s="1"/>
  <c r="O637" i="2"/>
  <c r="M637" i="2" s="1"/>
  <c r="O642" i="2"/>
  <c r="M642" i="2" s="1"/>
  <c r="O647" i="2"/>
  <c r="M647" i="2" s="1"/>
  <c r="O651" i="2"/>
  <c r="M651" i="2" s="1"/>
  <c r="O673" i="2"/>
  <c r="M673" i="2" s="1"/>
  <c r="O717" i="2"/>
  <c r="M717" i="2" s="1"/>
  <c r="O724" i="2"/>
  <c r="M724" i="2" s="1"/>
  <c r="O751" i="2"/>
  <c r="M751" i="2" s="1"/>
  <c r="O766" i="2"/>
  <c r="M766" i="2" s="1"/>
  <c r="O825" i="2"/>
  <c r="M825" i="2" s="1"/>
  <c r="O854" i="2"/>
  <c r="M854" i="2" s="1"/>
  <c r="O860" i="2"/>
  <c r="M860" i="2" s="1"/>
  <c r="O874" i="2"/>
  <c r="M874" i="2" s="1"/>
  <c r="O880" i="2"/>
  <c r="M880" i="2" s="1"/>
  <c r="O926" i="2"/>
  <c r="M926" i="2" s="1"/>
  <c r="O944" i="2"/>
  <c r="M944" i="2" s="1"/>
  <c r="O951" i="2"/>
  <c r="M951" i="2" s="1"/>
  <c r="O974" i="2"/>
  <c r="M974" i="2" s="1"/>
  <c r="O1004" i="2"/>
  <c r="M1004" i="2" s="1"/>
  <c r="O1022" i="2"/>
  <c r="M1022" i="2" s="1"/>
  <c r="O1047" i="2"/>
  <c r="M1047" i="2" s="1"/>
  <c r="O1057" i="2"/>
  <c r="M1057" i="2" s="1"/>
  <c r="O1095" i="2"/>
  <c r="M1095" i="2" s="1"/>
  <c r="O1097" i="2"/>
  <c r="M1097" i="2" s="1"/>
  <c r="O1099" i="2"/>
  <c r="M1099" i="2" s="1"/>
  <c r="O1104" i="2"/>
  <c r="M1104" i="2" s="1"/>
  <c r="O1106" i="2"/>
  <c r="M1106" i="2" s="1"/>
  <c r="O1108" i="2"/>
  <c r="M1108" i="2" s="1"/>
  <c r="O1110" i="2"/>
  <c r="M1110" i="2" s="1"/>
  <c r="O1120" i="2"/>
  <c r="M1120" i="2" s="1"/>
  <c r="O1155" i="2"/>
  <c r="M1155" i="2" s="1"/>
  <c r="O1159" i="2"/>
  <c r="M1159" i="2" s="1"/>
  <c r="O1165" i="2"/>
  <c r="M1165" i="2" s="1"/>
  <c r="O1167" i="2"/>
  <c r="M1167" i="2" s="1"/>
  <c r="O1180" i="2"/>
  <c r="M1180" i="2" s="1"/>
  <c r="O1182" i="2"/>
  <c r="M1182" i="2" s="1"/>
  <c r="O1186" i="2"/>
  <c r="M1186" i="2" s="1"/>
  <c r="O1189" i="2"/>
  <c r="M1189" i="2" s="1"/>
  <c r="O1217" i="2"/>
  <c r="M1217" i="2" s="1"/>
  <c r="O1227" i="2"/>
  <c r="M1227" i="2" s="1"/>
  <c r="O1230" i="2"/>
  <c r="M1230" i="2" s="1"/>
  <c r="O1232" i="2"/>
  <c r="M1232" i="2" s="1"/>
  <c r="O1234" i="2"/>
  <c r="M1234" i="2" s="1"/>
  <c r="O1236" i="2"/>
  <c r="M1236" i="2" s="1"/>
  <c r="O1245" i="2"/>
  <c r="M1245" i="2" s="1"/>
  <c r="O1267" i="2"/>
  <c r="M1267" i="2" s="1"/>
  <c r="O1272" i="2"/>
  <c r="O1278" i="2"/>
  <c r="M1278" i="2" s="1"/>
  <c r="O1280" i="2"/>
  <c r="M1280" i="2" s="1"/>
  <c r="O1282" i="2"/>
  <c r="M1282" i="2" s="1"/>
  <c r="O1284" i="2"/>
  <c r="M1284" i="2" s="1"/>
  <c r="O1286" i="2"/>
  <c r="M1286" i="2" s="1"/>
  <c r="O1288" i="2"/>
  <c r="M1288" i="2" s="1"/>
  <c r="O1293" i="2"/>
  <c r="M1293" i="2" s="1"/>
  <c r="O1299" i="2"/>
  <c r="M1299" i="2" s="1"/>
  <c r="O1326" i="2"/>
  <c r="M1326" i="2" s="1"/>
  <c r="O1339" i="2"/>
  <c r="M1339" i="2" s="1"/>
  <c r="O1395" i="2"/>
  <c r="M1395" i="2" s="1"/>
  <c r="O1414" i="2"/>
  <c r="M1414" i="2" s="1"/>
  <c r="O1494" i="2"/>
  <c r="M1494" i="2" s="1"/>
  <c r="O1496" i="2"/>
  <c r="M1496" i="2" s="1"/>
  <c r="O1498" i="2"/>
  <c r="M1498" i="2" s="1"/>
  <c r="O1500" i="2"/>
  <c r="M1500" i="2" s="1"/>
  <c r="O1502" i="2"/>
  <c r="M1502" i="2" s="1"/>
  <c r="O1504" i="2"/>
  <c r="M1504" i="2" s="1"/>
  <c r="O1514" i="2"/>
  <c r="M1514" i="2" s="1"/>
  <c r="O1521" i="2"/>
  <c r="M1521" i="2" s="1"/>
  <c r="O1534" i="2"/>
  <c r="M1534" i="2" s="1"/>
  <c r="O1536" i="2"/>
  <c r="M1536" i="2" s="1"/>
  <c r="O1538" i="2"/>
  <c r="M1538" i="2" s="1"/>
  <c r="O1554" i="2"/>
  <c r="M1554" i="2" s="1"/>
  <c r="O1598" i="2"/>
  <c r="M1598" i="2" s="1"/>
  <c r="O1600" i="2"/>
  <c r="M1600" i="2" s="1"/>
  <c r="O1605" i="2"/>
  <c r="M1605" i="2" s="1"/>
  <c r="O1612" i="2"/>
  <c r="M1612" i="2" s="1"/>
  <c r="O1614" i="2"/>
  <c r="M1614" i="2" s="1"/>
  <c r="O1616" i="2"/>
  <c r="M1616" i="2" s="1"/>
  <c r="O1618" i="2"/>
  <c r="M1618" i="2" s="1"/>
  <c r="O1637" i="2"/>
  <c r="M1637" i="2" s="1"/>
  <c r="O1657" i="2"/>
  <c r="M1657" i="2" s="1"/>
  <c r="O1659" i="2"/>
  <c r="M1659" i="2" s="1"/>
  <c r="O1661" i="2"/>
  <c r="M1661" i="2" s="1"/>
  <c r="O1663" i="2"/>
  <c r="M1663" i="2" s="1"/>
  <c r="O1665" i="2"/>
  <c r="M1665" i="2" s="1"/>
  <c r="O1682" i="2"/>
  <c r="M1682" i="2" s="1"/>
  <c r="O1689" i="2"/>
  <c r="M1689" i="2" s="1"/>
  <c r="O1693" i="2"/>
  <c r="M1693" i="2" s="1"/>
  <c r="O1695" i="2"/>
  <c r="M1695" i="2" s="1"/>
  <c r="O1697" i="2"/>
  <c r="M1697" i="2" s="1"/>
  <c r="O1733" i="2"/>
  <c r="M1733" i="2" s="1"/>
  <c r="O1770" i="2"/>
  <c r="M1770" i="2" s="1"/>
  <c r="O1772" i="2"/>
  <c r="M1772" i="2" s="1"/>
  <c r="O1774" i="2"/>
  <c r="M1774" i="2" s="1"/>
  <c r="O1800" i="2"/>
  <c r="M1800" i="2" s="1"/>
  <c r="O1802" i="2"/>
  <c r="M1802" i="2" s="1"/>
  <c r="O1804" i="2"/>
  <c r="M1804" i="2" s="1"/>
  <c r="O1809" i="2"/>
  <c r="M1809" i="2" s="1"/>
  <c r="O1813" i="2"/>
  <c r="M1813" i="2" s="1"/>
  <c r="O1820" i="2"/>
  <c r="M1820" i="2" s="1"/>
  <c r="O1833" i="2"/>
  <c r="M1833" i="2" s="1"/>
  <c r="O1845" i="2"/>
  <c r="M1845" i="2" s="1"/>
  <c r="O1876" i="2"/>
  <c r="M1876" i="2" s="1"/>
  <c r="O1879" i="2"/>
  <c r="M1879" i="2" s="1"/>
  <c r="O1881" i="2"/>
  <c r="M1881" i="2" s="1"/>
  <c r="O1887" i="2"/>
  <c r="M1887" i="2" s="1"/>
  <c r="O1889" i="2"/>
  <c r="M1889" i="2" s="1"/>
  <c r="O1891" i="2"/>
  <c r="M1891" i="2" s="1"/>
  <c r="O1893" i="2"/>
  <c r="M1893" i="2" s="1"/>
  <c r="O1896" i="2"/>
  <c r="M1896" i="2" s="1"/>
  <c r="O1898" i="2"/>
  <c r="O1904" i="2"/>
  <c r="M1904" i="2" s="1"/>
  <c r="O1906" i="2"/>
  <c r="M1906" i="2" s="1"/>
  <c r="O1908" i="2"/>
  <c r="M1908" i="2" s="1"/>
  <c r="O1919" i="2"/>
  <c r="O1953" i="2"/>
  <c r="M1953" i="2" s="1"/>
  <c r="O1962" i="2"/>
  <c r="M1962" i="2" s="1"/>
  <c r="O1964" i="2"/>
  <c r="M1964" i="2" s="1"/>
  <c r="O1966" i="2"/>
  <c r="M1966" i="2" s="1"/>
  <c r="O1968" i="2"/>
  <c r="M1968" i="2" s="1"/>
  <c r="O1970" i="2"/>
  <c r="M1970" i="2" s="1"/>
  <c r="O1972" i="2"/>
  <c r="M1972" i="2" s="1"/>
  <c r="O2026" i="2"/>
  <c r="M2026" i="2" s="1"/>
  <c r="O438" i="2"/>
  <c r="M438" i="2" s="1"/>
  <c r="O446" i="2"/>
  <c r="O452" i="2"/>
  <c r="M452" i="2" s="1"/>
  <c r="O460" i="2"/>
  <c r="M460" i="2" s="1"/>
  <c r="O477" i="2"/>
  <c r="M477" i="2" s="1"/>
  <c r="O491" i="2"/>
  <c r="M491" i="2" s="1"/>
  <c r="O534" i="2"/>
  <c r="M534" i="2" s="1"/>
  <c r="O572" i="2"/>
  <c r="M572" i="2" s="1"/>
  <c r="O595" i="2"/>
  <c r="M595" i="2" s="1"/>
  <c r="O619" i="2"/>
  <c r="M619" i="2" s="1"/>
  <c r="O633" i="2"/>
  <c r="M633" i="2" s="1"/>
  <c r="O640" i="2"/>
  <c r="M640" i="2" s="1"/>
  <c r="O666" i="2"/>
  <c r="M666" i="2" s="1"/>
  <c r="O689" i="2"/>
  <c r="M689" i="2" s="1"/>
  <c r="O704" i="2"/>
  <c r="M704" i="2" s="1"/>
  <c r="O715" i="2"/>
  <c r="M715" i="2" s="1"/>
  <c r="O749" i="2"/>
  <c r="M749" i="2" s="1"/>
  <c r="O823" i="2"/>
  <c r="M823" i="2" s="1"/>
  <c r="O838" i="2"/>
  <c r="O858" i="2"/>
  <c r="M858" i="2" s="1"/>
  <c r="O902" i="2"/>
  <c r="M902" i="2" s="1"/>
  <c r="O906" i="2"/>
  <c r="M906" i="2" s="1"/>
  <c r="O949" i="2"/>
  <c r="M949" i="2" s="1"/>
  <c r="O989" i="2"/>
  <c r="M989" i="2" s="1"/>
  <c r="O1049" i="2"/>
  <c r="M1049" i="2" s="1"/>
  <c r="O1051" i="2"/>
  <c r="M1051" i="2" s="1"/>
  <c r="O1053" i="2"/>
  <c r="M1053" i="2" s="1"/>
  <c r="O1055" i="2"/>
  <c r="M1055" i="2" s="1"/>
  <c r="O1091" i="2"/>
  <c r="M1091" i="2" s="1"/>
  <c r="O1115" i="2"/>
  <c r="M1115" i="2" s="1"/>
  <c r="O1124" i="2"/>
  <c r="M1124" i="2" s="1"/>
  <c r="O1138" i="2"/>
  <c r="M1138" i="2" s="1"/>
  <c r="O1140" i="2"/>
  <c r="M1140" i="2" s="1"/>
  <c r="O1142" i="2"/>
  <c r="M1142" i="2" s="1"/>
  <c r="O1146" i="2"/>
  <c r="M1146" i="2" s="1"/>
  <c r="O1148" i="2"/>
  <c r="M1148" i="2" s="1"/>
  <c r="O1150" i="2"/>
  <c r="M1150" i="2" s="1"/>
  <c r="O1152" i="2"/>
  <c r="M1152" i="2" s="1"/>
  <c r="O1178" i="2"/>
  <c r="M1178" i="2" s="1"/>
  <c r="O1205" i="2"/>
  <c r="M1205" i="2" s="1"/>
  <c r="O1211" i="2"/>
  <c r="M1211" i="2" s="1"/>
  <c r="O1215" i="2"/>
  <c r="M1215" i="2" s="1"/>
  <c r="O1225" i="2"/>
  <c r="O1253" i="2"/>
  <c r="M1253" i="2" s="1"/>
  <c r="O1255" i="2"/>
  <c r="M1255" i="2" s="1"/>
  <c r="O1270" i="2"/>
  <c r="M1270" i="2" s="1"/>
  <c r="O1291" i="2"/>
  <c r="M1291" i="2" s="1"/>
  <c r="O1297" i="2"/>
  <c r="M1297" i="2" s="1"/>
  <c r="O1324" i="2"/>
  <c r="O1337" i="2"/>
  <c r="M1337" i="2" s="1"/>
  <c r="O1345" i="2"/>
  <c r="M1345" i="2" s="1"/>
  <c r="O1347" i="2"/>
  <c r="M1347" i="2" s="1"/>
  <c r="O1349" i="2"/>
  <c r="M1349" i="2" s="1"/>
  <c r="O1351" i="2"/>
  <c r="M1351" i="2" s="1"/>
  <c r="O1354" i="2"/>
  <c r="M1354" i="2" s="1"/>
  <c r="O1356" i="2"/>
  <c r="M1356" i="2" s="1"/>
  <c r="O1359" i="2"/>
  <c r="M1359" i="2" s="1"/>
  <c r="O1363" i="2"/>
  <c r="M1363" i="2" s="1"/>
  <c r="O1367" i="2"/>
  <c r="M1367" i="2" s="1"/>
  <c r="O1369" i="2"/>
  <c r="M1369" i="2" s="1"/>
  <c r="O1379" i="2"/>
  <c r="M1379" i="2" s="1"/>
  <c r="O1422" i="2"/>
  <c r="M1422" i="2" s="1"/>
  <c r="O1433" i="2"/>
  <c r="M1433" i="2" s="1"/>
  <c r="O1435" i="2"/>
  <c r="M1435" i="2" s="1"/>
  <c r="O1453" i="2"/>
  <c r="M1453" i="2" s="1"/>
  <c r="O1455" i="2"/>
  <c r="M1455" i="2" s="1"/>
  <c r="O1457" i="2"/>
  <c r="M1457" i="2" s="1"/>
  <c r="O1459" i="2"/>
  <c r="M1459" i="2" s="1"/>
  <c r="O1483" i="2"/>
  <c r="M1483" i="2" s="1"/>
  <c r="O1485" i="2"/>
  <c r="M1485" i="2" s="1"/>
  <c r="O1519" i="2"/>
  <c r="M1519" i="2" s="1"/>
  <c r="O1524" i="2"/>
  <c r="M1524" i="2" s="1"/>
  <c r="O1526" i="2"/>
  <c r="M1526" i="2" s="1"/>
  <c r="O1532" i="2"/>
  <c r="O1586" i="2"/>
  <c r="M1586" i="2" s="1"/>
  <c r="O1588" i="2"/>
  <c r="M1588" i="2" s="1"/>
  <c r="O1590" i="2"/>
  <c r="M1590" i="2" s="1"/>
  <c r="O1596" i="2"/>
  <c r="M1596" i="2" s="1"/>
  <c r="O1602" i="2"/>
  <c r="M1602" i="2" s="1"/>
  <c r="O1653" i="2"/>
  <c r="O1674" i="2"/>
  <c r="M1674" i="2" s="1"/>
  <c r="O1676" i="2"/>
  <c r="M1676" i="2" s="1"/>
  <c r="O1685" i="2"/>
  <c r="O1702" i="2"/>
  <c r="M1702" i="2" s="1"/>
  <c r="O1721" i="2"/>
  <c r="M1721" i="2" s="1"/>
  <c r="O1723" i="2"/>
  <c r="M1723" i="2" s="1"/>
  <c r="O1727" i="2"/>
  <c r="M1727" i="2" s="1"/>
  <c r="O1729" i="2"/>
  <c r="M1729" i="2" s="1"/>
  <c r="O1742" i="2"/>
  <c r="M1742" i="2" s="1"/>
  <c r="O1778" i="2"/>
  <c r="M1778" i="2" s="1"/>
  <c r="O1780" i="2"/>
  <c r="M1780" i="2" s="1"/>
  <c r="O1782" i="2"/>
  <c r="M1782" i="2" s="1"/>
  <c r="O1807" i="2"/>
  <c r="M1807" i="2" s="1"/>
  <c r="O1825" i="2"/>
  <c r="M1825" i="2" s="1"/>
  <c r="O1829" i="2"/>
  <c r="M1829" i="2" s="1"/>
  <c r="O1856" i="2"/>
  <c r="M1856" i="2" s="1"/>
  <c r="O1858" i="2"/>
  <c r="M1858" i="2" s="1"/>
  <c r="O1864" i="2"/>
  <c r="M1864" i="2" s="1"/>
  <c r="O1913" i="2"/>
  <c r="M1913" i="2" s="1"/>
  <c r="O1915" i="2"/>
  <c r="M1915" i="2" s="1"/>
  <c r="O1937" i="2"/>
  <c r="M1937" i="2" s="1"/>
  <c r="O1939" i="2"/>
  <c r="M1939" i="2" s="1"/>
  <c r="O1941" i="2"/>
  <c r="M1941" i="2" s="1"/>
  <c r="O1943" i="2"/>
  <c r="M1943" i="2" s="1"/>
  <c r="O1945" i="2"/>
  <c r="M1945" i="2" s="1"/>
  <c r="O1947" i="2"/>
  <c r="M1947" i="2" s="1"/>
  <c r="O1949" i="2"/>
  <c r="M1949" i="2" s="1"/>
  <c r="O1951" i="2"/>
  <c r="M1951" i="2" s="1"/>
  <c r="O1979" i="2"/>
  <c r="M1979" i="2" s="1"/>
  <c r="O1990" i="2"/>
  <c r="M1990" i="2" s="1"/>
  <c r="O2000" i="2"/>
  <c r="M2000" i="2" s="1"/>
  <c r="O2008" i="2"/>
  <c r="M2008" i="2" s="1"/>
  <c r="O432" i="2"/>
  <c r="M432" i="2" s="1"/>
  <c r="O434" i="2"/>
  <c r="M434" i="2" s="1"/>
  <c r="O436" i="2"/>
  <c r="M436" i="2" s="1"/>
  <c r="O475" i="2"/>
  <c r="M475" i="2" s="1"/>
  <c r="O488" i="2"/>
  <c r="M488" i="2" s="1"/>
  <c r="O499" i="2"/>
  <c r="M499" i="2" s="1"/>
  <c r="O428" i="2"/>
  <c r="M428" i="2" s="1"/>
  <c r="O473" i="2"/>
  <c r="M473" i="2" s="1"/>
  <c r="O502" i="2"/>
  <c r="M502" i="2" s="1"/>
  <c r="O507" i="2"/>
  <c r="O638" i="2"/>
  <c r="O680" i="2"/>
  <c r="M680" i="2" s="1"/>
  <c r="O711" i="2"/>
  <c r="M711" i="2" s="1"/>
  <c r="O745" i="2"/>
  <c r="M745" i="2" s="1"/>
  <c r="O757" i="2"/>
  <c r="M757" i="2" s="1"/>
  <c r="O776" i="2"/>
  <c r="M776" i="2" s="1"/>
  <c r="O780" i="2"/>
  <c r="M780" i="2" s="1"/>
  <c r="O789" i="2"/>
  <c r="M789" i="2" s="1"/>
  <c r="O812" i="2"/>
  <c r="M812" i="2" s="1"/>
  <c r="O819" i="2"/>
  <c r="M819" i="2" s="1"/>
  <c r="O835" i="2"/>
  <c r="M835" i="2" s="1"/>
  <c r="O870" i="2"/>
  <c r="M870" i="2" s="1"/>
  <c r="O903" i="2"/>
  <c r="M903" i="2" s="1"/>
  <c r="O922" i="2"/>
  <c r="M922" i="2" s="1"/>
  <c r="O945" i="2"/>
  <c r="M945" i="2" s="1"/>
  <c r="O956" i="2"/>
  <c r="M956" i="2" s="1"/>
  <c r="O958" i="2"/>
  <c r="M958" i="2" s="1"/>
  <c r="O960" i="2"/>
  <c r="M960" i="2" s="1"/>
  <c r="O1013" i="2"/>
  <c r="M1013" i="2" s="1"/>
  <c r="O1060" i="2"/>
  <c r="M1060" i="2" s="1"/>
  <c r="O1062" i="2"/>
  <c r="M1062" i="2" s="1"/>
  <c r="O1064" i="2"/>
  <c r="M1064" i="2" s="1"/>
  <c r="O1072" i="2"/>
  <c r="M1072" i="2" s="1"/>
  <c r="O1074" i="2"/>
  <c r="M1074" i="2" s="1"/>
  <c r="O1076" i="2"/>
  <c r="M1076" i="2" s="1"/>
  <c r="O1084" i="2"/>
  <c r="M1084" i="2" s="1"/>
  <c r="O1116" i="2"/>
  <c r="M1116" i="2" s="1"/>
  <c r="O1125" i="2"/>
  <c r="M1125" i="2" s="1"/>
  <c r="O1135" i="2"/>
  <c r="M1135" i="2" s="1"/>
  <c r="O1160" i="2"/>
  <c r="M1160" i="2" s="1"/>
  <c r="O1162" i="2"/>
  <c r="M1162" i="2" s="1"/>
  <c r="O1170" i="2"/>
  <c r="O1190" i="2"/>
  <c r="M1190" i="2" s="1"/>
  <c r="O1192" i="2"/>
  <c r="M1192" i="2" s="1"/>
  <c r="O1194" i="2"/>
  <c r="M1194" i="2" s="1"/>
  <c r="O1196" i="2"/>
  <c r="M1196" i="2" s="1"/>
  <c r="O1228" i="2"/>
  <c r="M1228" i="2" s="1"/>
  <c r="O1241" i="2"/>
  <c r="M1241" i="2" s="1"/>
  <c r="O1243" i="2"/>
  <c r="M1243" i="2" s="1"/>
  <c r="O1246" i="2"/>
  <c r="M1246" i="2" s="1"/>
  <c r="O1248" i="2"/>
  <c r="M1248" i="2" s="1"/>
  <c r="O1263" i="2"/>
  <c r="M1263" i="2" s="1"/>
  <c r="O1265" i="2"/>
  <c r="M1265" i="2" s="1"/>
  <c r="O1273" i="2"/>
  <c r="M1273" i="2" s="1"/>
  <c r="O1275" i="2"/>
  <c r="M1275" i="2" s="1"/>
  <c r="O1340" i="2"/>
  <c r="M1340" i="2" s="1"/>
  <c r="O1380" i="2"/>
  <c r="M1380" i="2" s="1"/>
  <c r="O1388" i="2"/>
  <c r="M1388" i="2" s="1"/>
  <c r="O1411" i="2"/>
  <c r="M1411" i="2" s="1"/>
  <c r="O1428" i="2"/>
  <c r="M1428" i="2" s="1"/>
  <c r="O1430" i="2"/>
  <c r="M1430" i="2" s="1"/>
  <c r="O1441" i="2"/>
  <c r="M1441" i="2" s="1"/>
  <c r="O1443" i="2"/>
  <c r="M1443" i="2" s="1"/>
  <c r="O1445" i="2"/>
  <c r="M1445" i="2" s="1"/>
  <c r="O1447" i="2"/>
  <c r="M1447" i="2" s="1"/>
  <c r="O1472" i="2"/>
  <c r="M1472" i="2" s="1"/>
  <c r="O1492" i="2"/>
  <c r="M1492" i="2" s="1"/>
  <c r="O1511" i="2"/>
  <c r="M1511" i="2" s="1"/>
  <c r="O1545" i="2"/>
  <c r="M1545" i="2" s="1"/>
  <c r="O1547" i="2"/>
  <c r="M1547" i="2" s="1"/>
  <c r="O1549" i="2"/>
  <c r="M1549" i="2" s="1"/>
  <c r="O1557" i="2"/>
  <c r="M1557" i="2" s="1"/>
  <c r="O1559" i="2"/>
  <c r="M1559" i="2" s="1"/>
  <c r="O1561" i="2"/>
  <c r="M1561" i="2" s="1"/>
  <c r="O1575" i="2"/>
  <c r="M1575" i="2" s="1"/>
  <c r="O1577" i="2"/>
  <c r="M1577" i="2" s="1"/>
  <c r="O1609" i="2"/>
  <c r="M1609" i="2" s="1"/>
  <c r="O1619" i="2"/>
  <c r="M1619" i="2" s="1"/>
  <c r="O1634" i="2"/>
  <c r="M1634" i="2" s="1"/>
  <c r="O1638" i="2"/>
  <c r="M1638" i="2" s="1"/>
  <c r="O1680" i="2"/>
  <c r="M1680" i="2" s="1"/>
  <c r="O1703" i="2"/>
  <c r="M1703" i="2" s="1"/>
  <c r="O1750" i="2"/>
  <c r="M1750" i="2" s="1"/>
  <c r="O1762" i="2"/>
  <c r="M1762" i="2" s="1"/>
  <c r="O1767" i="2"/>
  <c r="M1767" i="2" s="1"/>
  <c r="O1846" i="2"/>
  <c r="M1846" i="2" s="1"/>
  <c r="O1850" i="2"/>
  <c r="M1850" i="2" s="1"/>
  <c r="O1894" i="2"/>
  <c r="M1894" i="2" s="1"/>
  <c r="O1899" i="2"/>
  <c r="M1899" i="2" s="1"/>
  <c r="O1901" i="2"/>
  <c r="M1901" i="2" s="1"/>
  <c r="O1911" i="2"/>
  <c r="M1911" i="2" s="1"/>
  <c r="O1980" i="2"/>
  <c r="M1980" i="2" s="1"/>
  <c r="O2001" i="2"/>
  <c r="M2001" i="2" s="1"/>
  <c r="O2068" i="2"/>
  <c r="M2068" i="2" s="1"/>
  <c r="O2072" i="2"/>
  <c r="M2072" i="2" s="1"/>
  <c r="O2094" i="2"/>
  <c r="M2094" i="2" s="1"/>
  <c r="O2096" i="2"/>
  <c r="M2096" i="2" s="1"/>
  <c r="O2098" i="2"/>
  <c r="M2098" i="2" s="1"/>
  <c r="O2100" i="2"/>
  <c r="M2100" i="2" s="1"/>
  <c r="O2135" i="2"/>
  <c r="M2135" i="2" s="1"/>
  <c r="O2147" i="2"/>
  <c r="M2147" i="2" s="1"/>
  <c r="O2149" i="2"/>
  <c r="M2149" i="2" s="1"/>
  <c r="O2151" i="2"/>
  <c r="M2151" i="2" s="1"/>
  <c r="O2174" i="2"/>
  <c r="M2174" i="2" s="1"/>
  <c r="O700" i="2"/>
  <c r="M700" i="2" s="1"/>
  <c r="O733" i="2"/>
  <c r="M733" i="2" s="1"/>
  <c r="O759" i="2"/>
  <c r="M759" i="2" s="1"/>
  <c r="O764" i="2"/>
  <c r="M764" i="2" s="1"/>
  <c r="O772" i="2"/>
  <c r="M772" i="2" s="1"/>
  <c r="O817" i="2"/>
  <c r="M817" i="2" s="1"/>
  <c r="O872" i="2"/>
  <c r="M872" i="2" s="1"/>
  <c r="O947" i="2"/>
  <c r="M947" i="2" s="1"/>
  <c r="O964" i="2"/>
  <c r="M964" i="2" s="1"/>
  <c r="O1016" i="2"/>
  <c r="M1016" i="2" s="1"/>
  <c r="O1042" i="2"/>
  <c r="M1042" i="2" s="1"/>
  <c r="O1081" i="2"/>
  <c r="O1109" i="2"/>
  <c r="M1109" i="2" s="1"/>
  <c r="O1118" i="2"/>
  <c r="M1118" i="2" s="1"/>
  <c r="O1147" i="2"/>
  <c r="M1147" i="2" s="1"/>
  <c r="O1172" i="2"/>
  <c r="M1172" i="2" s="1"/>
  <c r="O1187" i="2"/>
  <c r="M1187" i="2" s="1"/>
  <c r="O1203" i="2"/>
  <c r="M1203" i="2" s="1"/>
  <c r="O1206" i="2"/>
  <c r="M1206" i="2" s="1"/>
  <c r="O1208" i="2"/>
  <c r="M1208" i="2" s="1"/>
  <c r="O1229" i="2"/>
  <c r="O1252" i="2"/>
  <c r="M1252" i="2" s="1"/>
  <c r="O1279" i="2"/>
  <c r="M1279" i="2" s="1"/>
  <c r="O1296" i="2"/>
  <c r="M1296" i="2" s="1"/>
  <c r="O1373" i="2"/>
  <c r="M1373" i="2" s="1"/>
  <c r="O1408" i="2"/>
  <c r="M1408" i="2" s="1"/>
  <c r="O1434" i="2"/>
  <c r="M1434" i="2" s="1"/>
  <c r="O1460" i="2"/>
  <c r="M1460" i="2" s="1"/>
  <c r="O1513" i="2"/>
  <c r="M1513" i="2" s="1"/>
  <c r="O1543" i="2"/>
  <c r="M1543" i="2" s="1"/>
  <c r="O1581" i="2"/>
  <c r="M1581" i="2" s="1"/>
  <c r="O1592" i="2"/>
  <c r="M1592" i="2" s="1"/>
  <c r="O1606" i="2"/>
  <c r="M1606" i="2" s="1"/>
  <c r="O1611" i="2"/>
  <c r="M1611" i="2" s="1"/>
  <c r="O1651" i="2"/>
  <c r="M1651" i="2" s="1"/>
  <c r="O1666" i="2"/>
  <c r="M1666" i="2" s="1"/>
  <c r="O1728" i="2"/>
  <c r="M1728" i="2" s="1"/>
  <c r="O1744" i="2"/>
  <c r="M1744" i="2" s="1"/>
  <c r="O1783" i="2"/>
  <c r="M1783" i="2" s="1"/>
  <c r="O1785" i="2"/>
  <c r="M1785" i="2" s="1"/>
  <c r="O1798" i="2"/>
  <c r="M1798" i="2" s="1"/>
  <c r="O1803" i="2"/>
  <c r="M1803" i="2" s="1"/>
  <c r="O1816" i="2"/>
  <c r="O1826" i="2"/>
  <c r="M1826" i="2" s="1"/>
  <c r="O1828" i="2"/>
  <c r="M1828" i="2" s="1"/>
  <c r="O1841" i="2"/>
  <c r="M1841" i="2" s="1"/>
  <c r="O1852" i="2"/>
  <c r="O1865" i="2"/>
  <c r="M1865" i="2" s="1"/>
  <c r="O1890" i="2"/>
  <c r="M1890" i="2" s="1"/>
  <c r="O1944" i="2"/>
  <c r="M1944" i="2" s="1"/>
  <c r="O1954" i="2"/>
  <c r="M1954" i="2" s="1"/>
  <c r="O1963" i="2"/>
  <c r="M1963" i="2" s="1"/>
  <c r="O1975" i="2"/>
  <c r="M1975" i="2" s="1"/>
  <c r="O1992" i="2"/>
  <c r="M1992" i="2" s="1"/>
  <c r="O2024" i="2"/>
  <c r="M2024" i="2" s="1"/>
  <c r="O2027" i="2"/>
  <c r="M2027" i="2" s="1"/>
  <c r="O2074" i="2"/>
  <c r="M2074" i="2" s="1"/>
  <c r="O2104" i="2"/>
  <c r="M2104" i="2" s="1"/>
  <c r="O2155" i="2"/>
  <c r="M2155" i="2" s="1"/>
  <c r="O2157" i="2"/>
  <c r="M2157" i="2" s="1"/>
  <c r="O2161" i="2"/>
  <c r="M2161" i="2" s="1"/>
  <c r="O2163" i="2"/>
  <c r="M2163" i="2" s="1"/>
  <c r="O2165" i="2"/>
  <c r="M2165" i="2" s="1"/>
  <c r="O2167" i="2"/>
  <c r="M2167" i="2" s="1"/>
  <c r="O2180" i="2"/>
  <c r="O2184" i="2"/>
  <c r="M2184" i="2" s="1"/>
  <c r="O2200" i="2"/>
  <c r="M2200" i="2" s="1"/>
  <c r="O2202" i="2"/>
  <c r="M2202" i="2" s="1"/>
  <c r="O2204" i="2"/>
  <c r="M2204" i="2" s="1"/>
  <c r="O2206" i="2"/>
  <c r="M2206" i="2" s="1"/>
  <c r="O2208" i="2"/>
  <c r="M2208" i="2" s="1"/>
  <c r="O2210" i="2"/>
  <c r="M2210" i="2" s="1"/>
  <c r="O2212" i="2"/>
  <c r="M2212" i="2" s="1"/>
  <c r="O2214" i="2"/>
  <c r="M2214" i="2" s="1"/>
  <c r="O2226" i="2"/>
  <c r="M2226" i="2" s="1"/>
  <c r="O2228" i="2"/>
  <c r="M2228" i="2" s="1"/>
  <c r="O2230" i="2"/>
  <c r="M2230" i="2" s="1"/>
  <c r="O833" i="2"/>
  <c r="M833" i="2" s="1"/>
  <c r="O1008" i="2"/>
  <c r="M1008" i="2" s="1"/>
  <c r="O1119" i="2"/>
  <c r="M1119" i="2" s="1"/>
  <c r="O1139" i="2"/>
  <c r="M1139" i="2" s="1"/>
  <c r="O1188" i="2"/>
  <c r="M1188" i="2" s="1"/>
  <c r="O1237" i="2"/>
  <c r="M1237" i="2" s="1"/>
  <c r="O1315" i="2"/>
  <c r="M1315" i="2" s="1"/>
  <c r="O1329" i="2"/>
  <c r="M1329" i="2" s="1"/>
  <c r="O2028" i="2"/>
  <c r="M2028" i="2" s="1"/>
  <c r="O2038" i="2"/>
  <c r="M2038" i="2" s="1"/>
  <c r="O2105" i="2"/>
  <c r="M2105" i="2" s="1"/>
  <c r="O2111" i="2"/>
  <c r="M2111" i="2" s="1"/>
  <c r="O2137" i="2"/>
  <c r="M2137" i="2" s="1"/>
  <c r="O2185" i="2"/>
  <c r="O2018" i="2"/>
  <c r="M2018" i="2" s="1"/>
  <c r="O2134" i="2"/>
  <c r="M2134" i="2" s="1"/>
  <c r="O2153" i="2"/>
  <c r="O2160" i="2"/>
  <c r="M2160" i="2" s="1"/>
  <c r="O2164" i="2"/>
  <c r="M2164" i="2" s="1"/>
  <c r="O2207" i="2"/>
  <c r="M2207" i="2" s="1"/>
  <c r="O2211" i="2"/>
  <c r="M2211" i="2" s="1"/>
  <c r="O2221" i="2"/>
  <c r="M2221" i="2" s="1"/>
  <c r="O646" i="2"/>
  <c r="M646" i="2" s="1"/>
  <c r="O1019" i="2"/>
  <c r="M1019" i="2" s="1"/>
  <c r="O1046" i="2"/>
  <c r="M1046" i="2" s="1"/>
  <c r="O1298" i="2"/>
  <c r="M1298" i="2" s="1"/>
  <c r="O1517" i="2"/>
  <c r="M1517" i="2" s="1"/>
  <c r="O1613" i="2"/>
  <c r="M1613" i="2" s="1"/>
  <c r="O1748" i="2"/>
  <c r="M1748" i="2" s="1"/>
  <c r="O1832" i="2"/>
  <c r="O1946" i="2"/>
  <c r="M1946" i="2" s="1"/>
  <c r="O2031" i="2"/>
  <c r="M2031" i="2" s="1"/>
  <c r="O2063" i="2"/>
  <c r="M2063" i="2" s="1"/>
  <c r="O2216" i="2"/>
  <c r="M2216" i="2" s="1"/>
  <c r="O500" i="2"/>
  <c r="M500" i="2" s="1"/>
  <c r="O510" i="2"/>
  <c r="M510" i="2" s="1"/>
  <c r="O663" i="2"/>
  <c r="M663" i="2" s="1"/>
  <c r="O709" i="2"/>
  <c r="M709" i="2" s="1"/>
  <c r="O743" i="2"/>
  <c r="M743" i="2" s="1"/>
  <c r="O793" i="2"/>
  <c r="M793" i="2" s="1"/>
  <c r="O815" i="2"/>
  <c r="M815" i="2" s="1"/>
  <c r="O1032" i="2"/>
  <c r="M1032" i="2" s="1"/>
  <c r="O1089" i="2"/>
  <c r="M1089" i="2" s="1"/>
  <c r="O1107" i="2"/>
  <c r="M1107" i="2" s="1"/>
  <c r="O1143" i="2"/>
  <c r="M1143" i="2" s="1"/>
  <c r="O1145" i="2"/>
  <c r="M1145" i="2" s="1"/>
  <c r="O1223" i="2"/>
  <c r="M1223" i="2" s="1"/>
  <c r="O1226" i="2"/>
  <c r="M1226" i="2" s="1"/>
  <c r="O1277" i="2"/>
  <c r="M1277" i="2" s="1"/>
  <c r="O1292" i="2"/>
  <c r="M1292" i="2" s="1"/>
  <c r="O1355" i="2"/>
  <c r="M1355" i="2" s="1"/>
  <c r="O1458" i="2"/>
  <c r="M1458" i="2" s="1"/>
  <c r="O1573" i="2"/>
  <c r="M1573" i="2" s="1"/>
  <c r="O1640" i="2"/>
  <c r="M1640" i="2" s="1"/>
  <c r="O1664" i="2"/>
  <c r="M1664" i="2" s="1"/>
  <c r="O1724" i="2"/>
  <c r="M1724" i="2" s="1"/>
  <c r="O1738" i="2"/>
  <c r="M1738" i="2" s="1"/>
  <c r="O1760" i="2"/>
  <c r="M1760" i="2" s="1"/>
  <c r="O1781" i="2"/>
  <c r="M1781" i="2" s="1"/>
  <c r="O1796" i="2"/>
  <c r="M1796" i="2" s="1"/>
  <c r="O1801" i="2"/>
  <c r="M1801" i="2" s="1"/>
  <c r="O1839" i="2"/>
  <c r="M1839" i="2" s="1"/>
  <c r="O1859" i="2"/>
  <c r="M1859" i="2" s="1"/>
  <c r="O1861" i="2"/>
  <c r="M1861" i="2" s="1"/>
  <c r="O1863" i="2"/>
  <c r="M1863" i="2" s="1"/>
  <c r="O1888" i="2"/>
  <c r="M1888" i="2" s="1"/>
  <c r="O1935" i="2"/>
  <c r="M1935" i="2" s="1"/>
  <c r="O1942" i="2"/>
  <c r="M1942" i="2" s="1"/>
  <c r="O2045" i="2"/>
  <c r="M2045" i="2" s="1"/>
  <c r="O2071" i="2"/>
  <c r="M2071" i="2" s="1"/>
  <c r="O2079" i="2"/>
  <c r="M2079" i="2" s="1"/>
  <c r="O2089" i="2"/>
  <c r="M2089" i="2" s="1"/>
  <c r="O2116" i="2"/>
  <c r="M2116" i="2" s="1"/>
  <c r="O2118" i="2"/>
  <c r="M2118" i="2" s="1"/>
  <c r="O2120" i="2"/>
  <c r="M2120" i="2" s="1"/>
  <c r="O2126" i="2"/>
  <c r="M2126" i="2" s="1"/>
  <c r="O2129" i="2"/>
  <c r="M2129" i="2" s="1"/>
  <c r="O2131" i="2"/>
  <c r="M2131" i="2" s="1"/>
  <c r="O2217" i="2"/>
  <c r="M2217" i="2" s="1"/>
  <c r="O782" i="2"/>
  <c r="M782" i="2" s="1"/>
  <c r="O868" i="2"/>
  <c r="M868" i="2" s="1"/>
  <c r="O1026" i="2"/>
  <c r="M1026" i="2" s="1"/>
  <c r="O1100" i="2"/>
  <c r="M1100" i="2" s="1"/>
  <c r="O1129" i="2"/>
  <c r="M1129" i="2" s="1"/>
  <c r="O1336" i="2"/>
  <c r="M1336" i="2" s="1"/>
  <c r="O1390" i="2"/>
  <c r="M1390" i="2" s="1"/>
  <c r="O1394" i="2"/>
  <c r="M1394" i="2" s="1"/>
  <c r="O1490" i="2"/>
  <c r="M1490" i="2" s="1"/>
  <c r="O1527" i="2"/>
  <c r="M1527" i="2" s="1"/>
  <c r="O1567" i="2"/>
  <c r="M1567" i="2" s="1"/>
  <c r="O1624" i="2"/>
  <c r="M1624" i="2" s="1"/>
  <c r="O1660" i="2"/>
  <c r="M1660" i="2" s="1"/>
  <c r="O1709" i="2"/>
  <c r="M1709" i="2" s="1"/>
  <c r="O1773" i="2"/>
  <c r="M1773" i="2" s="1"/>
  <c r="O1790" i="2"/>
  <c r="M1790" i="2" s="1"/>
  <c r="O1799" i="2"/>
  <c r="M1799" i="2" s="1"/>
  <c r="O1817" i="2"/>
  <c r="M1817" i="2" s="1"/>
  <c r="O1853" i="2"/>
  <c r="M1853" i="2" s="1"/>
  <c r="O1914" i="2"/>
  <c r="M1914" i="2" s="1"/>
  <c r="O1957" i="2"/>
  <c r="O1973" i="2"/>
  <c r="M1973" i="2" s="1"/>
  <c r="O2020" i="2"/>
  <c r="M2020" i="2" s="1"/>
  <c r="O2030" i="2"/>
  <c r="M2030" i="2" s="1"/>
  <c r="O2064" i="2"/>
  <c r="M2064" i="2" s="1"/>
  <c r="O2218" i="2"/>
  <c r="M2218" i="2" s="1"/>
  <c r="O2004" i="2"/>
  <c r="M2004" i="2" s="1"/>
  <c r="O2060" i="2"/>
  <c r="M2060" i="2" s="1"/>
  <c r="O2083" i="2"/>
  <c r="M2083" i="2" s="1"/>
  <c r="O2156" i="2"/>
  <c r="M2156" i="2" s="1"/>
  <c r="O2162" i="2"/>
  <c r="M2162" i="2" s="1"/>
  <c r="O2195" i="2"/>
  <c r="M2195" i="2" s="1"/>
  <c r="O2201" i="2"/>
  <c r="M2201" i="2" s="1"/>
  <c r="O2205" i="2"/>
  <c r="M2205" i="2" s="1"/>
  <c r="O2209" i="2"/>
  <c r="M2209" i="2" s="1"/>
  <c r="O2215" i="2"/>
  <c r="M2215" i="2" s="1"/>
  <c r="O2229" i="2"/>
  <c r="M2229" i="2" s="1"/>
  <c r="O918" i="2"/>
  <c r="M918" i="2" s="1"/>
  <c r="O1036" i="2"/>
  <c r="M1036" i="2" s="1"/>
  <c r="O1111" i="2"/>
  <c r="M1111" i="2" s="1"/>
  <c r="O1281" i="2"/>
  <c r="M1281" i="2" s="1"/>
  <c r="O1375" i="2"/>
  <c r="M1375" i="2" s="1"/>
  <c r="O1644" i="2"/>
  <c r="M1644" i="2" s="1"/>
  <c r="O1700" i="2"/>
  <c r="M1700" i="2" s="1"/>
  <c r="O1746" i="2"/>
  <c r="M1746" i="2" s="1"/>
  <c r="O1892" i="2"/>
  <c r="M1892" i="2" s="1"/>
  <c r="O2035" i="2"/>
  <c r="M2035" i="2" s="1"/>
  <c r="O2061" i="2"/>
  <c r="M2061" i="2" s="1"/>
  <c r="O2196" i="2"/>
  <c r="M2196" i="2" s="1"/>
  <c r="O464" i="2"/>
  <c r="M464" i="2" s="1"/>
  <c r="O469" i="2"/>
  <c r="M469" i="2" s="1"/>
  <c r="O612" i="2"/>
  <c r="M612" i="2" s="1"/>
  <c r="O617" i="2"/>
  <c r="M617" i="2" s="1"/>
  <c r="O634" i="2"/>
  <c r="M634" i="2" s="1"/>
  <c r="O659" i="2"/>
  <c r="M659" i="2" s="1"/>
  <c r="O694" i="2"/>
  <c r="M694" i="2" s="1"/>
  <c r="O697" i="2"/>
  <c r="M697" i="2" s="1"/>
  <c r="O707" i="2"/>
  <c r="M707" i="2" s="1"/>
  <c r="O1011" i="2"/>
  <c r="M1011" i="2" s="1"/>
  <c r="O1030" i="2"/>
  <c r="M1030" i="2" s="1"/>
  <c r="O1082" i="2"/>
  <c r="M1082" i="2" s="1"/>
  <c r="O1105" i="2"/>
  <c r="M1105" i="2" s="1"/>
  <c r="O1131" i="2"/>
  <c r="M1131" i="2" s="1"/>
  <c r="O1218" i="2"/>
  <c r="M1218" i="2" s="1"/>
  <c r="O1331" i="2"/>
  <c r="M1331" i="2" s="1"/>
  <c r="O1352" i="2"/>
  <c r="M1352" i="2" s="1"/>
  <c r="O1384" i="2"/>
  <c r="M1384" i="2" s="1"/>
  <c r="O1386" i="2"/>
  <c r="M1386" i="2" s="1"/>
  <c r="O1396" i="2"/>
  <c r="M1396" i="2" s="1"/>
  <c r="O1409" i="2"/>
  <c r="M1409" i="2" s="1"/>
  <c r="O1456" i="2"/>
  <c r="M1456" i="2" s="1"/>
  <c r="O1479" i="2"/>
  <c r="M1479" i="2" s="1"/>
  <c r="O1481" i="2"/>
  <c r="M1481" i="2" s="1"/>
  <c r="O1493" i="2"/>
  <c r="O1607" i="2"/>
  <c r="M1607" i="2" s="1"/>
  <c r="O1698" i="2"/>
  <c r="M1698" i="2" s="1"/>
  <c r="O1713" i="2"/>
  <c r="M1713" i="2" s="1"/>
  <c r="O1719" i="2"/>
  <c r="M1719" i="2" s="1"/>
  <c r="O1722" i="2"/>
  <c r="M1722" i="2" s="1"/>
  <c r="O1736" i="2"/>
  <c r="M1736" i="2" s="1"/>
  <c r="O1756" i="2"/>
  <c r="M1756" i="2" s="1"/>
  <c r="O1779" i="2"/>
  <c r="M1779" i="2" s="1"/>
  <c r="O1794" i="2"/>
  <c r="M1794" i="2" s="1"/>
  <c r="O1837" i="2"/>
  <c r="M1837" i="2" s="1"/>
  <c r="O1857" i="2"/>
  <c r="M1857" i="2" s="1"/>
  <c r="O1884" i="2"/>
  <c r="M1884" i="2" s="1"/>
  <c r="O1886" i="2"/>
  <c r="M1886" i="2" s="1"/>
  <c r="O1916" i="2"/>
  <c r="M1916" i="2" s="1"/>
  <c r="O1928" i="2"/>
  <c r="M1928" i="2" s="1"/>
  <c r="O1940" i="2"/>
  <c r="M1940" i="2" s="1"/>
  <c r="O2022" i="2"/>
  <c r="M2022" i="2" s="1"/>
  <c r="O2040" i="2"/>
  <c r="M2040" i="2" s="1"/>
  <c r="O2113" i="2"/>
  <c r="M2113" i="2" s="1"/>
  <c r="O2124" i="2"/>
  <c r="M2124" i="2" s="1"/>
  <c r="O2145" i="2"/>
  <c r="M2145" i="2" s="1"/>
  <c r="O2171" i="2"/>
  <c r="M2171" i="2" s="1"/>
  <c r="O2178" i="2"/>
  <c r="M2178" i="2" s="1"/>
  <c r="O2187" i="2"/>
  <c r="M2187" i="2" s="1"/>
  <c r="O2189" i="2"/>
  <c r="M2189" i="2" s="1"/>
  <c r="O2191" i="2"/>
  <c r="M2191" i="2" s="1"/>
  <c r="O2194" i="2"/>
  <c r="M2194" i="2" s="1"/>
  <c r="O2220" i="2"/>
  <c r="M2220" i="2" s="1"/>
  <c r="O2222" i="2"/>
  <c r="M2222" i="2" s="1"/>
  <c r="O809" i="2"/>
  <c r="O924" i="2"/>
  <c r="M924" i="2" s="1"/>
  <c r="O1028" i="2"/>
  <c r="M1028" i="2" s="1"/>
  <c r="O1056" i="2"/>
  <c r="M1056" i="2" s="1"/>
  <c r="O1103" i="2"/>
  <c r="M1103" i="2" s="1"/>
  <c r="O1289" i="2"/>
  <c r="M1289" i="2" s="1"/>
  <c r="O1382" i="2"/>
  <c r="M1382" i="2" s="1"/>
  <c r="O1418" i="2"/>
  <c r="M1418" i="2" s="1"/>
  <c r="O1505" i="2"/>
  <c r="M1505" i="2" s="1"/>
  <c r="O1622" i="2"/>
  <c r="M1622" i="2" s="1"/>
  <c r="O1696" i="2"/>
  <c r="M1696" i="2" s="1"/>
  <c r="O1711" i="2"/>
  <c r="M1711" i="2" s="1"/>
  <c r="O1754" i="2"/>
  <c r="M1754" i="2" s="1"/>
  <c r="O1814" i="2"/>
  <c r="M1814" i="2" s="1"/>
  <c r="O1819" i="2"/>
  <c r="M1819" i="2" s="1"/>
  <c r="O1855" i="2"/>
  <c r="M1855" i="2" s="1"/>
  <c r="O1872" i="2"/>
  <c r="M1872" i="2" s="1"/>
  <c r="O1926" i="2"/>
  <c r="M1926" i="2" s="1"/>
  <c r="O1955" i="2"/>
  <c r="M1955" i="2" s="1"/>
  <c r="O2032" i="2"/>
  <c r="M2032" i="2" s="1"/>
  <c r="O2036" i="2"/>
  <c r="M2036" i="2" s="1"/>
  <c r="O2067" i="2"/>
  <c r="M2067" i="2" s="1"/>
  <c r="O2085" i="2"/>
  <c r="M2085" i="2" s="1"/>
  <c r="O2109" i="2"/>
  <c r="M2109" i="2" s="1"/>
  <c r="O2139" i="2"/>
  <c r="O2197" i="2"/>
  <c r="M2197" i="2" s="1"/>
  <c r="O2006" i="2"/>
  <c r="M2006" i="2" s="1"/>
  <c r="O2158" i="2"/>
  <c r="M2158" i="2" s="1"/>
  <c r="O2166" i="2"/>
  <c r="M2166" i="2" s="1"/>
  <c r="O2223" i="2"/>
  <c r="M2223" i="2" s="1"/>
  <c r="O569" i="2"/>
  <c r="M569" i="2" s="1"/>
  <c r="O970" i="2"/>
  <c r="M970" i="2" s="1"/>
  <c r="O1149" i="2"/>
  <c r="M1149" i="2" s="1"/>
  <c r="O1357" i="2"/>
  <c r="O1377" i="2"/>
  <c r="M1377" i="2" s="1"/>
  <c r="O1515" i="2"/>
  <c r="M1515" i="2" s="1"/>
  <c r="O1530" i="2"/>
  <c r="M1530" i="2" s="1"/>
  <c r="O1597" i="2"/>
  <c r="M1597" i="2" s="1"/>
  <c r="O1765" i="2"/>
  <c r="M1765" i="2" s="1"/>
  <c r="O1977" i="2"/>
  <c r="M1977" i="2" s="1"/>
  <c r="O2029" i="2"/>
  <c r="M2029" i="2" s="1"/>
  <c r="O2039" i="2"/>
  <c r="M2039" i="2" s="1"/>
  <c r="O626" i="2"/>
  <c r="M626" i="2" s="1"/>
  <c r="O630" i="2"/>
  <c r="M630" i="2" s="1"/>
  <c r="O692" i="2"/>
  <c r="M692" i="2" s="1"/>
  <c r="O426" i="2"/>
  <c r="M426" i="2" s="1"/>
  <c r="O628" i="2"/>
  <c r="M628" i="2" s="1"/>
  <c r="O831" i="2"/>
  <c r="M831" i="2" s="1"/>
  <c r="O866" i="2"/>
  <c r="M866" i="2" s="1"/>
  <c r="O1077" i="2"/>
  <c r="M1077" i="2" s="1"/>
  <c r="O1098" i="2"/>
  <c r="M1098" i="2" s="1"/>
  <c r="O1113" i="2"/>
  <c r="M1113" i="2" s="1"/>
  <c r="O1127" i="2"/>
  <c r="M1127" i="2" s="1"/>
  <c r="O1153" i="2"/>
  <c r="M1153" i="2" s="1"/>
  <c r="O1183" i="2"/>
  <c r="M1183" i="2" s="1"/>
  <c r="O1185" i="2"/>
  <c r="M1185" i="2" s="1"/>
  <c r="O1219" i="2"/>
  <c r="M1219" i="2" s="1"/>
  <c r="O1235" i="2"/>
  <c r="M1235" i="2" s="1"/>
  <c r="O1287" i="2"/>
  <c r="M1287" i="2" s="1"/>
  <c r="O1437" i="2"/>
  <c r="M1437" i="2" s="1"/>
  <c r="O1525" i="2"/>
  <c r="M1525" i="2" s="1"/>
  <c r="O1539" i="2"/>
  <c r="M1539" i="2" s="1"/>
  <c r="O1563" i="2"/>
  <c r="M1563" i="2" s="1"/>
  <c r="O1584" i="2"/>
  <c r="M1584" i="2" s="1"/>
  <c r="O1589" i="2"/>
  <c r="M1589" i="2" s="1"/>
  <c r="O1603" i="2"/>
  <c r="M1603" i="2" s="1"/>
  <c r="O1658" i="2"/>
  <c r="M1658" i="2" s="1"/>
  <c r="O1670" i="2"/>
  <c r="M1670" i="2" s="1"/>
  <c r="O1672" i="2"/>
  <c r="M1672" i="2" s="1"/>
  <c r="O1694" i="2"/>
  <c r="M1694" i="2" s="1"/>
  <c r="O1705" i="2"/>
  <c r="M1705" i="2" s="1"/>
  <c r="O1707" i="2"/>
  <c r="M1707" i="2" s="1"/>
  <c r="O1716" i="2"/>
  <c r="M1716" i="2" s="1"/>
  <c r="O1731" i="2"/>
  <c r="M1731" i="2" s="1"/>
  <c r="O1739" i="2"/>
  <c r="M1739" i="2" s="1"/>
  <c r="O1741" i="2"/>
  <c r="M1741" i="2" s="1"/>
  <c r="O1788" i="2"/>
  <c r="M1788" i="2" s="1"/>
  <c r="O1812" i="2"/>
  <c r="M1812" i="2" s="1"/>
  <c r="O1909" i="2"/>
  <c r="M1909" i="2" s="1"/>
  <c r="O1924" i="2"/>
  <c r="M1924" i="2" s="1"/>
  <c r="O1931" i="2"/>
  <c r="M1931" i="2" s="1"/>
  <c r="O1936" i="2"/>
  <c r="M1936" i="2" s="1"/>
  <c r="O1952" i="2"/>
  <c r="M1952" i="2" s="1"/>
  <c r="O2112" i="2"/>
  <c r="M2112" i="2" s="1"/>
  <c r="O422" i="2"/>
  <c r="M422" i="2" s="1"/>
  <c r="O424" i="2"/>
  <c r="M424" i="2" s="1"/>
  <c r="O599" i="2"/>
  <c r="M599" i="2" s="1"/>
  <c r="O601" i="2"/>
  <c r="M601" i="2" s="1"/>
  <c r="O603" i="2"/>
  <c r="M603" i="2" s="1"/>
  <c r="O613" i="2"/>
  <c r="M613" i="2" s="1"/>
  <c r="O677" i="2"/>
  <c r="M677" i="2" s="1"/>
  <c r="O747" i="2"/>
  <c r="M747" i="2" s="1"/>
  <c r="O821" i="2"/>
  <c r="M821" i="2" s="1"/>
  <c r="O855" i="2"/>
  <c r="M855" i="2" s="1"/>
  <c r="O984" i="2"/>
  <c r="M984" i="2" s="1"/>
  <c r="O992" i="2"/>
  <c r="M992" i="2" s="1"/>
  <c r="O1018" i="2"/>
  <c r="M1018" i="2" s="1"/>
  <c r="O1052" i="2"/>
  <c r="M1052" i="2" s="1"/>
  <c r="O1166" i="2"/>
  <c r="M1166" i="2" s="1"/>
  <c r="O1181" i="2"/>
  <c r="M1181" i="2" s="1"/>
  <c r="O1233" i="2"/>
  <c r="M1233" i="2" s="1"/>
  <c r="O1285" i="2"/>
  <c r="M1285" i="2" s="1"/>
  <c r="O1304" i="2"/>
  <c r="M1304" i="2" s="1"/>
  <c r="O1310" i="2"/>
  <c r="M1310" i="2" s="1"/>
  <c r="O1348" i="2"/>
  <c r="M1348" i="2" s="1"/>
  <c r="O1368" i="2"/>
  <c r="M1368" i="2" s="1"/>
  <c r="O1423" i="2"/>
  <c r="M1423" i="2" s="1"/>
  <c r="O1449" i="2"/>
  <c r="M1449" i="2" s="1"/>
  <c r="O1501" i="2"/>
  <c r="M1501" i="2" s="1"/>
  <c r="O1523" i="2"/>
  <c r="M1523" i="2" s="1"/>
  <c r="O1537" i="2"/>
  <c r="M1537" i="2" s="1"/>
  <c r="O1553" i="2"/>
  <c r="M1553" i="2" s="1"/>
  <c r="O1571" i="2"/>
  <c r="M1571" i="2" s="1"/>
  <c r="O1648" i="2"/>
  <c r="M1648" i="2" s="1"/>
  <c r="O1650" i="2"/>
  <c r="M1650" i="2" s="1"/>
  <c r="O1654" i="2"/>
  <c r="M1654" i="2" s="1"/>
  <c r="O1656" i="2"/>
  <c r="M1656" i="2" s="1"/>
  <c r="O1668" i="2"/>
  <c r="M1668" i="2" s="1"/>
  <c r="O1690" i="2"/>
  <c r="M1690" i="2" s="1"/>
  <c r="O1692" i="2"/>
  <c r="M1692" i="2" s="1"/>
  <c r="O1734" i="2"/>
  <c r="M1734" i="2" s="1"/>
  <c r="O1764" i="2"/>
  <c r="M1764" i="2" s="1"/>
  <c r="O1769" i="2"/>
  <c r="M1769" i="2" s="1"/>
  <c r="O1808" i="2"/>
  <c r="M1808" i="2" s="1"/>
  <c r="O1868" i="2"/>
  <c r="M1868" i="2" s="1"/>
  <c r="O1875" i="2"/>
  <c r="M1875" i="2" s="1"/>
  <c r="O1878" i="2"/>
  <c r="M1878" i="2" s="1"/>
  <c r="O1907" i="2"/>
  <c r="M1907" i="2" s="1"/>
  <c r="O1922" i="2"/>
  <c r="M1922" i="2" s="1"/>
  <c r="O1929" i="2"/>
  <c r="M1929" i="2" s="1"/>
  <c r="O1950" i="2"/>
  <c r="M1950" i="2" s="1"/>
  <c r="O1969" i="2"/>
  <c r="M1969" i="2" s="1"/>
  <c r="O1987" i="2"/>
  <c r="M1987" i="2" s="1"/>
  <c r="O1998" i="2"/>
  <c r="M1998" i="2" s="1"/>
  <c r="O2002" i="2"/>
  <c r="M2002" i="2" s="1"/>
  <c r="O2016" i="2"/>
  <c r="M2016" i="2" s="1"/>
  <c r="O2042" i="2"/>
  <c r="M2042" i="2" s="1"/>
  <c r="O2044" i="2"/>
  <c r="M2044" i="2" s="1"/>
  <c r="O2046" i="2"/>
  <c r="M2046" i="2" s="1"/>
  <c r="O2048" i="2"/>
  <c r="M2048" i="2" s="1"/>
  <c r="O2081" i="2"/>
  <c r="M2081" i="2" s="1"/>
  <c r="O2117" i="2"/>
  <c r="M2117" i="2" s="1"/>
  <c r="O2119" i="2"/>
  <c r="M2119" i="2" s="1"/>
  <c r="O2121" i="2"/>
  <c r="M2121" i="2" s="1"/>
  <c r="O2128" i="2"/>
  <c r="M2128" i="2" s="1"/>
  <c r="O2130" i="2"/>
  <c r="M2130" i="2" s="1"/>
  <c r="O2132" i="2"/>
  <c r="M2132" i="2" s="1"/>
  <c r="O2179" i="2"/>
  <c r="M2179" i="2" s="1"/>
  <c r="O2192" i="2"/>
  <c r="M2192" i="2" s="1"/>
  <c r="O2225" i="2"/>
  <c r="M2225" i="2" s="1"/>
  <c r="O1092" i="2"/>
  <c r="M1092" i="2" s="1"/>
  <c r="O1151" i="2"/>
  <c r="M1151" i="2" s="1"/>
  <c r="O1176" i="2"/>
  <c r="M1176" i="2" s="1"/>
  <c r="O1202" i="2"/>
  <c r="O1271" i="2"/>
  <c r="M1271" i="2" s="1"/>
  <c r="O1366" i="2"/>
  <c r="M1366" i="2" s="1"/>
  <c r="O1421" i="2"/>
  <c r="M1421" i="2" s="1"/>
  <c r="O1499" i="2"/>
  <c r="M1499" i="2" s="1"/>
  <c r="O1535" i="2"/>
  <c r="M1535" i="2" s="1"/>
  <c r="O1615" i="2"/>
  <c r="M1615" i="2" s="1"/>
  <c r="O1823" i="2"/>
  <c r="M1823" i="2" s="1"/>
  <c r="O1895" i="2"/>
  <c r="M1895" i="2" s="1"/>
  <c r="O1920" i="2"/>
  <c r="O1967" i="2"/>
  <c r="M1967" i="2" s="1"/>
  <c r="O1996" i="2"/>
  <c r="M1996" i="2" s="1"/>
  <c r="O2058" i="2"/>
  <c r="M2058" i="2" s="1"/>
  <c r="O2069" i="2"/>
  <c r="M2069" i="2" s="1"/>
  <c r="O2078" i="2"/>
  <c r="M2078" i="2" s="1"/>
  <c r="O2101" i="2"/>
  <c r="M2101" i="2" s="1"/>
  <c r="O2125" i="2"/>
  <c r="M2125" i="2" s="1"/>
  <c r="O2154" i="2"/>
  <c r="O2186" i="2"/>
  <c r="M2186" i="2" s="1"/>
  <c r="O2190" i="2"/>
  <c r="M2190" i="2" s="1"/>
  <c r="O2219" i="2"/>
  <c r="M2219" i="2" s="1"/>
  <c r="O774" i="2"/>
  <c r="M774" i="2" s="1"/>
  <c r="O1021" i="2"/>
  <c r="M1021" i="2" s="1"/>
  <c r="O1044" i="2"/>
  <c r="M1044" i="2" s="1"/>
  <c r="O1174" i="2"/>
  <c r="M1174" i="2" s="1"/>
  <c r="O1269" i="2"/>
  <c r="M1269" i="2" s="1"/>
  <c r="O1509" i="2"/>
  <c r="M1509" i="2" s="1"/>
  <c r="O1594" i="2"/>
  <c r="M1594" i="2" s="1"/>
  <c r="O1629" i="2"/>
  <c r="M1629" i="2" s="1"/>
  <c r="O1732" i="2"/>
  <c r="O1805" i="2"/>
  <c r="M1805" i="2" s="1"/>
  <c r="O1830" i="2"/>
  <c r="M1830" i="2" s="1"/>
  <c r="O1994" i="2"/>
  <c r="M1994" i="2" s="1"/>
  <c r="O2033" i="2"/>
  <c r="M2033" i="2" s="1"/>
  <c r="O2065" i="2"/>
  <c r="M2065" i="2" s="1"/>
  <c r="O2106" i="2"/>
  <c r="M2106" i="2" s="1"/>
  <c r="O587" i="2"/>
  <c r="M587" i="2" s="1"/>
  <c r="O713" i="2"/>
  <c r="M713" i="2" s="1"/>
  <c r="O778" i="2"/>
  <c r="M778" i="2" s="1"/>
  <c r="O982" i="2"/>
  <c r="M982" i="2" s="1"/>
  <c r="O1038" i="2"/>
  <c r="M1038" i="2" s="1"/>
  <c r="O1094" i="2"/>
  <c r="M1094" i="2" s="1"/>
  <c r="O1179" i="2"/>
  <c r="M1179" i="2" s="1"/>
  <c r="O1212" i="2"/>
  <c r="M1212" i="2" s="1"/>
  <c r="O1216" i="2"/>
  <c r="M1216" i="2" s="1"/>
  <c r="O1256" i="2"/>
  <c r="M1256" i="2" s="1"/>
  <c r="O1283" i="2"/>
  <c r="M1283" i="2" s="1"/>
  <c r="O1364" i="2"/>
  <c r="M1364" i="2" s="1"/>
  <c r="O1419" i="2"/>
  <c r="M1419" i="2" s="1"/>
  <c r="O1520" i="2"/>
  <c r="M1520" i="2" s="1"/>
  <c r="O1568" i="2"/>
  <c r="M1568" i="2" s="1"/>
  <c r="O1599" i="2"/>
  <c r="M1599" i="2" s="1"/>
  <c r="O1646" i="2"/>
  <c r="M1646" i="2" s="1"/>
  <c r="O1675" i="2"/>
  <c r="M1675" i="2" s="1"/>
  <c r="O1686" i="2"/>
  <c r="M1686" i="2" s="1"/>
  <c r="O1688" i="2"/>
  <c r="M1688" i="2" s="1"/>
  <c r="O1873" i="2"/>
  <c r="M1873" i="2" s="1"/>
  <c r="O1905" i="2"/>
  <c r="M1905" i="2" s="1"/>
  <c r="O1948" i="2"/>
  <c r="M1948" i="2" s="1"/>
  <c r="O2014" i="2"/>
  <c r="M2014" i="2" s="1"/>
  <c r="O2056" i="2"/>
  <c r="M2056" i="2" s="1"/>
  <c r="O2103" i="2"/>
  <c r="M2103" i="2" s="1"/>
  <c r="O2123" i="2"/>
  <c r="M2123" i="2" s="1"/>
  <c r="O2143" i="2"/>
  <c r="M2143" i="2" s="1"/>
  <c r="O2170" i="2"/>
  <c r="M2170" i="2" s="1"/>
  <c r="O2183" i="2"/>
  <c r="O2188" i="2"/>
  <c r="M2188" i="2" s="1"/>
  <c r="O585" i="2"/>
  <c r="M585" i="2" s="1"/>
  <c r="O1198" i="2"/>
  <c r="M1198" i="2" s="1"/>
  <c r="O1254" i="2"/>
  <c r="M1254" i="2" s="1"/>
  <c r="O1497" i="2"/>
  <c r="M1497" i="2" s="1"/>
  <c r="O1533" i="2"/>
  <c r="M1533" i="2" s="1"/>
  <c r="O1965" i="2"/>
  <c r="M1965" i="2" s="1"/>
  <c r="O2012" i="2"/>
  <c r="M2012" i="2" s="1"/>
  <c r="O2037" i="2"/>
  <c r="M2037" i="2" s="1"/>
  <c r="O2076" i="2"/>
  <c r="M2076" i="2" s="1"/>
  <c r="O37" i="2"/>
  <c r="M37" i="2" s="1"/>
  <c r="O41" i="2"/>
  <c r="M41" i="2" s="1"/>
  <c r="O48" i="2"/>
  <c r="M48" i="2" s="1"/>
  <c r="O58" i="2"/>
  <c r="M58" i="2" s="1"/>
  <c r="O61" i="2"/>
  <c r="M61" i="2" s="1"/>
  <c r="O64" i="2"/>
  <c r="M64" i="2" s="1"/>
  <c r="O78" i="2"/>
  <c r="M78" i="2" s="1"/>
  <c r="O81" i="2"/>
  <c r="M81" i="2" s="1"/>
  <c r="O98" i="2"/>
  <c r="M98" i="2" s="1"/>
  <c r="O101" i="2"/>
  <c r="M101" i="2" s="1"/>
  <c r="O104" i="2"/>
  <c r="M104" i="2" s="1"/>
  <c r="O108" i="2"/>
  <c r="M108" i="2" s="1"/>
  <c r="O131" i="2"/>
  <c r="M131" i="2" s="1"/>
  <c r="O134" i="2"/>
  <c r="M134" i="2" s="1"/>
  <c r="O156" i="2"/>
  <c r="M156" i="2" s="1"/>
  <c r="O159" i="2"/>
  <c r="M159" i="2" s="1"/>
  <c r="O170" i="2"/>
  <c r="M170" i="2" s="1"/>
  <c r="O173" i="2"/>
  <c r="M173" i="2" s="1"/>
  <c r="O183" i="2"/>
  <c r="M183" i="2" s="1"/>
  <c r="O194" i="2"/>
  <c r="M194" i="2" s="1"/>
  <c r="O197" i="2"/>
  <c r="M197" i="2" s="1"/>
  <c r="O201" i="2"/>
  <c r="M201" i="2" s="1"/>
  <c r="O211" i="2"/>
  <c r="M211" i="2" s="1"/>
  <c r="O237" i="2"/>
  <c r="M237" i="2" s="1"/>
  <c r="O250" i="2"/>
  <c r="M250" i="2" s="1"/>
  <c r="O253" i="2"/>
  <c r="M253" i="2" s="1"/>
  <c r="O282" i="2"/>
  <c r="M282" i="2" s="1"/>
  <c r="O302" i="2"/>
  <c r="M302" i="2" s="1"/>
  <c r="O305" i="2"/>
  <c r="M305" i="2" s="1"/>
  <c r="O311" i="2"/>
  <c r="M311" i="2" s="1"/>
  <c r="O318" i="2"/>
  <c r="M318" i="2" s="1"/>
  <c r="O321" i="2"/>
  <c r="M321" i="2" s="1"/>
  <c r="O327" i="2"/>
  <c r="M327" i="2" s="1"/>
  <c r="O338" i="2"/>
  <c r="M338" i="2" s="1"/>
  <c r="O351" i="2"/>
  <c r="M351" i="2" s="1"/>
  <c r="O360" i="2"/>
  <c r="M360" i="2" s="1"/>
  <c r="O371" i="2"/>
  <c r="M371" i="2" s="1"/>
  <c r="O387" i="2"/>
  <c r="M387" i="2" s="1"/>
  <c r="O401" i="2"/>
  <c r="M401" i="2" s="1"/>
  <c r="O407" i="2"/>
  <c r="M407" i="2" s="1"/>
  <c r="O414" i="2"/>
  <c r="M414" i="2" s="1"/>
  <c r="O417" i="2"/>
  <c r="M417" i="2" s="1"/>
  <c r="O411" i="2"/>
  <c r="M411" i="2" s="1"/>
  <c r="O27" i="2"/>
  <c r="M27" i="2" s="1"/>
  <c r="O35" i="2"/>
  <c r="M35" i="2" s="1"/>
  <c r="O43" i="2"/>
  <c r="M43" i="2" s="1"/>
  <c r="O62" i="2"/>
  <c r="M62" i="2" s="1"/>
  <c r="O102" i="2"/>
  <c r="M102" i="2" s="1"/>
  <c r="O112" i="2"/>
  <c r="M112" i="2" s="1"/>
  <c r="O128" i="2"/>
  <c r="M128" i="2" s="1"/>
  <c r="O142" i="2"/>
  <c r="M142" i="2" s="1"/>
  <c r="O174" i="2"/>
  <c r="M174" i="2" s="1"/>
  <c r="O198" i="2"/>
  <c r="M198" i="2" s="1"/>
  <c r="O219" i="2"/>
  <c r="M219" i="2" s="1"/>
  <c r="O241" i="2"/>
  <c r="M241" i="2" s="1"/>
  <c r="O273" i="2"/>
  <c r="M273" i="2" s="1"/>
  <c r="O300" i="2"/>
  <c r="M300" i="2" s="1"/>
  <c r="O335" i="2"/>
  <c r="M335" i="2" s="1"/>
  <c r="O352" i="2"/>
  <c r="M352" i="2" s="1"/>
  <c r="O388" i="2"/>
  <c r="M388" i="2" s="1"/>
  <c r="O415" i="2"/>
  <c r="M415" i="2" s="1"/>
  <c r="O56" i="2"/>
  <c r="M56" i="2" s="1"/>
  <c r="O83" i="2"/>
  <c r="M83" i="2" s="1"/>
  <c r="O116" i="2"/>
  <c r="M116" i="2" s="1"/>
  <c r="O255" i="2"/>
  <c r="M255" i="2" s="1"/>
  <c r="O340" i="2"/>
  <c r="M340" i="2" s="1"/>
  <c r="O382" i="2"/>
  <c r="M382" i="2" s="1"/>
  <c r="O419" i="2"/>
  <c r="M419" i="2" s="1"/>
  <c r="O30" i="2"/>
  <c r="M30" i="2" s="1"/>
  <c r="O34" i="2"/>
  <c r="M34" i="2" s="1"/>
  <c r="O52" i="2"/>
  <c r="M52" i="2" s="1"/>
  <c r="O68" i="2"/>
  <c r="M68" i="2" s="1"/>
  <c r="O92" i="2"/>
  <c r="M92" i="2" s="1"/>
  <c r="O111" i="2"/>
  <c r="M111" i="2" s="1"/>
  <c r="O115" i="2"/>
  <c r="M115" i="2" s="1"/>
  <c r="O121" i="2"/>
  <c r="M121" i="2" s="1"/>
  <c r="O127" i="2"/>
  <c r="M127" i="2" s="1"/>
  <c r="O141" i="2"/>
  <c r="M141" i="2" s="1"/>
  <c r="O152" i="2"/>
  <c r="M152" i="2" s="1"/>
  <c r="O164" i="2"/>
  <c r="M164" i="2" s="1"/>
  <c r="O184" i="2"/>
  <c r="M184" i="2" s="1"/>
  <c r="O214" i="2"/>
  <c r="M214" i="2" s="1"/>
  <c r="O218" i="2"/>
  <c r="M218" i="2" s="1"/>
  <c r="O221" i="2"/>
  <c r="M221" i="2" s="1"/>
  <c r="O224" i="2"/>
  <c r="M224" i="2" s="1"/>
  <c r="O240" i="2"/>
  <c r="M240" i="2" s="1"/>
  <c r="O263" i="2"/>
  <c r="M263" i="2" s="1"/>
  <c r="O272" i="2"/>
  <c r="M272" i="2" s="1"/>
  <c r="O279" i="2"/>
  <c r="M279" i="2" s="1"/>
  <c r="O283" i="2"/>
  <c r="M283" i="2" s="1"/>
  <c r="O292" i="2"/>
  <c r="M292" i="2" s="1"/>
  <c r="O299" i="2"/>
  <c r="M299" i="2" s="1"/>
  <c r="O334" i="2"/>
  <c r="M334" i="2" s="1"/>
  <c r="O345" i="2"/>
  <c r="M345" i="2" s="1"/>
  <c r="O355" i="2"/>
  <c r="M355" i="2" s="1"/>
  <c r="O364" i="2"/>
  <c r="M364" i="2" s="1"/>
  <c r="O378" i="2"/>
  <c r="M378" i="2" s="1"/>
  <c r="O381" i="2"/>
  <c r="M381" i="2" s="1"/>
  <c r="O390" i="2"/>
  <c r="M390" i="2" s="1"/>
  <c r="O394" i="2"/>
  <c r="M394" i="2" s="1"/>
  <c r="O398" i="2"/>
  <c r="M398" i="2" s="1"/>
  <c r="O421" i="2"/>
  <c r="M421" i="2" s="1"/>
  <c r="O79" i="2"/>
  <c r="M79" i="2" s="1"/>
  <c r="O106" i="2"/>
  <c r="M106" i="2" s="1"/>
  <c r="O122" i="2"/>
  <c r="M122" i="2" s="1"/>
  <c r="O135" i="2"/>
  <c r="M135" i="2" s="1"/>
  <c r="O261" i="2"/>
  <c r="M261" i="2" s="1"/>
  <c r="O312" i="2"/>
  <c r="M312" i="2" s="1"/>
  <c r="O328" i="2"/>
  <c r="M328" i="2" s="1"/>
  <c r="O379" i="2"/>
  <c r="M379" i="2" s="1"/>
  <c r="O391" i="2"/>
  <c r="M391" i="2" s="1"/>
  <c r="O69" i="2"/>
  <c r="M69" i="2" s="1"/>
  <c r="O96" i="2"/>
  <c r="M96" i="2" s="1"/>
  <c r="O168" i="2"/>
  <c r="M168" i="2" s="1"/>
  <c r="O222" i="2"/>
  <c r="M222" i="2" s="1"/>
  <c r="O284" i="2"/>
  <c r="M284" i="2" s="1"/>
  <c r="O332" i="2"/>
  <c r="M332" i="2" s="1"/>
  <c r="O412" i="2"/>
  <c r="M412" i="2" s="1"/>
  <c r="O38" i="2"/>
  <c r="M38" i="2" s="1"/>
  <c r="O49" i="2"/>
  <c r="M49" i="2" s="1"/>
  <c r="O55" i="2"/>
  <c r="M55" i="2" s="1"/>
  <c r="O59" i="2"/>
  <c r="M59" i="2" s="1"/>
  <c r="O65" i="2"/>
  <c r="M65" i="2" s="1"/>
  <c r="O72" i="2"/>
  <c r="M72" i="2" s="1"/>
  <c r="O76" i="2"/>
  <c r="M76" i="2" s="1"/>
  <c r="O82" i="2"/>
  <c r="M82" i="2" s="1"/>
  <c r="O85" i="2"/>
  <c r="M85" i="2" s="1"/>
  <c r="O89" i="2"/>
  <c r="M89" i="2" s="1"/>
  <c r="O99" i="2"/>
  <c r="M99" i="2" s="1"/>
  <c r="O132" i="2"/>
  <c r="M132" i="2" s="1"/>
  <c r="O146" i="2"/>
  <c r="M146" i="2" s="1"/>
  <c r="O149" i="2"/>
  <c r="M149" i="2" s="1"/>
  <c r="O153" i="2"/>
  <c r="M153" i="2" s="1"/>
  <c r="O157" i="2"/>
  <c r="M157" i="2" s="1"/>
  <c r="O160" i="2"/>
  <c r="M160" i="2" s="1"/>
  <c r="O167" i="2"/>
  <c r="M167" i="2" s="1"/>
  <c r="O171" i="2"/>
  <c r="M171" i="2" s="1"/>
  <c r="O191" i="2"/>
  <c r="M191" i="2" s="1"/>
  <c r="O195" i="2"/>
  <c r="M195" i="2" s="1"/>
  <c r="O208" i="2"/>
  <c r="M208" i="2" s="1"/>
  <c r="O251" i="2"/>
  <c r="M251" i="2" s="1"/>
  <c r="O254" i="2"/>
  <c r="M254" i="2" s="1"/>
  <c r="O289" i="2"/>
  <c r="M289" i="2" s="1"/>
  <c r="O306" i="2"/>
  <c r="M306" i="2" s="1"/>
  <c r="O309" i="2"/>
  <c r="M309" i="2" s="1"/>
  <c r="O316" i="2"/>
  <c r="M316" i="2" s="1"/>
  <c r="O322" i="2"/>
  <c r="M322" i="2" s="1"/>
  <c r="O325" i="2"/>
  <c r="M325" i="2" s="1"/>
  <c r="O349" i="2"/>
  <c r="M349" i="2" s="1"/>
  <c r="O358" i="2"/>
  <c r="M358" i="2" s="1"/>
  <c r="O361" i="2"/>
  <c r="M361" i="2" s="1"/>
  <c r="O372" i="2"/>
  <c r="M372" i="2" s="1"/>
  <c r="O375" i="2"/>
  <c r="M375" i="2" s="1"/>
  <c r="O384" i="2"/>
  <c r="M384" i="2" s="1"/>
  <c r="O395" i="2"/>
  <c r="M395" i="2" s="1"/>
  <c r="O405" i="2"/>
  <c r="M405" i="2" s="1"/>
  <c r="O418" i="2"/>
  <c r="M418" i="2" s="1"/>
  <c r="O31" i="2"/>
  <c r="M31" i="2" s="1"/>
  <c r="O73" i="2"/>
  <c r="M73" i="2" s="1"/>
  <c r="O109" i="2"/>
  <c r="M109" i="2" s="1"/>
  <c r="O125" i="2"/>
  <c r="M125" i="2" s="1"/>
  <c r="O139" i="2"/>
  <c r="M139" i="2" s="1"/>
  <c r="O181" i="2"/>
  <c r="M181" i="2" s="1"/>
  <c r="O212" i="2"/>
  <c r="M212" i="2" s="1"/>
  <c r="O225" i="2"/>
  <c r="M225" i="2" s="1"/>
  <c r="O245" i="2"/>
  <c r="M245" i="2" s="1"/>
  <c r="O303" i="2"/>
  <c r="M303" i="2" s="1"/>
  <c r="O319" i="2"/>
  <c r="M319" i="2" s="1"/>
  <c r="O346" i="2"/>
  <c r="M346" i="2" s="1"/>
  <c r="O50" i="2"/>
  <c r="M50" i="2" s="1"/>
  <c r="O66" i="2"/>
  <c r="M66" i="2" s="1"/>
  <c r="O86" i="2"/>
  <c r="M86" i="2" s="1"/>
  <c r="O206" i="2"/>
  <c r="M206" i="2" s="1"/>
  <c r="O296" i="2"/>
  <c r="M296" i="2" s="1"/>
  <c r="O323" i="2"/>
  <c r="M323" i="2" s="1"/>
  <c r="O356" i="2"/>
  <c r="M356" i="2" s="1"/>
  <c r="O385" i="2"/>
  <c r="M385" i="2" s="1"/>
  <c r="O28" i="2"/>
  <c r="M28" i="2" s="1"/>
  <c r="O36" i="2"/>
  <c r="M36" i="2" s="1"/>
  <c r="O39" i="2"/>
  <c r="M39" i="2" s="1"/>
  <c r="O44" i="2"/>
  <c r="M44" i="2" s="1"/>
  <c r="O60" i="2"/>
  <c r="M60" i="2" s="1"/>
  <c r="O74" i="2"/>
  <c r="M74" i="2" s="1"/>
  <c r="O100" i="2"/>
  <c r="M100" i="2" s="1"/>
  <c r="O113" i="2"/>
  <c r="M113" i="2" s="1"/>
  <c r="O133" i="2"/>
  <c r="M133" i="2" s="1"/>
  <c r="O136" i="2"/>
  <c r="M136" i="2" s="1"/>
  <c r="O143" i="2"/>
  <c r="M143" i="2" s="1"/>
  <c r="O150" i="2"/>
  <c r="M150" i="2" s="1"/>
  <c r="O155" i="2"/>
  <c r="M155" i="2" s="1"/>
  <c r="O158" i="2"/>
  <c r="M158" i="2" s="1"/>
  <c r="O172" i="2"/>
  <c r="M172" i="2" s="1"/>
  <c r="O178" i="2"/>
  <c r="M178" i="2" s="1"/>
  <c r="O196" i="2"/>
  <c r="M196" i="2" s="1"/>
  <c r="O226" i="2"/>
  <c r="M226" i="2" s="1"/>
  <c r="O232" i="2"/>
  <c r="M232" i="2" s="1"/>
  <c r="O236" i="2"/>
  <c r="M236" i="2" s="1"/>
  <c r="O252" i="2"/>
  <c r="M252" i="2" s="1"/>
  <c r="O287" i="2"/>
  <c r="M287" i="2" s="1"/>
  <c r="O310" i="2"/>
  <c r="M310" i="2" s="1"/>
  <c r="O313" i="2"/>
  <c r="M313" i="2" s="1"/>
  <c r="O317" i="2"/>
  <c r="M317" i="2" s="1"/>
  <c r="O326" i="2"/>
  <c r="M326" i="2" s="1"/>
  <c r="O350" i="2"/>
  <c r="M350" i="2" s="1"/>
  <c r="O353" i="2"/>
  <c r="M353" i="2" s="1"/>
  <c r="O359" i="2"/>
  <c r="M359" i="2" s="1"/>
  <c r="O376" i="2"/>
  <c r="M376" i="2" s="1"/>
  <c r="O406" i="2"/>
  <c r="M406" i="2" s="1"/>
  <c r="O409" i="2"/>
  <c r="M409" i="2" s="1"/>
  <c r="O33" i="2"/>
  <c r="M33" i="2" s="1"/>
  <c r="O94" i="2"/>
  <c r="M94" i="2" s="1"/>
  <c r="O114" i="2"/>
  <c r="M114" i="2" s="1"/>
  <c r="O130" i="2"/>
  <c r="M130" i="2" s="1"/>
  <c r="O151" i="2"/>
  <c r="M151" i="2" s="1"/>
  <c r="O163" i="2"/>
  <c r="M163" i="2" s="1"/>
  <c r="O200" i="2"/>
  <c r="M200" i="2" s="1"/>
  <c r="O216" i="2"/>
  <c r="M216" i="2" s="1"/>
  <c r="O256" i="2"/>
  <c r="M256" i="2" s="1"/>
  <c r="O315" i="2"/>
  <c r="M315" i="2" s="1"/>
  <c r="O324" i="2"/>
  <c r="M324" i="2" s="1"/>
  <c r="O337" i="2"/>
  <c r="M337" i="2" s="1"/>
  <c r="O348" i="2"/>
  <c r="M348" i="2" s="1"/>
  <c r="O366" i="2"/>
  <c r="M366" i="2" s="1"/>
  <c r="O374" i="2"/>
  <c r="M374" i="2" s="1"/>
  <c r="O383" i="2"/>
  <c r="M383" i="2" s="1"/>
  <c r="O397" i="2"/>
  <c r="M397" i="2" s="1"/>
  <c r="O410" i="2"/>
  <c r="M410" i="2" s="1"/>
  <c r="O90" i="2"/>
  <c r="M90" i="2" s="1"/>
  <c r="O147" i="2"/>
  <c r="M147" i="2" s="1"/>
  <c r="O192" i="2"/>
  <c r="M192" i="2" s="1"/>
  <c r="O215" i="2"/>
  <c r="M215" i="2" s="1"/>
  <c r="O280" i="2"/>
  <c r="M280" i="2" s="1"/>
  <c r="O347" i="2"/>
  <c r="M347" i="2" s="1"/>
  <c r="O365" i="2"/>
  <c r="M365" i="2" s="1"/>
  <c r="O396" i="2"/>
  <c r="M396" i="2" s="1"/>
  <c r="O40" i="2"/>
  <c r="M40" i="2" s="1"/>
  <c r="O51" i="2"/>
  <c r="M51" i="2" s="1"/>
  <c r="O57" i="2"/>
  <c r="M57" i="2" s="1"/>
  <c r="O63" i="2"/>
  <c r="M63" i="2" s="1"/>
  <c r="O67" i="2"/>
  <c r="M67" i="2" s="1"/>
  <c r="O70" i="2"/>
  <c r="M70" i="2" s="1"/>
  <c r="O80" i="2"/>
  <c r="M80" i="2" s="1"/>
  <c r="O87" i="2"/>
  <c r="M87" i="2" s="1"/>
  <c r="O91" i="2"/>
  <c r="M91" i="2" s="1"/>
  <c r="O97" i="2"/>
  <c r="M97" i="2" s="1"/>
  <c r="O103" i="2"/>
  <c r="M103" i="2" s="1"/>
  <c r="O110" i="2"/>
  <c r="M110" i="2" s="1"/>
  <c r="O162" i="2"/>
  <c r="M162" i="2" s="1"/>
  <c r="O169" i="2"/>
  <c r="M169" i="2" s="1"/>
  <c r="O179" i="2"/>
  <c r="M179" i="2" s="1"/>
  <c r="O182" i="2"/>
  <c r="M182" i="2" s="1"/>
  <c r="O193" i="2"/>
  <c r="M193" i="2" s="1"/>
  <c r="O199" i="2"/>
  <c r="M199" i="2" s="1"/>
  <c r="O204" i="2"/>
  <c r="M204" i="2" s="1"/>
  <c r="O210" i="2"/>
  <c r="M210" i="2" s="1"/>
  <c r="O213" i="2"/>
  <c r="M213" i="2" s="1"/>
  <c r="O220" i="2"/>
  <c r="M220" i="2" s="1"/>
  <c r="O246" i="2"/>
  <c r="M246" i="2" s="1"/>
  <c r="O249" i="2"/>
  <c r="M249" i="2" s="1"/>
  <c r="O281" i="2"/>
  <c r="M281" i="2" s="1"/>
  <c r="O294" i="2"/>
  <c r="M294" i="2" s="1"/>
  <c r="O297" i="2"/>
  <c r="M297" i="2" s="1"/>
  <c r="O304" i="2"/>
  <c r="M304" i="2" s="1"/>
  <c r="O314" i="2"/>
  <c r="M314" i="2" s="1"/>
  <c r="O320" i="2"/>
  <c r="M320" i="2" s="1"/>
  <c r="O363" i="2"/>
  <c r="M363" i="2" s="1"/>
  <c r="O380" i="2"/>
  <c r="M380" i="2" s="1"/>
  <c r="O386" i="2"/>
  <c r="M386" i="2" s="1"/>
  <c r="O400" i="2"/>
  <c r="M400" i="2" s="1"/>
  <c r="O413" i="2"/>
  <c r="M413" i="2" s="1"/>
  <c r="O416" i="2"/>
  <c r="M416" i="2" s="1"/>
  <c r="O29" i="2"/>
  <c r="M29" i="2" s="1"/>
  <c r="O54" i="2"/>
  <c r="M54" i="2" s="1"/>
  <c r="O117" i="2"/>
  <c r="M117" i="2" s="1"/>
  <c r="O120" i="2"/>
  <c r="M120" i="2" s="1"/>
  <c r="O137" i="2"/>
  <c r="M137" i="2" s="1"/>
  <c r="O148" i="2"/>
  <c r="M148" i="2" s="1"/>
  <c r="O190" i="2"/>
  <c r="M190" i="2" s="1"/>
  <c r="O207" i="2"/>
  <c r="M207" i="2" s="1"/>
  <c r="O233" i="2"/>
  <c r="M233" i="2" s="1"/>
  <c r="O308" i="2"/>
  <c r="M308" i="2" s="1"/>
  <c r="O333" i="2"/>
  <c r="M333" i="2" s="1"/>
  <c r="O354" i="2"/>
  <c r="M354" i="2" s="1"/>
  <c r="O357" i="2"/>
  <c r="M357" i="2" s="1"/>
  <c r="O370" i="2"/>
  <c r="M370" i="2" s="1"/>
  <c r="O377" i="2"/>
  <c r="M377" i="2" s="1"/>
  <c r="O393" i="2"/>
  <c r="M393" i="2" s="1"/>
  <c r="O404" i="2"/>
  <c r="M404" i="2" s="1"/>
  <c r="O420" i="2"/>
  <c r="M420" i="2" s="1"/>
  <c r="O93" i="2"/>
  <c r="M93" i="2" s="1"/>
  <c r="O161" i="2"/>
  <c r="M161" i="2" s="1"/>
  <c r="O186" i="2"/>
  <c r="M186" i="2" s="1"/>
  <c r="O209" i="2"/>
  <c r="M209" i="2" s="1"/>
  <c r="O307" i="2"/>
  <c r="M307" i="2" s="1"/>
  <c r="O362" i="2"/>
  <c r="M362" i="2" s="1"/>
  <c r="O403" i="2"/>
  <c r="M403" i="2" s="1"/>
  <c r="O11" i="2"/>
  <c r="O13" i="2"/>
  <c r="O15" i="2"/>
  <c r="O17" i="2"/>
  <c r="O19" i="2"/>
  <c r="O21" i="2"/>
  <c r="O23" i="2"/>
  <c r="O25" i="2"/>
  <c r="O12" i="2"/>
  <c r="O14" i="2"/>
  <c r="O16" i="2"/>
  <c r="O18" i="2"/>
  <c r="O20" i="2"/>
  <c r="O22" i="2"/>
  <c r="O24" i="2"/>
  <c r="O26" i="2"/>
  <c r="O10" i="2"/>
  <c r="M10" i="2" s="1"/>
  <c r="D19" i="37"/>
  <c r="B18" i="37"/>
  <c r="E19" i="37"/>
  <c r="B19" i="37"/>
  <c r="B20" i="37"/>
  <c r="B21" i="37"/>
  <c r="E18" i="37"/>
  <c r="E21" i="37"/>
  <c r="D21" i="37"/>
  <c r="D18" i="37"/>
  <c r="D20" i="37"/>
  <c r="E20" i="37"/>
  <c r="E15" i="37"/>
  <c r="E17" i="37"/>
  <c r="E16" i="37"/>
  <c r="D15" i="37"/>
  <c r="D16" i="37"/>
  <c r="D17" i="37"/>
  <c r="F19" i="37" l="1"/>
  <c r="H19" i="37" s="1"/>
  <c r="P1852" i="2"/>
  <c r="N1852" i="2" s="1"/>
  <c r="M1852" i="2"/>
  <c r="P1735" i="2"/>
  <c r="N1735" i="2" s="1"/>
  <c r="M1735" i="2"/>
  <c r="P1009" i="2"/>
  <c r="N1009" i="2" s="1"/>
  <c r="M1009" i="2"/>
  <c r="P553" i="2"/>
  <c r="N553" i="2" s="1"/>
  <c r="M553" i="2"/>
  <c r="P448" i="2"/>
  <c r="N448" i="2" s="1"/>
  <c r="M448" i="2"/>
  <c r="P1653" i="2"/>
  <c r="N1653" i="2" s="1"/>
  <c r="M1653" i="2"/>
  <c r="P2153" i="2"/>
  <c r="N2153" i="2" s="1"/>
  <c r="M2153" i="2"/>
  <c r="P1717" i="2"/>
  <c r="N1717" i="2" s="1"/>
  <c r="M1717" i="2"/>
  <c r="P684" i="2"/>
  <c r="N684" i="2" s="1"/>
  <c r="M684" i="2"/>
  <c r="P2139" i="2"/>
  <c r="N2139" i="2" s="1"/>
  <c r="M2139" i="2"/>
  <c r="P809" i="2"/>
  <c r="N809" i="2" s="1"/>
  <c r="M809" i="2"/>
  <c r="P1832" i="2"/>
  <c r="N1832" i="2" s="1"/>
  <c r="M1832" i="2"/>
  <c r="P1229" i="2"/>
  <c r="N1229" i="2" s="1"/>
  <c r="M1229" i="2"/>
  <c r="P1272" i="2"/>
  <c r="N1272" i="2" s="1"/>
  <c r="M1272" i="2"/>
  <c r="P2007" i="2"/>
  <c r="N2007" i="2" s="1"/>
  <c r="M2007" i="2"/>
  <c r="P1699" i="2"/>
  <c r="N1699" i="2" s="1"/>
  <c r="M1699" i="2"/>
  <c r="P1751" i="2"/>
  <c r="N1751" i="2" s="1"/>
  <c r="M1751" i="2"/>
  <c r="P756" i="2"/>
  <c r="N756" i="2" s="1"/>
  <c r="M756" i="2"/>
  <c r="P1001" i="2"/>
  <c r="N1001" i="2" s="1"/>
  <c r="M1001" i="2"/>
  <c r="F20" i="37" s="1"/>
  <c r="P1919" i="2"/>
  <c r="N1919" i="2" s="1"/>
  <c r="M1919" i="2"/>
  <c r="P1081" i="2"/>
  <c r="N1081" i="2" s="1"/>
  <c r="M1081" i="2"/>
  <c r="P1898" i="2"/>
  <c r="N1898" i="2" s="1"/>
  <c r="M1898" i="2"/>
  <c r="P2114" i="2"/>
  <c r="N2114" i="2" s="1"/>
  <c r="M2114" i="2"/>
  <c r="P1957" i="2"/>
  <c r="N1957" i="2" s="1"/>
  <c r="M1957" i="2"/>
  <c r="P2185" i="2"/>
  <c r="N2185" i="2" s="1"/>
  <c r="M2185" i="2"/>
  <c r="P1816" i="2"/>
  <c r="N1816" i="2" s="1"/>
  <c r="M1816" i="2"/>
  <c r="P638" i="2"/>
  <c r="N638" i="2" s="1"/>
  <c r="M638" i="2"/>
  <c r="P1685" i="2"/>
  <c r="N1685" i="2" s="1"/>
  <c r="M1685" i="2"/>
  <c r="P1225" i="2"/>
  <c r="N1225" i="2" s="1"/>
  <c r="M1225" i="2"/>
  <c r="P838" i="2"/>
  <c r="N838" i="2" s="1"/>
  <c r="M838" i="2"/>
  <c r="P1974" i="2"/>
  <c r="N1974" i="2" s="1"/>
  <c r="M1974" i="2"/>
  <c r="P811" i="2"/>
  <c r="N811" i="2" s="1"/>
  <c r="M811" i="2"/>
  <c r="P511" i="2"/>
  <c r="N511" i="2" s="1"/>
  <c r="M511" i="2"/>
  <c r="P1732" i="2"/>
  <c r="N1732" i="2" s="1"/>
  <c r="M1732" i="2"/>
  <c r="P2183" i="2"/>
  <c r="N2183" i="2" s="1"/>
  <c r="M2183" i="2"/>
  <c r="P2154" i="2"/>
  <c r="N2154" i="2" s="1"/>
  <c r="M2154" i="2"/>
  <c r="P1920" i="2"/>
  <c r="N1920" i="2" s="1"/>
  <c r="M1920" i="2"/>
  <c r="P1170" i="2"/>
  <c r="N1170" i="2" s="1"/>
  <c r="M1170" i="2"/>
  <c r="P507" i="2"/>
  <c r="N507" i="2" s="1"/>
  <c r="M507" i="2"/>
  <c r="P1532" i="2"/>
  <c r="N1532" i="2" s="1"/>
  <c r="M1532" i="2"/>
  <c r="P446" i="2"/>
  <c r="N446" i="2" s="1"/>
  <c r="M446" i="2"/>
  <c r="P678" i="2"/>
  <c r="N678" i="2" s="1"/>
  <c r="M678" i="2"/>
  <c r="P679" i="2"/>
  <c r="N679" i="2" s="1"/>
  <c r="M679" i="2"/>
  <c r="P508" i="2"/>
  <c r="N508" i="2" s="1"/>
  <c r="M508" i="2"/>
  <c r="P1202" i="2"/>
  <c r="N1202" i="2" s="1"/>
  <c r="M1202" i="2"/>
  <c r="P1357" i="2"/>
  <c r="N1357" i="2" s="1"/>
  <c r="M1357" i="2"/>
  <c r="P1493" i="2"/>
  <c r="N1493" i="2" s="1"/>
  <c r="M1493" i="2"/>
  <c r="P2180" i="2"/>
  <c r="N2180" i="2" s="1"/>
  <c r="M2180" i="2"/>
  <c r="P1324" i="2"/>
  <c r="N1324" i="2" s="1"/>
  <c r="M1324" i="2"/>
  <c r="P1452" i="2"/>
  <c r="N1452" i="2" s="1"/>
  <c r="M1452" i="2"/>
  <c r="P533" i="2"/>
  <c r="N533" i="2" s="1"/>
  <c r="M533" i="2"/>
  <c r="M26" i="2"/>
  <c r="P26" i="2"/>
  <c r="N26" i="2" s="1"/>
  <c r="M22" i="2"/>
  <c r="P22" i="2"/>
  <c r="N22" i="2" s="1"/>
  <c r="M13" i="2"/>
  <c r="P13" i="2"/>
  <c r="N13" i="2" s="1"/>
  <c r="P20" i="2"/>
  <c r="N20" i="2" s="1"/>
  <c r="M20" i="2"/>
  <c r="M11" i="2"/>
  <c r="P11" i="2"/>
  <c r="N11" i="2" s="1"/>
  <c r="M18" i="2"/>
  <c r="P18" i="2"/>
  <c r="N18" i="2" s="1"/>
  <c r="P25" i="2"/>
  <c r="N25" i="2" s="1"/>
  <c r="M25" i="2"/>
  <c r="M16" i="2"/>
  <c r="P16" i="2"/>
  <c r="N16" i="2" s="1"/>
  <c r="M23" i="2"/>
  <c r="P23" i="2"/>
  <c r="N23" i="2" s="1"/>
  <c r="P14" i="2"/>
  <c r="N14" i="2" s="1"/>
  <c r="M14" i="2"/>
  <c r="P21" i="2"/>
  <c r="N21" i="2" s="1"/>
  <c r="M21" i="2"/>
  <c r="P17" i="2"/>
  <c r="N17" i="2" s="1"/>
  <c r="M17" i="2"/>
  <c r="M24" i="2"/>
  <c r="P24" i="2"/>
  <c r="N24" i="2" s="1"/>
  <c r="P15" i="2"/>
  <c r="N15" i="2" s="1"/>
  <c r="M15" i="2"/>
  <c r="P12" i="2"/>
  <c r="N12" i="2" s="1"/>
  <c r="M12" i="2"/>
  <c r="M19" i="2"/>
  <c r="P19" i="2"/>
  <c r="N19" i="2" s="1"/>
  <c r="I30" i="38"/>
  <c r="I27" i="38"/>
  <c r="J27" i="38"/>
  <c r="K27" i="38"/>
  <c r="L27" i="38"/>
  <c r="M27" i="38"/>
  <c r="N27" i="38"/>
  <c r="I28" i="38"/>
  <c r="J28" i="38"/>
  <c r="K28" i="38"/>
  <c r="L28" i="38"/>
  <c r="M28" i="38"/>
  <c r="N28" i="38"/>
  <c r="I29" i="38"/>
  <c r="J29" i="38"/>
  <c r="K29" i="38"/>
  <c r="L29" i="38"/>
  <c r="M29" i="38"/>
  <c r="N29" i="38"/>
  <c r="F21" i="37" l="1"/>
  <c r="H21" i="37" s="1"/>
  <c r="F18" i="37"/>
  <c r="H18" i="37" s="1"/>
  <c r="F15" i="37"/>
  <c r="J19" i="37"/>
  <c r="H20" i="37"/>
  <c r="J20" i="37"/>
  <c r="F17" i="37"/>
  <c r="F16" i="37"/>
  <c r="J21" i="37" l="1"/>
  <c r="J18" i="37"/>
  <c r="A26" i="37"/>
  <c r="K26" i="37" s="1"/>
  <c r="A27" i="37"/>
  <c r="K27" i="37" s="1"/>
  <c r="A28" i="37"/>
  <c r="K28" i="37" s="1"/>
  <c r="A29" i="37"/>
  <c r="K29" i="37" s="1"/>
  <c r="A30" i="37"/>
  <c r="K30" i="37" s="1"/>
  <c r="A31" i="37"/>
  <c r="K31" i="37" s="1"/>
  <c r="A25" i="37"/>
  <c r="K25" i="37" s="1"/>
  <c r="K32" i="37" l="1"/>
  <c r="C16" i="17"/>
  <c r="N30" i="38" l="1"/>
  <c r="M30" i="38"/>
  <c r="L30" i="38"/>
  <c r="K30" i="38"/>
  <c r="J30" i="38"/>
  <c r="J31" i="38" l="1"/>
  <c r="I31" i="38"/>
  <c r="M31" i="38"/>
  <c r="L31" i="38"/>
  <c r="I40" i="18"/>
  <c r="N40" i="18"/>
  <c r="M40" i="18"/>
  <c r="K11" i="28"/>
  <c r="K12" i="28"/>
  <c r="K13" i="28"/>
  <c r="K14" i="28"/>
  <c r="K15" i="28"/>
  <c r="K16" i="28"/>
  <c r="K17" i="28"/>
  <c r="K18" i="28"/>
  <c r="K19" i="28"/>
  <c r="K20" i="28"/>
  <c r="K21" i="28"/>
  <c r="K22" i="28"/>
  <c r="K23" i="28"/>
  <c r="K24" i="28"/>
  <c r="K25" i="28"/>
  <c r="K10" i="28"/>
  <c r="N23" i="38"/>
  <c r="M23" i="38"/>
  <c r="L23" i="38"/>
  <c r="K23" i="38"/>
  <c r="J23" i="38"/>
  <c r="I23" i="38"/>
  <c r="B4" i="38"/>
  <c r="E14" i="35"/>
  <c r="F14" i="35" s="1"/>
  <c r="I14" i="35" s="1"/>
  <c r="E15" i="35"/>
  <c r="F15" i="35" s="1"/>
  <c r="I15" i="35" s="1"/>
  <c r="E17" i="35"/>
  <c r="F17" i="35" s="1"/>
  <c r="I17" i="35" s="1"/>
  <c r="E18" i="35"/>
  <c r="F18" i="35" s="1"/>
  <c r="I18" i="35" s="1"/>
  <c r="E19" i="35"/>
  <c r="F19" i="35" s="1"/>
  <c r="I19" i="35" s="1"/>
  <c r="E20" i="35"/>
  <c r="F20" i="35" s="1"/>
  <c r="I20" i="35" s="1"/>
  <c r="E21" i="35"/>
  <c r="F21" i="35" s="1"/>
  <c r="I21" i="35" s="1"/>
  <c r="E22" i="35"/>
  <c r="F22" i="35" s="1"/>
  <c r="I22" i="35" s="1"/>
  <c r="E23" i="35"/>
  <c r="F23" i="35" s="1"/>
  <c r="I23" i="35" s="1"/>
  <c r="E24" i="35"/>
  <c r="F24" i="35" s="1"/>
  <c r="I24" i="35" s="1"/>
  <c r="E25" i="35"/>
  <c r="F25" i="35" s="1"/>
  <c r="I25" i="35" s="1"/>
  <c r="E26" i="35"/>
  <c r="F26" i="35" s="1"/>
  <c r="I26" i="35" s="1"/>
  <c r="E27" i="35"/>
  <c r="F27" i="35" s="1"/>
  <c r="I27" i="35" s="1"/>
  <c r="E28" i="35"/>
  <c r="F28" i="35" s="1"/>
  <c r="I28" i="35" s="1"/>
  <c r="E29" i="35"/>
  <c r="F29" i="35" s="1"/>
  <c r="I29" i="35" s="1"/>
  <c r="E30" i="35"/>
  <c r="F30" i="35" s="1"/>
  <c r="I30" i="35" s="1"/>
  <c r="E31" i="35"/>
  <c r="F31" i="35" s="1"/>
  <c r="I31" i="35" s="1"/>
  <c r="E32" i="35"/>
  <c r="F32" i="35" s="1"/>
  <c r="I32" i="35" s="1"/>
  <c r="E33" i="35"/>
  <c r="F33" i="35" s="1"/>
  <c r="I33" i="35" s="1"/>
  <c r="E34" i="35"/>
  <c r="F34" i="35" s="1"/>
  <c r="I34" i="35" s="1"/>
  <c r="E35" i="35"/>
  <c r="F35" i="35" s="1"/>
  <c r="I35" i="35" s="1"/>
  <c r="E36" i="35"/>
  <c r="F36" i="35" s="1"/>
  <c r="I36" i="35" s="1"/>
  <c r="E37" i="35"/>
  <c r="F37" i="35" s="1"/>
  <c r="I37" i="35" s="1"/>
  <c r="E38" i="35"/>
  <c r="F38" i="35" s="1"/>
  <c r="I38" i="35" s="1"/>
  <c r="E13" i="35"/>
  <c r="F13" i="35" s="1"/>
  <c r="I13" i="35" s="1"/>
  <c r="P8" i="2"/>
  <c r="B4" i="37"/>
  <c r="B4" i="5"/>
  <c r="B4" i="31"/>
  <c r="D40" i="35"/>
  <c r="N29" i="18"/>
  <c r="M29" i="18"/>
  <c r="L29" i="18"/>
  <c r="K29" i="18"/>
  <c r="O29" i="18" s="1"/>
  <c r="F12" i="31"/>
  <c r="F11" i="31"/>
  <c r="B4" i="28"/>
  <c r="C4" i="2"/>
  <c r="B4" i="18"/>
  <c r="B4" i="17"/>
  <c r="B41" i="17"/>
  <c r="B47" i="17" s="1"/>
  <c r="B51" i="17" s="1"/>
  <c r="B52" i="17"/>
  <c r="P964" i="2" l="1"/>
  <c r="N964" i="2" s="1"/>
  <c r="P969" i="2"/>
  <c r="N969" i="2" s="1"/>
  <c r="P1006" i="2"/>
  <c r="N1006" i="2" s="1"/>
  <c r="P1266" i="2"/>
  <c r="N1266" i="2" s="1"/>
  <c r="P1540" i="2"/>
  <c r="N1540" i="2" s="1"/>
  <c r="P2040" i="2"/>
  <c r="N2040" i="2" s="1"/>
  <c r="P2080" i="2"/>
  <c r="N2080" i="2" s="1"/>
  <c r="P481" i="2"/>
  <c r="N481" i="2" s="1"/>
  <c r="P1450" i="2"/>
  <c r="N1450" i="2" s="1"/>
  <c r="P1586" i="2"/>
  <c r="N1586" i="2" s="1"/>
  <c r="P1622" i="2"/>
  <c r="N1622" i="2" s="1"/>
  <c r="P1638" i="2"/>
  <c r="N1638" i="2" s="1"/>
  <c r="P1672" i="2"/>
  <c r="N1672" i="2" s="1"/>
  <c r="P1686" i="2"/>
  <c r="N1686" i="2" s="1"/>
  <c r="P1980" i="2"/>
  <c r="N1980" i="2" s="1"/>
  <c r="P1517" i="2"/>
  <c r="N1517" i="2" s="1"/>
  <c r="P1607" i="2"/>
  <c r="N1607" i="2" s="1"/>
  <c r="P1911" i="2"/>
  <c r="N1911" i="2" s="1"/>
  <c r="P1953" i="2"/>
  <c r="N1953" i="2" s="1"/>
  <c r="P1979" i="2"/>
  <c r="N1979" i="2" s="1"/>
  <c r="P2194" i="2"/>
  <c r="N2194" i="2" s="1"/>
  <c r="P1518" i="2"/>
  <c r="N1518" i="2" s="1"/>
  <c r="P1112" i="2"/>
  <c r="N1112" i="2" s="1"/>
  <c r="P1419" i="2"/>
  <c r="N1419" i="2" s="1"/>
  <c r="P647" i="2"/>
  <c r="N647" i="2" s="1"/>
  <c r="P763" i="2"/>
  <c r="N763" i="2" s="1"/>
  <c r="P1042" i="2"/>
  <c r="N1042" i="2" s="1"/>
  <c r="P1116" i="2"/>
  <c r="N1116" i="2" s="1"/>
  <c r="P1290" i="2"/>
  <c r="N1290" i="2" s="1"/>
  <c r="P1719" i="2"/>
  <c r="N1719" i="2" s="1"/>
  <c r="P2001" i="2"/>
  <c r="N2001" i="2" s="1"/>
  <c r="P2218" i="2"/>
  <c r="N2218" i="2" s="1"/>
  <c r="P2144" i="2"/>
  <c r="N2144" i="2" s="1"/>
  <c r="P2103" i="2"/>
  <c r="N2103" i="2" s="1"/>
  <c r="P1873" i="2"/>
  <c r="N1873" i="2" s="1"/>
  <c r="P764" i="2"/>
  <c r="N764" i="2" s="1"/>
  <c r="P1799" i="2"/>
  <c r="N1799" i="2" s="1"/>
  <c r="P1764" i="2"/>
  <c r="N1764" i="2" s="1"/>
  <c r="P903" i="2"/>
  <c r="N903" i="2" s="1"/>
  <c r="P988" i="2"/>
  <c r="N988" i="2" s="1"/>
  <c r="P1603" i="2"/>
  <c r="N1603" i="2" s="1"/>
  <c r="P1211" i="2"/>
  <c r="N1211" i="2" s="1"/>
  <c r="P1806" i="2"/>
  <c r="N1806" i="2" s="1"/>
  <c r="P2026" i="2"/>
  <c r="N2026" i="2" s="1"/>
  <c r="P944" i="2"/>
  <c r="N944" i="2" s="1"/>
  <c r="P1222" i="2"/>
  <c r="N1222" i="2" s="1"/>
  <c r="P2002" i="2"/>
  <c r="N2002" i="2" s="1"/>
  <c r="P1572" i="2"/>
  <c r="N1572" i="2" s="1"/>
  <c r="P698" i="2"/>
  <c r="N698" i="2" s="1"/>
  <c r="P888" i="2"/>
  <c r="N888" i="2" s="1"/>
  <c r="P1057" i="2"/>
  <c r="N1057" i="2" s="1"/>
  <c r="P1823" i="2"/>
  <c r="N1823" i="2" s="1"/>
  <c r="P696" i="2"/>
  <c r="N696" i="2" s="1"/>
  <c r="P1820" i="2"/>
  <c r="N1820" i="2" s="1"/>
  <c r="P788" i="2"/>
  <c r="N788" i="2" s="1"/>
  <c r="P461" i="2"/>
  <c r="N461" i="2" s="1"/>
  <c r="P741" i="2"/>
  <c r="N741" i="2" s="1"/>
  <c r="P1159" i="2"/>
  <c r="N1159" i="2" s="1"/>
  <c r="P787" i="2"/>
  <c r="N787" i="2" s="1"/>
  <c r="P1125" i="2"/>
  <c r="N1125" i="2" s="1"/>
  <c r="P1894" i="2"/>
  <c r="N1894" i="2" s="1"/>
  <c r="P891" i="2"/>
  <c r="N891" i="2" s="1"/>
  <c r="P926" i="2"/>
  <c r="N926" i="2" s="1"/>
  <c r="P1568" i="2"/>
  <c r="N1568" i="2" s="1"/>
  <c r="P625" i="2"/>
  <c r="N625" i="2" s="1"/>
  <c r="P881" i="2"/>
  <c r="N881" i="2" s="1"/>
  <c r="P1490" i="2"/>
  <c r="N1490" i="2" s="1"/>
  <c r="P643" i="2"/>
  <c r="N643" i="2" s="1"/>
  <c r="P1571" i="2"/>
  <c r="N1571" i="2" s="1"/>
  <c r="P2072" i="2"/>
  <c r="N2072" i="2" s="1"/>
  <c r="P1702" i="2"/>
  <c r="N1702" i="2" s="1"/>
  <c r="P786" i="2"/>
  <c r="N786" i="2" s="1"/>
  <c r="P2069" i="2"/>
  <c r="N2069" i="2" s="1"/>
  <c r="P491" i="2"/>
  <c r="N491" i="2" s="1"/>
  <c r="P2195" i="2"/>
  <c r="N2195" i="2" s="1"/>
  <c r="P895" i="2"/>
  <c r="N895" i="2" s="1"/>
  <c r="P1652" i="2"/>
  <c r="N1652" i="2" s="1"/>
  <c r="P673" i="2"/>
  <c r="N673" i="2" s="1"/>
  <c r="P1703" i="2"/>
  <c r="N1703" i="2" s="1"/>
  <c r="P1861" i="2"/>
  <c r="N1861" i="2" s="1"/>
  <c r="P543" i="2"/>
  <c r="N543" i="2" s="1"/>
  <c r="P1353" i="2"/>
  <c r="N1353" i="2" s="1"/>
  <c r="P621" i="2"/>
  <c r="N621" i="2" s="1"/>
  <c r="P565" i="2"/>
  <c r="N565" i="2" s="1"/>
  <c r="P1267" i="2"/>
  <c r="N1267" i="2" s="1"/>
  <c r="P1651" i="2"/>
  <c r="N1651" i="2" s="1"/>
  <c r="P1408" i="2"/>
  <c r="N1408" i="2" s="1"/>
  <c r="P484" i="2"/>
  <c r="N484" i="2" s="1"/>
  <c r="P1379" i="2"/>
  <c r="N1379" i="2" s="1"/>
  <c r="P1076" i="2"/>
  <c r="N1076" i="2" s="1"/>
  <c r="P762" i="2"/>
  <c r="N762" i="2" s="1"/>
  <c r="P2041" i="2"/>
  <c r="N2041" i="2" s="1"/>
  <c r="P2067" i="2"/>
  <c r="N2067" i="2" s="1"/>
  <c r="P2143" i="2"/>
  <c r="N2143" i="2" s="1"/>
  <c r="P2134" i="2"/>
  <c r="N2134" i="2" s="1"/>
  <c r="P1604" i="2"/>
  <c r="N1604" i="2" s="1"/>
  <c r="P1845" i="2"/>
  <c r="N1845" i="2" s="1"/>
  <c r="P1554" i="2"/>
  <c r="N1554" i="2" s="1"/>
  <c r="P761" i="2"/>
  <c r="N761" i="2" s="1"/>
  <c r="P1065" i="2"/>
  <c r="N1065" i="2" s="1"/>
  <c r="P725" i="2"/>
  <c r="N725" i="2" s="1"/>
  <c r="P1339" i="2"/>
  <c r="N1339" i="2" s="1"/>
  <c r="P572" i="2"/>
  <c r="N572" i="2" s="1"/>
  <c r="P490" i="2"/>
  <c r="N490" i="2" s="1"/>
  <c r="P874" i="2"/>
  <c r="N874" i="2" s="1"/>
  <c r="P464" i="2"/>
  <c r="N464" i="2" s="1"/>
  <c r="P1291" i="2"/>
  <c r="N1291" i="2" s="1"/>
  <c r="P1085" i="2"/>
  <c r="N1085" i="2" s="1"/>
  <c r="P1187" i="2"/>
  <c r="N1187" i="2" s="1"/>
  <c r="P1765" i="2"/>
  <c r="N1765" i="2" s="1"/>
  <c r="P1217" i="2"/>
  <c r="N1217" i="2" s="1"/>
  <c r="P723" i="2"/>
  <c r="N723" i="2" s="1"/>
  <c r="P1807" i="2"/>
  <c r="N1807" i="2" s="1"/>
  <c r="P1605" i="2"/>
  <c r="N1605" i="2" s="1"/>
  <c r="P2127" i="2"/>
  <c r="N2127" i="2" s="1"/>
  <c r="P2079" i="2"/>
  <c r="N2079" i="2" s="1"/>
  <c r="P1154" i="2"/>
  <c r="N1154" i="2" s="1"/>
  <c r="P1483" i="2"/>
  <c r="N1483" i="2" s="1"/>
  <c r="P1569" i="2"/>
  <c r="N1569" i="2" s="1"/>
  <c r="P672" i="2"/>
  <c r="N672" i="2" s="1"/>
  <c r="P724" i="2"/>
  <c r="N724" i="2" s="1"/>
  <c r="P1244" i="2"/>
  <c r="N1244" i="2" s="1"/>
  <c r="P563" i="2"/>
  <c r="N563" i="2" s="1"/>
  <c r="P440" i="2"/>
  <c r="N440" i="2" s="1"/>
  <c r="P1606" i="2"/>
  <c r="N1606" i="2" s="1"/>
  <c r="P1011" i="2"/>
  <c r="N1011" i="2" s="1"/>
  <c r="P571" i="2"/>
  <c r="N571" i="2" s="1"/>
  <c r="P2071" i="2"/>
  <c r="N2071" i="2" s="1"/>
  <c r="P1115" i="2"/>
  <c r="N1115" i="2" s="1"/>
  <c r="P699" i="2"/>
  <c r="N699" i="2" s="1"/>
  <c r="P1739" i="2"/>
  <c r="N1739" i="2" s="1"/>
  <c r="P2104" i="2"/>
  <c r="N2104" i="2" s="1"/>
  <c r="P2060" i="2"/>
  <c r="N2060" i="2" s="1"/>
  <c r="P1409" i="2"/>
  <c r="N1409" i="2" s="1"/>
  <c r="P905" i="2"/>
  <c r="N905" i="2" s="1"/>
  <c r="P2225" i="2"/>
  <c r="N2225" i="2" s="1"/>
  <c r="P1040" i="2"/>
  <c r="N1040" i="2" s="1"/>
  <c r="P525" i="2"/>
  <c r="N525" i="2" s="1"/>
  <c r="P1155" i="2"/>
  <c r="N1155" i="2" s="1"/>
  <c r="P1245" i="2"/>
  <c r="N1245" i="2" s="1"/>
  <c r="P906" i="2"/>
  <c r="N906" i="2" s="1"/>
  <c r="P1929" i="2"/>
  <c r="N1929" i="2" s="1"/>
  <c r="P880" i="2"/>
  <c r="N880" i="2" s="1"/>
  <c r="P2070" i="2"/>
  <c r="N2070" i="2" s="1"/>
  <c r="P989" i="2"/>
  <c r="N989" i="2" s="1"/>
  <c r="P521" i="2"/>
  <c r="N521" i="2" s="1"/>
  <c r="P1506" i="2"/>
  <c r="N1506" i="2" s="1"/>
  <c r="P495" i="2"/>
  <c r="N495" i="2" s="1"/>
  <c r="P1954" i="2"/>
  <c r="N1954" i="2" s="1"/>
  <c r="P2027" i="2"/>
  <c r="N2027" i="2" s="1"/>
  <c r="P1218" i="2"/>
  <c r="N1218" i="2" s="1"/>
  <c r="P2126" i="2"/>
  <c r="N2126" i="2" s="1"/>
  <c r="P1186" i="2"/>
  <c r="N1186" i="2" s="1"/>
  <c r="P742" i="2"/>
  <c r="N742" i="2" s="1"/>
  <c r="P2136" i="2"/>
  <c r="N2136" i="2" s="1"/>
  <c r="P1091" i="2"/>
  <c r="N1091" i="2" s="1"/>
  <c r="P1089" i="2"/>
  <c r="N1089" i="2" s="1"/>
  <c r="P968" i="2"/>
  <c r="N968" i="2" s="1"/>
  <c r="P743" i="2"/>
  <c r="N743" i="2" s="1"/>
  <c r="P1619" i="2"/>
  <c r="N1619" i="2" s="1"/>
  <c r="P2217" i="2"/>
  <c r="N2217" i="2" s="1"/>
  <c r="P896" i="2"/>
  <c r="N896" i="2" s="1"/>
  <c r="P1895" i="2"/>
  <c r="N1895" i="2" s="1"/>
  <c r="P566" i="2"/>
  <c r="N566" i="2" s="1"/>
  <c r="P2042" i="2"/>
  <c r="N2042" i="2" s="1"/>
  <c r="P966" i="2"/>
  <c r="N966" i="2" s="1"/>
  <c r="P500" i="2"/>
  <c r="N500" i="2" s="1"/>
  <c r="P1352" i="2"/>
  <c r="N1352" i="2" s="1"/>
  <c r="P1785" i="2"/>
  <c r="N1785" i="2" s="1"/>
  <c r="P1844" i="2"/>
  <c r="N1844" i="2" s="1"/>
  <c r="P2000" i="2"/>
  <c r="N2000" i="2" s="1"/>
  <c r="P902" i="2"/>
  <c r="N902" i="2" s="1"/>
  <c r="P2068" i="2"/>
  <c r="N2068" i="2" s="1"/>
  <c r="P2066" i="2"/>
  <c r="N2066" i="2" s="1"/>
  <c r="P1090" i="2"/>
  <c r="N1090" i="2" s="1"/>
  <c r="P1219" i="2"/>
  <c r="N1219" i="2" s="1"/>
  <c r="P1380" i="2"/>
  <c r="N1380" i="2" s="1"/>
  <c r="P785" i="2"/>
  <c r="N785" i="2" s="1"/>
  <c r="P69" i="2"/>
  <c r="N69" i="2" s="1"/>
  <c r="P372" i="2"/>
  <c r="N372" i="2" s="1"/>
  <c r="P420" i="2"/>
  <c r="N420" i="2" s="1"/>
  <c r="P334" i="2"/>
  <c r="N334" i="2" s="1"/>
  <c r="P395" i="2"/>
  <c r="N395" i="2" s="1"/>
  <c r="P29" i="2"/>
  <c r="N29" i="2" s="1"/>
  <c r="P41" i="2"/>
  <c r="N41" i="2" s="1"/>
  <c r="P70" i="2"/>
  <c r="N70" i="2" s="1"/>
  <c r="P178" i="2"/>
  <c r="N178" i="2" s="1"/>
  <c r="P37" i="2"/>
  <c r="N37" i="2" s="1"/>
  <c r="P371" i="2"/>
  <c r="N371" i="2" s="1"/>
  <c r="P39" i="2"/>
  <c r="N39" i="2" s="1"/>
  <c r="P394" i="2"/>
  <c r="N394" i="2" s="1"/>
  <c r="P104" i="2"/>
  <c r="N104" i="2" s="1"/>
  <c r="P28" i="2"/>
  <c r="N28" i="2" s="1"/>
  <c r="P222" i="2"/>
  <c r="N222" i="2" s="1"/>
  <c r="P179" i="2"/>
  <c r="N179" i="2" s="1"/>
  <c r="P337" i="2"/>
  <c r="N337" i="2" s="1"/>
  <c r="P398" i="2"/>
  <c r="N398" i="2" s="1"/>
  <c r="P370" i="2"/>
  <c r="N370" i="2" s="1"/>
  <c r="P85" i="2"/>
  <c r="N85" i="2" s="1"/>
  <c r="P201" i="2"/>
  <c r="N201" i="2" s="1"/>
  <c r="P282" i="2"/>
  <c r="N282" i="2" s="1"/>
  <c r="P391" i="2"/>
  <c r="N391" i="2" s="1"/>
  <c r="P333" i="2"/>
  <c r="N333" i="2" s="1"/>
  <c r="P397" i="2"/>
  <c r="N397" i="2" s="1"/>
  <c r="P130" i="2"/>
  <c r="N130" i="2" s="1"/>
  <c r="P340" i="2"/>
  <c r="N340" i="2" s="1"/>
  <c r="P233" i="2"/>
  <c r="N233" i="2" s="1"/>
  <c r="P254" i="2"/>
  <c r="N254" i="2" s="1"/>
  <c r="P299" i="2"/>
  <c r="N299" i="2" s="1"/>
  <c r="P300" i="2"/>
  <c r="N300" i="2" s="1"/>
  <c r="P390" i="2"/>
  <c r="N390" i="2" s="1"/>
  <c r="P86" i="2"/>
  <c r="N86" i="2" s="1"/>
  <c r="P335" i="2"/>
  <c r="N335" i="2" s="1"/>
  <c r="P200" i="2"/>
  <c r="N200" i="2" s="1"/>
  <c r="P103" i="2"/>
  <c r="N103" i="2" s="1"/>
  <c r="P43" i="2"/>
  <c r="N43" i="2" s="1"/>
  <c r="P162" i="2"/>
  <c r="N162" i="2" s="1"/>
  <c r="P30" i="2"/>
  <c r="N30" i="2" s="1"/>
  <c r="P297" i="2"/>
  <c r="N297" i="2" s="1"/>
  <c r="P253" i="2"/>
  <c r="N253" i="2" s="1"/>
  <c r="P338" i="2"/>
  <c r="N338" i="2" s="1"/>
  <c r="P72" i="2"/>
  <c r="N72" i="2" s="1"/>
  <c r="P163" i="2"/>
  <c r="N163" i="2" s="1"/>
  <c r="P131" i="2"/>
  <c r="N131" i="2" s="1"/>
  <c r="B16" i="37"/>
  <c r="B15" i="37"/>
  <c r="B17" i="37"/>
  <c r="J30" i="37"/>
  <c r="J29" i="37"/>
  <c r="F23" i="31"/>
  <c r="B49" i="17"/>
  <c r="B50" i="17"/>
  <c r="K29" i="28"/>
  <c r="O23" i="38"/>
  <c r="K31" i="38"/>
  <c r="J40" i="18"/>
  <c r="N31" i="38"/>
  <c r="L40" i="18"/>
  <c r="K40" i="18"/>
  <c r="P10" i="2"/>
  <c r="N10" i="2" s="1"/>
  <c r="I6" i="28" s="1"/>
  <c r="J31" i="37" l="1"/>
  <c r="J26" i="37"/>
  <c r="J28" i="37"/>
  <c r="J27" i="37"/>
  <c r="J25" i="37"/>
  <c r="G16" i="37"/>
  <c r="G19" i="37"/>
  <c r="K19" i="37" s="1"/>
  <c r="G18" i="37"/>
  <c r="G21" i="37"/>
  <c r="G20" i="37"/>
  <c r="G17" i="37"/>
  <c r="B22" i="37"/>
  <c r="E12" i="18"/>
  <c r="E15" i="18" s="1"/>
  <c r="I40" i="35"/>
  <c r="B53" i="17"/>
  <c r="E12" i="38"/>
  <c r="E15" i="38" s="1"/>
  <c r="J32" i="37" l="1"/>
  <c r="I19" i="37"/>
  <c r="K21" i="37"/>
  <c r="I21" i="37"/>
  <c r="I20" i="37"/>
  <c r="K20" i="37"/>
  <c r="K18" i="37"/>
  <c r="I18" i="37"/>
  <c r="G15" i="37"/>
  <c r="E17" i="38"/>
  <c r="K46" i="38" s="1"/>
  <c r="K45" i="38"/>
  <c r="H16" i="37"/>
  <c r="J15" i="37"/>
  <c r="J16" i="37"/>
  <c r="E18" i="18"/>
  <c r="K47" i="18" s="1"/>
  <c r="K45" i="18"/>
  <c r="F22" i="37"/>
  <c r="H15" i="37"/>
  <c r="H17" i="37"/>
  <c r="J17" i="37"/>
  <c r="E18" i="38"/>
  <c r="E17" i="18"/>
  <c r="K52" i="18" l="1"/>
  <c r="J22" i="37"/>
  <c r="E19" i="38"/>
  <c r="E21" i="38" s="1"/>
  <c r="K47" i="38"/>
  <c r="I16" i="37"/>
  <c r="I17" i="37"/>
  <c r="K15" i="37"/>
  <c r="K16" i="37"/>
  <c r="H22" i="37"/>
  <c r="K17" i="37"/>
  <c r="E19" i="18"/>
  <c r="E21" i="18" s="1"/>
  <c r="C29" i="17" s="1"/>
  <c r="C31" i="17" s="1"/>
  <c r="C34" i="17" s="1"/>
  <c r="C24" i="17" s="1"/>
  <c r="K46" i="18"/>
  <c r="I15" i="37"/>
  <c r="G22" i="37"/>
  <c r="E22" i="38" l="1"/>
  <c r="E23" i="38" s="1"/>
  <c r="E25" i="38" s="1"/>
  <c r="I22" i="37"/>
  <c r="K22" i="37"/>
  <c r="E22" i="18"/>
  <c r="K48" i="38" l="1"/>
  <c r="E26" i="38"/>
  <c r="E32" i="38" s="1"/>
  <c r="E43" i="38" s="1"/>
  <c r="K61" i="38" s="1"/>
  <c r="K49" i="38"/>
  <c r="E23" i="18"/>
  <c r="E25" i="18" s="1"/>
  <c r="K48" i="18"/>
  <c r="K63" i="38" l="1"/>
  <c r="E26" i="18"/>
  <c r="E32" i="18" s="1"/>
  <c r="K49" i="18"/>
  <c r="E47" i="38"/>
  <c r="H5" i="31" s="1"/>
  <c r="H19" i="31" s="1"/>
  <c r="E31" i="37" l="1"/>
  <c r="E28" i="37"/>
  <c r="F28" i="37"/>
  <c r="F31" i="37"/>
  <c r="E29" i="37"/>
  <c r="F29" i="37"/>
  <c r="F30" i="37"/>
  <c r="E30" i="37"/>
  <c r="F26" i="37"/>
  <c r="F27" i="37"/>
  <c r="E27" i="37"/>
  <c r="F25" i="37"/>
  <c r="E26" i="37"/>
  <c r="E25" i="37"/>
  <c r="F35" i="38"/>
  <c r="F36" i="38"/>
  <c r="F37" i="38"/>
  <c r="F38" i="38"/>
  <c r="F39" i="38"/>
  <c r="F40" i="38"/>
  <c r="F41" i="38"/>
  <c r="E49" i="38"/>
  <c r="K65" i="38" s="1"/>
  <c r="F34" i="38"/>
  <c r="E53" i="38"/>
  <c r="F19" i="38"/>
  <c r="F45" i="38"/>
  <c r="F26" i="38"/>
  <c r="E51" i="38"/>
  <c r="F23" i="38"/>
  <c r="F32" i="38"/>
  <c r="F43" i="38"/>
  <c r="E43" i="18"/>
  <c r="K61" i="18" s="1"/>
  <c r="K63" i="18" s="1"/>
  <c r="K69" i="38" l="1"/>
  <c r="K67" i="38"/>
  <c r="F32" i="37"/>
  <c r="E32" i="37"/>
  <c r="F47" i="38"/>
  <c r="E47" i="18"/>
  <c r="G31" i="37" l="1"/>
  <c r="G30" i="37"/>
  <c r="G28" i="37"/>
  <c r="G29" i="37"/>
  <c r="G27" i="37"/>
  <c r="B28" i="37"/>
  <c r="C28" i="37"/>
  <c r="B30" i="37"/>
  <c r="B31" i="37"/>
  <c r="C29" i="37"/>
  <c r="C31" i="37"/>
  <c r="B29" i="37"/>
  <c r="C30" i="37"/>
  <c r="G26" i="37"/>
  <c r="G25" i="37"/>
  <c r="B26" i="37"/>
  <c r="B27" i="37"/>
  <c r="B25" i="37"/>
  <c r="C26" i="37"/>
  <c r="C27" i="37"/>
  <c r="C25" i="37"/>
  <c r="E49" i="18"/>
  <c r="F35" i="18"/>
  <c r="F36" i="18"/>
  <c r="F37" i="18"/>
  <c r="F38" i="18"/>
  <c r="F39" i="18"/>
  <c r="F40" i="18"/>
  <c r="F41" i="18"/>
  <c r="F34" i="18"/>
  <c r="F42" i="18"/>
  <c r="E51" i="18"/>
  <c r="F45" i="18"/>
  <c r="F19" i="18"/>
  <c r="F23" i="18"/>
  <c r="F26" i="18"/>
  <c r="E53" i="18"/>
  <c r="F32" i="18"/>
  <c r="F43" i="18"/>
  <c r="H18" i="31" l="1"/>
  <c r="H31" i="37" s="1"/>
  <c r="H17" i="31"/>
  <c r="H16" i="31"/>
  <c r="H29" i="37" s="1"/>
  <c r="H15" i="31"/>
  <c r="H14" i="31"/>
  <c r="H13" i="31"/>
  <c r="H25" i="37" s="1"/>
  <c r="H20" i="31"/>
  <c r="G32" i="37"/>
  <c r="C32" i="37"/>
  <c r="H11" i="31"/>
  <c r="K69" i="18"/>
  <c r="K67" i="18"/>
  <c r="K65" i="18"/>
  <c r="B32" i="37"/>
  <c r="H4" i="31"/>
  <c r="H3" i="31"/>
  <c r="F47" i="18"/>
  <c r="H30" i="37" l="1"/>
  <c r="H26" i="37"/>
  <c r="H12" i="31"/>
  <c r="H27" i="37"/>
  <c r="H28" i="37"/>
  <c r="D26" i="37"/>
  <c r="D31" i="37"/>
  <c r="L31" i="37" s="1"/>
  <c r="D27" i="37"/>
  <c r="D29" i="37"/>
  <c r="L29" i="37" s="1"/>
  <c r="D30" i="37"/>
  <c r="D28" i="37"/>
  <c r="H23" i="31"/>
  <c r="D25" i="37"/>
  <c r="L25" i="37" s="1"/>
  <c r="L30" i="37" l="1"/>
  <c r="M30" i="37" s="1"/>
  <c r="L26" i="37"/>
  <c r="M26" i="37" s="1"/>
  <c r="L27" i="37"/>
  <c r="M27" i="37" s="1"/>
  <c r="L28" i="37"/>
  <c r="M28" i="37" s="1"/>
  <c r="H32" i="37"/>
  <c r="M29" i="37"/>
  <c r="M31" i="37"/>
  <c r="D32" i="37"/>
  <c r="M25" i="37" l="1"/>
  <c r="M32" i="37" s="1"/>
  <c r="L32" i="37"/>
  <c r="P1" i="37" s="1"/>
  <c r="P2" i="37" s="1"/>
  <c r="P3" i="37" s="1"/>
</calcChain>
</file>

<file path=xl/sharedStrings.xml><?xml version="1.0" encoding="utf-8"?>
<sst xmlns="http://schemas.openxmlformats.org/spreadsheetml/2006/main" count="16364" uniqueCount="2597">
  <si>
    <t>Naam opdrachtgever</t>
  </si>
  <si>
    <t>Calculatie onderdeel</t>
  </si>
  <si>
    <t>Gebouw/plaats</t>
  </si>
  <si>
    <t>Referentie nummer</t>
  </si>
  <si>
    <t>Invoervelden</t>
  </si>
  <si>
    <t>Minimale taakgrootte</t>
  </si>
  <si>
    <t>EINDTOTAAL KOSTEN PER JAAR  EXCLUSIEF BTW         INSCHRIJVINGSBEDRAG</t>
  </si>
  <si>
    <t>uur per dag</t>
  </si>
  <si>
    <t>B.T.W.</t>
  </si>
  <si>
    <t>mboRijnland</t>
  </si>
  <si>
    <t>Totale kosten per jaar inclusief B.T.W.</t>
  </si>
  <si>
    <t>Toezicht percentage</t>
  </si>
  <si>
    <t>Leiden, Woerden, Zoetermeer en Gouda</t>
  </si>
  <si>
    <t>per prod. Uur</t>
  </si>
  <si>
    <t>MAXIMALE BOVENGRENS PLAFONDBEDRAG INSCHRIJVINGSBEDRAG</t>
  </si>
  <si>
    <t>Invoer</t>
  </si>
  <si>
    <t>MAXIMALE ONDERGRENS INSCHRIJVINGSBEDRAG</t>
  </si>
  <si>
    <t>Naam dienstverlener</t>
  </si>
  <si>
    <t>Prijspeil</t>
  </si>
  <si>
    <t>Versie</t>
  </si>
  <si>
    <t>NvI 1</t>
  </si>
  <si>
    <t>Locatie</t>
  </si>
  <si>
    <t>Totaal m2</t>
  </si>
  <si>
    <t>Locatie factor</t>
  </si>
  <si>
    <t>Hoogste frequentie ma t/m vr</t>
  </si>
  <si>
    <t>Hoogste frequentie ma t/m vr naloop</t>
  </si>
  <si>
    <t>Productie uren ma t/m vr</t>
  </si>
  <si>
    <t>Productie uren ma t/m vr naloop</t>
  </si>
  <si>
    <t>Uren minimale taakgrootte ma t/m vrij</t>
  </si>
  <si>
    <t>Uren minimale taakgrootte ma t/m vrij naloop</t>
  </si>
  <si>
    <t>Toezicht uren per jaar ma t/m vr</t>
  </si>
  <si>
    <t>Toezicht uren per jaar ma t/m vr naloop</t>
  </si>
  <si>
    <t>AMB</t>
  </si>
  <si>
    <t>BRE</t>
  </si>
  <si>
    <t>GVP</t>
  </si>
  <si>
    <t>LMS</t>
  </si>
  <si>
    <t>PLB</t>
  </si>
  <si>
    <t>STB</t>
  </si>
  <si>
    <t>VDP</t>
  </si>
  <si>
    <t>Totaal</t>
  </si>
  <si>
    <t>Kosten productie per jaar ma t/m vr incl minimale taakgrootte</t>
  </si>
  <si>
    <t>Kosten productie per jaar ma t/m vr naloop incl minimale taakgrootte</t>
  </si>
  <si>
    <t>Totale kosten productie per jaar</t>
  </si>
  <si>
    <t xml:space="preserve">Kosten toezicht per jaar ma t/m vr </t>
  </si>
  <si>
    <t>Kosten toezicht per jaar ma t/m vr naloop</t>
  </si>
  <si>
    <t>Totale kosten toezicht per jaar</t>
  </si>
  <si>
    <t>Kosten Additioneel per jaar</t>
  </si>
  <si>
    <t>Voeronderhoud per jaar</t>
  </si>
  <si>
    <t>Kosten glasbewassing per jaar</t>
  </si>
  <si>
    <t>Kosten sanitaire voorzieningen per jaar</t>
  </si>
  <si>
    <t>Totaal kosten per jaar excl. btw</t>
  </si>
  <si>
    <t>Totaal kosten per maand excl. btw</t>
  </si>
  <si>
    <t>gewogen prestatie</t>
  </si>
  <si>
    <t>Frequentie van uitvoering (per jaar):</t>
  </si>
  <si>
    <t>Ruimtecategorie</t>
  </si>
  <si>
    <t>Prestatienorm in aantal m2 per uur</t>
  </si>
  <si>
    <t>M2 Totaal</t>
  </si>
  <si>
    <t>Naloop opslag ma-vr</t>
  </si>
  <si>
    <t>Verkeersruimten Verticaal</t>
  </si>
  <si>
    <t>Verkeersruimten, horizontaal</t>
  </si>
  <si>
    <t>Aula</t>
  </si>
  <si>
    <t>Toiletten</t>
  </si>
  <si>
    <t>Lerarenkamer</t>
  </si>
  <si>
    <t>Overig</t>
  </si>
  <si>
    <t>Theorielokaal 20+</t>
  </si>
  <si>
    <t>Theorielokaal 30+</t>
  </si>
  <si>
    <t>Computerlokaal</t>
  </si>
  <si>
    <t>Praktijklokaal</t>
  </si>
  <si>
    <t>Docentenwerkplek</t>
  </si>
  <si>
    <t>Kantoor</t>
  </si>
  <si>
    <t>Vergaderruimte</t>
  </si>
  <si>
    <t>Berging</t>
  </si>
  <si>
    <t>Kleedruimte</t>
  </si>
  <si>
    <t>Keuken/pantry</t>
  </si>
  <si>
    <t>Niet in onderhoud</t>
  </si>
  <si>
    <t>Vide</t>
  </si>
  <si>
    <t>Installaties</t>
  </si>
  <si>
    <t>Kolom voor matrix</t>
  </si>
  <si>
    <t>Frequentie verklaring</t>
  </si>
  <si>
    <t>Freq</t>
  </si>
  <si>
    <t>Kolom</t>
  </si>
  <si>
    <t>2 x per jaar</t>
  </si>
  <si>
    <t>1x per 6 weken (41 weken)</t>
  </si>
  <si>
    <t>3x per week (40 weken)</t>
  </si>
  <si>
    <t>5x per week (39 weken)</t>
  </si>
  <si>
    <t>5 x per week (40 weken)</t>
  </si>
  <si>
    <t>5x per week (40 weken)</t>
  </si>
  <si>
    <t>5x per week (43 weken)</t>
  </si>
  <si>
    <t>5x per week (52 weken)</t>
  </si>
  <si>
    <t>% van reguliere norm</t>
  </si>
  <si>
    <t>Gebouw</t>
  </si>
  <si>
    <t>Adres</t>
  </si>
  <si>
    <t>Verdieping</t>
  </si>
  <si>
    <t>Ruimte nummer</t>
  </si>
  <si>
    <t>Ruimteomschrijving opdrachtgever</t>
  </si>
  <si>
    <t>Ruimte categorie</t>
  </si>
  <si>
    <t>Vloer soort</t>
  </si>
  <si>
    <t xml:space="preserve">M2 vloer </t>
  </si>
  <si>
    <t>Totaal frequentie</t>
  </si>
  <si>
    <t>Freq. ma-vr</t>
  </si>
  <si>
    <t>Freq. ma-vr naloop</t>
  </si>
  <si>
    <t>Uren p/j ma t/m vrij</t>
  </si>
  <si>
    <t>Uren p/j ma t/m vrij naloop</t>
  </si>
  <si>
    <t>Norm ma t/m vr</t>
  </si>
  <si>
    <t>Bijzonderheden / opmerkingen</t>
  </si>
  <si>
    <t>M2 per jaar</t>
  </si>
  <si>
    <t>Ambonstraat 1</t>
  </si>
  <si>
    <t>Begane Grond - Deel A</t>
  </si>
  <si>
    <t>0.01</t>
  </si>
  <si>
    <t>entree</t>
  </si>
  <si>
    <t>Tapijt</t>
  </si>
  <si>
    <t>0.01-a</t>
  </si>
  <si>
    <t>trap</t>
  </si>
  <si>
    <t>Linoleum</t>
  </si>
  <si>
    <t>0.02</t>
  </si>
  <si>
    <t>front office</t>
  </si>
  <si>
    <t>0.03</t>
  </si>
  <si>
    <t>lift</t>
  </si>
  <si>
    <t>0.04</t>
  </si>
  <si>
    <t>liftmachineruimte</t>
  </si>
  <si>
    <t>nio</t>
  </si>
  <si>
    <t>0.05</t>
  </si>
  <si>
    <t>gang</t>
  </si>
  <si>
    <t>0.05-a</t>
  </si>
  <si>
    <t>patchkast</t>
  </si>
  <si>
    <t>0.06</t>
  </si>
  <si>
    <t>kantoor</t>
  </si>
  <si>
    <t>0.06-a</t>
  </si>
  <si>
    <t>0.07</t>
  </si>
  <si>
    <t>infodesk</t>
  </si>
  <si>
    <t>0.08</t>
  </si>
  <si>
    <t>0.09</t>
  </si>
  <si>
    <t>0.09-a</t>
  </si>
  <si>
    <t>techniek</t>
  </si>
  <si>
    <t>0.10</t>
  </si>
  <si>
    <t>spreekkamer</t>
  </si>
  <si>
    <t>0.11</t>
  </si>
  <si>
    <t>concierge</t>
  </si>
  <si>
    <t>0.12</t>
  </si>
  <si>
    <t>trappenhuis</t>
  </si>
  <si>
    <t>0.12-a</t>
  </si>
  <si>
    <t>gasmeter</t>
  </si>
  <si>
    <t>0.13</t>
  </si>
  <si>
    <t>0.14</t>
  </si>
  <si>
    <t>toilet d</t>
  </si>
  <si>
    <t>Steen</t>
  </si>
  <si>
    <t>0.15</t>
  </si>
  <si>
    <t>toilet h</t>
  </si>
  <si>
    <t>0.16</t>
  </si>
  <si>
    <t>toilet miva</t>
  </si>
  <si>
    <t>0.17</t>
  </si>
  <si>
    <t>centrale hal</t>
  </si>
  <si>
    <t>0.17-a</t>
  </si>
  <si>
    <t>0.18</t>
  </si>
  <si>
    <t>personeelskamer</t>
  </si>
  <si>
    <t>0.19</t>
  </si>
  <si>
    <t>0.20</t>
  </si>
  <si>
    <t>0.21</t>
  </si>
  <si>
    <t>kopieerruimte</t>
  </si>
  <si>
    <t>0.22</t>
  </si>
  <si>
    <t xml:space="preserve">toilet </t>
  </si>
  <si>
    <t>0.23</t>
  </si>
  <si>
    <t>garderobe</t>
  </si>
  <si>
    <t>0.24</t>
  </si>
  <si>
    <t>Begane Grond - Deel B</t>
  </si>
  <si>
    <t>0.25</t>
  </si>
  <si>
    <t>0.26-a</t>
  </si>
  <si>
    <t>aula</t>
  </si>
  <si>
    <t>0.26-b</t>
  </si>
  <si>
    <t>magazijn aula</t>
  </si>
  <si>
    <t>0.27</t>
  </si>
  <si>
    <t>0.28</t>
  </si>
  <si>
    <t>keuken</t>
  </si>
  <si>
    <t>steen</t>
  </si>
  <si>
    <t>0.28-a</t>
  </si>
  <si>
    <t>kast</t>
  </si>
  <si>
    <t>0.29</t>
  </si>
  <si>
    <t>0.30</t>
  </si>
  <si>
    <t>0.31</t>
  </si>
  <si>
    <t>0.32</t>
  </si>
  <si>
    <t>0.33</t>
  </si>
  <si>
    <t>hal</t>
  </si>
  <si>
    <t>0.34</t>
  </si>
  <si>
    <t>0.35</t>
  </si>
  <si>
    <t>0.36</t>
  </si>
  <si>
    <t>berging</t>
  </si>
  <si>
    <t>0.36-a</t>
  </si>
  <si>
    <t>trap/lift</t>
  </si>
  <si>
    <t>0.37</t>
  </si>
  <si>
    <t>0.38</t>
  </si>
  <si>
    <t>Computer</t>
  </si>
  <si>
    <t>0.39</t>
  </si>
  <si>
    <t>0.40</t>
  </si>
  <si>
    <t>0.41</t>
  </si>
  <si>
    <t>Theorie 35</t>
  </si>
  <si>
    <t>0.42</t>
  </si>
  <si>
    <t>0.43</t>
  </si>
  <si>
    <t>0.44</t>
  </si>
  <si>
    <t>0.45</t>
  </si>
  <si>
    <t>0.46</t>
  </si>
  <si>
    <t>0.47</t>
  </si>
  <si>
    <t>0.48</t>
  </si>
  <si>
    <t>0.49</t>
  </si>
  <si>
    <t>0.50</t>
  </si>
  <si>
    <t>0.51</t>
  </si>
  <si>
    <t>0.52</t>
  </si>
  <si>
    <t>0.53</t>
  </si>
  <si>
    <t>werkkast</t>
  </si>
  <si>
    <t>0.54</t>
  </si>
  <si>
    <t>0.55</t>
  </si>
  <si>
    <t>0.56</t>
  </si>
  <si>
    <t>0.56-a</t>
  </si>
  <si>
    <t>0.57</t>
  </si>
  <si>
    <t>0.57-a</t>
  </si>
  <si>
    <t>0.58</t>
  </si>
  <si>
    <t>0.59</t>
  </si>
  <si>
    <t>0.60</t>
  </si>
  <si>
    <t>0.61</t>
  </si>
  <si>
    <t>0.63</t>
  </si>
  <si>
    <t>0.64</t>
  </si>
  <si>
    <t>0.64-a</t>
  </si>
  <si>
    <t>0.65</t>
  </si>
  <si>
    <t>0.66</t>
  </si>
  <si>
    <t>0.67</t>
  </si>
  <si>
    <t>0.68</t>
  </si>
  <si>
    <t>archief</t>
  </si>
  <si>
    <t>0.69</t>
  </si>
  <si>
    <t>0.70</t>
  </si>
  <si>
    <t>0.71</t>
  </si>
  <si>
    <t>0.72</t>
  </si>
  <si>
    <t>0.73</t>
  </si>
  <si>
    <t>0.74</t>
  </si>
  <si>
    <t>0.74-a</t>
  </si>
  <si>
    <t>0.75</t>
  </si>
  <si>
    <t>0.76</t>
  </si>
  <si>
    <t>0.77</t>
  </si>
  <si>
    <t>0.78</t>
  </si>
  <si>
    <t>0.79</t>
  </si>
  <si>
    <t>0.80</t>
  </si>
  <si>
    <t>0.81</t>
  </si>
  <si>
    <t>0.82</t>
  </si>
  <si>
    <t>0.83</t>
  </si>
  <si>
    <t>0.84</t>
  </si>
  <si>
    <t>0.85</t>
  </si>
  <si>
    <t>0.85-a</t>
  </si>
  <si>
    <t>0.86</t>
  </si>
  <si>
    <t>0.87</t>
  </si>
  <si>
    <t>0.88</t>
  </si>
  <si>
    <t>0.89</t>
  </si>
  <si>
    <t>0.90</t>
  </si>
  <si>
    <t>0.91</t>
  </si>
  <si>
    <t>0.92</t>
  </si>
  <si>
    <t>0.93</t>
  </si>
  <si>
    <t>0.94</t>
  </si>
  <si>
    <t>0.95</t>
  </si>
  <si>
    <t>0.96</t>
  </si>
  <si>
    <t>0.97</t>
  </si>
  <si>
    <t>0.98</t>
  </si>
  <si>
    <t>1e Verdieping - Deel A</t>
  </si>
  <si>
    <t>1.01</t>
  </si>
  <si>
    <t>1.01-a</t>
  </si>
  <si>
    <t>1.01-v1</t>
  </si>
  <si>
    <t>vide</t>
  </si>
  <si>
    <t>nvt</t>
  </si>
  <si>
    <t>1.01-v2</t>
  </si>
  <si>
    <t>1.03</t>
  </si>
  <si>
    <t>1.03-a</t>
  </si>
  <si>
    <t>schacht</t>
  </si>
  <si>
    <t>1.04</t>
  </si>
  <si>
    <t>Praktijk</t>
  </si>
  <si>
    <t>1.05</t>
  </si>
  <si>
    <t>1.07</t>
  </si>
  <si>
    <t>1.08</t>
  </si>
  <si>
    <t>1.09</t>
  </si>
  <si>
    <t>1.12</t>
  </si>
  <si>
    <t>1.13</t>
  </si>
  <si>
    <t>1.13A</t>
  </si>
  <si>
    <t>COE</t>
  </si>
  <si>
    <t>1.13B</t>
  </si>
  <si>
    <t>Theorie 24</t>
  </si>
  <si>
    <t>1.13C</t>
  </si>
  <si>
    <t>1.13-e</t>
  </si>
  <si>
    <t>1e Verdieping - Deel B</t>
  </si>
  <si>
    <t>1.14</t>
  </si>
  <si>
    <t>technische ruimte</t>
  </si>
  <si>
    <t>1.15</t>
  </si>
  <si>
    <t>1.15-v1</t>
  </si>
  <si>
    <t>1.16</t>
  </si>
  <si>
    <t>n.v.t.</t>
  </si>
  <si>
    <t>1.18</t>
  </si>
  <si>
    <t>1.18-a</t>
  </si>
  <si>
    <t>1.18-v1</t>
  </si>
  <si>
    <t>1.18-v2</t>
  </si>
  <si>
    <t>1.19</t>
  </si>
  <si>
    <t>1.20</t>
  </si>
  <si>
    <t>1.21</t>
  </si>
  <si>
    <t>1.22</t>
  </si>
  <si>
    <t>1.23</t>
  </si>
  <si>
    <t>1.24</t>
  </si>
  <si>
    <t>1.25</t>
  </si>
  <si>
    <t>1.26</t>
  </si>
  <si>
    <t>1.27</t>
  </si>
  <si>
    <t>1.29</t>
  </si>
  <si>
    <t>1.30</t>
  </si>
  <si>
    <t>1.31</t>
  </si>
  <si>
    <t>1.32</t>
  </si>
  <si>
    <t>1.33</t>
  </si>
  <si>
    <t>1.34</t>
  </si>
  <si>
    <t>1.35</t>
  </si>
  <si>
    <t>1.36</t>
  </si>
  <si>
    <t>1.37</t>
  </si>
  <si>
    <t>1.38</t>
  </si>
  <si>
    <t>1.40</t>
  </si>
  <si>
    <t>1.41</t>
  </si>
  <si>
    <t>1.42</t>
  </si>
  <si>
    <t>1.43</t>
  </si>
  <si>
    <t>1.44</t>
  </si>
  <si>
    <t>1.45</t>
  </si>
  <si>
    <t>1.46</t>
  </si>
  <si>
    <t>1.47</t>
  </si>
  <si>
    <t>1.48</t>
  </si>
  <si>
    <t>1.49</t>
  </si>
  <si>
    <t>1.49-a</t>
  </si>
  <si>
    <t>1.50</t>
  </si>
  <si>
    <t>1.51</t>
  </si>
  <si>
    <t>serverruimte</t>
  </si>
  <si>
    <t>1.52</t>
  </si>
  <si>
    <t>1.53</t>
  </si>
  <si>
    <t>1.54</t>
  </si>
  <si>
    <t>cv-ruimte</t>
  </si>
  <si>
    <t>1.55</t>
  </si>
  <si>
    <t>1.56</t>
  </si>
  <si>
    <t>1.57</t>
  </si>
  <si>
    <t>1.57-a</t>
  </si>
  <si>
    <t>1.57-v1</t>
  </si>
  <si>
    <t>1.58</t>
  </si>
  <si>
    <t>hellingbaan</t>
  </si>
  <si>
    <t>1.58-v1</t>
  </si>
  <si>
    <t>1.58-v2</t>
  </si>
  <si>
    <t>1.58-v3</t>
  </si>
  <si>
    <t>1.59</t>
  </si>
  <si>
    <t>1.60</t>
  </si>
  <si>
    <t>1.61</t>
  </si>
  <si>
    <t>1.62</t>
  </si>
  <si>
    <t>1.63</t>
  </si>
  <si>
    <t>1.64</t>
  </si>
  <si>
    <t>1.65</t>
  </si>
  <si>
    <t>1.66</t>
  </si>
  <si>
    <t>1.67</t>
  </si>
  <si>
    <t>1.68</t>
  </si>
  <si>
    <t>1.69</t>
  </si>
  <si>
    <t>1.70</t>
  </si>
  <si>
    <t>1.71</t>
  </si>
  <si>
    <t>1.72</t>
  </si>
  <si>
    <t>1.73</t>
  </si>
  <si>
    <t>1.73-a</t>
  </si>
  <si>
    <t>1.74</t>
  </si>
  <si>
    <t>1.75</t>
  </si>
  <si>
    <t>1.76</t>
  </si>
  <si>
    <t>1.77</t>
  </si>
  <si>
    <t>1.78</t>
  </si>
  <si>
    <t>1.79</t>
  </si>
  <si>
    <t>1.80</t>
  </si>
  <si>
    <t>1.81</t>
  </si>
  <si>
    <t>1.82</t>
  </si>
  <si>
    <t>1.83</t>
  </si>
  <si>
    <t>1.84</t>
  </si>
  <si>
    <t>1.84-a</t>
  </si>
  <si>
    <t>1.85</t>
  </si>
  <si>
    <t>1.86</t>
  </si>
  <si>
    <t>1.87</t>
  </si>
  <si>
    <t>1.88</t>
  </si>
  <si>
    <t>2e Verdieping</t>
  </si>
  <si>
    <t>2.00</t>
  </si>
  <si>
    <t>pauzeruimte/gang</t>
  </si>
  <si>
    <t>2.00-v1</t>
  </si>
  <si>
    <t>2.01</t>
  </si>
  <si>
    <t>2.03</t>
  </si>
  <si>
    <t>2.04</t>
  </si>
  <si>
    <t>2.05</t>
  </si>
  <si>
    <t>2.06-a</t>
  </si>
  <si>
    <t>2.06-b</t>
  </si>
  <si>
    <t>2.07-a</t>
  </si>
  <si>
    <t>2.09</t>
  </si>
  <si>
    <t>2.10</t>
  </si>
  <si>
    <t>2.12</t>
  </si>
  <si>
    <t>2.13</t>
  </si>
  <si>
    <t>2.13-v1</t>
  </si>
  <si>
    <t>2.14</t>
  </si>
  <si>
    <t>2.15</t>
  </si>
  <si>
    <t>2.15-a</t>
  </si>
  <si>
    <t>2.15-v1</t>
  </si>
  <si>
    <t>2.16</t>
  </si>
  <si>
    <t>2.17</t>
  </si>
  <si>
    <t>2.17-a</t>
  </si>
  <si>
    <t>2.17-b</t>
  </si>
  <si>
    <t>2.17-v1</t>
  </si>
  <si>
    <t>2.18</t>
  </si>
  <si>
    <t>2.19</t>
  </si>
  <si>
    <t>2.20</t>
  </si>
  <si>
    <t>2.21</t>
  </si>
  <si>
    <t>2.22</t>
  </si>
  <si>
    <t>2.23</t>
  </si>
  <si>
    <t>2.24</t>
  </si>
  <si>
    <t>2.25</t>
  </si>
  <si>
    <t>2.26</t>
  </si>
  <si>
    <t>2.27</t>
  </si>
  <si>
    <t>2.28</t>
  </si>
  <si>
    <t>2.29</t>
  </si>
  <si>
    <t>2.30</t>
  </si>
  <si>
    <t>2.31</t>
  </si>
  <si>
    <t>3e Verdieping</t>
  </si>
  <si>
    <t>3.01</t>
  </si>
  <si>
    <t>3.01-a</t>
  </si>
  <si>
    <t>3.02</t>
  </si>
  <si>
    <t>liftuitloop</t>
  </si>
  <si>
    <t>3.03</t>
  </si>
  <si>
    <t>3.05</t>
  </si>
  <si>
    <t>3.11-v1</t>
  </si>
  <si>
    <t>3.19-v1</t>
  </si>
  <si>
    <t>3.23-v1</t>
  </si>
  <si>
    <t>3.29-v1</t>
  </si>
  <si>
    <t>Kelder</t>
  </si>
  <si>
    <t>K.01-a</t>
  </si>
  <si>
    <t>Gietvloer</t>
  </si>
  <si>
    <t>K.01-b</t>
  </si>
  <si>
    <t>K.02</t>
  </si>
  <si>
    <t>fietsen- brommerstalling</t>
  </si>
  <si>
    <t>K.03</t>
  </si>
  <si>
    <t>fietsenstalling</t>
  </si>
  <si>
    <t>K.04</t>
  </si>
  <si>
    <t>K.05</t>
  </si>
  <si>
    <t>portaal</t>
  </si>
  <si>
    <t>K.06</t>
  </si>
  <si>
    <t>K.08</t>
  </si>
  <si>
    <t>K.09</t>
  </si>
  <si>
    <t>oude cv-ruimte</t>
  </si>
  <si>
    <t>K.10</t>
  </si>
  <si>
    <t>hydrofoor</t>
  </si>
  <si>
    <t>K.11</t>
  </si>
  <si>
    <t>Polanerbaan 15</t>
  </si>
  <si>
    <t>S.01</t>
  </si>
  <si>
    <t>S.02</t>
  </si>
  <si>
    <t>S.03</t>
  </si>
  <si>
    <t>S.10</t>
  </si>
  <si>
    <t>S.11</t>
  </si>
  <si>
    <t>S.12</t>
  </si>
  <si>
    <t>S.12b</t>
  </si>
  <si>
    <t>S.13</t>
  </si>
  <si>
    <t>S.14</t>
  </si>
  <si>
    <t>S.14b</t>
  </si>
  <si>
    <t>S.15</t>
  </si>
  <si>
    <t>S.15b</t>
  </si>
  <si>
    <t>S.15c</t>
  </si>
  <si>
    <t>S.16</t>
  </si>
  <si>
    <t>S.17</t>
  </si>
  <si>
    <t>catering</t>
  </si>
  <si>
    <t>S.18</t>
  </si>
  <si>
    <t>spoelkeuken</t>
  </si>
  <si>
    <t>S.19</t>
  </si>
  <si>
    <t>opslag</t>
  </si>
  <si>
    <t>S.92</t>
  </si>
  <si>
    <t>S.93</t>
  </si>
  <si>
    <t>S.94</t>
  </si>
  <si>
    <t>S.95</t>
  </si>
  <si>
    <t>S.96</t>
  </si>
  <si>
    <t>toilet v</t>
  </si>
  <si>
    <t>S.97</t>
  </si>
  <si>
    <t>installatieruimte</t>
  </si>
  <si>
    <t>S.98</t>
  </si>
  <si>
    <t>sluis</t>
  </si>
  <si>
    <t>S.99</t>
  </si>
  <si>
    <t>verkeersruimte</t>
  </si>
  <si>
    <t>BG</t>
  </si>
  <si>
    <t>0.00</t>
  </si>
  <si>
    <t>0.03b</t>
  </si>
  <si>
    <t>receptie</t>
  </si>
  <si>
    <t>0.26</t>
  </si>
  <si>
    <t>toilet m</t>
  </si>
  <si>
    <t>0.94b</t>
  </si>
  <si>
    <t>0.99</t>
  </si>
  <si>
    <t>1e</t>
  </si>
  <si>
    <t>1.06</t>
  </si>
  <si>
    <t>studieruimte</t>
  </si>
  <si>
    <t>1.10</t>
  </si>
  <si>
    <t>1.11</t>
  </si>
  <si>
    <t>1.17</t>
  </si>
  <si>
    <t>1.28</t>
  </si>
  <si>
    <t>1.94</t>
  </si>
  <si>
    <t>1.95</t>
  </si>
  <si>
    <t>1.96</t>
  </si>
  <si>
    <t>toilet</t>
  </si>
  <si>
    <t>1.97</t>
  </si>
  <si>
    <t>1.98</t>
  </si>
  <si>
    <t>1.99</t>
  </si>
  <si>
    <t>2e</t>
  </si>
  <si>
    <t>2.11</t>
  </si>
  <si>
    <t>2.50</t>
  </si>
  <si>
    <t>2.52</t>
  </si>
  <si>
    <t>2.53</t>
  </si>
  <si>
    <t>2.99</t>
  </si>
  <si>
    <t>Groen van Prinsterersngl 52</t>
  </si>
  <si>
    <t>0A</t>
  </si>
  <si>
    <t>A.001</t>
  </si>
  <si>
    <t>A.002c</t>
  </si>
  <si>
    <t>toilet d.</t>
  </si>
  <si>
    <t>A.002d</t>
  </si>
  <si>
    <t>toilet h.</t>
  </si>
  <si>
    <t>A.002f</t>
  </si>
  <si>
    <t>kleedruimte</t>
  </si>
  <si>
    <t>A.002g</t>
  </si>
  <si>
    <t>douche</t>
  </si>
  <si>
    <t>A.002h</t>
  </si>
  <si>
    <t>A.002j</t>
  </si>
  <si>
    <t>A.003</t>
  </si>
  <si>
    <t>A.005</t>
  </si>
  <si>
    <t>A.005a</t>
  </si>
  <si>
    <t>A.007</t>
  </si>
  <si>
    <t>A.008</t>
  </si>
  <si>
    <t>A.009</t>
  </si>
  <si>
    <t>A.010A</t>
  </si>
  <si>
    <t>A.010B</t>
  </si>
  <si>
    <t>A.011a</t>
  </si>
  <si>
    <t>A.012</t>
  </si>
  <si>
    <t>A.013</t>
  </si>
  <si>
    <t>A.014</t>
  </si>
  <si>
    <t>A.015</t>
  </si>
  <si>
    <t>A.016</t>
  </si>
  <si>
    <t>A.017</t>
  </si>
  <si>
    <t>A.018A</t>
  </si>
  <si>
    <t>A.018-a</t>
  </si>
  <si>
    <t>A.018B</t>
  </si>
  <si>
    <t>A.019</t>
  </si>
  <si>
    <t>A.020</t>
  </si>
  <si>
    <t>A.022</t>
  </si>
  <si>
    <t>A.024</t>
  </si>
  <si>
    <t>A.026</t>
  </si>
  <si>
    <t>A.028</t>
  </si>
  <si>
    <t>1A</t>
  </si>
  <si>
    <t>A.100a</t>
  </si>
  <si>
    <t>A.100b</t>
  </si>
  <si>
    <t>A.100c</t>
  </si>
  <si>
    <t>A.100d</t>
  </si>
  <si>
    <t>A.100e</t>
  </si>
  <si>
    <t>A.101</t>
  </si>
  <si>
    <t>A.101a</t>
  </si>
  <si>
    <t>A.101b</t>
  </si>
  <si>
    <t>A.102</t>
  </si>
  <si>
    <t>A.102a</t>
  </si>
  <si>
    <t>A.103</t>
  </si>
  <si>
    <t>A.103a</t>
  </si>
  <si>
    <t>A.104</t>
  </si>
  <si>
    <t>A.105</t>
  </si>
  <si>
    <t>A.106</t>
  </si>
  <si>
    <t>A.107</t>
  </si>
  <si>
    <t>A.108</t>
  </si>
  <si>
    <t>A.108a</t>
  </si>
  <si>
    <t>A.109</t>
  </si>
  <si>
    <t>A.110</t>
  </si>
  <si>
    <t>A.111</t>
  </si>
  <si>
    <t>A.112</t>
  </si>
  <si>
    <t>A.113</t>
  </si>
  <si>
    <t>A.114</t>
  </si>
  <si>
    <t>magazijn</t>
  </si>
  <si>
    <t>A.115</t>
  </si>
  <si>
    <t>A.116</t>
  </si>
  <si>
    <t>cv</t>
  </si>
  <si>
    <t>A.117</t>
  </si>
  <si>
    <t>A.118</t>
  </si>
  <si>
    <t>A.120</t>
  </si>
  <si>
    <t>vergaderruimte</t>
  </si>
  <si>
    <t>A.122</t>
  </si>
  <si>
    <t>A.122a</t>
  </si>
  <si>
    <t>doka</t>
  </si>
  <si>
    <t>A.199-v1</t>
  </si>
  <si>
    <t>A.199-v2</t>
  </si>
  <si>
    <t>A.199-v3</t>
  </si>
  <si>
    <t>A.199-v4</t>
  </si>
  <si>
    <t>0B</t>
  </si>
  <si>
    <t>B.023</t>
  </si>
  <si>
    <t>B.027</t>
  </si>
  <si>
    <t>B.030</t>
  </si>
  <si>
    <t>B.030a</t>
  </si>
  <si>
    <t>leidingschacht</t>
  </si>
  <si>
    <t>B.031</t>
  </si>
  <si>
    <t>B.032</t>
  </si>
  <si>
    <t>B.033</t>
  </si>
  <si>
    <t>B.034</t>
  </si>
  <si>
    <t>B.034a</t>
  </si>
  <si>
    <t>B.035</t>
  </si>
  <si>
    <t>B.036</t>
  </si>
  <si>
    <t>B.037</t>
  </si>
  <si>
    <t>B.038</t>
  </si>
  <si>
    <t>B.039</t>
  </si>
  <si>
    <t>B.039a</t>
  </si>
  <si>
    <t>B.040</t>
  </si>
  <si>
    <t>repro</t>
  </si>
  <si>
    <t>B.041</t>
  </si>
  <si>
    <t>B.042a</t>
  </si>
  <si>
    <t>B.042b</t>
  </si>
  <si>
    <t>1B</t>
  </si>
  <si>
    <t>B.119</t>
  </si>
  <si>
    <t>B.121</t>
  </si>
  <si>
    <t>B.123</t>
  </si>
  <si>
    <t>B.124</t>
  </si>
  <si>
    <t>B.124a</t>
  </si>
  <si>
    <t>B.125</t>
  </si>
  <si>
    <t>B.126</t>
  </si>
  <si>
    <t>B.127</t>
  </si>
  <si>
    <t>B.128</t>
  </si>
  <si>
    <t>B.130</t>
  </si>
  <si>
    <t>B.132</t>
  </si>
  <si>
    <t>B.134</t>
  </si>
  <si>
    <t>B.136</t>
  </si>
  <si>
    <t>toilet-personeel d.</t>
  </si>
  <si>
    <t>B.138</t>
  </si>
  <si>
    <t>toilet-personeel h.</t>
  </si>
  <si>
    <t>B.138a</t>
  </si>
  <si>
    <t>2B</t>
  </si>
  <si>
    <t>B.200</t>
  </si>
  <si>
    <t>docentenwerkplek</t>
  </si>
  <si>
    <t>B.203</t>
  </si>
  <si>
    <t>B.204</t>
  </si>
  <si>
    <t>B.205</t>
  </si>
  <si>
    <t>B.206</t>
  </si>
  <si>
    <t>B.207</t>
  </si>
  <si>
    <t>B.207-a</t>
  </si>
  <si>
    <t>B.208</t>
  </si>
  <si>
    <t>B.209</t>
  </si>
  <si>
    <t>B.210</t>
  </si>
  <si>
    <t>B.211</t>
  </si>
  <si>
    <t>B.212</t>
  </si>
  <si>
    <t>B.212a</t>
  </si>
  <si>
    <t>B.214</t>
  </si>
  <si>
    <t>B.215</t>
  </si>
  <si>
    <t>B.216</t>
  </si>
  <si>
    <t>B.217</t>
  </si>
  <si>
    <t>B.218</t>
  </si>
  <si>
    <t>B.219</t>
  </si>
  <si>
    <t>B.220</t>
  </si>
  <si>
    <t>ict servicedesk</t>
  </si>
  <si>
    <t>B.221</t>
  </si>
  <si>
    <t>B.222</t>
  </si>
  <si>
    <t>B.223</t>
  </si>
  <si>
    <t>B.224</t>
  </si>
  <si>
    <t>B.230</t>
  </si>
  <si>
    <t>B.232</t>
  </si>
  <si>
    <t>3B</t>
  </si>
  <si>
    <t>B.300</t>
  </si>
  <si>
    <t>B.301</t>
  </si>
  <si>
    <t>B.302</t>
  </si>
  <si>
    <t>B.303</t>
  </si>
  <si>
    <t>B.304</t>
  </si>
  <si>
    <t>B.305</t>
  </si>
  <si>
    <t>B.306</t>
  </si>
  <si>
    <t>B.307</t>
  </si>
  <si>
    <t>B.308</t>
  </si>
  <si>
    <t>B.309</t>
  </si>
  <si>
    <t>B.310</t>
  </si>
  <si>
    <t>B.311</t>
  </si>
  <si>
    <t>B.312</t>
  </si>
  <si>
    <t>B.313</t>
  </si>
  <si>
    <t>B.314</t>
  </si>
  <si>
    <t>B.315</t>
  </si>
  <si>
    <t>B.316</t>
  </si>
  <si>
    <t>B.317</t>
  </si>
  <si>
    <t>B.318</t>
  </si>
  <si>
    <t>B.320</t>
  </si>
  <si>
    <t>B.322</t>
  </si>
  <si>
    <t>B.324</t>
  </si>
  <si>
    <t>B.G0l</t>
  </si>
  <si>
    <t>hal entree</t>
  </si>
  <si>
    <t>0C</t>
  </si>
  <si>
    <t>C.044</t>
  </si>
  <si>
    <t>C.046</t>
  </si>
  <si>
    <t>C.048</t>
  </si>
  <si>
    <t>C.048a</t>
  </si>
  <si>
    <t>C.048b</t>
  </si>
  <si>
    <t>C.048c</t>
  </si>
  <si>
    <t>C.048d</t>
  </si>
  <si>
    <t>C.050</t>
  </si>
  <si>
    <t>kantine winkel</t>
  </si>
  <si>
    <t>C.051</t>
  </si>
  <si>
    <t>1C</t>
  </si>
  <si>
    <t>C.051A</t>
  </si>
  <si>
    <t>C.051B</t>
  </si>
  <si>
    <t>C.051d</t>
  </si>
  <si>
    <t>C.051e</t>
  </si>
  <si>
    <t>C.051f</t>
  </si>
  <si>
    <t>C.051g</t>
  </si>
  <si>
    <t>C.051h</t>
  </si>
  <si>
    <t>C.051j</t>
  </si>
  <si>
    <t>C.051k</t>
  </si>
  <si>
    <t>C.051l</t>
  </si>
  <si>
    <t>C.052</t>
  </si>
  <si>
    <t>C.054</t>
  </si>
  <si>
    <t>opslag facilitair</t>
  </si>
  <si>
    <t>C.057</t>
  </si>
  <si>
    <t>C.057a</t>
  </si>
  <si>
    <t>C.059</t>
  </si>
  <si>
    <t>C.061</t>
  </si>
  <si>
    <t>C.065c</t>
  </si>
  <si>
    <t>C.129</t>
  </si>
  <si>
    <t>C.131</t>
  </si>
  <si>
    <t>C.133</t>
  </si>
  <si>
    <t>C.135</t>
  </si>
  <si>
    <t>C.137</t>
  </si>
  <si>
    <t>C.139</t>
  </si>
  <si>
    <t>C.139a</t>
  </si>
  <si>
    <t>C.140</t>
  </si>
  <si>
    <t>Personeelsruimte</t>
  </si>
  <si>
    <t>C.140a</t>
  </si>
  <si>
    <t>C.141</t>
  </si>
  <si>
    <t>C.142</t>
  </si>
  <si>
    <t>C.143</t>
  </si>
  <si>
    <t>C.143a</t>
  </si>
  <si>
    <t>C.144</t>
  </si>
  <si>
    <t>C.145</t>
  </si>
  <si>
    <t>C.146</t>
  </si>
  <si>
    <t>C.147</t>
  </si>
  <si>
    <t>C.149</t>
  </si>
  <si>
    <t>C.150</t>
  </si>
  <si>
    <t>C.151</t>
  </si>
  <si>
    <t>C.151c</t>
  </si>
  <si>
    <t>C.151d</t>
  </si>
  <si>
    <t>C.151e</t>
  </si>
  <si>
    <t>C.151f</t>
  </si>
  <si>
    <t>C.151g</t>
  </si>
  <si>
    <t>C.151h</t>
  </si>
  <si>
    <t>C.151i</t>
  </si>
  <si>
    <t>C.152</t>
  </si>
  <si>
    <t>C.152B</t>
  </si>
  <si>
    <t>C.153</t>
  </si>
  <si>
    <t>C.154</t>
  </si>
  <si>
    <t>C.156</t>
  </si>
  <si>
    <t>C.158</t>
  </si>
  <si>
    <t>C.160</t>
  </si>
  <si>
    <t>C.162</t>
  </si>
  <si>
    <t>C.164</t>
  </si>
  <si>
    <t>C.166</t>
  </si>
  <si>
    <t>C.168</t>
  </si>
  <si>
    <t>C.199-v1</t>
  </si>
  <si>
    <t>C.199-v2</t>
  </si>
  <si>
    <t>C.199-v3</t>
  </si>
  <si>
    <t>C.199-v4</t>
  </si>
  <si>
    <t>C.199-v5</t>
  </si>
  <si>
    <t>2C</t>
  </si>
  <si>
    <t>C.225</t>
  </si>
  <si>
    <t>C.227</t>
  </si>
  <si>
    <t>C.229</t>
  </si>
  <si>
    <t>C.231</t>
  </si>
  <si>
    <t>C.233</t>
  </si>
  <si>
    <t>C.234</t>
  </si>
  <si>
    <t>C.235</t>
  </si>
  <si>
    <t>C.236</t>
  </si>
  <si>
    <t>C.238</t>
  </si>
  <si>
    <t>C.239</t>
  </si>
  <si>
    <t>C.240</t>
  </si>
  <si>
    <t>C.241</t>
  </si>
  <si>
    <t>C.242</t>
  </si>
  <si>
    <t>C.243</t>
  </si>
  <si>
    <t>C.244</t>
  </si>
  <si>
    <t>C.245</t>
  </si>
  <si>
    <t>C.248</t>
  </si>
  <si>
    <t>C.250</t>
  </si>
  <si>
    <t>C.252</t>
  </si>
  <si>
    <t>C.254</t>
  </si>
  <si>
    <t>C.256</t>
  </si>
  <si>
    <t>C.258</t>
  </si>
  <si>
    <t>3C</t>
  </si>
  <si>
    <t>C.319</t>
  </si>
  <si>
    <t>C.321</t>
  </si>
  <si>
    <t>C.323</t>
  </si>
  <si>
    <t>C.325</t>
  </si>
  <si>
    <t>machinekamer</t>
  </si>
  <si>
    <t>C.326</t>
  </si>
  <si>
    <t>C.327</t>
  </si>
  <si>
    <t>werkkamer</t>
  </si>
  <si>
    <t>C.328</t>
  </si>
  <si>
    <t>C.330</t>
  </si>
  <si>
    <t>C.331</t>
  </si>
  <si>
    <t>C.333</t>
  </si>
  <si>
    <t>C.334</t>
  </si>
  <si>
    <t>C.335</t>
  </si>
  <si>
    <t>C.336</t>
  </si>
  <si>
    <t>C.337</t>
  </si>
  <si>
    <t>C.340</t>
  </si>
  <si>
    <t>C.342</t>
  </si>
  <si>
    <t>C.344</t>
  </si>
  <si>
    <t>C.344a</t>
  </si>
  <si>
    <t>provisie/berging</t>
  </si>
  <si>
    <t>C.344b</t>
  </si>
  <si>
    <t>wassen</t>
  </si>
  <si>
    <t>C.346</t>
  </si>
  <si>
    <t>C.348</t>
  </si>
  <si>
    <t>C.350</t>
  </si>
  <si>
    <t>C.352</t>
  </si>
  <si>
    <t>C.356</t>
  </si>
  <si>
    <t>C.358</t>
  </si>
  <si>
    <t>C.399-v1</t>
  </si>
  <si>
    <t>0D</t>
  </si>
  <si>
    <t>D.045</t>
  </si>
  <si>
    <t>D.045a</t>
  </si>
  <si>
    <t>E-kast</t>
  </si>
  <si>
    <t>D.065</t>
  </si>
  <si>
    <t>D.065a</t>
  </si>
  <si>
    <t>D.065b</t>
  </si>
  <si>
    <t>D.065c</t>
  </si>
  <si>
    <t>D.066</t>
  </si>
  <si>
    <t>D.067</t>
  </si>
  <si>
    <t>D.067a</t>
  </si>
  <si>
    <t>afspuitplaats</t>
  </si>
  <si>
    <t>D.067b</t>
  </si>
  <si>
    <t>D.067c</t>
  </si>
  <si>
    <t>werkplaats</t>
  </si>
  <si>
    <t>D.067d</t>
  </si>
  <si>
    <t>D.071a</t>
  </si>
  <si>
    <t>opslag praktijkruimte</t>
  </si>
  <si>
    <t>D.071c</t>
  </si>
  <si>
    <t>D.071d</t>
  </si>
  <si>
    <t>D.074</t>
  </si>
  <si>
    <t>D.074a</t>
  </si>
  <si>
    <t>D.076</t>
  </si>
  <si>
    <t>D.077</t>
  </si>
  <si>
    <t>D.077A</t>
  </si>
  <si>
    <t>D.078</t>
  </si>
  <si>
    <t>D.080</t>
  </si>
  <si>
    <t>D.082</t>
  </si>
  <si>
    <t>D.082a</t>
  </si>
  <si>
    <t>D.082b</t>
  </si>
  <si>
    <t>D.083</t>
  </si>
  <si>
    <t>D.084</t>
  </si>
  <si>
    <t>D.085</t>
  </si>
  <si>
    <t>D.085a</t>
  </si>
  <si>
    <t>D.086</t>
  </si>
  <si>
    <t>D.086A</t>
  </si>
  <si>
    <t>printer</t>
  </si>
  <si>
    <t>D.087</t>
  </si>
  <si>
    <t>D.088</t>
  </si>
  <si>
    <t>D.089a</t>
  </si>
  <si>
    <t>D.089b</t>
  </si>
  <si>
    <t>D.089c</t>
  </si>
  <si>
    <t>D.091</t>
  </si>
  <si>
    <t>D.093</t>
  </si>
  <si>
    <t>D.094</t>
  </si>
  <si>
    <t>D.095</t>
  </si>
  <si>
    <t>D.096</t>
  </si>
  <si>
    <t>D.097</t>
  </si>
  <si>
    <t>D.098</t>
  </si>
  <si>
    <t>1D</t>
  </si>
  <si>
    <t>D.101</t>
  </si>
  <si>
    <t>0E</t>
  </si>
  <si>
    <t>E.001</t>
  </si>
  <si>
    <t>Pers Ruimte</t>
  </si>
  <si>
    <t>E.002</t>
  </si>
  <si>
    <t>E.003</t>
  </si>
  <si>
    <t>E.004</t>
  </si>
  <si>
    <t>E.005</t>
  </si>
  <si>
    <t>E.006</t>
  </si>
  <si>
    <t>E.007</t>
  </si>
  <si>
    <t>E.008</t>
  </si>
  <si>
    <t>Regie</t>
  </si>
  <si>
    <t>E.011</t>
  </si>
  <si>
    <t>tochtsluis</t>
  </si>
  <si>
    <t>E.012</t>
  </si>
  <si>
    <t>E.013</t>
  </si>
  <si>
    <t>E.014</t>
  </si>
  <si>
    <t>E.015</t>
  </si>
  <si>
    <t>E.016</t>
  </si>
  <si>
    <t>E.021</t>
  </si>
  <si>
    <t>koffiehoek</t>
  </si>
  <si>
    <t>E.031</t>
  </si>
  <si>
    <t>E.032</t>
  </si>
  <si>
    <t>E.033</t>
  </si>
  <si>
    <t>E.034</t>
  </si>
  <si>
    <t>E.035</t>
  </si>
  <si>
    <t>E.036</t>
  </si>
  <si>
    <t>E.037</t>
  </si>
  <si>
    <t>E.038</t>
  </si>
  <si>
    <t>E.041</t>
  </si>
  <si>
    <t>1E</t>
  </si>
  <si>
    <t>E.101</t>
  </si>
  <si>
    <t>examenlokaal</t>
  </si>
  <si>
    <t>E.101b</t>
  </si>
  <si>
    <t>E.102</t>
  </si>
  <si>
    <t>E.103</t>
  </si>
  <si>
    <t>E.104</t>
  </si>
  <si>
    <t>E.105</t>
  </si>
  <si>
    <t>overleg</t>
  </si>
  <si>
    <t>E.106</t>
  </si>
  <si>
    <t>E.107</t>
  </si>
  <si>
    <t>E.108</t>
  </si>
  <si>
    <t>E.131</t>
  </si>
  <si>
    <t>E.133a</t>
  </si>
  <si>
    <t>E.133b</t>
  </si>
  <si>
    <t>E.134</t>
  </si>
  <si>
    <t>E.135</t>
  </si>
  <si>
    <t>E.136</t>
  </si>
  <si>
    <t>E.137</t>
  </si>
  <si>
    <t>E.138</t>
  </si>
  <si>
    <t>E.139</t>
  </si>
  <si>
    <t>E.140</t>
  </si>
  <si>
    <t>E.141a</t>
  </si>
  <si>
    <t>E.141b</t>
  </si>
  <si>
    <t>2E</t>
  </si>
  <si>
    <t>E.201</t>
  </si>
  <si>
    <t>kantoortuin</t>
  </si>
  <si>
    <t>E.202</t>
  </si>
  <si>
    <t>E.203</t>
  </si>
  <si>
    <t>E.204</t>
  </si>
  <si>
    <t>E.206</t>
  </si>
  <si>
    <t>printerruimte</t>
  </si>
  <si>
    <t>E.207</t>
  </si>
  <si>
    <t>E.208</t>
  </si>
  <si>
    <t>E.221</t>
  </si>
  <si>
    <t>E.231</t>
  </si>
  <si>
    <t>E.233a</t>
  </si>
  <si>
    <t>E.233b</t>
  </si>
  <si>
    <t>E.234</t>
  </si>
  <si>
    <t>E.235</t>
  </si>
  <si>
    <t>E.236</t>
  </si>
  <si>
    <t>E.237</t>
  </si>
  <si>
    <t>E.238</t>
  </si>
  <si>
    <t>E.239</t>
  </si>
  <si>
    <t>E.241</t>
  </si>
  <si>
    <t>3E</t>
  </si>
  <si>
    <t>E.301</t>
  </si>
  <si>
    <t>gangzone</t>
  </si>
  <si>
    <t>E.302</t>
  </si>
  <si>
    <t>E.303</t>
  </si>
  <si>
    <t>E.305</t>
  </si>
  <si>
    <t>E.306</t>
  </si>
  <si>
    <t>E.307</t>
  </si>
  <si>
    <t>E.309</t>
  </si>
  <si>
    <t>E.310</t>
  </si>
  <si>
    <t>E.311</t>
  </si>
  <si>
    <t>E.313</t>
  </si>
  <si>
    <t>E.315</t>
  </si>
  <si>
    <t>E.316</t>
  </si>
  <si>
    <t>testruimte</t>
  </si>
  <si>
    <t>E.318</t>
  </si>
  <si>
    <t>E.321</t>
  </si>
  <si>
    <t>E.331</t>
  </si>
  <si>
    <t>E.333a</t>
  </si>
  <si>
    <t>E.333b</t>
  </si>
  <si>
    <t>E.334</t>
  </si>
  <si>
    <t>E.335</t>
  </si>
  <si>
    <t>E.336</t>
  </si>
  <si>
    <t>E.337</t>
  </si>
  <si>
    <t>E.338</t>
  </si>
  <si>
    <t>E.339</t>
  </si>
  <si>
    <t>E.341</t>
  </si>
  <si>
    <t>4E</t>
  </si>
  <si>
    <t>E.401</t>
  </si>
  <si>
    <t>E.402</t>
  </si>
  <si>
    <t>OE</t>
  </si>
  <si>
    <t>EE</t>
  </si>
  <si>
    <t>onderzocht</t>
  </si>
  <si>
    <t>G.051i</t>
  </si>
  <si>
    <t>G.A0p</t>
  </si>
  <si>
    <t>O</t>
  </si>
  <si>
    <t>leeg</t>
  </si>
  <si>
    <t>G.A0q</t>
  </si>
  <si>
    <t>G.A1j</t>
  </si>
  <si>
    <t>G.A1k</t>
  </si>
  <si>
    <t>G.A1l</t>
  </si>
  <si>
    <t>G.A1m</t>
  </si>
  <si>
    <t>G.A1n</t>
  </si>
  <si>
    <t>G.B0m</t>
  </si>
  <si>
    <t>G.B0n</t>
  </si>
  <si>
    <t>G.B0o</t>
  </si>
  <si>
    <t>G.B1h</t>
  </si>
  <si>
    <t>G.B1i</t>
  </si>
  <si>
    <t>G.B2a</t>
  </si>
  <si>
    <t>G.B2b</t>
  </si>
  <si>
    <t>G.B2c</t>
  </si>
  <si>
    <t>G.B2d</t>
  </si>
  <si>
    <t>G.B3a</t>
  </si>
  <si>
    <t>G.B3b</t>
  </si>
  <si>
    <t>G.B3c</t>
  </si>
  <si>
    <t>G.B3d</t>
  </si>
  <si>
    <t>G.C0b</t>
  </si>
  <si>
    <t>G.C0c</t>
  </si>
  <si>
    <t>G.C0f</t>
  </si>
  <si>
    <t>entreehal</t>
  </si>
  <si>
    <t>G.C0j</t>
  </si>
  <si>
    <t>G.C0k</t>
  </si>
  <si>
    <t>G.C1a</t>
  </si>
  <si>
    <t>G.C1b</t>
  </si>
  <si>
    <t>G.C1c</t>
  </si>
  <si>
    <t>G.C1d</t>
  </si>
  <si>
    <t>G.C1e</t>
  </si>
  <si>
    <t>G.C1f</t>
  </si>
  <si>
    <t>G.C1g</t>
  </si>
  <si>
    <t>G.C2a</t>
  </si>
  <si>
    <t>G.C2b</t>
  </si>
  <si>
    <t>G.C2e</t>
  </si>
  <si>
    <t>G.C2f</t>
  </si>
  <si>
    <t>G.C3e</t>
  </si>
  <si>
    <t>G.C3f</t>
  </si>
  <si>
    <t>G.C3g</t>
  </si>
  <si>
    <t>G.D0e</t>
  </si>
  <si>
    <t>G.D0f</t>
  </si>
  <si>
    <t>G.D0g</t>
  </si>
  <si>
    <t>G.D0i</t>
  </si>
  <si>
    <t>L.C1.0</t>
  </si>
  <si>
    <t>lift b</t>
  </si>
  <si>
    <t>L.C1.1</t>
  </si>
  <si>
    <t>L.C1.2</t>
  </si>
  <si>
    <t>L.C1.3</t>
  </si>
  <si>
    <t>T.A1.0</t>
  </si>
  <si>
    <t>T.A1.1</t>
  </si>
  <si>
    <t>T.A2.0</t>
  </si>
  <si>
    <t>T.A2.1a</t>
  </si>
  <si>
    <t>T.A2.1b</t>
  </si>
  <si>
    <t>T.A2.2</t>
  </si>
  <si>
    <t>T.A2.3</t>
  </si>
  <si>
    <t>T.A3.0</t>
  </si>
  <si>
    <t>T.A3.1a</t>
  </si>
  <si>
    <t>T.A3.1b</t>
  </si>
  <si>
    <t>T.A4.0</t>
  </si>
  <si>
    <t>T.A4.1</t>
  </si>
  <si>
    <t>T.B1.0</t>
  </si>
  <si>
    <t>T.B1.1a</t>
  </si>
  <si>
    <t>T.B1.1b</t>
  </si>
  <si>
    <t>T.B1.2a</t>
  </si>
  <si>
    <t>T.B1.2b</t>
  </si>
  <si>
    <t>T.B1.3a</t>
  </si>
  <si>
    <t>T.B1.3b</t>
  </si>
  <si>
    <t>T.C1.0</t>
  </si>
  <si>
    <t>T.C1.1</t>
  </si>
  <si>
    <t>T.C1.2a</t>
  </si>
  <si>
    <t>T.C1.2b</t>
  </si>
  <si>
    <t>T.C1.3a</t>
  </si>
  <si>
    <t>T.C1.3b</t>
  </si>
  <si>
    <t>T.C2.0</t>
  </si>
  <si>
    <t>T.C2.1</t>
  </si>
  <si>
    <t>T.C2.2</t>
  </si>
  <si>
    <t>T.C2.3</t>
  </si>
  <si>
    <t>T.C3.1</t>
  </si>
  <si>
    <t>T.D0.0</t>
  </si>
  <si>
    <t>Storm Buysingstraat 18c</t>
  </si>
  <si>
    <t>0.03a</t>
  </si>
  <si>
    <t>gaskast</t>
  </si>
  <si>
    <t>0.05a</t>
  </si>
  <si>
    <t>toilet MIVA</t>
  </si>
  <si>
    <t>toilet D</t>
  </si>
  <si>
    <t>domeinarchief</t>
  </si>
  <si>
    <t>washok</t>
  </si>
  <si>
    <t>open werkruimte studenten</t>
  </si>
  <si>
    <t>0.25a</t>
  </si>
  <si>
    <t>toilet H</t>
  </si>
  <si>
    <t>0.30a</t>
  </si>
  <si>
    <t>opslag keuken</t>
  </si>
  <si>
    <t>traforuimte</t>
  </si>
  <si>
    <t>MER</t>
  </si>
  <si>
    <t>onderwijs service center</t>
  </si>
  <si>
    <t>0.75a</t>
  </si>
  <si>
    <t>0.75b</t>
  </si>
  <si>
    <t>traphal</t>
  </si>
  <si>
    <t>0.75c</t>
  </si>
  <si>
    <t>0.75d</t>
  </si>
  <si>
    <t>0.75e</t>
  </si>
  <si>
    <t>0.76a</t>
  </si>
  <si>
    <t>Eigen dienst</t>
  </si>
  <si>
    <t>1.08-s</t>
  </si>
  <si>
    <t>1.09a</t>
  </si>
  <si>
    <t>1.09b</t>
  </si>
  <si>
    <t>1.29-s</t>
  </si>
  <si>
    <t>computer</t>
  </si>
  <si>
    <t>EHBO</t>
  </si>
  <si>
    <t>1.59a</t>
  </si>
  <si>
    <t>1.59b</t>
  </si>
  <si>
    <t>1.59d</t>
  </si>
  <si>
    <t>1.59e</t>
  </si>
  <si>
    <t>1.59f</t>
  </si>
  <si>
    <t>1.59f-v1</t>
  </si>
  <si>
    <t>1.59f-v2</t>
  </si>
  <si>
    <t>1.59g</t>
  </si>
  <si>
    <t>1.59h</t>
  </si>
  <si>
    <t>1.59i</t>
  </si>
  <si>
    <t>1.59j</t>
  </si>
  <si>
    <t>1.59k</t>
  </si>
  <si>
    <t>1.60a</t>
  </si>
  <si>
    <t>1.60b</t>
  </si>
  <si>
    <t>1.60c</t>
  </si>
  <si>
    <t>1.60d</t>
  </si>
  <si>
    <t>2.02</t>
  </si>
  <si>
    <t>2.05-s</t>
  </si>
  <si>
    <t>2.07</t>
  </si>
  <si>
    <t>2.08</t>
  </si>
  <si>
    <t>praktijk</t>
  </si>
  <si>
    <t>2.10a</t>
  </si>
  <si>
    <t>2.10c</t>
  </si>
  <si>
    <t>2.10d</t>
  </si>
  <si>
    <t>2.10d-v1</t>
  </si>
  <si>
    <t>2.10e</t>
  </si>
  <si>
    <t>2.10f</t>
  </si>
  <si>
    <t>2.10g</t>
  </si>
  <si>
    <t>2.24-s</t>
  </si>
  <si>
    <t>2.26a</t>
  </si>
  <si>
    <t>2.26b</t>
  </si>
  <si>
    <t>2.32</t>
  </si>
  <si>
    <t>Breestraat 46</t>
  </si>
  <si>
    <t>00.01</t>
  </si>
  <si>
    <t>00.02</t>
  </si>
  <si>
    <t>00.03</t>
  </si>
  <si>
    <t>00.04</t>
  </si>
  <si>
    <t>00.05</t>
  </si>
  <si>
    <t>00.06</t>
  </si>
  <si>
    <t>00.07</t>
  </si>
  <si>
    <t>00.08</t>
  </si>
  <si>
    <t>00.09</t>
  </si>
  <si>
    <t>00.10</t>
  </si>
  <si>
    <t>miva</t>
  </si>
  <si>
    <t>00.11</t>
  </si>
  <si>
    <t>inrit parkeerkelder</t>
  </si>
  <si>
    <t>00.12</t>
  </si>
  <si>
    <t>vuilopslag</t>
  </si>
  <si>
    <t>00.13</t>
  </si>
  <si>
    <t>00.14</t>
  </si>
  <si>
    <t>00.15</t>
  </si>
  <si>
    <t>00.16</t>
  </si>
  <si>
    <t>00.17</t>
  </si>
  <si>
    <t>00.18</t>
  </si>
  <si>
    <t>examenarchief</t>
  </si>
  <si>
    <t>00.20</t>
  </si>
  <si>
    <t>00.21</t>
  </si>
  <si>
    <t>ontvangsthal</t>
  </si>
  <si>
    <t>00.22</t>
  </si>
  <si>
    <t>ser / data</t>
  </si>
  <si>
    <t>00.23</t>
  </si>
  <si>
    <t>pantry</t>
  </si>
  <si>
    <t>00.24</t>
  </si>
  <si>
    <t>vluchttrappenhuis</t>
  </si>
  <si>
    <t>00.25</t>
  </si>
  <si>
    <t>00.26</t>
  </si>
  <si>
    <t>00.27</t>
  </si>
  <si>
    <t>00.28</t>
  </si>
  <si>
    <t>00.29</t>
  </si>
  <si>
    <t>00.30</t>
  </si>
  <si>
    <t>00.31</t>
  </si>
  <si>
    <t>00.32</t>
  </si>
  <si>
    <t>00.33</t>
  </si>
  <si>
    <t>00.34</t>
  </si>
  <si>
    <t>00.35</t>
  </si>
  <si>
    <t>00.36</t>
  </si>
  <si>
    <t>00.37</t>
  </si>
  <si>
    <t>00.38</t>
  </si>
  <si>
    <t>00.39</t>
  </si>
  <si>
    <t>00.40</t>
  </si>
  <si>
    <t>00.41</t>
  </si>
  <si>
    <t>00.42</t>
  </si>
  <si>
    <t>00.43</t>
  </si>
  <si>
    <t>00.44</t>
  </si>
  <si>
    <t>00.45</t>
  </si>
  <si>
    <t>00.46</t>
  </si>
  <si>
    <t>00.47</t>
  </si>
  <si>
    <t>data / elektra</t>
  </si>
  <si>
    <t>00.48</t>
  </si>
  <si>
    <t>00.49</t>
  </si>
  <si>
    <t>00.50</t>
  </si>
  <si>
    <t>multifunctionele ruimte</t>
  </si>
  <si>
    <t>00.51</t>
  </si>
  <si>
    <t>00.52</t>
  </si>
  <si>
    <t>00.53</t>
  </si>
  <si>
    <t>Salon 21</t>
  </si>
  <si>
    <t>00.54</t>
  </si>
  <si>
    <t>salon 21</t>
  </si>
  <si>
    <t>00.55</t>
  </si>
  <si>
    <t>ruimte detaihandel</t>
  </si>
  <si>
    <t>00.56</t>
  </si>
  <si>
    <t>00.60</t>
  </si>
  <si>
    <t>00.61</t>
  </si>
  <si>
    <t>laden/lossen</t>
  </si>
  <si>
    <t>00.61a</t>
  </si>
  <si>
    <t>gas</t>
  </si>
  <si>
    <t>00.61b</t>
  </si>
  <si>
    <t>water</t>
  </si>
  <si>
    <t>00.62</t>
  </si>
  <si>
    <t>00.63</t>
  </si>
  <si>
    <t>00.64</t>
  </si>
  <si>
    <t>00.65</t>
  </si>
  <si>
    <t>plateaulift</t>
  </si>
  <si>
    <t>00.66</t>
  </si>
  <si>
    <t>00.67</t>
  </si>
  <si>
    <t>00.68</t>
  </si>
  <si>
    <t>00.69</t>
  </si>
  <si>
    <t>00.70</t>
  </si>
  <si>
    <t>00.71</t>
  </si>
  <si>
    <t>00.72</t>
  </si>
  <si>
    <t>01.01</t>
  </si>
  <si>
    <t>01.02</t>
  </si>
  <si>
    <t>01.03</t>
  </si>
  <si>
    <t>01.04</t>
  </si>
  <si>
    <t>01.05</t>
  </si>
  <si>
    <t>01.06</t>
  </si>
  <si>
    <t>01.07</t>
  </si>
  <si>
    <t>01.08</t>
  </si>
  <si>
    <t>01.09</t>
  </si>
  <si>
    <t>01.10</t>
  </si>
  <si>
    <t>01.11</t>
  </si>
  <si>
    <t>01.11a</t>
  </si>
  <si>
    <t>01.12</t>
  </si>
  <si>
    <t>01.13</t>
  </si>
  <si>
    <t>01.14</t>
  </si>
  <si>
    <t>open werkruimte</t>
  </si>
  <si>
    <t>01.14a</t>
  </si>
  <si>
    <t>01.14b</t>
  </si>
  <si>
    <t>01.14c</t>
  </si>
  <si>
    <t>01.15</t>
  </si>
  <si>
    <t>01.16</t>
  </si>
  <si>
    <t>01.17</t>
  </si>
  <si>
    <t>01.18</t>
  </si>
  <si>
    <t>01.19</t>
  </si>
  <si>
    <t>01.20</t>
  </si>
  <si>
    <t>01.21</t>
  </si>
  <si>
    <t>01.22</t>
  </si>
  <si>
    <t>01.23</t>
  </si>
  <si>
    <t>01.24</t>
  </si>
  <si>
    <t>01.25</t>
  </si>
  <si>
    <t>01.26</t>
  </si>
  <si>
    <t>01.27</t>
  </si>
  <si>
    <t>01.28</t>
  </si>
  <si>
    <t>01.29</t>
  </si>
  <si>
    <t>01.30</t>
  </si>
  <si>
    <t>01.31</t>
  </si>
  <si>
    <t>01.32</t>
  </si>
  <si>
    <t>examenbureau + secretariaat</t>
  </si>
  <si>
    <t>01.33</t>
  </si>
  <si>
    <t>kluis</t>
  </si>
  <si>
    <t>01.34</t>
  </si>
  <si>
    <t>01.35</t>
  </si>
  <si>
    <t>01.36</t>
  </si>
  <si>
    <t>01.37</t>
  </si>
  <si>
    <t>01.38</t>
  </si>
  <si>
    <t>01.39</t>
  </si>
  <si>
    <t>01.40</t>
  </si>
  <si>
    <t>01.41</t>
  </si>
  <si>
    <t>01.42</t>
  </si>
  <si>
    <t>01.43</t>
  </si>
  <si>
    <t>01.44</t>
  </si>
  <si>
    <t>01.45</t>
  </si>
  <si>
    <t>01.46</t>
  </si>
  <si>
    <t>01.47</t>
  </si>
  <si>
    <t>01.48</t>
  </si>
  <si>
    <t>01.49</t>
  </si>
  <si>
    <t>01.50</t>
  </si>
  <si>
    <t>leestafel</t>
  </si>
  <si>
    <t>01.51</t>
  </si>
  <si>
    <t>01.53</t>
  </si>
  <si>
    <t>01.61</t>
  </si>
  <si>
    <t>01.62</t>
  </si>
  <si>
    <t>01.63</t>
  </si>
  <si>
    <t>01.64</t>
  </si>
  <si>
    <t>02.01</t>
  </si>
  <si>
    <t>02.02</t>
  </si>
  <si>
    <t>02.03</t>
  </si>
  <si>
    <t>laf-ruimte</t>
  </si>
  <si>
    <t>02.03a</t>
  </si>
  <si>
    <t>voorruimte</t>
  </si>
  <si>
    <t>02.04</t>
  </si>
  <si>
    <t>02.05</t>
  </si>
  <si>
    <t>02.06</t>
  </si>
  <si>
    <t>02.07</t>
  </si>
  <si>
    <t>02.08</t>
  </si>
  <si>
    <t>02.09</t>
  </si>
  <si>
    <t>02.10</t>
  </si>
  <si>
    <t>02.11</t>
  </si>
  <si>
    <t>02.12</t>
  </si>
  <si>
    <t>mer / data / elektra</t>
  </si>
  <si>
    <t>02.12a</t>
  </si>
  <si>
    <t>02.13</t>
  </si>
  <si>
    <t>02.14</t>
  </si>
  <si>
    <t>02.15</t>
  </si>
  <si>
    <t>02.16</t>
  </si>
  <si>
    <t>02.17</t>
  </si>
  <si>
    <t>02.18</t>
  </si>
  <si>
    <t>02.19</t>
  </si>
  <si>
    <t>02.20</t>
  </si>
  <si>
    <t>02.21</t>
  </si>
  <si>
    <t>02.22</t>
  </si>
  <si>
    <t>02.24</t>
  </si>
  <si>
    <t>02.25</t>
  </si>
  <si>
    <t>02.26</t>
  </si>
  <si>
    <t>02.27</t>
  </si>
  <si>
    <t>02.28</t>
  </si>
  <si>
    <t>02.29</t>
  </si>
  <si>
    <t>02.30</t>
  </si>
  <si>
    <t>02.31</t>
  </si>
  <si>
    <t>02.33</t>
  </si>
  <si>
    <t>02.34</t>
  </si>
  <si>
    <t>02.35</t>
  </si>
  <si>
    <t>02.36</t>
  </si>
  <si>
    <t>02.37</t>
  </si>
  <si>
    <t>02.38</t>
  </si>
  <si>
    <t>02.39</t>
  </si>
  <si>
    <t>02.40</t>
  </si>
  <si>
    <t>02.41</t>
  </si>
  <si>
    <t>02.42</t>
  </si>
  <si>
    <t>02.43</t>
  </si>
  <si>
    <t>02.44</t>
  </si>
  <si>
    <t>02.45</t>
  </si>
  <si>
    <t>02.46</t>
  </si>
  <si>
    <t>02.60</t>
  </si>
  <si>
    <t>02.61</t>
  </si>
  <si>
    <t>02.62</t>
  </si>
  <si>
    <t>02.64</t>
  </si>
  <si>
    <t>02.65</t>
  </si>
  <si>
    <t>02.66</t>
  </si>
  <si>
    <t>3e</t>
  </si>
  <si>
    <t>03.01</t>
  </si>
  <si>
    <t>03.02</t>
  </si>
  <si>
    <t>03.03</t>
  </si>
  <si>
    <t>03.04</t>
  </si>
  <si>
    <t>03.05</t>
  </si>
  <si>
    <t>03.06</t>
  </si>
  <si>
    <t>03.07</t>
  </si>
  <si>
    <t>beton/steen</t>
  </si>
  <si>
    <t>03.08</t>
  </si>
  <si>
    <t>03.09</t>
  </si>
  <si>
    <t>03.10</t>
  </si>
  <si>
    <t>03.11</t>
  </si>
  <si>
    <t>03.12</t>
  </si>
  <si>
    <t>03.13</t>
  </si>
  <si>
    <t>03.14</t>
  </si>
  <si>
    <t>03.15</t>
  </si>
  <si>
    <t>03.16</t>
  </si>
  <si>
    <t>03.17</t>
  </si>
  <si>
    <t>03.18</t>
  </si>
  <si>
    <t>Theorie 12</t>
  </si>
  <si>
    <t>03.19</t>
  </si>
  <si>
    <t>03.20</t>
  </si>
  <si>
    <t>03.21</t>
  </si>
  <si>
    <t>03.22</t>
  </si>
  <si>
    <t>03.23</t>
  </si>
  <si>
    <t>03.24</t>
  </si>
  <si>
    <t>03.25</t>
  </si>
  <si>
    <t>03.26</t>
  </si>
  <si>
    <t>03.27</t>
  </si>
  <si>
    <t>03.28</t>
  </si>
  <si>
    <t>03.29</t>
  </si>
  <si>
    <t>03.30</t>
  </si>
  <si>
    <t>03.31</t>
  </si>
  <si>
    <t>03.32</t>
  </si>
  <si>
    <t>03.33</t>
  </si>
  <si>
    <t>03.34</t>
  </si>
  <si>
    <t>03.35</t>
  </si>
  <si>
    <t>03.36</t>
  </si>
  <si>
    <t>03.37</t>
  </si>
  <si>
    <t>03.60</t>
  </si>
  <si>
    <t>03.61</t>
  </si>
  <si>
    <t>03.63</t>
  </si>
  <si>
    <t>03.64</t>
  </si>
  <si>
    <t>03.65</t>
  </si>
  <si>
    <t>03.66</t>
  </si>
  <si>
    <t>K</t>
  </si>
  <si>
    <t>-1.00</t>
  </si>
  <si>
    <t>parkeergarage</t>
  </si>
  <si>
    <t>-1.01</t>
  </si>
  <si>
    <t>fietsenstalling leerlingen</t>
  </si>
  <si>
    <t>-1.02</t>
  </si>
  <si>
    <t>fietsenstalling docenten</t>
  </si>
  <si>
    <t>-1.03</t>
  </si>
  <si>
    <t>brommerstalling</t>
  </si>
  <si>
    <t>-1.04</t>
  </si>
  <si>
    <t>archief/berging</t>
  </si>
  <si>
    <t>-1.05</t>
  </si>
  <si>
    <t>-1.06</t>
  </si>
  <si>
    <t>technische dienst</t>
  </si>
  <si>
    <t>-1.07</t>
  </si>
  <si>
    <t>laagspanningsruimte</t>
  </si>
  <si>
    <t>-1.08</t>
  </si>
  <si>
    <t>-1.09</t>
  </si>
  <si>
    <t>-1.10</t>
  </si>
  <si>
    <t>-1.11</t>
  </si>
  <si>
    <t>-1.13</t>
  </si>
  <si>
    <t>liftschacht</t>
  </si>
  <si>
    <t>-1.14</t>
  </si>
  <si>
    <t>-1.15</t>
  </si>
  <si>
    <t>Opslag</t>
  </si>
  <si>
    <t>Lammeschans</t>
  </si>
  <si>
    <t>A-1.001</t>
  </si>
  <si>
    <t>A-1.002</t>
  </si>
  <si>
    <t>A-1.003</t>
  </si>
  <si>
    <t>A-1.004</t>
  </si>
  <si>
    <t>A-1.01.70</t>
  </si>
  <si>
    <t>A-1.02.80</t>
  </si>
  <si>
    <t>A-1.09.70</t>
  </si>
  <si>
    <t>A-1.106</t>
  </si>
  <si>
    <t>A-1.11.80</t>
  </si>
  <si>
    <t>B-1.01.70</t>
  </si>
  <si>
    <t>B-1.02.80</t>
  </si>
  <si>
    <t>B-1.09.70</t>
  </si>
  <si>
    <t>B-1.11.80</t>
  </si>
  <si>
    <t>B-1.206</t>
  </si>
  <si>
    <t>C-1.001</t>
  </si>
  <si>
    <t>C-1.01.80</t>
  </si>
  <si>
    <t>C-1.02</t>
  </si>
  <si>
    <t>beheerder</t>
  </si>
  <si>
    <t>C-1.02.70</t>
  </si>
  <si>
    <t>C-1.03</t>
  </si>
  <si>
    <t>pompput</t>
  </si>
  <si>
    <t>C-1.04</t>
  </si>
  <si>
    <t>C-1.05</t>
  </si>
  <si>
    <t>keuken/pantry</t>
  </si>
  <si>
    <t>C-1.360</t>
  </si>
  <si>
    <t>D-1.001</t>
  </si>
  <si>
    <t>D-1.002</t>
  </si>
  <si>
    <t>D-1.003</t>
  </si>
  <si>
    <t>D-1.01.70</t>
  </si>
  <si>
    <t>D-1.02.80</t>
  </si>
  <si>
    <t>D-1.38</t>
  </si>
  <si>
    <t>D-1.41</t>
  </si>
  <si>
    <t>E-1.01.70</t>
  </si>
  <si>
    <t>E-1.01.80</t>
  </si>
  <si>
    <t>E-1.562</t>
  </si>
  <si>
    <t>A0.01.50</t>
  </si>
  <si>
    <t>toiletten</t>
  </si>
  <si>
    <t>A0.01.55</t>
  </si>
  <si>
    <t>A0.01.70</t>
  </si>
  <si>
    <t>A0.02.60</t>
  </si>
  <si>
    <t>A0.02.71</t>
  </si>
  <si>
    <t>A0.02.72</t>
  </si>
  <si>
    <t>A0.02.80</t>
  </si>
  <si>
    <t>A0.09.70</t>
  </si>
  <si>
    <t>A0.11.80</t>
  </si>
  <si>
    <t>A0.21</t>
  </si>
  <si>
    <t>emballage/opslag</t>
  </si>
  <si>
    <t>A0.22</t>
  </si>
  <si>
    <t>laden en lossen</t>
  </si>
  <si>
    <t>A0.22.60</t>
  </si>
  <si>
    <t>A0.24</t>
  </si>
  <si>
    <t>container</t>
  </si>
  <si>
    <t>A0.26</t>
  </si>
  <si>
    <t>kleedkamer heren</t>
  </si>
  <si>
    <t>A0.27</t>
  </si>
  <si>
    <t>theorie 24</t>
  </si>
  <si>
    <t>A0.28</t>
  </si>
  <si>
    <t>kleedkamer dames</t>
  </si>
  <si>
    <t>A0.29</t>
  </si>
  <si>
    <t>ipc opslag</t>
  </si>
  <si>
    <t>A0.30</t>
  </si>
  <si>
    <t>A0.32</t>
  </si>
  <si>
    <t>A0.32.60</t>
  </si>
  <si>
    <t>A0.33</t>
  </si>
  <si>
    <t>A0.34</t>
  </si>
  <si>
    <t>containerruimte</t>
  </si>
  <si>
    <t>A0.35</t>
  </si>
  <si>
    <t>A0.36</t>
  </si>
  <si>
    <t>praktijkruimte</t>
  </si>
  <si>
    <t>B0.01.50</t>
  </si>
  <si>
    <t>B0.01.55</t>
  </si>
  <si>
    <t>B0.01.70</t>
  </si>
  <si>
    <t>B0.02.60</t>
  </si>
  <si>
    <t>B0.02.73</t>
  </si>
  <si>
    <t>B0.02.74</t>
  </si>
  <si>
    <t>B0.02.80</t>
  </si>
  <si>
    <t>B0.07</t>
  </si>
  <si>
    <t>B0.09</t>
  </si>
  <si>
    <t>SER-ruimte</t>
  </si>
  <si>
    <t>B0.09.70</t>
  </si>
  <si>
    <t>B0.11.80</t>
  </si>
  <si>
    <t>B0.13</t>
  </si>
  <si>
    <t>B0.15</t>
  </si>
  <si>
    <t>meetruimte</t>
  </si>
  <si>
    <t>B0.16</t>
  </si>
  <si>
    <t>B0.17</t>
  </si>
  <si>
    <t>B0.18</t>
  </si>
  <si>
    <t>B0.22</t>
  </si>
  <si>
    <t>B0.22.60</t>
  </si>
  <si>
    <t>B0.36</t>
  </si>
  <si>
    <t>B0.38</t>
  </si>
  <si>
    <t>B0.39</t>
  </si>
  <si>
    <t>B0.41</t>
  </si>
  <si>
    <t>B0.42</t>
  </si>
  <si>
    <t>trafo ruimte roc</t>
  </si>
  <si>
    <t>B0.43</t>
  </si>
  <si>
    <t>B0.44</t>
  </si>
  <si>
    <t>trafo ruimte</t>
  </si>
  <si>
    <t>B0.45</t>
  </si>
  <si>
    <t>B0.46</t>
  </si>
  <si>
    <t>B0.48</t>
  </si>
  <si>
    <t>trafo ruimte vmbo / parkeerg.</t>
  </si>
  <si>
    <t>B0.49</t>
  </si>
  <si>
    <t>C0.01.50</t>
  </si>
  <si>
    <t>douches</t>
  </si>
  <si>
    <t>C0.01.55</t>
  </si>
  <si>
    <t>C0.01.60</t>
  </si>
  <si>
    <t>C0.01.75</t>
  </si>
  <si>
    <t>C0.01.76</t>
  </si>
  <si>
    <t>C0.01.80</t>
  </si>
  <si>
    <t>C0.02.70</t>
  </si>
  <si>
    <t>C0.03</t>
  </si>
  <si>
    <t>C0.04</t>
  </si>
  <si>
    <t>C0.04.60</t>
  </si>
  <si>
    <t>AE.01.1</t>
  </si>
  <si>
    <t>kleedruimte docenten</t>
  </si>
  <si>
    <t>AE.01.50</t>
  </si>
  <si>
    <t>AE.01.56</t>
  </si>
  <si>
    <t>wk</t>
  </si>
  <si>
    <t>AE.01.70</t>
  </si>
  <si>
    <t>AE.02.1</t>
  </si>
  <si>
    <t>kleedruimte d</t>
  </si>
  <si>
    <t>AE.02.2</t>
  </si>
  <si>
    <t>kleedruimte h</t>
  </si>
  <si>
    <t>AE.02.3</t>
  </si>
  <si>
    <t>mer ruimte</t>
  </si>
  <si>
    <t>AE.02.60</t>
  </si>
  <si>
    <t>AE.02.80</t>
  </si>
  <si>
    <t>AE.03</t>
  </si>
  <si>
    <t>leskeuken</t>
  </si>
  <si>
    <t>AE.03.1</t>
  </si>
  <si>
    <t>AE.03.2</t>
  </si>
  <si>
    <t>AE.03.3</t>
  </si>
  <si>
    <t>restaurant</t>
  </si>
  <si>
    <t>AE.03.4</t>
  </si>
  <si>
    <t>AE.05</t>
  </si>
  <si>
    <t>AE.07</t>
  </si>
  <si>
    <t>AE.09.60</t>
  </si>
  <si>
    <t>AE.09.70</t>
  </si>
  <si>
    <t>AE.09-v</t>
  </si>
  <si>
    <t>AE.11</t>
  </si>
  <si>
    <t>bakkerij</t>
  </si>
  <si>
    <t>AE.11.1</t>
  </si>
  <si>
    <t>AE.11.2</t>
  </si>
  <si>
    <t>AE.11.3</t>
  </si>
  <si>
    <t>ovenruimte</t>
  </si>
  <si>
    <t>AE.11.4</t>
  </si>
  <si>
    <t>pattiserie</t>
  </si>
  <si>
    <t>AE.11.5</t>
  </si>
  <si>
    <t>AE.24</t>
  </si>
  <si>
    <t>practicum werktuigbouw</t>
  </si>
  <si>
    <t>AE.26</t>
  </si>
  <si>
    <t>docenten</t>
  </si>
  <si>
    <t>AE.28</t>
  </si>
  <si>
    <t>practicum montage en onderhoud</t>
  </si>
  <si>
    <t>AE.30</t>
  </si>
  <si>
    <t>practicum warmte- en koeltechniek</t>
  </si>
  <si>
    <t>AE.32</t>
  </si>
  <si>
    <t>workshop</t>
  </si>
  <si>
    <t>AE.34</t>
  </si>
  <si>
    <t>AE.36</t>
  </si>
  <si>
    <t>BE.01.50</t>
  </si>
  <si>
    <t>BE.01.56</t>
  </si>
  <si>
    <t>BE.01.70</t>
  </si>
  <si>
    <t>BE.02.60</t>
  </si>
  <si>
    <t>BE.02.80</t>
  </si>
  <si>
    <t>BE.03.1</t>
  </si>
  <si>
    <t>theorielokaal</t>
  </si>
  <si>
    <t>BE.03.2</t>
  </si>
  <si>
    <t>BE.04</t>
  </si>
  <si>
    <t>BE.06</t>
  </si>
  <si>
    <t>praktijkruimte elektrotechniek</t>
  </si>
  <si>
    <t>BE.06.1</t>
  </si>
  <si>
    <t>BE.06.2</t>
  </si>
  <si>
    <t>BE.06-v</t>
  </si>
  <si>
    <t>BE.06-v2</t>
  </si>
  <si>
    <t>BE.07.40</t>
  </si>
  <si>
    <t>BE.09.70</t>
  </si>
  <si>
    <t>BE.09-v</t>
  </si>
  <si>
    <t>BE.11-v</t>
  </si>
  <si>
    <t>BE.12-v</t>
  </si>
  <si>
    <t>BE.31.40</t>
  </si>
  <si>
    <t>BE.37</t>
  </si>
  <si>
    <t>BE.37-v</t>
  </si>
  <si>
    <t>BE.39</t>
  </si>
  <si>
    <t>BE.39.70</t>
  </si>
  <si>
    <t>BE.41.60</t>
  </si>
  <si>
    <t>BE.42</t>
  </si>
  <si>
    <t>laagspanningsruimte roc</t>
  </si>
  <si>
    <t>BE.43-v</t>
  </si>
  <si>
    <t>BE.44</t>
  </si>
  <si>
    <t>laagspanningsruimte parkeergarage</t>
  </si>
  <si>
    <t>BE.46</t>
  </si>
  <si>
    <t>laagspanningsruimte vmbo</t>
  </si>
  <si>
    <t>BE.47-v</t>
  </si>
  <si>
    <t>BE.49.70</t>
  </si>
  <si>
    <t>BE.49-v</t>
  </si>
  <si>
    <t>CE.01.60</t>
  </si>
  <si>
    <t>CE.01.80</t>
  </si>
  <si>
    <t>CE.02.50</t>
  </si>
  <si>
    <t>CE.02.56</t>
  </si>
  <si>
    <t>CE.02.70</t>
  </si>
  <si>
    <t>CE.03.40</t>
  </si>
  <si>
    <t>CE.04.40</t>
  </si>
  <si>
    <t>CE.05.40</t>
  </si>
  <si>
    <t>CE.06.40</t>
  </si>
  <si>
    <t>A1.01.50</t>
  </si>
  <si>
    <t>A1.01.56</t>
  </si>
  <si>
    <t>A1.01.70</t>
  </si>
  <si>
    <t>A1.02.60</t>
  </si>
  <si>
    <t>A1.02.61</t>
  </si>
  <si>
    <t>A1.02.80</t>
  </si>
  <si>
    <t>A1.03</t>
  </si>
  <si>
    <t>A1.04</t>
  </si>
  <si>
    <t>A1.08</t>
  </si>
  <si>
    <t>A1.09.60</t>
  </si>
  <si>
    <t>A1.09.70</t>
  </si>
  <si>
    <t>A1.10</t>
  </si>
  <si>
    <t>A1.11</t>
  </si>
  <si>
    <t>A1.11.80</t>
  </si>
  <si>
    <t>A1.12</t>
  </si>
  <si>
    <t>A1.14</t>
  </si>
  <si>
    <t>B1.01.50</t>
  </si>
  <si>
    <t>B1.01.56</t>
  </si>
  <si>
    <t>B1.01.70</t>
  </si>
  <si>
    <t>B1.02.60</t>
  </si>
  <si>
    <t>B1.02.80</t>
  </si>
  <si>
    <t>B1.03</t>
  </si>
  <si>
    <t>theorie / praktijk</t>
  </si>
  <si>
    <t>B1.07</t>
  </si>
  <si>
    <t>B1.08</t>
  </si>
  <si>
    <t>B1.09.60</t>
  </si>
  <si>
    <t>B1.09.70</t>
  </si>
  <si>
    <t>B1.11.80</t>
  </si>
  <si>
    <t>C1.01.50</t>
  </si>
  <si>
    <t>C1.01.55</t>
  </si>
  <si>
    <t>C1.01.60</t>
  </si>
  <si>
    <t>C1.01.61</t>
  </si>
  <si>
    <t>C1.01.80</t>
  </si>
  <si>
    <t>C1.02.70</t>
  </si>
  <si>
    <t>C1.03</t>
  </si>
  <si>
    <t>C1.03a</t>
  </si>
  <si>
    <t>C1.04</t>
  </si>
  <si>
    <t>balie</t>
  </si>
  <si>
    <t>C1.05</t>
  </si>
  <si>
    <t>C1.07.80</t>
  </si>
  <si>
    <t>C1.08.60</t>
  </si>
  <si>
    <t>C1.09.70</t>
  </si>
  <si>
    <t>C1.11</t>
  </si>
  <si>
    <t>voorportaal</t>
  </si>
  <si>
    <t>C1.11.61</t>
  </si>
  <si>
    <t>C1.13.01</t>
  </si>
  <si>
    <t>C1.13.02</t>
  </si>
  <si>
    <t>wachtruimte</t>
  </si>
  <si>
    <t>C1.14</t>
  </si>
  <si>
    <t>C1.15.60</t>
  </si>
  <si>
    <t>C1.15.61</t>
  </si>
  <si>
    <t>C1.16.1</t>
  </si>
  <si>
    <t>C1.16.2</t>
  </si>
  <si>
    <t>A2.01.50</t>
  </si>
  <si>
    <t>A2.01.56</t>
  </si>
  <si>
    <t>A2.01.70</t>
  </si>
  <si>
    <t>A2.02.60</t>
  </si>
  <si>
    <t>A2.02.80</t>
  </si>
  <si>
    <t>A2.03</t>
  </si>
  <si>
    <t>A2.04</t>
  </si>
  <si>
    <t>A2.06</t>
  </si>
  <si>
    <t>A2.08</t>
  </si>
  <si>
    <t>A2.09.70</t>
  </si>
  <si>
    <t>A2.11</t>
  </si>
  <si>
    <t>A2.11.80</t>
  </si>
  <si>
    <t>A2.12</t>
  </si>
  <si>
    <t>A2.14</t>
  </si>
  <si>
    <t>B2.01.50</t>
  </si>
  <si>
    <t>B2.01.56</t>
  </si>
  <si>
    <t>B2.01.70</t>
  </si>
  <si>
    <t>B2.02.60</t>
  </si>
  <si>
    <t>B2.02.80</t>
  </si>
  <si>
    <t>B2.03</t>
  </si>
  <si>
    <t>B2.04</t>
  </si>
  <si>
    <t>B2.04.60</t>
  </si>
  <si>
    <t>B2.07</t>
  </si>
  <si>
    <t>B2.09.70</t>
  </si>
  <si>
    <t>B2.10</t>
  </si>
  <si>
    <t>B2.11.80</t>
  </si>
  <si>
    <t>B2.12</t>
  </si>
  <si>
    <t>B2.13</t>
  </si>
  <si>
    <t>B2.29</t>
  </si>
  <si>
    <t>kantine</t>
  </si>
  <si>
    <t>B2.33</t>
  </si>
  <si>
    <t>B2.34</t>
  </si>
  <si>
    <t>C2.01.50</t>
  </si>
  <si>
    <t>C2.01.55</t>
  </si>
  <si>
    <t>C2.01.60</t>
  </si>
  <si>
    <t>C2.01.80</t>
  </si>
  <si>
    <t>C2.02.70</t>
  </si>
  <si>
    <t>C2.03</t>
  </si>
  <si>
    <t>C2.05</t>
  </si>
  <si>
    <t>C2.07.60</t>
  </si>
  <si>
    <t>C2.07.80</t>
  </si>
  <si>
    <t>C2.07-v</t>
  </si>
  <si>
    <t>C2.09.70</t>
  </si>
  <si>
    <t>C2.33-v</t>
  </si>
  <si>
    <t>RL13809</t>
  </si>
  <si>
    <t>roltrap</t>
  </si>
  <si>
    <t>RL13810</t>
  </si>
  <si>
    <t>A3.01</t>
  </si>
  <si>
    <t>belcel</t>
  </si>
  <si>
    <t>A3.01.50</t>
  </si>
  <si>
    <t>A3.01.56</t>
  </si>
  <si>
    <t>A3.01.70</t>
  </si>
  <si>
    <t>A3.02</t>
  </si>
  <si>
    <t>A3.02.60</t>
  </si>
  <si>
    <t>A3.02.80</t>
  </si>
  <si>
    <t>A3.03</t>
  </si>
  <si>
    <t>A3.04</t>
  </si>
  <si>
    <t>A3.05</t>
  </si>
  <si>
    <t>A3.06</t>
  </si>
  <si>
    <t>A3.07</t>
  </si>
  <si>
    <t>A3.08</t>
  </si>
  <si>
    <t>A3.09.70</t>
  </si>
  <si>
    <t>A3.10</t>
  </si>
  <si>
    <t>A3.11</t>
  </si>
  <si>
    <t>A3.11.80</t>
  </si>
  <si>
    <t>A3.12</t>
  </si>
  <si>
    <t>B2.21</t>
  </si>
  <si>
    <t>B2.23</t>
  </si>
  <si>
    <t>B2.27</t>
  </si>
  <si>
    <t>B3.01.50</t>
  </si>
  <si>
    <t>B3.01.55</t>
  </si>
  <si>
    <t>B3.01.70</t>
  </si>
  <si>
    <t>B3.02.60</t>
  </si>
  <si>
    <t>B3.02.80</t>
  </si>
  <si>
    <t>B3.03</t>
  </si>
  <si>
    <t>B3.04</t>
  </si>
  <si>
    <t>B3.06</t>
  </si>
  <si>
    <t>B3.07</t>
  </si>
  <si>
    <t>B3.09</t>
  </si>
  <si>
    <t>B3.09.70</t>
  </si>
  <si>
    <t>B3.11.80</t>
  </si>
  <si>
    <t>B3.15</t>
  </si>
  <si>
    <t>B3.22</t>
  </si>
  <si>
    <t>C3.01.60</t>
  </si>
  <si>
    <t>C3.01.80</t>
  </si>
  <si>
    <t>C3.02.50</t>
  </si>
  <si>
    <t>C3.02.56</t>
  </si>
  <si>
    <t>C3.02.70</t>
  </si>
  <si>
    <t>C3.03.01</t>
  </si>
  <si>
    <t>koelcel</t>
  </si>
  <si>
    <t>C3.03.02</t>
  </si>
  <si>
    <t>vriescel</t>
  </si>
  <si>
    <t>C3.03.03</t>
  </si>
  <si>
    <t>C3.04.01</t>
  </si>
  <si>
    <t>afwas</t>
  </si>
  <si>
    <t>C3.04.02</t>
  </si>
  <si>
    <t>C3.05.40</t>
  </si>
  <si>
    <t>C3.06</t>
  </si>
  <si>
    <t>keuken bedrijfsrestaurant</t>
  </si>
  <si>
    <t>C3.07.80</t>
  </si>
  <si>
    <t>C3.08</t>
  </si>
  <si>
    <t>koken</t>
  </si>
  <si>
    <t>C3.09.70</t>
  </si>
  <si>
    <t>C3.12</t>
  </si>
  <si>
    <t>uitgifte bedrijfsrestaurant</t>
  </si>
  <si>
    <t>C3.22-v</t>
  </si>
  <si>
    <t>RL13811</t>
  </si>
  <si>
    <t>A4.01.50</t>
  </si>
  <si>
    <t>A4.01.56</t>
  </si>
  <si>
    <t>A4.01.70</t>
  </si>
  <si>
    <t>A4.02.60</t>
  </si>
  <si>
    <t>A4.02.80</t>
  </si>
  <si>
    <t>A4.03</t>
  </si>
  <si>
    <t>A4.04</t>
  </si>
  <si>
    <t>A4.05</t>
  </si>
  <si>
    <t>A4.09.70</t>
  </si>
  <si>
    <t>A4.10</t>
  </si>
  <si>
    <t>A4.11</t>
  </si>
  <si>
    <t>A4.11.80</t>
  </si>
  <si>
    <t>A4.14</t>
  </si>
  <si>
    <t>B4.01.50</t>
  </si>
  <si>
    <t>B4.01.55</t>
  </si>
  <si>
    <t>B4.01.70</t>
  </si>
  <si>
    <t>B4.02.60</t>
  </si>
  <si>
    <t>B4.02.80</t>
  </si>
  <si>
    <t>B4.03</t>
  </si>
  <si>
    <t>B4.04</t>
  </si>
  <si>
    <t>B4.08</t>
  </si>
  <si>
    <t>B4.09.60</t>
  </si>
  <si>
    <t>B4.09.70</t>
  </si>
  <si>
    <t>B4.11</t>
  </si>
  <si>
    <t>B4.11.80</t>
  </si>
  <si>
    <t>B4.17</t>
  </si>
  <si>
    <t>B4.20</t>
  </si>
  <si>
    <t>B4.22</t>
  </si>
  <si>
    <t>B4.24</t>
  </si>
  <si>
    <t>B4.28</t>
  </si>
  <si>
    <t>B4.38</t>
  </si>
  <si>
    <t>B4.44</t>
  </si>
  <si>
    <t>B4.46</t>
  </si>
  <si>
    <t>C4.01.80</t>
  </si>
  <si>
    <t>C4.02.50</t>
  </si>
  <si>
    <t>C4.02.56</t>
  </si>
  <si>
    <t>C4.02.70</t>
  </si>
  <si>
    <t>C4.03</t>
  </si>
  <si>
    <t>C4.04</t>
  </si>
  <si>
    <t>C4.07</t>
  </si>
  <si>
    <t>C4.07.80</t>
  </si>
  <si>
    <t>C4.08</t>
  </si>
  <si>
    <t>C4.09</t>
  </si>
  <si>
    <t>C4.09.60</t>
  </si>
  <si>
    <t>C4.09.70</t>
  </si>
  <si>
    <t>C4.09-v</t>
  </si>
  <si>
    <t>C4.10</t>
  </si>
  <si>
    <t>A5.01</t>
  </si>
  <si>
    <t>A5.01.50</t>
  </si>
  <si>
    <t>A5.01.56</t>
  </si>
  <si>
    <t>A5.02</t>
  </si>
  <si>
    <t>A5.02.60</t>
  </si>
  <si>
    <t>A5.02.70</t>
  </si>
  <si>
    <t>A5.02.80</t>
  </si>
  <si>
    <t>A5.03</t>
  </si>
  <si>
    <t>A5.04</t>
  </si>
  <si>
    <t>A5.05</t>
  </si>
  <si>
    <t>A5.06</t>
  </si>
  <si>
    <t>A5.07</t>
  </si>
  <si>
    <t>A5.08</t>
  </si>
  <si>
    <t>A5.09.70</t>
  </si>
  <si>
    <t>A5.10</t>
  </si>
  <si>
    <t>A5.11</t>
  </si>
  <si>
    <t>A5.11.80</t>
  </si>
  <si>
    <t>B5.01.50</t>
  </si>
  <si>
    <t>B5.01.55</t>
  </si>
  <si>
    <t>B5.01.70</t>
  </si>
  <si>
    <t>B5.02.60</t>
  </si>
  <si>
    <t>B5.02.80</t>
  </si>
  <si>
    <t>B5.03</t>
  </si>
  <si>
    <t>AutoCAD lokaal</t>
  </si>
  <si>
    <t>B5.04</t>
  </si>
  <si>
    <t>B5.08</t>
  </si>
  <si>
    <t>B5.09.70</t>
  </si>
  <si>
    <t>B5.13</t>
  </si>
  <si>
    <t>B5.250</t>
  </si>
  <si>
    <t>B5.38</t>
  </si>
  <si>
    <t>B5.40</t>
  </si>
  <si>
    <t>B5.42</t>
  </si>
  <si>
    <t>B5.44</t>
  </si>
  <si>
    <t>B5.46</t>
  </si>
  <si>
    <t>C5.01.80</t>
  </si>
  <si>
    <t>C5.02.50</t>
  </si>
  <si>
    <t>C5.02.56</t>
  </si>
  <si>
    <t>C5.02.60</t>
  </si>
  <si>
    <t>C5.02.70</t>
  </si>
  <si>
    <t>C5.03</t>
  </si>
  <si>
    <t>C5.06</t>
  </si>
  <si>
    <t>C5.07</t>
  </si>
  <si>
    <t>C5.07.80</t>
  </si>
  <si>
    <t>C5.09</t>
  </si>
  <si>
    <t>C5.09.60</t>
  </si>
  <si>
    <t>C5.09.70</t>
  </si>
  <si>
    <t>C5.11</t>
  </si>
  <si>
    <t>C5.17</t>
  </si>
  <si>
    <t>C5.19</t>
  </si>
  <si>
    <t>C5.22</t>
  </si>
  <si>
    <t>theorie+zorg lokaal</t>
  </si>
  <si>
    <t>C5.23</t>
  </si>
  <si>
    <t>C5.24</t>
  </si>
  <si>
    <t>C5.27</t>
  </si>
  <si>
    <t>C5.29</t>
  </si>
  <si>
    <t>C5.30</t>
  </si>
  <si>
    <t>A6.01.50</t>
  </si>
  <si>
    <t>A6.01.56</t>
  </si>
  <si>
    <t>A6.01.70</t>
  </si>
  <si>
    <t>A6.02.60</t>
  </si>
  <si>
    <t>A6.02.80</t>
  </si>
  <si>
    <t>A6.03</t>
  </si>
  <si>
    <t>A6.04</t>
  </si>
  <si>
    <t>A6.06</t>
  </si>
  <si>
    <t>A6.07</t>
  </si>
  <si>
    <t>A6.09</t>
  </si>
  <si>
    <t>A6.09.60</t>
  </si>
  <si>
    <t>A6.09.70</t>
  </si>
  <si>
    <t>A6.11</t>
  </si>
  <si>
    <t>crealokaal</t>
  </si>
  <si>
    <t>A6.11.80</t>
  </si>
  <si>
    <t>A6.13</t>
  </si>
  <si>
    <t>A6.20</t>
  </si>
  <si>
    <t>A6.21</t>
  </si>
  <si>
    <t>A6.23</t>
  </si>
  <si>
    <t>A6.28</t>
  </si>
  <si>
    <t>A6.29</t>
  </si>
  <si>
    <t>A6.30</t>
  </si>
  <si>
    <t>A6.31</t>
  </si>
  <si>
    <t>A6.33</t>
  </si>
  <si>
    <t>A6.34</t>
  </si>
  <si>
    <t>drama en bewegen</t>
  </si>
  <si>
    <t>A6.36</t>
  </si>
  <si>
    <t>rust / kolfruimte</t>
  </si>
  <si>
    <t>B6.01.50</t>
  </si>
  <si>
    <t>B6.01.55</t>
  </si>
  <si>
    <t>B6.01.70</t>
  </si>
  <si>
    <t>B6.02.60</t>
  </si>
  <si>
    <t>B6.02.80</t>
  </si>
  <si>
    <t>B6.03</t>
  </si>
  <si>
    <t>B6.06</t>
  </si>
  <si>
    <t>B6.07</t>
  </si>
  <si>
    <t>B6.08</t>
  </si>
  <si>
    <t>B6.09.60</t>
  </si>
  <si>
    <t>B6.09.70</t>
  </si>
  <si>
    <t>B6.10</t>
  </si>
  <si>
    <t>B6.11.80</t>
  </si>
  <si>
    <t>B6.12</t>
  </si>
  <si>
    <t>B6.13</t>
  </si>
  <si>
    <t>B6.14</t>
  </si>
  <si>
    <t>B6.36</t>
  </si>
  <si>
    <t>B6.38</t>
  </si>
  <si>
    <t>B6.44</t>
  </si>
  <si>
    <t>B6.46</t>
  </si>
  <si>
    <t>C6.01.80</t>
  </si>
  <si>
    <t>C6.02.50</t>
  </si>
  <si>
    <t>C6.02.56</t>
  </si>
  <si>
    <t>C6.02.60</t>
  </si>
  <si>
    <t>C6.02.70</t>
  </si>
  <si>
    <t>C6.03</t>
  </si>
  <si>
    <t>C6.04</t>
  </si>
  <si>
    <t>C6.06</t>
  </si>
  <si>
    <t>C6.07</t>
  </si>
  <si>
    <t>C6.07.80</t>
  </si>
  <si>
    <t>C6.08</t>
  </si>
  <si>
    <t>C6.09.60</t>
  </si>
  <si>
    <t>C6.09.70</t>
  </si>
  <si>
    <t>C6.11</t>
  </si>
  <si>
    <t>C6.17</t>
  </si>
  <si>
    <t>C6.18</t>
  </si>
  <si>
    <t>open leergebied</t>
  </si>
  <si>
    <t>C6.19</t>
  </si>
  <si>
    <t>C6.24</t>
  </si>
  <si>
    <t>C6.27</t>
  </si>
  <si>
    <t>C6.29</t>
  </si>
  <si>
    <t>C6.30</t>
  </si>
  <si>
    <t>C6.31</t>
  </si>
  <si>
    <t>C6.32</t>
  </si>
  <si>
    <t>C6.33</t>
  </si>
  <si>
    <t>C6.37</t>
  </si>
  <si>
    <t>C6.38</t>
  </si>
  <si>
    <t>C6.39</t>
  </si>
  <si>
    <t>C6.39.80</t>
  </si>
  <si>
    <t>C6.41.70</t>
  </si>
  <si>
    <t>C6.43</t>
  </si>
  <si>
    <t>C6.44</t>
  </si>
  <si>
    <t>C6.46</t>
  </si>
  <si>
    <t>C6.49</t>
  </si>
  <si>
    <t>C6.49.60</t>
  </si>
  <si>
    <t>C6.49.80</t>
  </si>
  <si>
    <t>C6.50</t>
  </si>
  <si>
    <t>C6.50.50</t>
  </si>
  <si>
    <t>C6.50.56</t>
  </si>
  <si>
    <t>C6.50.70</t>
  </si>
  <si>
    <t>A7.01.50</t>
  </si>
  <si>
    <t>A7.01.56</t>
  </si>
  <si>
    <t>A7.01.70</t>
  </si>
  <si>
    <t>A7.02.60</t>
  </si>
  <si>
    <t>A7.02.80</t>
  </si>
  <si>
    <t>A7.03</t>
  </si>
  <si>
    <t>A7.06</t>
  </si>
  <si>
    <t>A7.08</t>
  </si>
  <si>
    <t>A7.09</t>
  </si>
  <si>
    <t>A7.09.60</t>
  </si>
  <si>
    <t>A7.09.70</t>
  </si>
  <si>
    <t>A7.11</t>
  </si>
  <si>
    <t>A7.11.80</t>
  </si>
  <si>
    <t>A7.13</t>
  </si>
  <si>
    <t>A7.22</t>
  </si>
  <si>
    <t>A7.23</t>
  </si>
  <si>
    <t>A7.29</t>
  </si>
  <si>
    <t>A7.30</t>
  </si>
  <si>
    <t>A7.31</t>
  </si>
  <si>
    <t>A7.32</t>
  </si>
  <si>
    <t>A7.36</t>
  </si>
  <si>
    <t>B7.01.50</t>
  </si>
  <si>
    <t>B7.01.55</t>
  </si>
  <si>
    <t>B7.01.70</t>
  </si>
  <si>
    <t>B7.02.60</t>
  </si>
  <si>
    <t>B7.02.80</t>
  </si>
  <si>
    <t>B7.03</t>
  </si>
  <si>
    <t>B7.06</t>
  </si>
  <si>
    <t>B7.08</t>
  </si>
  <si>
    <t>B7.09.70</t>
  </si>
  <si>
    <t>B7.10</t>
  </si>
  <si>
    <t>B7.11.80</t>
  </si>
  <si>
    <t>B7.13</t>
  </si>
  <si>
    <t>B7.36</t>
  </si>
  <si>
    <t>B7.38</t>
  </si>
  <si>
    <t>B7.44</t>
  </si>
  <si>
    <t>B7.46</t>
  </si>
  <si>
    <t>C7.01.80</t>
  </si>
  <si>
    <t>C7.02.50</t>
  </si>
  <si>
    <t>C7.02.56</t>
  </si>
  <si>
    <t>C7.02.70</t>
  </si>
  <si>
    <t>C7.03</t>
  </si>
  <si>
    <t>C7.06</t>
  </si>
  <si>
    <t>C7.07.80</t>
  </si>
  <si>
    <t>C7.09</t>
  </si>
  <si>
    <t>C7.09.70</t>
  </si>
  <si>
    <t>C7.10</t>
  </si>
  <si>
    <t>C7.11</t>
  </si>
  <si>
    <t>C7.13</t>
  </si>
  <si>
    <t>C7.14</t>
  </si>
  <si>
    <t>A8.01.50</t>
  </si>
  <si>
    <t>A8.01.56</t>
  </si>
  <si>
    <t>A8.01.70</t>
  </si>
  <si>
    <t>A8.02.60</t>
  </si>
  <si>
    <t>A8.02.80</t>
  </si>
  <si>
    <t>A8.03</t>
  </si>
  <si>
    <t>A8.06</t>
  </si>
  <si>
    <t>A8.09</t>
  </si>
  <si>
    <t>A8.09.70</t>
  </si>
  <si>
    <t>A8.11</t>
  </si>
  <si>
    <t>A8.11.80</t>
  </si>
  <si>
    <t>A8.13</t>
  </si>
  <si>
    <t>ciscolab</t>
  </si>
  <si>
    <t>A8.17</t>
  </si>
  <si>
    <t>A8.18</t>
  </si>
  <si>
    <t>A8.20</t>
  </si>
  <si>
    <t>A8.25</t>
  </si>
  <si>
    <t>hardwarelab</t>
  </si>
  <si>
    <t>A8.26</t>
  </si>
  <si>
    <t>A8.27</t>
  </si>
  <si>
    <t>A8.28</t>
  </si>
  <si>
    <t>A8.31</t>
  </si>
  <si>
    <t>A8.32</t>
  </si>
  <si>
    <t>B8.01.50</t>
  </si>
  <si>
    <t>B8.01.55</t>
  </si>
  <si>
    <t>B8.01.70</t>
  </si>
  <si>
    <t>B8.02.80</t>
  </si>
  <si>
    <t>B8.03</t>
  </si>
  <si>
    <t>B8.06</t>
  </si>
  <si>
    <t>B8.09.60</t>
  </si>
  <si>
    <t>B8.09.70</t>
  </si>
  <si>
    <t>B8.10</t>
  </si>
  <si>
    <t>B8.11.80</t>
  </si>
  <si>
    <t>B8.12</t>
  </si>
  <si>
    <t>B8.14</t>
  </si>
  <si>
    <t>B8.36</t>
  </si>
  <si>
    <t>B8.38</t>
  </si>
  <si>
    <t>B8.44</t>
  </si>
  <si>
    <t>B8.46</t>
  </si>
  <si>
    <t>C8.01.80</t>
  </si>
  <si>
    <t>C8.02.50</t>
  </si>
  <si>
    <t>C8.02.56</t>
  </si>
  <si>
    <t>C8.02.60</t>
  </si>
  <si>
    <t>C8.02.70</t>
  </si>
  <si>
    <t>C8.03</t>
  </si>
  <si>
    <t>simulatie</t>
  </si>
  <si>
    <t>C8.06</t>
  </si>
  <si>
    <t>C8.07.80</t>
  </si>
  <si>
    <t>C8.09</t>
  </si>
  <si>
    <t>C8.09.70</t>
  </si>
  <si>
    <t>C8.10.1</t>
  </si>
  <si>
    <t>C8.10.2</t>
  </si>
  <si>
    <t>C8.11</t>
  </si>
  <si>
    <t>C8.12</t>
  </si>
  <si>
    <t>A9.01</t>
  </si>
  <si>
    <t>regieruimte</t>
  </si>
  <si>
    <t>A9.02.60</t>
  </si>
  <si>
    <t>A9.03</t>
  </si>
  <si>
    <t>opslag uitgifte</t>
  </si>
  <si>
    <t>A9.05</t>
  </si>
  <si>
    <t>studio/greenroom</t>
  </si>
  <si>
    <t>A9.06</t>
  </si>
  <si>
    <t>A9.100</t>
  </si>
  <si>
    <t>A9.101</t>
  </si>
  <si>
    <t>A9.102</t>
  </si>
  <si>
    <t>A9.105</t>
  </si>
  <si>
    <t>A9.11</t>
  </si>
  <si>
    <t>A9.13</t>
  </si>
  <si>
    <t>A9.13.1</t>
  </si>
  <si>
    <t>A9.13.2</t>
  </si>
  <si>
    <t>A9.150</t>
  </si>
  <si>
    <t>A9.151</t>
  </si>
  <si>
    <t>A9.18</t>
  </si>
  <si>
    <t>A9.20</t>
  </si>
  <si>
    <t>A9.23</t>
  </si>
  <si>
    <t>A9.24</t>
  </si>
  <si>
    <t>A9.25</t>
  </si>
  <si>
    <t>A9.26</t>
  </si>
  <si>
    <t>A9.29</t>
  </si>
  <si>
    <t>A9.30</t>
  </si>
  <si>
    <t>projectruimte</t>
  </si>
  <si>
    <t>A9.31</t>
  </si>
  <si>
    <t>A9.32</t>
  </si>
  <si>
    <t>B9.02.60</t>
  </si>
  <si>
    <t>B9.03</t>
  </si>
  <si>
    <t>B9.06</t>
  </si>
  <si>
    <t>rasto</t>
  </si>
  <si>
    <t>B9.15</t>
  </si>
  <si>
    <t>B9.200</t>
  </si>
  <si>
    <t>B9.201</t>
  </si>
  <si>
    <t>B9.202</t>
  </si>
  <si>
    <t>B9.205</t>
  </si>
  <si>
    <t>B9.250</t>
  </si>
  <si>
    <t>B9.251</t>
  </si>
  <si>
    <t>A10.01</t>
  </si>
  <si>
    <t>A10.102</t>
  </si>
  <si>
    <t>A10.105</t>
  </si>
  <si>
    <t>Van Doornenplantsoen 11</t>
  </si>
  <si>
    <t>0.001</t>
  </si>
  <si>
    <t>tourniquet</t>
  </si>
  <si>
    <t>0.002</t>
  </si>
  <si>
    <t>0.003</t>
  </si>
  <si>
    <t>0.004</t>
  </si>
  <si>
    <t>0.005</t>
  </si>
  <si>
    <t>0.006</t>
  </si>
  <si>
    <t>infobalie</t>
  </si>
  <si>
    <t>0.007</t>
  </si>
  <si>
    <t>conciërge</t>
  </si>
  <si>
    <t>0.008</t>
  </si>
  <si>
    <t>0.009</t>
  </si>
  <si>
    <t>0.010</t>
  </si>
  <si>
    <t>0.011</t>
  </si>
  <si>
    <t>0.012</t>
  </si>
  <si>
    <t>0.013</t>
  </si>
  <si>
    <t>0.014</t>
  </si>
  <si>
    <t>0.015</t>
  </si>
  <si>
    <t>0.016</t>
  </si>
  <si>
    <t>0.017</t>
  </si>
  <si>
    <t>0.018</t>
  </si>
  <si>
    <t>0.019</t>
  </si>
  <si>
    <t>0.020</t>
  </si>
  <si>
    <t>0.021</t>
  </si>
  <si>
    <t>ICT/Serverruimte</t>
  </si>
  <si>
    <t>0.022</t>
  </si>
  <si>
    <t>WK</t>
  </si>
  <si>
    <t>0.023</t>
  </si>
  <si>
    <t>0.024</t>
  </si>
  <si>
    <t>0.025</t>
  </si>
  <si>
    <t>0.026</t>
  </si>
  <si>
    <t>0.027</t>
  </si>
  <si>
    <t>0.028</t>
  </si>
  <si>
    <t>0.029</t>
  </si>
  <si>
    <t>0.030</t>
  </si>
  <si>
    <t>0.031</t>
  </si>
  <si>
    <t>0.032</t>
  </si>
  <si>
    <t>0.033</t>
  </si>
  <si>
    <t>0.034</t>
  </si>
  <si>
    <t>0.035</t>
  </si>
  <si>
    <t>Keuken</t>
  </si>
  <si>
    <t>0.036</t>
  </si>
  <si>
    <t>0.037</t>
  </si>
  <si>
    <t>0.038</t>
  </si>
  <si>
    <t>praktijklokaal</t>
  </si>
  <si>
    <t>0.039</t>
  </si>
  <si>
    <t>0.040</t>
  </si>
  <si>
    <t>0.041</t>
  </si>
  <si>
    <t>0.042</t>
  </si>
  <si>
    <t>0.043</t>
  </si>
  <si>
    <t>0.044</t>
  </si>
  <si>
    <t>0.045</t>
  </si>
  <si>
    <t>0.046</t>
  </si>
  <si>
    <t>0.047</t>
  </si>
  <si>
    <t>0.048</t>
  </si>
  <si>
    <t>0.049</t>
  </si>
  <si>
    <t>0.050</t>
  </si>
  <si>
    <t>0.051</t>
  </si>
  <si>
    <t>0.052</t>
  </si>
  <si>
    <t>0.053</t>
  </si>
  <si>
    <t>0.054</t>
  </si>
  <si>
    <t>0.055</t>
  </si>
  <si>
    <t>0.056</t>
  </si>
  <si>
    <t>0.057</t>
  </si>
  <si>
    <t>0.059</t>
  </si>
  <si>
    <t>0.060</t>
  </si>
  <si>
    <t>0.061</t>
  </si>
  <si>
    <t>0.062</t>
  </si>
  <si>
    <t>0.063</t>
  </si>
  <si>
    <t>0.064</t>
  </si>
  <si>
    <t>0.065</t>
  </si>
  <si>
    <t>0.066</t>
  </si>
  <si>
    <t>0.067</t>
  </si>
  <si>
    <t>0.068</t>
  </si>
  <si>
    <t>0.069</t>
  </si>
  <si>
    <t>0.070</t>
  </si>
  <si>
    <t>0.071</t>
  </si>
  <si>
    <t>0.072</t>
  </si>
  <si>
    <t>0.073</t>
  </si>
  <si>
    <t>0.074</t>
  </si>
  <si>
    <t>0.075</t>
  </si>
  <si>
    <t>0.076</t>
  </si>
  <si>
    <t>0.077</t>
  </si>
  <si>
    <t>0.078</t>
  </si>
  <si>
    <t>0.079</t>
  </si>
  <si>
    <t>0.080</t>
  </si>
  <si>
    <t>0.081</t>
  </si>
  <si>
    <t>0.082</t>
  </si>
  <si>
    <t>0.083</t>
  </si>
  <si>
    <t>0.084</t>
  </si>
  <si>
    <t>0.085</t>
  </si>
  <si>
    <t>0.086</t>
  </si>
  <si>
    <t>0.087</t>
  </si>
  <si>
    <t>0.088</t>
  </si>
  <si>
    <t>0.089</t>
  </si>
  <si>
    <t>0.090</t>
  </si>
  <si>
    <t>0.091</t>
  </si>
  <si>
    <t>0.092</t>
  </si>
  <si>
    <t>0.092a</t>
  </si>
  <si>
    <t>0.093</t>
  </si>
  <si>
    <t>0.094</t>
  </si>
  <si>
    <t>0.095</t>
  </si>
  <si>
    <t>0.095b</t>
  </si>
  <si>
    <t>0.096</t>
  </si>
  <si>
    <t>0.097</t>
  </si>
  <si>
    <t>0.098</t>
  </si>
  <si>
    <t>0.099</t>
  </si>
  <si>
    <t>0.100</t>
  </si>
  <si>
    <t>0.101</t>
  </si>
  <si>
    <t>0.102</t>
  </si>
  <si>
    <t>0.103</t>
  </si>
  <si>
    <t>0.104</t>
  </si>
  <si>
    <t>chill corner</t>
  </si>
  <si>
    <t>0.105</t>
  </si>
  <si>
    <t>0.106</t>
  </si>
  <si>
    <t>0.107</t>
  </si>
  <si>
    <t>0.108</t>
  </si>
  <si>
    <t>0.109</t>
  </si>
  <si>
    <t>0.110</t>
  </si>
  <si>
    <t>0.111</t>
  </si>
  <si>
    <t>0.112</t>
  </si>
  <si>
    <t>0.113</t>
  </si>
  <si>
    <t>1.001</t>
  </si>
  <si>
    <t>1.002</t>
  </si>
  <si>
    <t>1.003</t>
  </si>
  <si>
    <t>1.004</t>
  </si>
  <si>
    <t>1.005</t>
  </si>
  <si>
    <t>1.006</t>
  </si>
  <si>
    <t>1.007</t>
  </si>
  <si>
    <t>1.008</t>
  </si>
  <si>
    <t>1.009</t>
  </si>
  <si>
    <t>1.010</t>
  </si>
  <si>
    <t>1.011</t>
  </si>
  <si>
    <t>1.012</t>
  </si>
  <si>
    <t>1.013</t>
  </si>
  <si>
    <t>1.014</t>
  </si>
  <si>
    <t>1.015</t>
  </si>
  <si>
    <t>1.016</t>
  </si>
  <si>
    <t>1.018</t>
  </si>
  <si>
    <t>ICT opslag</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</si>
  <si>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</si>
  <si>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</si>
  <si>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</si>
  <si>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</si>
  <si>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</si>
  <si>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</si>
  <si>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</si>
  <si>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</si>
  <si>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</si>
  <si>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</si>
  <si>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</si>
  <si>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</si>
  <si>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</si>
  <si>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</si>
  <si>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</si>
  <si>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</si>
  <si>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</si>
  <si>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</si>
  <si>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</si>
  <si>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</si>
  <si>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</si>
  <si>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</si>
  <si>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</si>
  <si>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</si>
  <si>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</si>
  <si>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</si>
  <si>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</si>
  <si>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</si>
  <si>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</si>
  <si>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</si>
  <si>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</si>
  <si>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</si>
  <si>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</si>
  <si>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</si>
  <si>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</si>
  <si>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</si>
  <si>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</si>
  <si>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</si>
  <si>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</si>
  <si>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</si>
  <si>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</si>
  <si>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</si>
  <si>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</si>
  <si>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studentenwerkplek</t>
  </si>
  <si>
    <t>1.062</t>
  </si>
  <si>
    <t>1.063</t>
  </si>
  <si>
    <t>1.065</t>
  </si>
  <si>
    <t>1.066</t>
  </si>
  <si>
    <t>1.067</t>
  </si>
  <si>
    <t>1.068</t>
  </si>
  <si>
    <t>1.069</t>
  </si>
  <si>
    <t>1.070</t>
  </si>
  <si>
    <t>1.071</t>
  </si>
  <si>
    <t>1.072</t>
  </si>
  <si>
    <t>1.073</t>
  </si>
  <si>
    <t>1.074</t>
  </si>
  <si>
    <t>1.075</t>
  </si>
  <si>
    <t>1.076</t>
  </si>
  <si>
    <t>1.077</t>
  </si>
  <si>
    <t>1.078</t>
  </si>
  <si>
    <t>1.080</t>
  </si>
  <si>
    <t>1.081</t>
  </si>
  <si>
    <t>1.082</t>
  </si>
  <si>
    <t>1.083</t>
  </si>
  <si>
    <t>1.084</t>
  </si>
  <si>
    <t>1.085</t>
  </si>
  <si>
    <t>1.086</t>
  </si>
  <si>
    <t>1.087</t>
  </si>
  <si>
    <t>1.088</t>
  </si>
  <si>
    <t>1.089</t>
  </si>
  <si>
    <t>1.090</t>
  </si>
  <si>
    <t>1.091</t>
  </si>
  <si>
    <t>1.092</t>
  </si>
  <si>
    <t>1.093</t>
  </si>
  <si>
    <t>1.094</t>
  </si>
  <si>
    <t>1.095</t>
  </si>
  <si>
    <t>ICT serverruimte</t>
  </si>
  <si>
    <t>1.096</t>
  </si>
  <si>
    <t>1.097</t>
  </si>
  <si>
    <t>1.067-v</t>
  </si>
  <si>
    <t>1.080a</t>
  </si>
  <si>
    <t>2.001</t>
  </si>
  <si>
    <t>2.002</t>
  </si>
  <si>
    <t>2.003</t>
  </si>
  <si>
    <t>2.004</t>
  </si>
  <si>
    <t>2.005</t>
  </si>
  <si>
    <t>2.006</t>
  </si>
  <si>
    <t>2.007</t>
  </si>
  <si>
    <t>2.008</t>
  </si>
  <si>
    <t>lift mach.</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</si>
  <si>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</si>
  <si>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</si>
  <si>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</si>
  <si>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</si>
  <si>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</si>
  <si>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</si>
  <si>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</si>
  <si>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</si>
  <si>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</si>
  <si>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</si>
  <si>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</si>
  <si>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</si>
  <si>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</si>
  <si>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</si>
  <si>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</si>
  <si>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</si>
  <si>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</si>
  <si>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</si>
  <si>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</si>
  <si>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</si>
  <si>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</si>
  <si>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</si>
  <si>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</si>
  <si>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</si>
  <si>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</si>
  <si>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</si>
  <si>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</si>
  <si>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</si>
  <si>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</si>
  <si>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</si>
  <si>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</si>
  <si>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</si>
  <si>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</si>
  <si>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</si>
  <si>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</si>
  <si>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</si>
  <si>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</si>
  <si>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</si>
  <si>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</si>
  <si>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</si>
  <si>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</si>
  <si>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</si>
  <si>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</si>
  <si>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</si>
  <si>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</si>
  <si>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</si>
  <si>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</si>
  <si>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2.077</t>
  </si>
  <si>
    <t>3.001</t>
  </si>
  <si>
    <t>2.071-v</t>
  </si>
  <si>
    <t>2.072-v</t>
  </si>
  <si>
    <t>2.073-v</t>
  </si>
  <si>
    <t>2.074-v</t>
  </si>
  <si>
    <t>2.075-v</t>
  </si>
  <si>
    <t>2.076-v</t>
  </si>
  <si>
    <t>2.077-v</t>
  </si>
  <si>
    <t>2.080-v</t>
  </si>
  <si>
    <t>2.083-v</t>
  </si>
  <si>
    <t>2.087-v</t>
  </si>
  <si>
    <t>2.089-v</t>
  </si>
  <si>
    <t>2.090-v</t>
  </si>
  <si>
    <t>2.091-v</t>
  </si>
  <si>
    <t>2.092-v</t>
  </si>
  <si>
    <t>2.093-v</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</si>
  <si>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</si>
  <si>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</si>
  <si>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</si>
  <si>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</si>
  <si>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</si>
  <si>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</si>
  <si>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</si>
  <si>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</si>
  <si>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</si>
  <si>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</si>
  <si>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</si>
  <si>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</si>
  <si>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</si>
  <si>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</si>
  <si>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</si>
  <si>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</si>
  <si>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</si>
  <si>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</si>
  <si>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</si>
  <si>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</si>
  <si>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</si>
  <si>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</si>
  <si>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</si>
  <si>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</si>
  <si>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</si>
  <si>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</si>
  <si>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</si>
  <si>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</si>
  <si>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</si>
  <si>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</si>
  <si>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</si>
  <si>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</si>
  <si>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</si>
  <si>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</si>
  <si>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</si>
  <si>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</si>
  <si>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Uurlonen 1 juli 2025</t>
  </si>
  <si>
    <t xml:space="preserve"> </t>
  </si>
  <si>
    <t>Basisuurloon</t>
  </si>
  <si>
    <t>CAO gebonden kosten</t>
  </si>
  <si>
    <t>17 jaar en jonger</t>
  </si>
  <si>
    <t>Specialistentoeslag</t>
  </si>
  <si>
    <t>18 jaar</t>
  </si>
  <si>
    <t>Suppletiekosten toeslag</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</si>
  <si>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</si>
  <si>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</si>
  <si>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</si>
  <si>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</si>
  <si>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</si>
  <si>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</si>
  <si>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</si>
  <si>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</si>
  <si>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</si>
  <si>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</si>
  <si>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</si>
  <si>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</si>
  <si>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</si>
  <si>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</si>
  <si>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</si>
  <si>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</si>
  <si>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</si>
  <si>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</si>
  <si>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</si>
  <si>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</si>
  <si>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</si>
  <si>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</si>
  <si>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</si>
  <si>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</si>
  <si>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</si>
  <si>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</si>
  <si>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</si>
  <si>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</si>
  <si>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</si>
  <si>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</si>
  <si>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</si>
  <si>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</si>
  <si>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</si>
  <si>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</si>
  <si>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</si>
  <si>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</si>
  <si>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</si>
  <si>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</si>
  <si>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</si>
  <si>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</si>
  <si>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uurlonen 1 juli 2025</t>
  </si>
  <si>
    <t>Tariefsoort</t>
  </si>
  <si>
    <t>Tarief</t>
  </si>
  <si>
    <t>Maandag - Vrijdag</t>
  </si>
  <si>
    <t>Zaterdag - zondag (incl. 50% toeslag conform cao)</t>
  </si>
  <si>
    <t>Feestdagen (incl. 150% toeslag conform cao)</t>
  </si>
  <si>
    <t>managementfeer uurtarief ma-vr</t>
  </si>
  <si>
    <t>…......................................................</t>
  </si>
  <si>
    <t>Omschrijving werkzaamheden</t>
  </si>
  <si>
    <t>Aantal of m2</t>
  </si>
  <si>
    <t>frequentie per jaar</t>
  </si>
  <si>
    <t>uren per m2/ beurt</t>
  </si>
  <si>
    <t>uren per jaar</t>
  </si>
  <si>
    <t>uurtarief</t>
  </si>
  <si>
    <t>kosten per jaar</t>
  </si>
  <si>
    <t xml:space="preserve">wekelijks schrobben restaurant </t>
  </si>
  <si>
    <t>schoonmaak sportcomplex conform offerte 20240176/CM/LS</t>
  </si>
  <si>
    <t>naloop kantoren en toileten vrijdagen in de vakantie</t>
  </si>
  <si>
    <t>Under management fee eigen dienst 2 medewerkers 10,3 uur per week</t>
  </si>
  <si>
    <t>2060 uur</t>
  </si>
  <si>
    <t>periodiek vloeronderhoud eigen dienst (1x conserveren en 2x sprayen en opwrijven per jaar)</t>
  </si>
  <si>
    <t>vloer</t>
  </si>
  <si>
    <t>handeling</t>
  </si>
  <si>
    <t>strippen concerveren</t>
  </si>
  <si>
    <t>Sprayen en opwrijven</t>
  </si>
  <si>
    <t>M2 Linoleum</t>
  </si>
  <si>
    <t>Handeling 1</t>
  </si>
  <si>
    <t>frequentie</t>
  </si>
  <si>
    <t>Prijs per jaar</t>
  </si>
  <si>
    <t>handeling 2</t>
  </si>
  <si>
    <t>prijs per jaar</t>
  </si>
  <si>
    <t>Totaal per jaar</t>
  </si>
  <si>
    <t>Strippen en concerveren</t>
  </si>
  <si>
    <t>sprayen en opwrijven</t>
  </si>
  <si>
    <t>Glassoort</t>
  </si>
  <si>
    <t>M² prijs</t>
  </si>
  <si>
    <t>Gevelglas buitenzijde incl. kozijnen</t>
  </si>
  <si>
    <t>Gevelglas binnenzijde incl. kozijnen</t>
  </si>
  <si>
    <t>Separatieglas dubbelzijdig incl. kozijnen</t>
  </si>
  <si>
    <t>Dakglas buitenzijde incl. kozijnen</t>
  </si>
  <si>
    <t>Gevelglas colorbel incl. kozijnen</t>
  </si>
  <si>
    <t>Aanvullende omschrijving</t>
  </si>
  <si>
    <t>Aantal m2</t>
  </si>
  <si>
    <r>
      <t>Kosten per m</t>
    </r>
    <r>
      <rPr>
        <b/>
        <vertAlign val="superscript"/>
        <sz val="10"/>
        <color theme="0"/>
        <rFont val="Arial Black"/>
        <family val="2"/>
      </rPr>
      <t>2</t>
    </r>
  </si>
  <si>
    <t>Kosten per beurt</t>
  </si>
  <si>
    <t>Frequentie per jaar</t>
  </si>
  <si>
    <t>Kosten klimmateriaal</t>
  </si>
  <si>
    <t>Totaalkosten per jaar</t>
  </si>
  <si>
    <t>2</t>
  </si>
  <si>
    <t>excl colorbel</t>
  </si>
  <si>
    <t>Wassen gevelramen buitenzijde  inclusiefkozijnen  boven water</t>
  </si>
  <si>
    <t>Wassen colorbel glas buitenzijde  inclusief kozijnen</t>
  </si>
  <si>
    <t>Wassen van de buitenzijde van het gevelglas van de garage</t>
  </si>
  <si>
    <t>Wassen van de binnenzijde van het gevelglas van de garage</t>
  </si>
  <si>
    <t>0</t>
  </si>
  <si>
    <t>Omschrijving automaat /artikel</t>
  </si>
  <si>
    <t>Aantal</t>
  </si>
  <si>
    <t>Kosten per maand per stuk</t>
  </si>
  <si>
    <t>Kosten per jaar</t>
  </si>
  <si>
    <t>Artikel</t>
  </si>
  <si>
    <t>Merk en productlijn</t>
  </si>
  <si>
    <t>Omschrijving verbruiksartikelen</t>
  </si>
  <si>
    <t>Dames hygienecontainer</t>
  </si>
  <si>
    <t>Desinfectie dispenser</t>
  </si>
  <si>
    <t>Handdoekautomaat</t>
  </si>
  <si>
    <t>Handdoekautomaat CelBox</t>
  </si>
  <si>
    <t>Inloopmat (wisseling 1x per 2 weken) CWS Black mono B</t>
  </si>
  <si>
    <t>Luchtverfrisser dispenser</t>
  </si>
  <si>
    <t>Inloopmat (wisseling 1x per 2 weken) CWS HTN Retailmat</t>
  </si>
  <si>
    <t>Toiletpaper</t>
  </si>
  <si>
    <t>Inloopmat (wisseling 1x per 2 weken) CWS Sparkling A</t>
  </si>
  <si>
    <t>Zeepautomaat</t>
  </si>
  <si>
    <t>Inloopmat (wisseling 1x per 2 weken) CWS Sparkling C</t>
  </si>
  <si>
    <t>handdoekjesdispenser</t>
  </si>
  <si>
    <t>Afvalbak</t>
  </si>
  <si>
    <t>Inloopmat (wisseling 1x per 2 weken) CWS Black mono C</t>
  </si>
  <si>
    <t>lotiondispenser</t>
  </si>
  <si>
    <t>Staffel bij wijziging aantal gebruikers*</t>
  </si>
  <si>
    <t>Percentage wijziging aantal gebruikers</t>
  </si>
  <si>
    <t>Wijzigings percentage prijs verbruiks artikelen</t>
  </si>
  <si>
    <t>5 - 10%</t>
  </si>
  <si>
    <t>10 - 15%</t>
  </si>
  <si>
    <t>15 - 20%</t>
  </si>
  <si>
    <t>20 - 25%</t>
  </si>
  <si>
    <t>25 - 30%</t>
  </si>
  <si>
    <t>&gt;30%</t>
  </si>
  <si>
    <t>*als referentiepunt wordt de ingangsdatum contract gehanteerd</t>
  </si>
  <si>
    <t>Lotiondispenser</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</si>
  <si>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</si>
  <si>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</si>
  <si>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</si>
  <si>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</si>
  <si>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</si>
  <si>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</si>
  <si>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</si>
  <si>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</si>
  <si>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</si>
  <si>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</si>
  <si>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</si>
  <si>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</si>
  <si>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</si>
  <si>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</si>
  <si>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</si>
  <si>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</si>
  <si>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</si>
  <si>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</si>
  <si>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</si>
  <si>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</si>
  <si>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</si>
  <si>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</si>
  <si>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</si>
  <si>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</si>
  <si>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</si>
  <si>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</si>
  <si>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</si>
  <si>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</si>
  <si>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</si>
  <si>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</si>
  <si>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</si>
  <si>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</si>
  <si>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</si>
  <si>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</si>
  <si>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</si>
  <si>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</si>
  <si>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</si>
  <si>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</si>
  <si>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</si>
  <si>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</si>
  <si>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Glazenwasserswerkzaamheden</t>
  </si>
  <si>
    <t>Opmerking:</t>
  </si>
  <si>
    <t>Alle prijzen inclusief materialen en middelen, voorrijkosten en overige bijkomende kosten.</t>
  </si>
  <si>
    <t>Mits anders aangegeven is de uitvoering op reguliere werktijden: maandag t/m vrijdag [06.00 en 21.30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</si>
</sst>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quot;€&quot;\ #,##0.00"/>
  </numFmts>
  <fonts count="146">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i/>
      <sz val="10"/>
      <name val="Georgia"/>
      <family val="1"/>
    </font>
    <font>
      <b/>
      <sz val="9"/>
      <color rgb="FFFF0000"/>
      <name val="Georgia"/>
      <family val="1"/>
    </font>
    <font>
      <b/>
      <sz val="10"/>
      <color theme="1" tint="0.34998626667073579"/>
      <name val="Georgia"/>
      <family val="1"/>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sz val="9"/>
      <color theme="0"/>
      <name val="Arial Black"/>
      <family val="2"/>
    </font>
    <font>
      <b/>
      <vertAlign val="superscript"/>
      <sz val="10"/>
      <color theme="0"/>
      <name val="Arial Black"/>
      <family val="2"/>
    </font>
    <font>
      <b/>
      <sz val="10"/>
      <color theme="1"/>
      <name val="Times New Roman"/>
      <family val="1"/>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8"/>
      <name val="MS Sans Serif"/>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7" applyNumberFormat="0" applyAlignment="0" applyProtection="0"/>
    <xf numFmtId="0" fontId="7" fillId="0" borderId="0"/>
    <xf numFmtId="0" fontId="40" fillId="55" borderId="17" applyNumberFormat="0" applyAlignment="0" applyProtection="0"/>
    <xf numFmtId="0" fontId="41" fillId="56" borderId="18" applyNumberFormat="0" applyAlignment="0" applyProtection="0"/>
    <xf numFmtId="0" fontId="41" fillId="56" borderId="18" applyNumberFormat="0" applyAlignment="0" applyProtection="0"/>
    <xf numFmtId="0" fontId="42" fillId="0" borderId="0" applyNumberFormat="0" applyFill="0" applyBorder="0" applyAlignment="0" applyProtection="0"/>
    <xf numFmtId="0" fontId="43" fillId="0" borderId="19"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0" applyNumberFormat="0" applyFill="0" applyAlignment="0" applyProtection="0"/>
    <xf numFmtId="0" fontId="46" fillId="0" borderId="21" applyNumberFormat="0" applyFill="0" applyAlignment="0" applyProtection="0"/>
    <xf numFmtId="0" fontId="47" fillId="0" borderId="22" applyNumberFormat="0" applyFill="0" applyAlignment="0" applyProtection="0"/>
    <xf numFmtId="0" fontId="47" fillId="0" borderId="0" applyNumberFormat="0" applyFill="0" applyBorder="0" applyAlignment="0" applyProtection="0"/>
    <xf numFmtId="0" fontId="48" fillId="57" borderId="17" applyNumberFormat="0" applyAlignment="0" applyProtection="0"/>
    <xf numFmtId="0" fontId="35" fillId="58" borderId="1"/>
    <xf numFmtId="0" fontId="49" fillId="0" borderId="23" applyNumberFormat="0" applyFill="0" applyAlignment="0" applyProtection="0"/>
    <xf numFmtId="0" fontId="50" fillId="0" borderId="24" applyNumberFormat="0" applyFill="0" applyAlignment="0" applyProtection="0"/>
    <xf numFmtId="0" fontId="51" fillId="0" borderId="25"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6"/>
    <xf numFmtId="0" fontId="54" fillId="0" borderId="27"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8" applyNumberFormat="0" applyFont="0" applyAlignment="0" applyProtection="0"/>
    <xf numFmtId="0" fontId="34" fillId="59" borderId="28" applyNumberFormat="0" applyFont="0" applyAlignment="0" applyProtection="0"/>
    <xf numFmtId="0" fontId="56" fillId="37" borderId="0" applyNumberFormat="0" applyBorder="0" applyAlignment="0" applyProtection="0"/>
    <xf numFmtId="0" fontId="57" fillId="55" borderId="29" applyNumberFormat="0" applyAlignment="0" applyProtection="0"/>
    <xf numFmtId="0" fontId="53" fillId="60" borderId="30"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1" applyNumberFormat="0" applyFill="0" applyAlignment="0" applyProtection="0"/>
    <xf numFmtId="0" fontId="60" fillId="0" borderId="32" applyNumberFormat="0" applyFill="0" applyAlignment="0" applyProtection="0"/>
    <xf numFmtId="0" fontId="57" fillId="54" borderId="29"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6"/>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527">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9" fillId="0" borderId="0" xfId="13" applyFont="1" applyAlignment="1" applyProtection="1">
      <alignment vertical="center"/>
      <protection hidden="1"/>
    </xf>
    <xf numFmtId="2" fontId="65" fillId="0" borderId="0" xfId="0" applyNumberFormat="1" applyFont="1" applyAlignment="1">
      <alignment vertical="center"/>
    </xf>
    <xf numFmtId="176" fontId="71"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70"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9"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8" fillId="0" borderId="0" xfId="0" applyFont="1" applyAlignment="1">
      <alignment wrapText="1"/>
    </xf>
    <xf numFmtId="0" fontId="65" fillId="0" borderId="0" xfId="84"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4" applyFont="1" applyAlignment="1">
      <alignment horizontal="center" vertical="center"/>
    </xf>
    <xf numFmtId="175" fontId="65" fillId="0" borderId="0" xfId="84" applyNumberFormat="1" applyFont="1" applyAlignment="1">
      <alignment horizontal="center" vertical="center"/>
    </xf>
    <xf numFmtId="0" fontId="65" fillId="0" borderId="0" xfId="103" applyFont="1"/>
    <xf numFmtId="0" fontId="70" fillId="0" borderId="0" xfId="103" applyFont="1"/>
    <xf numFmtId="0" fontId="72" fillId="0" borderId="0" xfId="13" applyFont="1" applyProtection="1">
      <protection hidden="1"/>
    </xf>
    <xf numFmtId="0" fontId="72" fillId="0" borderId="0" xfId="13" applyFont="1" applyAlignment="1" applyProtection="1">
      <alignment horizontal="right" vertical="center"/>
      <protection hidden="1"/>
    </xf>
    <xf numFmtId="2" fontId="72" fillId="0" borderId="0" xfId="13" applyNumberFormat="1" applyFont="1" applyAlignment="1" applyProtection="1">
      <alignment vertical="center"/>
      <protection hidden="1"/>
    </xf>
    <xf numFmtId="0" fontId="72" fillId="0" borderId="0" xfId="13" applyFont="1" applyAlignment="1" applyProtection="1">
      <alignment vertical="center"/>
      <protection hidden="1"/>
    </xf>
    <xf numFmtId="0" fontId="72" fillId="0" borderId="0" xfId="0" applyFont="1"/>
    <xf numFmtId="0" fontId="73" fillId="0" borderId="0" xfId="0" applyFont="1"/>
    <xf numFmtId="2" fontId="74" fillId="0" borderId="0" xfId="12" applyNumberFormat="1" applyFont="1"/>
    <xf numFmtId="2" fontId="75" fillId="2" borderId="0" xfId="12" applyNumberFormat="1" applyFont="1" applyFill="1"/>
    <xf numFmtId="0" fontId="77" fillId="0" borderId="0" xfId="89" applyFont="1"/>
    <xf numFmtId="167" fontId="77" fillId="0" borderId="0" xfId="8" applyFont="1"/>
    <xf numFmtId="173" fontId="79" fillId="0" borderId="0" xfId="8" applyNumberFormat="1" applyFont="1" applyAlignment="1">
      <alignment horizontal="center"/>
    </xf>
    <xf numFmtId="167" fontId="77" fillId="0" borderId="36" xfId="8" applyFont="1" applyBorder="1"/>
    <xf numFmtId="49" fontId="81" fillId="0" borderId="0" xfId="63" applyNumberFormat="1" applyFont="1"/>
    <xf numFmtId="0" fontId="81" fillId="0" borderId="0" xfId="63" applyFont="1"/>
    <xf numFmtId="10" fontId="81" fillId="0" borderId="0" xfId="63" applyNumberFormat="1" applyFont="1" applyAlignment="1">
      <alignment horizontal="left"/>
    </xf>
    <xf numFmtId="2" fontId="75" fillId="0" borderId="0" xfId="12" applyNumberFormat="1" applyFont="1"/>
    <xf numFmtId="188" fontId="82" fillId="0" borderId="0" xfId="63" applyNumberFormat="1" applyFont="1" applyAlignment="1">
      <alignment horizontal="left"/>
    </xf>
    <xf numFmtId="0" fontId="77" fillId="0" borderId="0" xfId="63" applyFont="1"/>
    <xf numFmtId="2" fontId="82" fillId="0" borderId="0" xfId="12" applyNumberFormat="1" applyFont="1"/>
    <xf numFmtId="0" fontId="81" fillId="0" borderId="0" xfId="89" applyFont="1"/>
    <xf numFmtId="167" fontId="81" fillId="0" borderId="0" xfId="8" applyFont="1"/>
    <xf numFmtId="2" fontId="79" fillId="0" borderId="0" xfId="89" applyNumberFormat="1" applyFont="1"/>
    <xf numFmtId="0" fontId="84" fillId="0" borderId="0" xfId="89" applyFont="1"/>
    <xf numFmtId="166" fontId="77" fillId="2" borderId="38" xfId="18" applyFont="1" applyFill="1" applyBorder="1" applyAlignment="1">
      <alignment horizontal="right"/>
    </xf>
    <xf numFmtId="166" fontId="77" fillId="2" borderId="38" xfId="18" applyFont="1" applyFill="1" applyBorder="1" applyAlignment="1">
      <alignment horizontal="center"/>
    </xf>
    <xf numFmtId="0" fontId="79" fillId="0" borderId="0" xfId="89" applyFont="1"/>
    <xf numFmtId="0" fontId="77" fillId="0" borderId="0" xfId="0" applyFont="1"/>
    <xf numFmtId="0" fontId="77" fillId="0" borderId="0" xfId="0" applyFont="1" applyAlignment="1">
      <alignment horizontal="center" vertical="center"/>
    </xf>
    <xf numFmtId="2" fontId="85" fillId="0" borderId="0" xfId="12" applyNumberFormat="1" applyFont="1"/>
    <xf numFmtId="0" fontId="77" fillId="0" borderId="0" xfId="17" applyFont="1" applyAlignment="1">
      <alignment horizontal="center"/>
    </xf>
    <xf numFmtId="2" fontId="77" fillId="0" borderId="0" xfId="8" applyNumberFormat="1" applyFont="1" applyAlignment="1">
      <alignment horizontal="left"/>
    </xf>
    <xf numFmtId="172" fontId="77" fillId="0" borderId="0" xfId="17" applyNumberFormat="1" applyFont="1" applyAlignment="1">
      <alignment horizontal="center"/>
    </xf>
    <xf numFmtId="172" fontId="86" fillId="0" borderId="0" xfId="12" applyNumberFormat="1" applyFont="1"/>
    <xf numFmtId="3" fontId="86" fillId="0" borderId="0" xfId="12" applyNumberFormat="1" applyFont="1" applyAlignment="1">
      <alignment horizontal="right"/>
    </xf>
    <xf numFmtId="3" fontId="77" fillId="0" borderId="0" xfId="8" applyNumberFormat="1" applyFont="1" applyAlignment="1">
      <alignment horizontal="right"/>
    </xf>
    <xf numFmtId="0" fontId="77" fillId="0" borderId="0" xfId="17" applyFont="1"/>
    <xf numFmtId="0" fontId="77" fillId="0" borderId="0" xfId="17" applyFont="1" applyAlignment="1">
      <alignment horizontal="center" vertical="center"/>
    </xf>
    <xf numFmtId="0" fontId="87" fillId="0" borderId="0" xfId="17" applyFont="1"/>
    <xf numFmtId="173" fontId="77" fillId="0" borderId="0" xfId="0" applyNumberFormat="1" applyFont="1"/>
    <xf numFmtId="0" fontId="77" fillId="0" borderId="38" xfId="0" applyFont="1" applyBorder="1"/>
    <xf numFmtId="1" fontId="77" fillId="0" borderId="38" xfId="61" applyNumberFormat="1" applyFont="1" applyBorder="1" applyAlignment="1">
      <alignment horizontal="center"/>
    </xf>
    <xf numFmtId="1" fontId="87" fillId="0" borderId="38" xfId="61" applyNumberFormat="1" applyFont="1" applyBorder="1" applyAlignment="1">
      <alignment horizontal="center"/>
    </xf>
    <xf numFmtId="0" fontId="81" fillId="0" borderId="0" xfId="0" applyFont="1"/>
    <xf numFmtId="0" fontId="84" fillId="0" borderId="0" xfId="0" applyFont="1" applyAlignment="1">
      <alignment horizontal="center"/>
    </xf>
    <xf numFmtId="2" fontId="88" fillId="0" borderId="0" xfId="0" applyNumberFormat="1" applyFont="1"/>
    <xf numFmtId="2" fontId="79" fillId="0" borderId="0" xfId="0" applyNumberFormat="1" applyFont="1" applyAlignment="1">
      <alignment horizontal="center"/>
    </xf>
    <xf numFmtId="2" fontId="79" fillId="0" borderId="0" xfId="0" applyNumberFormat="1" applyFont="1"/>
    <xf numFmtId="0" fontId="79" fillId="0" borderId="0" xfId="0" applyFont="1"/>
    <xf numFmtId="1" fontId="79" fillId="0" borderId="0" xfId="0" applyNumberFormat="1" applyFont="1" applyAlignment="1">
      <alignment horizontal="center"/>
    </xf>
    <xf numFmtId="0" fontId="80" fillId="0" borderId="0" xfId="0" applyFont="1"/>
    <xf numFmtId="0" fontId="76" fillId="0" borderId="0" xfId="0" applyFont="1"/>
    <xf numFmtId="167" fontId="79" fillId="0" borderId="0" xfId="8" applyFont="1"/>
    <xf numFmtId="0" fontId="77" fillId="0" borderId="0" xfId="0" applyFont="1" applyAlignment="1">
      <alignment horizontal="center"/>
    </xf>
    <xf numFmtId="0" fontId="77" fillId="0" borderId="4" xfId="0" applyFont="1" applyBorder="1"/>
    <xf numFmtId="1" fontId="77" fillId="0" borderId="4" xfId="0" applyNumberFormat="1" applyFont="1" applyBorder="1" applyAlignment="1">
      <alignment horizontal="center"/>
    </xf>
    <xf numFmtId="0" fontId="77" fillId="0" borderId="16" xfId="0" applyFont="1" applyBorder="1" applyAlignment="1">
      <alignment wrapText="1"/>
    </xf>
    <xf numFmtId="0" fontId="77" fillId="0" borderId="16" xfId="0" applyFont="1" applyBorder="1"/>
    <xf numFmtId="0" fontId="77" fillId="2" borderId="16" xfId="0" applyFont="1" applyFill="1" applyBorder="1" applyAlignment="1">
      <alignment wrapText="1"/>
    </xf>
    <xf numFmtId="0" fontId="83" fillId="0" borderId="16" xfId="59" applyFont="1" applyBorder="1" applyAlignment="1">
      <alignment wrapText="1"/>
    </xf>
    <xf numFmtId="0" fontId="83" fillId="0" borderId="0" xfId="0" applyFont="1"/>
    <xf numFmtId="0" fontId="84" fillId="0" borderId="0" xfId="13" applyFont="1" applyProtection="1">
      <protection hidden="1"/>
    </xf>
    <xf numFmtId="0" fontId="77" fillId="0" borderId="0" xfId="13" applyFont="1" applyProtection="1">
      <protection hidden="1"/>
    </xf>
    <xf numFmtId="0" fontId="79" fillId="0" borderId="0" xfId="0" applyFont="1" applyAlignment="1">
      <alignment horizontal="center"/>
    </xf>
    <xf numFmtId="2" fontId="77" fillId="0" borderId="0" xfId="13" applyNumberFormat="1" applyFont="1" applyAlignment="1" applyProtection="1">
      <alignment vertical="center"/>
      <protection hidden="1"/>
    </xf>
    <xf numFmtId="2" fontId="77" fillId="0" borderId="3" xfId="11" applyNumberFormat="1" applyFont="1" applyBorder="1" applyProtection="1">
      <protection hidden="1"/>
    </xf>
    <xf numFmtId="2" fontId="77" fillId="0" borderId="0" xfId="11" applyNumberFormat="1" applyFont="1" applyProtection="1">
      <protection hidden="1"/>
    </xf>
    <xf numFmtId="0" fontId="77" fillId="0" borderId="37" xfId="0" applyFont="1" applyBorder="1"/>
    <xf numFmtId="0" fontId="77" fillId="0" borderId="36" xfId="0" applyFont="1" applyBorder="1" applyAlignment="1">
      <alignment horizontal="left"/>
    </xf>
    <xf numFmtId="0" fontId="91" fillId="0" borderId="3" xfId="13" applyFont="1" applyBorder="1" applyAlignment="1" applyProtection="1">
      <alignment horizontal="left" vertical="center"/>
      <protection hidden="1"/>
    </xf>
    <xf numFmtId="0" fontId="77" fillId="0" borderId="0" xfId="0" applyFont="1" applyAlignment="1">
      <alignment vertical="center"/>
    </xf>
    <xf numFmtId="0" fontId="91" fillId="0" borderId="0" xfId="13" applyFont="1" applyAlignment="1" applyProtection="1">
      <alignment horizontal="left" vertical="center"/>
      <protection hidden="1"/>
    </xf>
    <xf numFmtId="0" fontId="81" fillId="0" borderId="36" xfId="0" applyFont="1" applyBorder="1"/>
    <xf numFmtId="0" fontId="77" fillId="0" borderId="2" xfId="0" applyFont="1" applyBorder="1"/>
    <xf numFmtId="0" fontId="88" fillId="0" borderId="0" xfId="13" applyFont="1" applyProtection="1">
      <protection hidden="1"/>
    </xf>
    <xf numFmtId="0" fontId="93" fillId="0" borderId="0" xfId="0" applyFont="1" applyAlignment="1">
      <alignment horizontal="left" indent="3"/>
    </xf>
    <xf numFmtId="0" fontId="93" fillId="0" borderId="0" xfId="0" applyFont="1"/>
    <xf numFmtId="0" fontId="93" fillId="0" borderId="0" xfId="0" applyFont="1" applyAlignment="1">
      <alignment horizontal="left" indent="1"/>
    </xf>
    <xf numFmtId="180" fontId="93" fillId="0" borderId="0" xfId="0" applyNumberFormat="1" applyFont="1"/>
    <xf numFmtId="179" fontId="93" fillId="0" borderId="0" xfId="0" applyNumberFormat="1" applyFont="1"/>
    <xf numFmtId="0" fontId="94" fillId="0" borderId="0" xfId="13" applyFont="1" applyAlignment="1" applyProtection="1">
      <alignment horizontal="center"/>
      <protection hidden="1"/>
    </xf>
    <xf numFmtId="0" fontId="94" fillId="0" borderId="0" xfId="13" applyFont="1" applyAlignment="1" applyProtection="1">
      <alignment horizontal="right"/>
      <protection hidden="1"/>
    </xf>
    <xf numFmtId="169" fontId="94" fillId="0" borderId="0" xfId="3" applyFont="1" applyFill="1" applyBorder="1" applyAlignment="1" applyProtection="1">
      <alignment horizontal="center"/>
      <protection hidden="1"/>
    </xf>
    <xf numFmtId="175" fontId="94" fillId="0" borderId="0" xfId="3" applyNumberFormat="1" applyFont="1" applyFill="1" applyBorder="1" applyAlignment="1" applyProtection="1">
      <alignment horizontal="center"/>
      <protection hidden="1"/>
    </xf>
    <xf numFmtId="2" fontId="75" fillId="0" borderId="0" xfId="0" applyNumberFormat="1" applyFont="1"/>
    <xf numFmtId="0" fontId="95" fillId="0" borderId="0" xfId="13" applyFont="1" applyAlignment="1" applyProtection="1">
      <alignment horizontal="right"/>
      <protection hidden="1"/>
    </xf>
    <xf numFmtId="0" fontId="96" fillId="0" borderId="0" xfId="0" applyFont="1" applyAlignment="1">
      <alignment horizontal="center" vertical="center"/>
    </xf>
    <xf numFmtId="175" fontId="96" fillId="0" borderId="0" xfId="0" applyNumberFormat="1" applyFont="1" applyAlignment="1">
      <alignment horizontal="center" vertical="center"/>
    </xf>
    <xf numFmtId="1" fontId="75" fillId="0" borderId="0" xfId="0" applyNumberFormat="1" applyFont="1" applyAlignment="1">
      <alignment horizontal="left"/>
    </xf>
    <xf numFmtId="2" fontId="95" fillId="0" borderId="0" xfId="13" applyNumberFormat="1" applyFont="1" applyAlignment="1" applyProtection="1">
      <alignment horizontal="right"/>
      <protection hidden="1"/>
    </xf>
    <xf numFmtId="2" fontId="97" fillId="0" borderId="0" xfId="13" applyNumberFormat="1" applyFont="1" applyAlignment="1" applyProtection="1">
      <alignment horizontal="center"/>
      <protection hidden="1"/>
    </xf>
    <xf numFmtId="0" fontId="77" fillId="0" borderId="0" xfId="0" applyFont="1" applyAlignment="1">
      <alignment vertical="top" wrapText="1"/>
    </xf>
    <xf numFmtId="0" fontId="77" fillId="0" borderId="0" xfId="0" applyFont="1" applyAlignment="1">
      <alignment horizontal="center" wrapText="1"/>
    </xf>
    <xf numFmtId="2" fontId="89" fillId="0" borderId="0" xfId="0" applyNumberFormat="1" applyFont="1"/>
    <xf numFmtId="1" fontId="98" fillId="0" borderId="0" xfId="0" applyNumberFormat="1" applyFont="1" applyAlignment="1">
      <alignment horizontal="left"/>
    </xf>
    <xf numFmtId="2" fontId="97" fillId="0" borderId="0" xfId="13" applyNumberFormat="1" applyFont="1" applyAlignment="1" applyProtection="1">
      <alignment horizontal="right"/>
      <protection hidden="1"/>
    </xf>
    <xf numFmtId="2" fontId="86" fillId="0" borderId="0" xfId="0" applyNumberFormat="1" applyFont="1" applyAlignment="1">
      <alignment horizontal="center" vertical="center"/>
    </xf>
    <xf numFmtId="175" fontId="86" fillId="0" borderId="0" xfId="0" applyNumberFormat="1" applyFont="1" applyAlignment="1">
      <alignment horizontal="center" vertical="center"/>
    </xf>
    <xf numFmtId="2" fontId="87" fillId="0" borderId="38" xfId="3" applyNumberFormat="1" applyFont="1" applyFill="1" applyBorder="1" applyAlignment="1" applyProtection="1">
      <protection hidden="1"/>
    </xf>
    <xf numFmtId="1" fontId="79" fillId="0" borderId="38" xfId="13" applyNumberFormat="1" applyFont="1" applyBorder="1" applyAlignment="1" applyProtection="1">
      <alignment horizontal="center"/>
      <protection hidden="1"/>
    </xf>
    <xf numFmtId="0" fontId="77" fillId="0" borderId="37" xfId="13" applyFont="1" applyBorder="1" applyProtection="1">
      <protection hidden="1"/>
    </xf>
    <xf numFmtId="0" fontId="102" fillId="0" borderId="36" xfId="13" applyFont="1" applyBorder="1" applyAlignment="1" applyProtection="1">
      <alignment horizontal="right"/>
      <protection hidden="1"/>
    </xf>
    <xf numFmtId="2" fontId="95" fillId="0" borderId="0" xfId="13" applyNumberFormat="1" applyFont="1" applyAlignment="1" applyProtection="1">
      <alignment horizontal="center"/>
      <protection hidden="1"/>
    </xf>
    <xf numFmtId="2" fontId="104" fillId="0" borderId="0" xfId="13" applyNumberFormat="1" applyFont="1" applyAlignment="1" applyProtection="1">
      <alignment horizontal="center"/>
      <protection hidden="1"/>
    </xf>
    <xf numFmtId="0" fontId="84" fillId="0" borderId="0" xfId="0" applyFont="1"/>
    <xf numFmtId="2" fontId="77" fillId="0" borderId="37" xfId="13" applyNumberFormat="1" applyFont="1" applyBorder="1" applyProtection="1">
      <protection hidden="1"/>
    </xf>
    <xf numFmtId="0" fontId="79" fillId="0" borderId="38" xfId="0" applyFont="1" applyBorder="1"/>
    <xf numFmtId="0" fontId="103" fillId="0" borderId="0" xfId="0" applyFont="1"/>
    <xf numFmtId="0" fontId="106" fillId="0" borderId="37" xfId="13" applyFont="1" applyBorder="1" applyProtection="1">
      <protection hidden="1"/>
    </xf>
    <xf numFmtId="0" fontId="107" fillId="0" borderId="39" xfId="13" applyFont="1" applyBorder="1" applyProtection="1">
      <protection hidden="1"/>
    </xf>
    <xf numFmtId="0" fontId="107" fillId="0" borderId="36" xfId="13" applyFont="1" applyBorder="1" applyAlignment="1" applyProtection="1">
      <alignment horizontal="right"/>
      <protection hidden="1"/>
    </xf>
    <xf numFmtId="0" fontId="87" fillId="0" borderId="35" xfId="13" applyFont="1" applyBorder="1" applyProtection="1">
      <protection hidden="1"/>
    </xf>
    <xf numFmtId="10" fontId="101" fillId="0" borderId="2" xfId="13" applyNumberFormat="1" applyFont="1" applyBorder="1" applyAlignment="1" applyProtection="1">
      <alignment horizontal="right"/>
      <protection hidden="1"/>
    </xf>
    <xf numFmtId="175" fontId="102" fillId="0" borderId="6" xfId="16" applyNumberFormat="1" applyFont="1" applyFill="1" applyBorder="1" applyAlignment="1" applyProtection="1">
      <alignment horizontal="right"/>
      <protection hidden="1"/>
    </xf>
    <xf numFmtId="0" fontId="101" fillId="0" borderId="0" xfId="0" applyFont="1"/>
    <xf numFmtId="0" fontId="101" fillId="0" borderId="5" xfId="0" applyFont="1" applyBorder="1" applyAlignment="1">
      <alignment horizontal="right"/>
    </xf>
    <xf numFmtId="0" fontId="101" fillId="0" borderId="0" xfId="0" applyFont="1" applyAlignment="1">
      <alignment horizontal="right"/>
    </xf>
    <xf numFmtId="175" fontId="84" fillId="0" borderId="0" xfId="0" applyNumberFormat="1" applyFont="1"/>
    <xf numFmtId="0" fontId="84" fillId="0" borderId="0" xfId="0" applyFont="1" applyAlignment="1">
      <alignment horizontal="right"/>
    </xf>
    <xf numFmtId="0" fontId="77" fillId="2" borderId="37" xfId="10" applyFont="1" applyFill="1" applyBorder="1"/>
    <xf numFmtId="44" fontId="77" fillId="35" borderId="39" xfId="66" applyFont="1" applyFill="1" applyBorder="1" applyAlignment="1" applyProtection="1">
      <protection locked="0"/>
    </xf>
    <xf numFmtId="44" fontId="77" fillId="35" borderId="36" xfId="66" applyFont="1" applyFill="1" applyBorder="1" applyAlignment="1" applyProtection="1">
      <protection locked="0"/>
    </xf>
    <xf numFmtId="2" fontId="75" fillId="0" borderId="0" xfId="63" applyNumberFormat="1" applyFont="1"/>
    <xf numFmtId="0" fontId="103" fillId="0" borderId="0" xfId="10" applyFont="1"/>
    <xf numFmtId="179" fontId="103" fillId="0" borderId="0" xfId="10" applyNumberFormat="1" applyFont="1"/>
    <xf numFmtId="2" fontId="103" fillId="0" borderId="0" xfId="10" applyNumberFormat="1" applyFont="1"/>
    <xf numFmtId="2" fontId="89" fillId="0" borderId="0" xfId="10" applyNumberFormat="1" applyFont="1" applyAlignment="1">
      <alignment vertical="center"/>
    </xf>
    <xf numFmtId="2" fontId="89" fillId="0" borderId="0" xfId="10" applyNumberFormat="1" applyFont="1" applyAlignment="1">
      <alignment horizontal="right" vertical="center"/>
    </xf>
    <xf numFmtId="2" fontId="89" fillId="0" borderId="0" xfId="12" applyNumberFormat="1" applyFont="1"/>
    <xf numFmtId="2" fontId="98" fillId="0" borderId="0" xfId="10" applyNumberFormat="1" applyFont="1" applyAlignment="1">
      <alignment vertical="center"/>
    </xf>
    <xf numFmtId="0" fontId="86" fillId="0" borderId="0" xfId="14" applyFont="1"/>
    <xf numFmtId="2" fontId="86" fillId="0" borderId="0" xfId="14" applyNumberFormat="1" applyFont="1"/>
    <xf numFmtId="0" fontId="77" fillId="0" borderId="0" xfId="10" applyFont="1"/>
    <xf numFmtId="0" fontId="79" fillId="0" borderId="0" xfId="9" applyFont="1" applyAlignment="1" applyProtection="1">
      <alignment horizontal="left" vertical="center"/>
      <protection hidden="1"/>
    </xf>
    <xf numFmtId="0" fontId="77" fillId="0" borderId="0" xfId="9" applyFont="1" applyAlignment="1" applyProtection="1">
      <alignment horizontal="center"/>
      <protection hidden="1"/>
    </xf>
    <xf numFmtId="0" fontId="77" fillId="0" borderId="0" xfId="9" applyFont="1" applyAlignment="1" applyProtection="1">
      <alignment horizontal="left"/>
      <protection hidden="1"/>
    </xf>
    <xf numFmtId="0" fontId="77" fillId="0" borderId="2" xfId="10" applyFont="1" applyBorder="1"/>
    <xf numFmtId="0" fontId="77" fillId="0" borderId="0" xfId="0" applyFont="1" applyAlignment="1">
      <alignment horizontal="left" vertical="center" indent="6"/>
    </xf>
    <xf numFmtId="0" fontId="84" fillId="0" borderId="0" xfId="13" applyFont="1" applyAlignment="1" applyProtection="1">
      <alignment horizontal="center"/>
      <protection hidden="1"/>
    </xf>
    <xf numFmtId="173" fontId="77" fillId="0" borderId="0" xfId="8" applyNumberFormat="1" applyFont="1" applyFill="1" applyAlignment="1" applyProtection="1">
      <protection hidden="1"/>
    </xf>
    <xf numFmtId="0" fontId="77" fillId="0" borderId="0" xfId="84" applyFont="1"/>
    <xf numFmtId="175" fontId="108" fillId="0" borderId="0" xfId="3" applyNumberFormat="1" applyFont="1" applyFill="1" applyBorder="1" applyAlignment="1" applyProtection="1">
      <alignment horizontal="center"/>
      <protection hidden="1"/>
    </xf>
    <xf numFmtId="2" fontId="89" fillId="0" borderId="0" xfId="84" applyNumberFormat="1" applyFont="1"/>
    <xf numFmtId="169" fontId="108" fillId="0" borderId="0" xfId="3" applyFont="1" applyFill="1" applyBorder="1" applyAlignment="1" applyProtection="1">
      <alignment horizontal="center"/>
      <protection hidden="1"/>
    </xf>
    <xf numFmtId="173" fontId="108" fillId="0" borderId="0" xfId="8" applyNumberFormat="1" applyFont="1" applyFill="1" applyBorder="1" applyAlignment="1" applyProtection="1">
      <alignment horizontal="center"/>
      <protection hidden="1"/>
    </xf>
    <xf numFmtId="0" fontId="77" fillId="0" borderId="0" xfId="103" applyFont="1"/>
    <xf numFmtId="0" fontId="77" fillId="0" borderId="0" xfId="103" applyFont="1" applyAlignment="1">
      <alignment horizontal="center"/>
    </xf>
    <xf numFmtId="167" fontId="77" fillId="0" borderId="0" xfId="105" applyFont="1"/>
    <xf numFmtId="173" fontId="77" fillId="0" borderId="0" xfId="8" applyNumberFormat="1" applyFont="1"/>
    <xf numFmtId="0" fontId="77" fillId="0" borderId="0" xfId="84" applyFont="1" applyAlignment="1">
      <alignment horizontal="center" vertical="center"/>
    </xf>
    <xf numFmtId="175" fontId="77" fillId="0" borderId="0" xfId="84" applyNumberFormat="1" applyFont="1" applyAlignment="1">
      <alignment horizontal="center" vertical="center"/>
    </xf>
    <xf numFmtId="0" fontId="77" fillId="0" borderId="38" xfId="89" applyFont="1" applyBorder="1"/>
    <xf numFmtId="2" fontId="77" fillId="0" borderId="38" xfId="63" applyNumberFormat="1" applyFont="1" applyBorder="1"/>
    <xf numFmtId="0" fontId="77" fillId="0" borderId="38" xfId="84" applyFont="1" applyBorder="1"/>
    <xf numFmtId="188" fontId="77" fillId="0" borderId="38" xfId="63" applyNumberFormat="1" applyFont="1" applyBorder="1"/>
    <xf numFmtId="2" fontId="79" fillId="2" borderId="38" xfId="84" applyNumberFormat="1" applyFont="1" applyFill="1" applyBorder="1" applyAlignment="1">
      <alignment vertical="top" wrapText="1"/>
    </xf>
    <xf numFmtId="0" fontId="110" fillId="0" borderId="0" xfId="10" applyFont="1"/>
    <xf numFmtId="0" fontId="103" fillId="0" borderId="0" xfId="10" applyFont="1" applyAlignment="1">
      <alignment horizontal="center"/>
    </xf>
    <xf numFmtId="0" fontId="78" fillId="63" borderId="38" xfId="0" applyFont="1" applyFill="1" applyBorder="1" applyAlignment="1">
      <alignment wrapText="1"/>
    </xf>
    <xf numFmtId="0" fontId="78" fillId="63" borderId="38" xfId="0" applyFont="1" applyFill="1" applyBorder="1"/>
    <xf numFmtId="2" fontId="75" fillId="64" borderId="0" xfId="12" applyNumberFormat="1" applyFont="1" applyFill="1"/>
    <xf numFmtId="2" fontId="74" fillId="64" borderId="0" xfId="12" applyNumberFormat="1" applyFont="1" applyFill="1"/>
    <xf numFmtId="0" fontId="77" fillId="64" borderId="2" xfId="10" applyFont="1" applyFill="1" applyBorder="1"/>
    <xf numFmtId="3" fontId="87" fillId="64" borderId="38" xfId="62" applyNumberFormat="1" applyFont="1" applyFill="1" applyBorder="1" applyAlignment="1" applyProtection="1">
      <alignment horizontal="left"/>
      <protection hidden="1"/>
    </xf>
    <xf numFmtId="3" fontId="77" fillId="64" borderId="38" xfId="62" applyNumberFormat="1" applyFont="1" applyFill="1" applyBorder="1" applyAlignment="1" applyProtection="1">
      <alignment horizontal="left"/>
      <protection hidden="1"/>
    </xf>
    <xf numFmtId="167" fontId="113" fillId="63" borderId="33" xfId="8" applyFont="1" applyFill="1" applyBorder="1" applyAlignment="1">
      <alignment horizontal="center" vertical="top" wrapText="1"/>
    </xf>
    <xf numFmtId="0" fontId="112" fillId="0" borderId="0" xfId="0" applyFont="1" applyAlignment="1">
      <alignment horizontal="center" vertical="center"/>
    </xf>
    <xf numFmtId="0" fontId="116" fillId="0" borderId="0" xfId="17" applyFont="1"/>
    <xf numFmtId="1" fontId="79" fillId="0" borderId="38" xfId="61" applyNumberFormat="1" applyFont="1" applyBorder="1" applyAlignment="1">
      <alignment horizontal="center"/>
    </xf>
    <xf numFmtId="2" fontId="117" fillId="0" borderId="0" xfId="0" applyNumberFormat="1" applyFont="1"/>
    <xf numFmtId="2" fontId="115" fillId="63" borderId="33" xfId="0" applyNumberFormat="1" applyFont="1" applyFill="1" applyBorder="1" applyAlignment="1">
      <alignment horizontal="center" vertical="top" wrapText="1"/>
    </xf>
    <xf numFmtId="0" fontId="112" fillId="0" borderId="0" xfId="0" applyFont="1" applyAlignment="1">
      <alignment horizontal="center"/>
    </xf>
    <xf numFmtId="2" fontId="118" fillId="0" borderId="0" xfId="13" applyNumberFormat="1" applyFont="1" applyAlignment="1" applyProtection="1">
      <alignment vertical="center"/>
      <protection locked="0"/>
    </xf>
    <xf numFmtId="2" fontId="123" fillId="0" borderId="0" xfId="13" applyNumberFormat="1" applyFont="1" applyAlignment="1" applyProtection="1">
      <alignment horizontal="center" wrapText="1"/>
      <protection hidden="1"/>
    </xf>
    <xf numFmtId="0" fontId="112" fillId="0" borderId="0" xfId="0" applyFont="1" applyAlignment="1">
      <alignment horizontal="center" wrapText="1"/>
    </xf>
    <xf numFmtId="2" fontId="122" fillId="63" borderId="37" xfId="13" applyNumberFormat="1" applyFont="1" applyFill="1" applyBorder="1" applyAlignment="1" applyProtection="1">
      <alignment horizontal="left" vertical="center" wrapText="1"/>
      <protection hidden="1"/>
    </xf>
    <xf numFmtId="2" fontId="122" fillId="63" borderId="38" xfId="3" applyNumberFormat="1" applyFont="1" applyFill="1" applyBorder="1" applyAlignment="1" applyProtection="1">
      <alignment vertical="center" wrapText="1"/>
      <protection hidden="1"/>
    </xf>
    <xf numFmtId="173" fontId="113" fillId="63" borderId="37" xfId="8" applyNumberFormat="1" applyFont="1" applyFill="1" applyBorder="1" applyAlignment="1">
      <alignment vertical="top" wrapText="1"/>
    </xf>
    <xf numFmtId="173" fontId="113" fillId="63" borderId="39" xfId="8" applyNumberFormat="1" applyFont="1" applyFill="1" applyBorder="1" applyAlignment="1">
      <alignment vertical="top" wrapText="1"/>
    </xf>
    <xf numFmtId="173" fontId="113" fillId="63" borderId="36" xfId="8" applyNumberFormat="1" applyFont="1" applyFill="1" applyBorder="1" applyAlignment="1">
      <alignment vertical="top" wrapText="1"/>
    </xf>
    <xf numFmtId="173" fontId="113" fillId="63" borderId="41" xfId="8" applyNumberFormat="1" applyFont="1" applyFill="1" applyBorder="1" applyAlignment="1">
      <alignment vertical="top" wrapText="1"/>
    </xf>
    <xf numFmtId="0" fontId="82" fillId="0" borderId="0" xfId="9" applyFont="1" applyAlignment="1" applyProtection="1">
      <alignment horizontal="left" vertical="center"/>
      <protection hidden="1"/>
    </xf>
    <xf numFmtId="179" fontId="113" fillId="63" borderId="38" xfId="89" applyNumberFormat="1" applyFont="1" applyFill="1" applyBorder="1" applyAlignment="1" applyProtection="1">
      <alignment horizontal="center" vertical="top" wrapText="1"/>
      <protection hidden="1"/>
    </xf>
    <xf numFmtId="2" fontId="113" fillId="63" borderId="38" xfId="89" applyNumberFormat="1" applyFont="1" applyFill="1" applyBorder="1" applyAlignment="1" applyProtection="1">
      <alignment horizontal="center" vertical="top" wrapText="1"/>
      <protection hidden="1"/>
    </xf>
    <xf numFmtId="0" fontId="114" fillId="0" borderId="0" xfId="103" applyFont="1"/>
    <xf numFmtId="179" fontId="113" fillId="63" borderId="38" xfId="89" applyNumberFormat="1" applyFont="1" applyFill="1" applyBorder="1" applyAlignment="1" applyProtection="1">
      <alignment vertical="center" wrapText="1"/>
      <protection hidden="1"/>
    </xf>
    <xf numFmtId="179" fontId="113" fillId="63" borderId="38" xfId="89" applyNumberFormat="1" applyFont="1" applyFill="1" applyBorder="1" applyAlignment="1" applyProtection="1">
      <alignment horizontal="center" vertical="center" wrapText="1"/>
      <protection hidden="1"/>
    </xf>
    <xf numFmtId="0" fontId="113" fillId="63" borderId="33" xfId="89" applyFont="1" applyFill="1" applyBorder="1" applyAlignment="1" applyProtection="1">
      <alignment horizontal="left" vertical="center" wrapText="1"/>
      <protection hidden="1"/>
    </xf>
    <xf numFmtId="0" fontId="113" fillId="63" borderId="34" xfId="84" applyFont="1" applyFill="1" applyBorder="1" applyAlignment="1">
      <alignment vertical="top"/>
    </xf>
    <xf numFmtId="0" fontId="113" fillId="63" borderId="41" xfId="84" applyFont="1" applyFill="1" applyBorder="1" applyAlignment="1">
      <alignment vertical="top" wrapText="1"/>
    </xf>
    <xf numFmtId="2" fontId="113" fillId="63" borderId="33" xfId="0" applyNumberFormat="1" applyFont="1" applyFill="1" applyBorder="1" applyAlignment="1">
      <alignment horizontal="left" vertical="top" wrapText="1"/>
    </xf>
    <xf numFmtId="166" fontId="129" fillId="2" borderId="36" xfId="18" applyFont="1" applyFill="1" applyBorder="1" applyAlignment="1"/>
    <xf numFmtId="167" fontId="35" fillId="64" borderId="38" xfId="8" applyFont="1" applyFill="1" applyBorder="1" applyAlignment="1">
      <alignment horizontal="left"/>
    </xf>
    <xf numFmtId="0" fontId="130" fillId="0" borderId="0" xfId="63" applyFont="1"/>
    <xf numFmtId="178" fontId="130" fillId="0" borderId="2" xfId="6" applyNumberFormat="1" applyFont="1" applyFill="1" applyBorder="1" applyAlignment="1"/>
    <xf numFmtId="44" fontId="130" fillId="0" borderId="0" xfId="63" applyNumberFormat="1" applyFont="1"/>
    <xf numFmtId="9" fontId="35" fillId="64" borderId="38" xfId="16" applyFont="1" applyFill="1" applyBorder="1" applyAlignment="1">
      <alignment horizontal="center"/>
    </xf>
    <xf numFmtId="44" fontId="127" fillId="63" borderId="36" xfId="63" applyNumberFormat="1" applyFont="1" applyFill="1" applyBorder="1"/>
    <xf numFmtId="2" fontId="35" fillId="64" borderId="38" xfId="8" applyNumberFormat="1" applyFont="1" applyFill="1" applyBorder="1" applyAlignment="1">
      <alignment horizontal="center"/>
    </xf>
    <xf numFmtId="1" fontId="128" fillId="2" borderId="38" xfId="8" applyNumberFormat="1" applyFont="1" applyFill="1" applyBorder="1" applyAlignment="1">
      <alignment horizontal="center"/>
    </xf>
    <xf numFmtId="173" fontId="128" fillId="2" borderId="38" xfId="8" applyNumberFormat="1" applyFont="1" applyFill="1" applyBorder="1"/>
    <xf numFmtId="167" fontId="128" fillId="2" borderId="38" xfId="8" applyFont="1" applyFill="1" applyBorder="1"/>
    <xf numFmtId="166" fontId="35" fillId="0" borderId="38" xfId="18" applyFont="1" applyBorder="1"/>
    <xf numFmtId="166" fontId="35" fillId="0" borderId="38" xfId="89" applyNumberFormat="1" applyFont="1" applyBorder="1"/>
    <xf numFmtId="173" fontId="78" fillId="63" borderId="37" xfId="8" applyNumberFormat="1" applyFont="1" applyFill="1" applyBorder="1" applyAlignment="1">
      <alignment horizontal="left"/>
    </xf>
    <xf numFmtId="167" fontId="78" fillId="63" borderId="36" xfId="8" applyFont="1" applyFill="1" applyBorder="1"/>
    <xf numFmtId="49" fontId="80" fillId="0" borderId="37" xfId="63" applyNumberFormat="1" applyFont="1" applyBorder="1" applyAlignment="1">
      <alignment vertical="top"/>
    </xf>
    <xf numFmtId="0" fontId="77" fillId="0" borderId="39" xfId="63" applyFont="1" applyBorder="1"/>
    <xf numFmtId="49" fontId="79" fillId="0" borderId="39" xfId="63" applyNumberFormat="1" applyFont="1" applyBorder="1"/>
    <xf numFmtId="49" fontId="78" fillId="63" borderId="37" xfId="63" applyNumberFormat="1" applyFont="1" applyFill="1" applyBorder="1"/>
    <xf numFmtId="0" fontId="78" fillId="63" borderId="39" xfId="63" applyFont="1" applyFill="1" applyBorder="1"/>
    <xf numFmtId="173" fontId="78" fillId="63" borderId="38" xfId="8" applyNumberFormat="1" applyFont="1" applyFill="1" applyBorder="1" applyAlignment="1">
      <alignment vertical="top" wrapText="1"/>
    </xf>
    <xf numFmtId="173" fontId="78" fillId="63" borderId="38" xfId="8" applyNumberFormat="1" applyFont="1" applyFill="1" applyBorder="1" applyAlignment="1">
      <alignment horizontal="center" vertical="top" wrapText="1"/>
    </xf>
    <xf numFmtId="167" fontId="78" fillId="63" borderId="38" xfId="8" applyFont="1" applyFill="1" applyBorder="1" applyAlignment="1">
      <alignment horizontal="center" vertical="top" wrapText="1"/>
    </xf>
    <xf numFmtId="2" fontId="78" fillId="63" borderId="33" xfId="89" applyNumberFormat="1" applyFont="1" applyFill="1" applyBorder="1" applyAlignment="1">
      <alignment vertical="top" wrapText="1"/>
    </xf>
    <xf numFmtId="167" fontId="78" fillId="63" borderId="33" xfId="8" applyFont="1" applyFill="1" applyBorder="1" applyAlignment="1">
      <alignment horizontal="center" vertical="top" wrapText="1"/>
    </xf>
    <xf numFmtId="0" fontId="35" fillId="0" borderId="0" xfId="17" applyFont="1"/>
    <xf numFmtId="0" fontId="128" fillId="0" borderId="0" xfId="17" applyFont="1"/>
    <xf numFmtId="0" fontId="35" fillId="0" borderId="0" xfId="0" applyFont="1"/>
    <xf numFmtId="0" fontId="35" fillId="0" borderId="16" xfId="0" applyFont="1" applyBorder="1" applyAlignment="1">
      <alignment wrapText="1"/>
    </xf>
    <xf numFmtId="0" fontId="134" fillId="0" borderId="16" xfId="59" applyFont="1" applyBorder="1" applyAlignment="1">
      <alignment wrapText="1"/>
    </xf>
    <xf numFmtId="0" fontId="35" fillId="0" borderId="0" xfId="0" applyFont="1" applyAlignment="1">
      <alignment horizontal="center"/>
    </xf>
    <xf numFmtId="2" fontId="128" fillId="0" borderId="0" xfId="0" applyNumberFormat="1" applyFont="1" applyAlignment="1">
      <alignment horizontal="center"/>
    </xf>
    <xf numFmtId="2" fontId="131" fillId="0" borderId="0" xfId="0" applyNumberFormat="1" applyFont="1" applyAlignment="1">
      <alignment horizontal="center"/>
    </xf>
    <xf numFmtId="2" fontId="136" fillId="0" borderId="0" xfId="12" applyNumberFormat="1" applyFont="1" applyAlignment="1">
      <alignment horizontal="center"/>
    </xf>
    <xf numFmtId="174" fontId="35" fillId="0" borderId="4" xfId="0" applyNumberFormat="1" applyFont="1" applyBorder="1" applyAlignment="1">
      <alignment horizontal="center"/>
    </xf>
    <xf numFmtId="0" fontId="35" fillId="0" borderId="16" xfId="0" applyFont="1" applyBorder="1" applyAlignment="1">
      <alignment horizontal="center" wrapText="1"/>
    </xf>
    <xf numFmtId="0" fontId="35" fillId="2" borderId="16" xfId="0" applyFont="1" applyFill="1" applyBorder="1" applyAlignment="1">
      <alignment horizontal="center" wrapText="1"/>
    </xf>
    <xf numFmtId="0" fontId="134" fillId="0" borderId="16" xfId="59" applyFont="1" applyBorder="1" applyAlignment="1">
      <alignment horizontal="center" wrapText="1"/>
    </xf>
    <xf numFmtId="43" fontId="133" fillId="0" borderId="38" xfId="8" applyNumberFormat="1" applyFont="1" applyFill="1" applyBorder="1" applyAlignment="1">
      <alignment horizontal="center"/>
    </xf>
    <xf numFmtId="1" fontId="134" fillId="0" borderId="38" xfId="0" applyNumberFormat="1" applyFont="1" applyBorder="1" applyAlignment="1">
      <alignment horizontal="center"/>
    </xf>
    <xf numFmtId="14" fontId="132" fillId="0" borderId="0" xfId="12" applyNumberFormat="1" applyFont="1" applyAlignment="1">
      <alignment horizontal="left"/>
    </xf>
    <xf numFmtId="177" fontId="35" fillId="64" borderId="38" xfId="11" applyNumberFormat="1" applyFont="1" applyFill="1" applyBorder="1" applyAlignment="1" applyProtection="1">
      <alignment vertical="center"/>
      <protection hidden="1"/>
    </xf>
    <xf numFmtId="179" fontId="137"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37" fillId="0" borderId="38" xfId="3" applyNumberFormat="1" applyFont="1" applyFill="1" applyBorder="1" applyAlignment="1" applyProtection="1">
      <protection hidden="1"/>
    </xf>
    <xf numFmtId="166" fontId="137" fillId="35" borderId="38" xfId="18" applyFont="1" applyFill="1" applyBorder="1" applyAlignment="1" applyProtection="1">
      <protection locked="0"/>
    </xf>
    <xf numFmtId="175" fontId="138" fillId="0" borderId="5" xfId="0" applyNumberFormat="1" applyFont="1" applyBorder="1" applyAlignment="1">
      <alignment horizontal="center" vertical="center"/>
    </xf>
    <xf numFmtId="166" fontId="137" fillId="65" borderId="38" xfId="18" applyFont="1" applyFill="1" applyBorder="1" applyAlignment="1" applyProtection="1">
      <protection locked="0"/>
    </xf>
    <xf numFmtId="179" fontId="128" fillId="0" borderId="38" xfId="3" applyNumberFormat="1" applyFont="1" applyFill="1" applyBorder="1" applyAlignment="1" applyProtection="1">
      <protection hidden="1"/>
    </xf>
    <xf numFmtId="169" fontId="137" fillId="0" borderId="38" xfId="3" applyFont="1" applyFill="1" applyBorder="1" applyAlignment="1" applyProtection="1">
      <protection hidden="1"/>
    </xf>
    <xf numFmtId="166" fontId="137" fillId="0" borderId="38" xfId="18" applyFont="1" applyFill="1" applyBorder="1" applyAlignment="1" applyProtection="1">
      <protection locked="0"/>
    </xf>
    <xf numFmtId="169" fontId="137" fillId="0" borderId="38" xfId="3" applyFont="1" applyFill="1" applyBorder="1" applyAlignment="1" applyProtection="1">
      <protection locked="0"/>
    </xf>
    <xf numFmtId="166" fontId="140" fillId="2" borderId="38" xfId="18" applyFont="1" applyFill="1" applyBorder="1" applyAlignment="1" applyProtection="1">
      <alignment horizontal="right"/>
      <protection locked="0"/>
    </xf>
    <xf numFmtId="175" fontId="133" fillId="0" borderId="5" xfId="0" applyNumberFormat="1" applyFont="1" applyBorder="1" applyAlignment="1">
      <alignment horizontal="center" vertical="center"/>
    </xf>
    <xf numFmtId="175" fontId="141" fillId="0" borderId="5" xfId="0" applyNumberFormat="1" applyFont="1" applyBorder="1" applyAlignment="1">
      <alignment horizontal="center" vertical="center"/>
    </xf>
    <xf numFmtId="175" fontId="35" fillId="0" borderId="5" xfId="0" applyNumberFormat="1" applyFont="1" applyBorder="1"/>
    <xf numFmtId="179" fontId="128"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42" fillId="0" borderId="38" xfId="5" applyNumberFormat="1" applyFont="1" applyFill="1" applyBorder="1" applyAlignment="1" applyProtection="1">
      <protection hidden="1"/>
    </xf>
    <xf numFmtId="179" fontId="133" fillId="0" borderId="0" xfId="0" applyNumberFormat="1" applyFont="1"/>
    <xf numFmtId="0" fontId="133" fillId="0" borderId="0" xfId="0" applyFont="1"/>
    <xf numFmtId="14" fontId="132" fillId="0" borderId="0" xfId="0" applyNumberFormat="1" applyFont="1" applyAlignment="1">
      <alignment horizontal="left"/>
    </xf>
    <xf numFmtId="166" fontId="35" fillId="0" borderId="37" xfId="18" applyFont="1" applyFill="1" applyBorder="1" applyAlignment="1" applyProtection="1">
      <protection hidden="1"/>
    </xf>
    <xf numFmtId="166" fontId="128" fillId="0" borderId="38" xfId="18" applyFont="1" applyBorder="1"/>
    <xf numFmtId="1" fontId="128" fillId="0" borderId="38" xfId="13" applyNumberFormat="1" applyFont="1" applyBorder="1" applyAlignment="1" applyProtection="1">
      <alignment horizontal="center"/>
      <protection hidden="1"/>
    </xf>
    <xf numFmtId="166" fontId="35" fillId="64" borderId="38" xfId="18" applyFont="1" applyFill="1" applyBorder="1"/>
    <xf numFmtId="2" fontId="35" fillId="0" borderId="37" xfId="13" applyNumberFormat="1" applyFont="1" applyBorder="1" applyProtection="1">
      <protection hidden="1"/>
    </xf>
    <xf numFmtId="44" fontId="35" fillId="65" borderId="36" xfId="66" applyFont="1" applyFill="1" applyBorder="1" applyAlignment="1" applyProtection="1">
      <protection locked="0"/>
    </xf>
    <xf numFmtId="14" fontId="132" fillId="0" borderId="0" xfId="63" applyNumberFormat="1" applyFont="1" applyAlignment="1">
      <alignment horizontal="left"/>
    </xf>
    <xf numFmtId="0" fontId="35" fillId="0" borderId="0" xfId="103" applyFont="1"/>
    <xf numFmtId="166" fontId="35" fillId="64" borderId="38" xfId="18" applyFont="1" applyFill="1" applyBorder="1" applyAlignment="1">
      <alignment horizontal="center"/>
    </xf>
    <xf numFmtId="9" fontId="35" fillId="0" borderId="38" xfId="84" applyNumberFormat="1" applyFont="1" applyBorder="1" applyAlignment="1">
      <alignment horizontal="left" vertical="center"/>
    </xf>
    <xf numFmtId="9" fontId="35" fillId="64" borderId="4" xfId="16" applyFont="1" applyFill="1" applyBorder="1" applyAlignment="1" applyProtection="1">
      <alignment vertical="center"/>
      <protection locked="0"/>
    </xf>
    <xf numFmtId="0" fontId="35" fillId="0" borderId="38" xfId="84" applyFont="1" applyBorder="1"/>
    <xf numFmtId="9" fontId="35" fillId="64" borderId="38" xfId="16" applyFont="1" applyFill="1" applyBorder="1" applyProtection="1">
      <protection locked="0"/>
    </xf>
    <xf numFmtId="3" fontId="137" fillId="64" borderId="38" xfId="62" applyNumberFormat="1" applyFont="1" applyFill="1" applyBorder="1" applyAlignment="1" applyProtection="1">
      <alignment horizontal="center"/>
      <protection hidden="1"/>
    </xf>
    <xf numFmtId="49" fontId="76" fillId="65" borderId="38" xfId="62" applyNumberFormat="1" applyFont="1" applyFill="1" applyBorder="1" applyAlignment="1" applyProtection="1">
      <alignment horizontal="left" vertical="top"/>
      <protection hidden="1"/>
    </xf>
    <xf numFmtId="2" fontId="78" fillId="63" borderId="38" xfId="89" applyNumberFormat="1" applyFont="1" applyFill="1" applyBorder="1" applyAlignment="1">
      <alignment vertical="top" wrapText="1"/>
    </xf>
    <xf numFmtId="2" fontId="77" fillId="0" borderId="38" xfId="0" applyNumberFormat="1" applyFont="1" applyBorder="1"/>
    <xf numFmtId="2" fontId="77" fillId="0" borderId="38" xfId="89" applyNumberFormat="1" applyFont="1" applyBorder="1"/>
    <xf numFmtId="0" fontId="83" fillId="0" borderId="38" xfId="0" applyFont="1" applyBorder="1"/>
    <xf numFmtId="0" fontId="79" fillId="0" borderId="38" xfId="89" applyFont="1" applyBorder="1"/>
    <xf numFmtId="166" fontId="35" fillId="2" borderId="38" xfId="18" applyFont="1" applyFill="1" applyBorder="1" applyAlignment="1">
      <alignment horizontal="center"/>
    </xf>
    <xf numFmtId="166" fontId="79" fillId="2" borderId="38" xfId="18" applyFont="1" applyFill="1" applyBorder="1"/>
    <xf numFmtId="166" fontId="128" fillId="2" borderId="38" xfId="18" applyFont="1" applyFill="1" applyBorder="1"/>
    <xf numFmtId="2" fontId="113" fillId="63" borderId="38" xfId="0" applyNumberFormat="1" applyFont="1" applyFill="1" applyBorder="1" applyAlignment="1">
      <alignment horizontal="left" vertical="center" wrapText="1"/>
    </xf>
    <xf numFmtId="1" fontId="113" fillId="63" borderId="38" xfId="0" applyNumberFormat="1" applyFont="1" applyFill="1" applyBorder="1" applyAlignment="1">
      <alignment horizontal="center" vertical="center" wrapText="1"/>
    </xf>
    <xf numFmtId="9" fontId="126" fillId="64" borderId="38" xfId="61" applyNumberFormat="1" applyFont="1" applyFill="1" applyBorder="1" applyAlignment="1">
      <alignment horizontal="center" vertical="center"/>
    </xf>
    <xf numFmtId="0" fontId="113" fillId="63" borderId="38" xfId="0" applyFont="1" applyFill="1" applyBorder="1" applyAlignment="1">
      <alignment horizontal="left" vertical="center" wrapText="1"/>
    </xf>
    <xf numFmtId="2" fontId="113" fillId="63" borderId="38" xfId="0" applyNumberFormat="1" applyFont="1" applyFill="1" applyBorder="1" applyAlignment="1">
      <alignment horizontal="center" vertical="center" wrapText="1"/>
    </xf>
    <xf numFmtId="1" fontId="114" fillId="0" borderId="38" xfId="0" applyNumberFormat="1" applyFont="1" applyBorder="1" applyAlignment="1">
      <alignment horizontal="center" vertical="center" wrapText="1"/>
    </xf>
    <xf numFmtId="0" fontId="77" fillId="2" borderId="38" xfId="0" applyFont="1" applyFill="1" applyBorder="1" applyAlignment="1">
      <alignment vertical="center"/>
    </xf>
    <xf numFmtId="173" fontId="128" fillId="64" borderId="38" xfId="8" applyNumberFormat="1" applyFont="1" applyFill="1" applyBorder="1" applyAlignment="1">
      <alignment horizontal="center"/>
    </xf>
    <xf numFmtId="173" fontId="35" fillId="0" borderId="38" xfId="8" applyNumberFormat="1" applyFont="1" applyFill="1" applyBorder="1" applyAlignment="1">
      <alignment horizontal="center" vertical="center"/>
    </xf>
    <xf numFmtId="0" fontId="77" fillId="0" borderId="38" xfId="0" applyFont="1" applyBorder="1" applyAlignment="1">
      <alignment vertical="center"/>
    </xf>
    <xf numFmtId="173" fontId="128" fillId="0" borderId="38" xfId="8" applyNumberFormat="1" applyFont="1" applyFill="1" applyBorder="1" applyAlignment="1">
      <alignment horizontal="center"/>
    </xf>
    <xf numFmtId="49" fontId="35" fillId="0" borderId="38" xfId="0" applyNumberFormat="1" applyFont="1" applyBorder="1" applyAlignment="1">
      <alignment horizontal="center"/>
    </xf>
    <xf numFmtId="0" fontId="79" fillId="0" borderId="38" xfId="0" applyFont="1" applyBorder="1" applyAlignment="1">
      <alignment vertical="center"/>
    </xf>
    <xf numFmtId="0" fontId="128" fillId="0" borderId="38" xfId="0" applyFont="1" applyBorder="1"/>
    <xf numFmtId="173" fontId="128" fillId="0" borderId="38" xfId="8" applyNumberFormat="1" applyFont="1" applyFill="1" applyBorder="1" applyAlignment="1">
      <alignment horizontal="center" vertical="center"/>
    </xf>
    <xf numFmtId="1" fontId="113" fillId="63" borderId="38" xfId="0" applyNumberFormat="1" applyFont="1" applyFill="1" applyBorder="1" applyAlignment="1">
      <alignment horizontal="left"/>
    </xf>
    <xf numFmtId="1" fontId="113" fillId="63" borderId="38" xfId="0" applyNumberFormat="1" applyFont="1" applyFill="1" applyBorder="1" applyAlignment="1">
      <alignment horizontal="center"/>
    </xf>
    <xf numFmtId="9" fontId="129" fillId="63" borderId="33" xfId="16" applyFont="1" applyFill="1" applyBorder="1" applyAlignment="1">
      <alignment horizontal="center" vertical="top" wrapText="1"/>
    </xf>
    <xf numFmtId="0" fontId="113" fillId="63" borderId="33" xfId="0" applyFont="1" applyFill="1" applyBorder="1" applyAlignment="1">
      <alignment horizontal="left" vertical="top" wrapText="1"/>
    </xf>
    <xf numFmtId="182" fontId="113" fillId="63" borderId="33" xfId="8" applyNumberFormat="1" applyFont="1" applyFill="1" applyBorder="1" applyAlignment="1">
      <alignment horizontal="left" vertical="top" wrapText="1"/>
    </xf>
    <xf numFmtId="167" fontId="115" fillId="63" borderId="33" xfId="8" applyFont="1" applyFill="1" applyBorder="1" applyAlignment="1">
      <alignment horizontal="center" vertical="top" wrapText="1"/>
    </xf>
    <xf numFmtId="1" fontId="77" fillId="0" borderId="38" xfId="0" applyNumberFormat="1" applyFont="1" applyBorder="1" applyAlignment="1">
      <alignment horizontal="center"/>
    </xf>
    <xf numFmtId="174" fontId="35" fillId="0" borderId="38" xfId="0" applyNumberFormat="1" applyFont="1" applyBorder="1" applyAlignment="1">
      <alignment horizontal="center"/>
    </xf>
    <xf numFmtId="2" fontId="35" fillId="0" borderId="38" xfId="0" applyNumberFormat="1" applyFont="1" applyBorder="1" applyAlignment="1">
      <alignment horizontal="right"/>
    </xf>
    <xf numFmtId="1" fontId="130" fillId="0" borderId="38" xfId="0" applyNumberFormat="1" applyFont="1" applyBorder="1" applyAlignment="1">
      <alignment horizontal="center"/>
    </xf>
    <xf numFmtId="1" fontId="133" fillId="0" borderId="38" xfId="8" applyNumberFormat="1" applyFont="1" applyFill="1" applyBorder="1" applyAlignment="1">
      <alignment horizontal="center"/>
    </xf>
    <xf numFmtId="2" fontId="84" fillId="0" borderId="38" xfId="8" applyNumberFormat="1" applyFont="1" applyFill="1" applyBorder="1" applyAlignment="1">
      <alignment horizontal="center"/>
    </xf>
    <xf numFmtId="173" fontId="133" fillId="0" borderId="38" xfId="8" applyNumberFormat="1" applyFont="1" applyFill="1" applyBorder="1" applyAlignment="1">
      <alignment horizontal="center"/>
    </xf>
    <xf numFmtId="0" fontId="77" fillId="0" borderId="36" xfId="0" applyFont="1" applyBorder="1"/>
    <xf numFmtId="1" fontId="35" fillId="0" borderId="38" xfId="0" applyNumberFormat="1" applyFont="1" applyBorder="1" applyAlignment="1">
      <alignment horizontal="right"/>
    </xf>
    <xf numFmtId="0" fontId="77" fillId="0" borderId="33" xfId="0" applyFont="1" applyBorder="1"/>
    <xf numFmtId="2" fontId="35" fillId="0" borderId="36" xfId="0" applyNumberFormat="1" applyFont="1" applyBorder="1" applyAlignment="1">
      <alignment horizontal="right"/>
    </xf>
    <xf numFmtId="2" fontId="119" fillId="63" borderId="37" xfId="13" applyNumberFormat="1" applyFont="1" applyFill="1" applyBorder="1" applyAlignment="1" applyProtection="1">
      <alignment horizontal="left" vertical="center"/>
      <protection hidden="1"/>
    </xf>
    <xf numFmtId="2" fontId="90" fillId="63" borderId="39" xfId="11" applyNumberFormat="1" applyFont="1" applyFill="1" applyBorder="1" applyProtection="1">
      <protection hidden="1"/>
    </xf>
    <xf numFmtId="2" fontId="90" fillId="63" borderId="36" xfId="11" applyNumberFormat="1" applyFont="1" applyFill="1" applyBorder="1" applyProtection="1">
      <protection hidden="1"/>
    </xf>
    <xf numFmtId="2" fontId="77" fillId="0" borderId="37" xfId="11" applyNumberFormat="1" applyFont="1" applyBorder="1" applyProtection="1">
      <protection hidden="1"/>
    </xf>
    <xf numFmtId="2" fontId="77" fillId="0" borderId="36" xfId="11" applyNumberFormat="1" applyFont="1" applyBorder="1" applyProtection="1">
      <protection hidden="1"/>
    </xf>
    <xf numFmtId="0" fontId="79" fillId="0" borderId="37" xfId="0" applyFont="1" applyBorder="1"/>
    <xf numFmtId="0" fontId="79" fillId="0" borderId="36" xfId="0" applyFont="1" applyBorder="1"/>
    <xf numFmtId="177" fontId="128" fillId="0" borderId="38" xfId="11" applyNumberFormat="1" applyFont="1" applyBorder="1" applyAlignment="1" applyProtection="1">
      <alignment vertical="center"/>
      <protection hidden="1"/>
    </xf>
    <xf numFmtId="10" fontId="128" fillId="0" borderId="36" xfId="0" applyNumberFormat="1" applyFont="1" applyBorder="1"/>
    <xf numFmtId="2" fontId="79" fillId="0" borderId="38" xfId="11" applyNumberFormat="1" applyFont="1" applyBorder="1" applyAlignment="1" applyProtection="1">
      <alignment horizontal="center"/>
      <protection hidden="1"/>
    </xf>
    <xf numFmtId="179" fontId="137" fillId="0" borderId="38" xfId="13" applyNumberFormat="1" applyFont="1" applyBorder="1" applyAlignment="1" applyProtection="1">
      <alignment horizontal="left" vertical="center"/>
      <protection hidden="1"/>
    </xf>
    <xf numFmtId="166" fontId="137" fillId="64" borderId="38" xfId="18" applyFont="1" applyFill="1" applyBorder="1" applyAlignment="1" applyProtection="1">
      <alignment horizontal="right" vertical="center"/>
      <protection hidden="1"/>
    </xf>
    <xf numFmtId="0" fontId="77" fillId="0" borderId="37" xfId="11" applyFont="1" applyBorder="1" applyAlignment="1" applyProtection="1">
      <alignment vertical="center"/>
      <protection hidden="1"/>
    </xf>
    <xf numFmtId="10" fontId="35" fillId="64" borderId="38" xfId="11" applyNumberFormat="1" applyFont="1" applyFill="1" applyBorder="1" applyAlignment="1" applyProtection="1">
      <alignment vertical="center"/>
      <protection hidden="1"/>
    </xf>
    <xf numFmtId="0" fontId="77" fillId="0" borderId="39" xfId="0" applyFont="1" applyBorder="1"/>
    <xf numFmtId="0" fontId="79" fillId="0" borderId="37" xfId="13" applyFont="1" applyBorder="1" applyAlignment="1" applyProtection="1">
      <alignment vertical="center"/>
      <protection hidden="1"/>
    </xf>
    <xf numFmtId="0" fontId="79" fillId="0" borderId="39" xfId="0" applyFont="1" applyBorder="1"/>
    <xf numFmtId="10" fontId="128" fillId="0" borderId="38" xfId="16" applyNumberFormat="1" applyFont="1" applyFill="1" applyBorder="1" applyAlignment="1"/>
    <xf numFmtId="0" fontId="119" fillId="63" borderId="37" xfId="13" applyFont="1" applyFill="1" applyBorder="1" applyAlignment="1" applyProtection="1">
      <alignment horizontal="left" vertical="center"/>
      <protection hidden="1"/>
    </xf>
    <xf numFmtId="0" fontId="120" fillId="63" borderId="39" xfId="13" applyFont="1" applyFill="1" applyBorder="1" applyAlignment="1" applyProtection="1">
      <alignment horizontal="left" vertical="center"/>
      <protection hidden="1"/>
    </xf>
    <xf numFmtId="9" fontId="121" fillId="63" borderId="36" xfId="13" applyNumberFormat="1" applyFont="1" applyFill="1" applyBorder="1" applyAlignment="1" applyProtection="1">
      <alignment vertical="center"/>
      <protection hidden="1"/>
    </xf>
    <xf numFmtId="0" fontId="113" fillId="63" borderId="38" xfId="13" applyFont="1" applyFill="1" applyBorder="1" applyAlignment="1" applyProtection="1">
      <alignment horizontal="left" vertical="center"/>
      <protection hidden="1"/>
    </xf>
    <xf numFmtId="0" fontId="87" fillId="0" borderId="38" xfId="13" applyFont="1" applyBorder="1" applyAlignment="1" applyProtection="1">
      <alignment horizontal="left" vertical="center"/>
      <protection hidden="1"/>
    </xf>
    <xf numFmtId="2" fontId="137" fillId="2" borderId="38" xfId="13" applyNumberFormat="1" applyFont="1" applyFill="1" applyBorder="1" applyAlignment="1" applyProtection="1">
      <alignment horizontal="right" vertical="center"/>
      <protection hidden="1"/>
    </xf>
    <xf numFmtId="0" fontId="79" fillId="0" borderId="38" xfId="13" applyFont="1" applyBorder="1" applyAlignment="1" applyProtection="1">
      <alignment vertical="center"/>
      <protection hidden="1"/>
    </xf>
    <xf numFmtId="2" fontId="128" fillId="0" borderId="38" xfId="13" applyNumberFormat="1" applyFont="1" applyBorder="1" applyAlignment="1" applyProtection="1">
      <alignment vertical="center"/>
      <protection hidden="1"/>
    </xf>
    <xf numFmtId="0" fontId="91" fillId="0" borderId="38" xfId="13" applyFont="1" applyBorder="1" applyAlignment="1" applyProtection="1">
      <alignment vertical="center"/>
      <protection hidden="1"/>
    </xf>
    <xf numFmtId="0" fontId="35" fillId="0" borderId="38" xfId="0" applyFont="1" applyBorder="1" applyAlignment="1">
      <alignment vertical="center"/>
    </xf>
    <xf numFmtId="2" fontId="137" fillId="64" borderId="38" xfId="13" applyNumberFormat="1" applyFont="1" applyFill="1" applyBorder="1" applyAlignment="1" applyProtection="1">
      <alignment horizontal="right" vertical="center"/>
      <protection hidden="1"/>
    </xf>
    <xf numFmtId="0" fontId="92" fillId="0" borderId="38" xfId="13" applyFont="1" applyBorder="1" applyAlignment="1" applyProtection="1">
      <alignment vertical="center"/>
      <protection hidden="1"/>
    </xf>
    <xf numFmtId="0" fontId="77" fillId="0" borderId="38" xfId="13" applyFont="1" applyBorder="1" applyAlignment="1" applyProtection="1">
      <alignment vertical="center"/>
      <protection hidden="1"/>
    </xf>
    <xf numFmtId="10" fontId="137" fillId="0" borderId="38" xfId="16" applyNumberFormat="1" applyFont="1" applyFill="1" applyBorder="1" applyAlignment="1" applyProtection="1">
      <alignment vertical="center"/>
      <protection hidden="1"/>
    </xf>
    <xf numFmtId="10" fontId="128" fillId="0" borderId="38" xfId="16" applyNumberFormat="1" applyFont="1" applyFill="1" applyBorder="1" applyAlignment="1" applyProtection="1">
      <alignment vertical="center"/>
      <protection hidden="1"/>
    </xf>
    <xf numFmtId="2" fontId="122" fillId="63" borderId="39" xfId="13" applyNumberFormat="1" applyFont="1" applyFill="1" applyBorder="1" applyAlignment="1" applyProtection="1">
      <alignment horizontal="center" wrapText="1"/>
      <protection hidden="1"/>
    </xf>
    <xf numFmtId="2" fontId="122" fillId="63" borderId="36" xfId="13" applyNumberFormat="1" applyFont="1" applyFill="1" applyBorder="1" applyAlignment="1" applyProtection="1">
      <alignment horizontal="right" wrapText="1"/>
      <protection hidden="1"/>
    </xf>
    <xf numFmtId="2" fontId="99" fillId="0" borderId="39" xfId="3" applyNumberFormat="1" applyFont="1" applyFill="1" applyBorder="1" applyAlignment="1" applyProtection="1">
      <alignment horizontal="center" vertical="center"/>
      <protection hidden="1"/>
    </xf>
    <xf numFmtId="2" fontId="99" fillId="0" borderId="36" xfId="3" applyNumberFormat="1" applyFont="1" applyFill="1" applyBorder="1" applyAlignment="1" applyProtection="1">
      <alignment horizontal="right" vertical="center"/>
      <protection hidden="1"/>
    </xf>
    <xf numFmtId="175" fontId="138" fillId="0" borderId="41" xfId="0" applyNumberFormat="1" applyFont="1" applyBorder="1" applyAlignment="1">
      <alignment horizontal="center" vertical="center"/>
    </xf>
    <xf numFmtId="2" fontId="100" fillId="0" borderId="39" xfId="3" applyNumberFormat="1" applyFont="1" applyFill="1" applyBorder="1" applyAlignment="1" applyProtection="1">
      <alignment horizontal="left" vertical="center"/>
      <protection hidden="1"/>
    </xf>
    <xf numFmtId="2" fontId="94" fillId="0" borderId="36" xfId="3" applyNumberFormat="1" applyFont="1" applyFill="1" applyBorder="1" applyAlignment="1" applyProtection="1">
      <alignment horizontal="right" vertical="center"/>
      <protection hidden="1"/>
    </xf>
    <xf numFmtId="10" fontId="101" fillId="0" borderId="36" xfId="16" applyNumberFormat="1" applyFont="1" applyFill="1" applyBorder="1" applyAlignment="1" applyProtection="1">
      <alignment horizontal="right"/>
      <protection hidden="1"/>
    </xf>
    <xf numFmtId="0" fontId="79" fillId="0" borderId="37" xfId="13" applyFont="1" applyBorder="1" applyProtection="1">
      <protection hidden="1"/>
    </xf>
    <xf numFmtId="0" fontId="103" fillId="0" borderId="39" xfId="13" applyFont="1" applyBorder="1" applyProtection="1">
      <protection hidden="1"/>
    </xf>
    <xf numFmtId="0" fontId="103" fillId="0" borderId="36" xfId="13" applyFont="1" applyBorder="1" applyAlignment="1" applyProtection="1">
      <alignment horizontal="right"/>
      <protection hidden="1"/>
    </xf>
    <xf numFmtId="0" fontId="101" fillId="0" borderId="39" xfId="13" applyFont="1" applyBorder="1" applyAlignment="1" applyProtection="1">
      <alignment horizontal="right"/>
      <protection hidden="1"/>
    </xf>
    <xf numFmtId="0" fontId="101" fillId="0" borderId="36" xfId="13" applyFont="1" applyBorder="1" applyAlignment="1" applyProtection="1">
      <alignment horizontal="right"/>
      <protection hidden="1"/>
    </xf>
    <xf numFmtId="0" fontId="87" fillId="0" borderId="37" xfId="13" applyFont="1" applyBorder="1" applyProtection="1">
      <protection hidden="1"/>
    </xf>
    <xf numFmtId="10" fontId="143" fillId="64" borderId="38" xfId="16" applyNumberFormat="1" applyFont="1" applyFill="1" applyBorder="1" applyAlignment="1" applyProtection="1">
      <alignment horizontal="right"/>
      <protection hidden="1"/>
    </xf>
    <xf numFmtId="0" fontId="102" fillId="0" borderId="39" xfId="13" applyFont="1" applyBorder="1" applyAlignment="1" applyProtection="1">
      <alignment horizontal="center"/>
      <protection hidden="1"/>
    </xf>
    <xf numFmtId="175" fontId="139" fillId="0" borderId="38" xfId="16" applyNumberFormat="1" applyFont="1" applyFill="1" applyBorder="1" applyAlignment="1" applyProtection="1">
      <alignment horizontal="center"/>
      <protection hidden="1"/>
    </xf>
    <xf numFmtId="0" fontId="84" fillId="0" borderId="37" xfId="13" applyFont="1" applyBorder="1" applyProtection="1">
      <protection hidden="1"/>
    </xf>
    <xf numFmtId="10" fontId="101" fillId="0" borderId="39" xfId="13" applyNumberFormat="1" applyFont="1" applyBorder="1" applyAlignment="1" applyProtection="1">
      <alignment horizontal="right"/>
      <protection hidden="1"/>
    </xf>
    <xf numFmtId="175" fontId="102" fillId="0" borderId="36" xfId="16" applyNumberFormat="1" applyFont="1" applyFill="1" applyBorder="1" applyAlignment="1" applyProtection="1">
      <alignment horizontal="right"/>
      <protection hidden="1"/>
    </xf>
    <xf numFmtId="9" fontId="137" fillId="64" borderId="38" xfId="16" applyFont="1" applyFill="1" applyBorder="1" applyAlignment="1" applyProtection="1">
      <alignment horizontal="center"/>
      <protection hidden="1"/>
    </xf>
    <xf numFmtId="0" fontId="105" fillId="0" borderId="39" xfId="13" applyFont="1" applyBorder="1" applyAlignment="1" applyProtection="1">
      <alignment horizontal="center"/>
      <protection hidden="1"/>
    </xf>
    <xf numFmtId="169" fontId="102" fillId="0" borderId="39" xfId="13" applyNumberFormat="1" applyFont="1" applyBorder="1" applyAlignment="1" applyProtection="1">
      <alignment horizontal="center"/>
      <protection hidden="1"/>
    </xf>
    <xf numFmtId="165" fontId="102" fillId="0" borderId="39" xfId="13" applyNumberFormat="1" applyFont="1" applyBorder="1" applyAlignment="1" applyProtection="1">
      <alignment horizontal="center"/>
      <protection hidden="1"/>
    </xf>
    <xf numFmtId="9" fontId="128" fillId="0" borderId="38" xfId="0" applyNumberFormat="1" applyFont="1" applyBorder="1" applyAlignment="1">
      <alignment horizontal="center"/>
    </xf>
    <xf numFmtId="9" fontId="128" fillId="61" borderId="38" xfId="65" applyFont="1" applyFill="1" applyBorder="1" applyAlignment="1">
      <alignment horizontal="center"/>
    </xf>
    <xf numFmtId="0" fontId="77" fillId="64" borderId="37" xfId="13" applyFont="1" applyFill="1" applyBorder="1" applyProtection="1">
      <protection hidden="1"/>
    </xf>
    <xf numFmtId="0" fontId="102" fillId="64" borderId="39" xfId="13" applyFont="1" applyFill="1" applyBorder="1" applyAlignment="1" applyProtection="1">
      <alignment horizontal="center"/>
      <protection hidden="1"/>
    </xf>
    <xf numFmtId="0" fontId="102" fillId="64" borderId="36" xfId="13" applyFont="1" applyFill="1" applyBorder="1" applyAlignment="1" applyProtection="1">
      <alignment horizontal="right"/>
      <protection hidden="1"/>
    </xf>
    <xf numFmtId="167" fontId="102" fillId="0" borderId="36" xfId="8" applyFont="1" applyFill="1" applyBorder="1" applyAlignment="1" applyProtection="1">
      <alignment horizontal="right"/>
      <protection hidden="1"/>
    </xf>
    <xf numFmtId="10" fontId="102" fillId="0" borderId="36" xfId="16" applyNumberFormat="1" applyFont="1" applyFill="1" applyBorder="1" applyAlignment="1" applyProtection="1">
      <alignment horizontal="right"/>
      <protection hidden="1"/>
    </xf>
    <xf numFmtId="10" fontId="102" fillId="64" borderId="36" xfId="16" applyNumberFormat="1" applyFont="1" applyFill="1" applyBorder="1" applyAlignment="1" applyProtection="1">
      <alignment horizontal="right"/>
      <protection hidden="1"/>
    </xf>
    <xf numFmtId="0" fontId="102" fillId="0" borderId="39" xfId="13" applyFont="1" applyBorder="1" applyProtection="1">
      <protection hidden="1"/>
    </xf>
    <xf numFmtId="169" fontId="103" fillId="0" borderId="39" xfId="13" applyNumberFormat="1" applyFont="1" applyBorder="1" applyProtection="1">
      <protection hidden="1"/>
    </xf>
    <xf numFmtId="169" fontId="102" fillId="0" borderId="36" xfId="13" applyNumberFormat="1" applyFont="1" applyBorder="1" applyAlignment="1" applyProtection="1">
      <alignment horizontal="right"/>
      <protection hidden="1"/>
    </xf>
    <xf numFmtId="0" fontId="103" fillId="0" borderId="41" xfId="0" applyFont="1" applyBorder="1" applyAlignment="1">
      <alignment horizontal="right"/>
    </xf>
    <xf numFmtId="0" fontId="88" fillId="0" borderId="37" xfId="13" applyFont="1" applyBorder="1" applyProtection="1">
      <protection hidden="1"/>
    </xf>
    <xf numFmtId="169" fontId="101" fillId="0" borderId="39" xfId="13" applyNumberFormat="1" applyFont="1" applyBorder="1" applyProtection="1">
      <protection hidden="1"/>
    </xf>
    <xf numFmtId="169" fontId="101" fillId="0" borderId="36" xfId="13" applyNumberFormat="1" applyFont="1" applyBorder="1" applyAlignment="1" applyProtection="1">
      <alignment horizontal="right"/>
      <protection hidden="1"/>
    </xf>
    <xf numFmtId="2" fontId="120" fillId="63" borderId="37" xfId="13" applyNumberFormat="1" applyFont="1" applyFill="1" applyBorder="1" applyAlignment="1" applyProtection="1">
      <alignment horizontal="left" vertical="center" wrapText="1"/>
      <protection hidden="1"/>
    </xf>
    <xf numFmtId="175" fontId="86" fillId="0" borderId="41" xfId="0" applyNumberFormat="1" applyFont="1" applyBorder="1" applyAlignment="1">
      <alignment horizontal="center" vertical="center"/>
    </xf>
    <xf numFmtId="166" fontId="137" fillId="64" borderId="38" xfId="18" applyFont="1" applyFill="1" applyBorder="1" applyAlignment="1" applyProtection="1">
      <alignment horizontal="center"/>
      <protection hidden="1"/>
    </xf>
    <xf numFmtId="166" fontId="128" fillId="0" borderId="38" xfId="18" applyFont="1" applyBorder="1" applyAlignment="1">
      <alignment horizontal="center"/>
    </xf>
    <xf numFmtId="0" fontId="113" fillId="63" borderId="38" xfId="59" applyFont="1" applyFill="1" applyBorder="1" applyAlignment="1">
      <alignment horizontal="left" vertical="top" wrapText="1"/>
    </xf>
    <xf numFmtId="0" fontId="35" fillId="0" borderId="38" xfId="0" applyFont="1" applyBorder="1" applyAlignment="1">
      <alignment horizontal="center"/>
    </xf>
    <xf numFmtId="167" fontId="35" fillId="0" borderId="38" xfId="8" applyFont="1" applyBorder="1"/>
    <xf numFmtId="167" fontId="128" fillId="0" borderId="38" xfId="8" applyFont="1" applyBorder="1"/>
    <xf numFmtId="0" fontId="120" fillId="63" borderId="37" xfId="9" applyFont="1" applyFill="1" applyBorder="1" applyAlignment="1" applyProtection="1">
      <alignment horizontal="left" vertical="center"/>
      <protection hidden="1"/>
    </xf>
    <xf numFmtId="0" fontId="121" fillId="63" borderId="39" xfId="10" applyFont="1" applyFill="1" applyBorder="1"/>
    <xf numFmtId="0" fontId="124" fillId="63" borderId="39" xfId="10" applyFont="1" applyFill="1" applyBorder="1"/>
    <xf numFmtId="0" fontId="124" fillId="63" borderId="36" xfId="10" applyFont="1" applyFill="1" applyBorder="1"/>
    <xf numFmtId="0" fontId="77" fillId="0" borderId="37" xfId="9" applyFont="1" applyBorder="1" applyAlignment="1" applyProtection="1">
      <alignment horizontal="left"/>
      <protection hidden="1"/>
    </xf>
    <xf numFmtId="0" fontId="77" fillId="0" borderId="36" xfId="9" applyFont="1" applyBorder="1" applyAlignment="1" applyProtection="1">
      <alignment horizontal="left"/>
      <protection hidden="1"/>
    </xf>
    <xf numFmtId="0" fontId="77" fillId="0" borderId="38" xfId="9" applyFont="1" applyBorder="1" applyAlignment="1" applyProtection="1">
      <alignment horizontal="left"/>
      <protection hidden="1"/>
    </xf>
    <xf numFmtId="0" fontId="35" fillId="0" borderId="38" xfId="9" applyFont="1" applyBorder="1" applyAlignment="1" applyProtection="1">
      <alignment horizontal="center"/>
      <protection hidden="1"/>
    </xf>
    <xf numFmtId="0" fontId="77" fillId="0" borderId="38" xfId="10" applyFont="1" applyBorder="1"/>
    <xf numFmtId="179" fontId="144" fillId="64" borderId="38" xfId="10" applyNumberFormat="1" applyFont="1" applyFill="1" applyBorder="1"/>
    <xf numFmtId="0" fontId="77" fillId="64" borderId="38" xfId="10" applyFont="1" applyFill="1" applyBorder="1"/>
    <xf numFmtId="0" fontId="90" fillId="63" borderId="39" xfId="10" applyFont="1" applyFill="1" applyBorder="1"/>
    <xf numFmtId="0" fontId="90" fillId="63" borderId="36" xfId="10" applyFont="1" applyFill="1" applyBorder="1"/>
    <xf numFmtId="0" fontId="77" fillId="0" borderId="37" xfId="9" applyFont="1" applyBorder="1" applyAlignment="1" applyProtection="1">
      <alignment horizontal="left" vertical="top"/>
      <protection hidden="1"/>
    </xf>
    <xf numFmtId="0" fontId="77" fillId="0" borderId="39" xfId="9" applyFont="1" applyBorder="1" applyAlignment="1" applyProtection="1">
      <alignment horizontal="left" vertical="top"/>
      <protection hidden="1"/>
    </xf>
    <xf numFmtId="0" fontId="77" fillId="0" borderId="36" xfId="9" applyFont="1" applyBorder="1" applyAlignment="1" applyProtection="1">
      <alignment horizontal="center" vertical="top"/>
      <protection hidden="1"/>
    </xf>
    <xf numFmtId="0" fontId="77" fillId="0" borderId="38" xfId="9" applyFont="1" applyBorder="1" applyAlignment="1" applyProtection="1">
      <alignment horizontal="center"/>
      <protection hidden="1"/>
    </xf>
    <xf numFmtId="0" fontId="77" fillId="64" borderId="39" xfId="10" applyFont="1" applyFill="1" applyBorder="1"/>
    <xf numFmtId="0" fontId="77" fillId="64" borderId="37" xfId="10" applyFont="1" applyFill="1" applyBorder="1"/>
    <xf numFmtId="0" fontId="77" fillId="0" borderId="39" xfId="10" applyFont="1" applyBorder="1"/>
    <xf numFmtId="0" fontId="77" fillId="0" borderId="38" xfId="9" applyFont="1" applyBorder="1" applyAlignment="1" applyProtection="1">
      <alignment horizontal="left" vertical="center"/>
      <protection hidden="1"/>
    </xf>
    <xf numFmtId="0" fontId="77" fillId="0" borderId="37" xfId="9" applyFont="1" applyBorder="1" applyAlignment="1" applyProtection="1">
      <alignment horizontal="left" vertical="center"/>
      <protection hidden="1"/>
    </xf>
    <xf numFmtId="0" fontId="77" fillId="0" borderId="38" xfId="9" applyFont="1" applyBorder="1" applyAlignment="1" applyProtection="1">
      <alignment horizontal="left" wrapText="1"/>
      <protection hidden="1"/>
    </xf>
    <xf numFmtId="0" fontId="77" fillId="0" borderId="36" xfId="9" applyFont="1" applyBorder="1" applyAlignment="1" applyProtection="1">
      <alignment horizontal="left" wrapText="1"/>
      <protection hidden="1"/>
    </xf>
    <xf numFmtId="0" fontId="77" fillId="0" borderId="38" xfId="9" applyFont="1" applyBorder="1" applyAlignment="1" applyProtection="1">
      <alignment horizontal="right"/>
      <protection hidden="1"/>
    </xf>
    <xf numFmtId="173" fontId="113" fillId="63" borderId="33" xfId="8" applyNumberFormat="1" applyFont="1" applyFill="1" applyBorder="1" applyAlignment="1">
      <alignment vertical="top" wrapText="1"/>
    </xf>
    <xf numFmtId="0" fontId="77" fillId="0" borderId="38" xfId="103" applyFont="1" applyBorder="1" applyAlignment="1">
      <alignment vertical="top" wrapText="1"/>
    </xf>
    <xf numFmtId="44" fontId="35" fillId="65" borderId="38" xfId="66" applyFont="1" applyFill="1" applyBorder="1" applyAlignment="1" applyProtection="1">
      <protection locked="0"/>
    </xf>
    <xf numFmtId="0" fontId="77" fillId="0" borderId="38" xfId="103" applyFont="1" applyBorder="1" applyAlignment="1">
      <alignment vertical="top"/>
    </xf>
    <xf numFmtId="2" fontId="113" fillId="63" borderId="33" xfId="84" applyNumberFormat="1" applyFont="1" applyFill="1" applyBorder="1" applyAlignment="1">
      <alignment horizontal="left" vertical="top" wrapText="1"/>
    </xf>
    <xf numFmtId="2" fontId="113" fillId="63" borderId="33" xfId="84" applyNumberFormat="1" applyFont="1" applyFill="1" applyBorder="1" applyAlignment="1">
      <alignment vertical="top" wrapText="1"/>
    </xf>
    <xf numFmtId="2" fontId="77" fillId="0" borderId="38" xfId="84" applyNumberFormat="1" applyFont="1" applyBorder="1"/>
    <xf numFmtId="3" fontId="35" fillId="0" borderId="38" xfId="8" applyNumberFormat="1" applyFont="1" applyFill="1" applyBorder="1" applyAlignment="1">
      <alignment horizontal="center" vertical="top" wrapText="1"/>
    </xf>
    <xf numFmtId="166" fontId="35" fillId="0" borderId="38" xfId="18" applyFont="1" applyBorder="1" applyAlignment="1">
      <alignment horizontal="center" vertical="top" wrapText="1"/>
    </xf>
    <xf numFmtId="44" fontId="35" fillId="0" borderId="38" xfId="66" applyFont="1" applyBorder="1" applyAlignment="1">
      <alignment vertical="top" wrapText="1"/>
    </xf>
    <xf numFmtId="49" fontId="35" fillId="0" borderId="38" xfId="103" applyNumberFormat="1" applyFont="1" applyBorder="1" applyAlignment="1">
      <alignment horizontal="center" vertical="top" wrapText="1"/>
    </xf>
    <xf numFmtId="0" fontId="77" fillId="2" borderId="38" xfId="84" applyFont="1" applyFill="1" applyBorder="1"/>
    <xf numFmtId="2" fontId="79" fillId="2" borderId="37" xfId="84" applyNumberFormat="1" applyFont="1" applyFill="1" applyBorder="1" applyAlignment="1">
      <alignment vertical="top" wrapText="1"/>
    </xf>
    <xf numFmtId="2" fontId="79" fillId="2" borderId="36" xfId="84" applyNumberFormat="1" applyFont="1" applyFill="1" applyBorder="1" applyAlignment="1">
      <alignment vertical="top" wrapText="1"/>
    </xf>
    <xf numFmtId="2" fontId="79" fillId="2" borderId="39" xfId="84" applyNumberFormat="1" applyFont="1" applyFill="1" applyBorder="1" applyAlignment="1">
      <alignment vertical="top" wrapText="1"/>
    </xf>
    <xf numFmtId="3" fontId="128" fillId="2" borderId="39" xfId="8" applyNumberFormat="1" applyFont="1" applyFill="1" applyBorder="1" applyAlignment="1">
      <alignment horizontal="center" vertical="top" wrapText="1"/>
    </xf>
    <xf numFmtId="2" fontId="128" fillId="2" borderId="36" xfId="84" applyNumberFormat="1" applyFont="1" applyFill="1" applyBorder="1" applyAlignment="1">
      <alignment vertical="top" wrapText="1"/>
    </xf>
    <xf numFmtId="180" fontId="128" fillId="2" borderId="37" xfId="84" applyNumberFormat="1" applyFont="1" applyFill="1" applyBorder="1" applyAlignment="1">
      <alignment vertical="top" wrapText="1"/>
    </xf>
    <xf numFmtId="2" fontId="128" fillId="2" borderId="39" xfId="84" applyNumberFormat="1" applyFont="1" applyFill="1" applyBorder="1" applyAlignment="1">
      <alignment vertical="top" wrapText="1"/>
    </xf>
    <xf numFmtId="180" fontId="128" fillId="2" borderId="36" xfId="84" applyNumberFormat="1" applyFont="1" applyFill="1" applyBorder="1" applyAlignment="1">
      <alignment vertical="top" wrapText="1"/>
    </xf>
    <xf numFmtId="3" fontId="79" fillId="2" borderId="39" xfId="8" applyNumberFormat="1" applyFont="1" applyFill="1" applyBorder="1" applyAlignment="1">
      <alignment horizontal="center" vertical="top" wrapText="1"/>
    </xf>
    <xf numFmtId="3" fontId="35" fillId="2" borderId="38" xfId="8" applyNumberFormat="1" applyFont="1" applyFill="1" applyBorder="1" applyAlignment="1">
      <alignment horizontal="center"/>
    </xf>
    <xf numFmtId="3" fontId="128" fillId="2" borderId="38" xfId="8" applyNumberFormat="1" applyFont="1" applyFill="1" applyBorder="1" applyAlignment="1">
      <alignment horizontal="center"/>
    </xf>
    <xf numFmtId="4" fontId="35" fillId="2" borderId="38" xfId="8" applyNumberFormat="1" applyFont="1" applyFill="1" applyBorder="1" applyAlignment="1">
      <alignment horizontal="center"/>
    </xf>
    <xf numFmtId="4" fontId="128" fillId="2" borderId="38" xfId="8" applyNumberFormat="1" applyFont="1" applyFill="1" applyBorder="1" applyAlignment="1">
      <alignment horizontal="center"/>
    </xf>
    <xf numFmtId="166" fontId="7" fillId="64" borderId="38" xfId="18" applyFont="1" applyFill="1" applyBorder="1"/>
    <xf numFmtId="49" fontId="76" fillId="65" borderId="38" xfId="9" applyNumberFormat="1" applyFont="1" applyFill="1" applyBorder="1" applyAlignment="1" applyProtection="1">
      <alignment horizontal="left" vertical="top"/>
      <protection hidden="1"/>
    </xf>
    <xf numFmtId="0" fontId="79" fillId="64" borderId="38" xfId="13" applyFont="1" applyFill="1" applyBorder="1" applyProtection="1">
      <protection hidden="1"/>
    </xf>
    <xf numFmtId="173" fontId="128" fillId="2" borderId="38" xfId="8" applyNumberFormat="1" applyFont="1" applyFill="1" applyBorder="1" applyAlignment="1">
      <alignment horizontal="center"/>
    </xf>
    <xf numFmtId="9" fontId="130" fillId="64" borderId="38" xfId="16" applyFont="1" applyFill="1" applyBorder="1" applyAlignment="1" applyProtection="1">
      <alignment horizontal="center"/>
      <protection hidden="1"/>
    </xf>
    <xf numFmtId="10" fontId="130" fillId="64" borderId="38" xfId="16" applyNumberFormat="1" applyFont="1" applyFill="1" applyBorder="1" applyAlignment="1" applyProtection="1">
      <alignment horizontal="center"/>
      <protection hidden="1"/>
    </xf>
    <xf numFmtId="10" fontId="128" fillId="0" borderId="38" xfId="0" applyNumberFormat="1" applyFont="1" applyBorder="1" applyAlignment="1">
      <alignment horizontal="center"/>
    </xf>
    <xf numFmtId="166" fontId="130" fillId="65" borderId="38" xfId="18" applyFont="1" applyFill="1" applyBorder="1" applyAlignment="1" applyProtection="1">
      <protection locked="0"/>
    </xf>
    <xf numFmtId="196" fontId="35" fillId="64" borderId="38" xfId="103" applyNumberFormat="1" applyFont="1" applyFill="1" applyBorder="1" applyAlignment="1">
      <alignment horizontal="center" vertical="top" wrapText="1"/>
    </xf>
    <xf numFmtId="166" fontId="79" fillId="2" borderId="38" xfId="18" applyFont="1" applyFill="1" applyBorder="1" applyAlignment="1">
      <alignment vertical="top" wrapText="1"/>
    </xf>
    <xf numFmtId="1" fontId="111" fillId="0" borderId="0" xfId="0" applyNumberFormat="1" applyFont="1" applyAlignment="1">
      <alignment horizontal="center" vertical="center"/>
    </xf>
    <xf numFmtId="1" fontId="135" fillId="0" borderId="0" xfId="0" applyNumberFormat="1" applyFont="1" applyAlignment="1">
      <alignment horizontal="center" vertical="center" wrapText="1"/>
    </xf>
    <xf numFmtId="0" fontId="0" fillId="0" borderId="38" xfId="0" applyBorder="1"/>
    <xf numFmtId="1" fontId="135" fillId="0" borderId="38" xfId="0" applyNumberFormat="1" applyFont="1" applyBorder="1" applyAlignment="1">
      <alignment horizontal="center" vertical="center" wrapText="1"/>
    </xf>
    <xf numFmtId="0" fontId="35" fillId="0" borderId="38" xfId="0" applyFont="1" applyBorder="1"/>
    <xf numFmtId="2" fontId="78" fillId="63" borderId="42" xfId="89" applyNumberFormat="1" applyFont="1" applyFill="1" applyBorder="1" applyAlignment="1">
      <alignment vertical="top" wrapText="1"/>
    </xf>
    <xf numFmtId="2" fontId="77" fillId="0" borderId="33" xfId="0" applyNumberFormat="1" applyFont="1" applyBorder="1"/>
    <xf numFmtId="0" fontId="35" fillId="0" borderId="33" xfId="0" applyFont="1" applyBorder="1"/>
    <xf numFmtId="44" fontId="35" fillId="0" borderId="38" xfId="0" applyNumberFormat="1" applyFont="1" applyBorder="1"/>
    <xf numFmtId="44" fontId="128" fillId="0" borderId="38" xfId="0" applyNumberFormat="1" applyFont="1" applyBorder="1"/>
    <xf numFmtId="2" fontId="78" fillId="63" borderId="43" xfId="89" applyNumberFormat="1" applyFont="1" applyFill="1" applyBorder="1" applyAlignment="1">
      <alignment vertical="top" wrapText="1"/>
    </xf>
    <xf numFmtId="166" fontId="128" fillId="2" borderId="38" xfId="18" applyFont="1" applyFill="1" applyBorder="1" applyAlignment="1">
      <alignment horizontal="center"/>
    </xf>
    <xf numFmtId="179" fontId="128" fillId="0" borderId="0" xfId="5" applyNumberFormat="1" applyFont="1" applyFill="1" applyBorder="1" applyAlignment="1" applyProtection="1">
      <protection hidden="1"/>
    </xf>
    <xf numFmtId="173" fontId="113" fillId="63" borderId="38" xfId="8" applyNumberFormat="1" applyFont="1" applyFill="1" applyBorder="1" applyAlignment="1">
      <alignment vertical="top" wrapText="1"/>
    </xf>
    <xf numFmtId="0" fontId="77" fillId="2" borderId="38" xfId="10" applyFont="1" applyFill="1" applyBorder="1"/>
    <xf numFmtId="0" fontId="77" fillId="0" borderId="38" xfId="0" applyFont="1" applyBorder="1" applyAlignment="1">
      <alignment wrapText="1"/>
    </xf>
    <xf numFmtId="2" fontId="113" fillId="63" borderId="37" xfId="0" applyNumberFormat="1" applyFont="1" applyFill="1" applyBorder="1" applyAlignment="1">
      <alignment horizontal="center" vertical="center" wrapText="1"/>
    </xf>
    <xf numFmtId="2" fontId="113" fillId="63" borderId="39" xfId="0" applyNumberFormat="1" applyFont="1" applyFill="1" applyBorder="1" applyAlignment="1">
      <alignment horizontal="center" vertical="center" wrapText="1"/>
    </xf>
    <xf numFmtId="2" fontId="74" fillId="0" borderId="38" xfId="12" applyNumberFormat="1" applyFont="1" applyBorder="1" applyAlignment="1">
      <alignment horizontal="center" wrapText="1"/>
    </xf>
    <xf numFmtId="0" fontId="0" fillId="0" borderId="38" xfId="0" applyBorder="1" applyAlignment="1">
      <alignment horizontal="center" wrapText="1"/>
    </xf>
    <xf numFmtId="167" fontId="115" fillId="63" borderId="34" xfId="8" applyFont="1" applyFill="1" applyBorder="1" applyAlignment="1">
      <alignment horizontal="center" vertical="top" wrapText="1"/>
    </xf>
    <xf numFmtId="167" fontId="115" fillId="63" borderId="35" xfId="8" applyFont="1" applyFill="1" applyBorder="1" applyAlignment="1">
      <alignment horizontal="center" vertical="top" wrapText="1"/>
    </xf>
    <xf numFmtId="49" fontId="113" fillId="63" borderId="37" xfId="63" applyNumberFormat="1" applyFont="1" applyFill="1" applyBorder="1" applyAlignment="1">
      <alignment horizontal="left" vertical="top" wrapText="1"/>
    </xf>
    <xf numFmtId="49" fontId="113" fillId="62" borderId="39" xfId="63" applyNumberFormat="1" applyFont="1" applyFill="1" applyBorder="1" applyAlignment="1">
      <alignment horizontal="left" vertical="top" wrapText="1"/>
    </xf>
    <xf numFmtId="49" fontId="113" fillId="62" borderId="36" xfId="63" applyNumberFormat="1" applyFont="1" applyFill="1" applyBorder="1" applyAlignment="1">
      <alignment horizontal="left" vertical="top" wrapText="1"/>
    </xf>
    <xf numFmtId="0" fontId="77" fillId="0" borderId="37" xfId="0" applyFont="1" applyBorder="1" applyAlignment="1">
      <alignment horizontal="left"/>
    </xf>
    <xf numFmtId="0" fontId="77" fillId="0" borderId="36" xfId="0" applyFont="1" applyBorder="1" applyAlignment="1">
      <alignment horizontal="left"/>
    </xf>
    <xf numFmtId="0" fontId="79" fillId="0" borderId="37" xfId="13" applyFont="1" applyBorder="1" applyAlignment="1" applyProtection="1">
      <alignment horizontal="left" vertical="center"/>
      <protection hidden="1"/>
    </xf>
    <xf numFmtId="0" fontId="79" fillId="0" borderId="36" xfId="13" applyFont="1" applyBorder="1" applyAlignment="1" applyProtection="1">
      <alignment horizontal="left" vertical="center"/>
      <protection hidden="1"/>
    </xf>
    <xf numFmtId="2" fontId="122" fillId="63" borderId="38" xfId="13" applyNumberFormat="1" applyFont="1" applyFill="1" applyBorder="1" applyAlignment="1" applyProtection="1">
      <alignment horizontal="center" vertical="center" wrapText="1"/>
      <protection hidden="1"/>
    </xf>
    <xf numFmtId="2" fontId="122" fillId="62" borderId="38" xfId="13" applyNumberFormat="1" applyFont="1" applyFill="1" applyBorder="1" applyAlignment="1" applyProtection="1">
      <alignment horizontal="center" vertical="center" wrapText="1"/>
      <protection hidden="1"/>
    </xf>
    <xf numFmtId="2" fontId="122" fillId="63" borderId="37" xfId="3" applyNumberFormat="1" applyFont="1" applyFill="1" applyBorder="1" applyAlignment="1" applyProtection="1">
      <alignment horizontal="center" vertical="center" wrapText="1"/>
      <protection hidden="1"/>
    </xf>
    <xf numFmtId="0" fontId="113" fillId="62" borderId="36" xfId="0" applyFont="1" applyFill="1" applyBorder="1" applyAlignment="1">
      <alignment horizontal="center" vertical="center" wrapText="1"/>
    </xf>
    <xf numFmtId="0" fontId="77" fillId="0" borderId="0" xfId="0" applyFont="1" applyAlignment="1">
      <alignment horizontal="left" vertical="top" wrapText="1"/>
    </xf>
    <xf numFmtId="2" fontId="122" fillId="63" borderId="37" xfId="13" applyNumberFormat="1" applyFont="1" applyFill="1" applyBorder="1" applyAlignment="1" applyProtection="1">
      <alignment horizontal="center" vertical="center" wrapText="1"/>
      <protection hidden="1"/>
    </xf>
    <xf numFmtId="2" fontId="122" fillId="62" borderId="39" xfId="13" applyNumberFormat="1" applyFont="1" applyFill="1" applyBorder="1" applyAlignment="1" applyProtection="1">
      <alignment horizontal="center" vertical="center" wrapText="1"/>
      <protection hidden="1"/>
    </xf>
    <xf numFmtId="2" fontId="122" fillId="62" borderId="36" xfId="13" applyNumberFormat="1" applyFont="1" applyFill="1" applyBorder="1" applyAlignment="1" applyProtection="1">
      <alignment horizontal="center" vertical="center" wrapText="1"/>
      <protection hidden="1"/>
    </xf>
    <xf numFmtId="2" fontId="122" fillId="63" borderId="39" xfId="13" applyNumberFormat="1" applyFont="1" applyFill="1" applyBorder="1" applyAlignment="1" applyProtection="1">
      <alignment horizontal="center" vertical="center" wrapText="1"/>
      <protection hidden="1"/>
    </xf>
    <xf numFmtId="2" fontId="122" fillId="63" borderId="36" xfId="13" applyNumberFormat="1" applyFont="1" applyFill="1" applyBorder="1" applyAlignment="1" applyProtection="1">
      <alignment horizontal="center" vertical="center" wrapText="1"/>
      <protection hidden="1"/>
    </xf>
    <xf numFmtId="0" fontId="113" fillId="63" borderId="33" xfId="84" applyFont="1" applyFill="1" applyBorder="1" applyAlignment="1">
      <alignment horizontal="left" vertical="top" wrapText="1"/>
    </xf>
    <xf numFmtId="0" fontId="113" fillId="62" borderId="42" xfId="84" applyFont="1" applyFill="1" applyBorder="1" applyAlignment="1">
      <alignment horizontal="left" vertical="top" wrapText="1"/>
    </xf>
    <xf numFmtId="0" fontId="113" fillId="62" borderId="4" xfId="84" applyFont="1" applyFill="1" applyBorder="1" applyAlignment="1">
      <alignment horizontal="left" vertical="top" wrapText="1"/>
    </xf>
    <xf numFmtId="0" fontId="109" fillId="0" borderId="40" xfId="84" applyFont="1" applyBorder="1" applyAlignment="1">
      <alignment horizontal="left" vertical="top" wrapText="1"/>
    </xf>
    <xf numFmtId="0" fontId="109" fillId="0" borderId="0" xfId="84" applyFont="1" applyAlignment="1">
      <alignment horizontal="left" vertical="top" wrapText="1"/>
    </xf>
    <xf numFmtId="0" fontId="110" fillId="0" borderId="0" xfId="89" applyFont="1" applyAlignment="1">
      <alignment horizontal="left" vertical="center" wrapText="1"/>
    </xf>
    <xf numFmtId="0" fontId="77" fillId="0" borderId="37" xfId="9" applyFont="1" applyBorder="1" applyAlignment="1" applyProtection="1">
      <alignment horizontal="center"/>
      <protection hidden="1"/>
    </xf>
    <xf numFmtId="0" fontId="77" fillId="0" borderId="39" xfId="9" applyFont="1" applyBorder="1" applyAlignment="1" applyProtection="1">
      <alignment horizontal="center"/>
      <protection hidden="1"/>
    </xf>
    <xf numFmtId="0" fontId="77" fillId="0" borderId="36" xfId="9" applyFont="1" applyBorder="1" applyAlignment="1" applyProtection="1">
      <alignment horizontal="center"/>
      <protection hidden="1"/>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32384</xdr:rowOff>
    </xdr:from>
    <xdr:to>
      <xdr:col>16</xdr:col>
      <xdr:colOff>131445</xdr:colOff>
      <xdr:row>76</xdr:row>
      <xdr:rowOff>85725</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1146809"/>
          <a:ext cx="11178540" cy="115500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a:t>
          </a:r>
          <a:r>
            <a:rPr lang="nl-NL" sz="1200" b="0">
              <a:solidFill>
                <a:sysClr val="windowText" lastClr="000000"/>
              </a:solidFill>
              <a:effectLst/>
              <a:latin typeface="Georgia" panose="02040502050405020303" pitchFamily="18" charset="0"/>
              <a:ea typeface="+mn-ea"/>
              <a:cs typeface="+mn-cs"/>
            </a:rPr>
            <a:t>prijspeil van 1 juli 2025 is het uitgangspunt </a:t>
          </a:r>
          <a:r>
            <a:rPr lang="nl-NL" sz="12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a:t>
          </a:r>
          <a:r>
            <a:rPr lang="nl-NL" sz="1200" b="0">
              <a:solidFill>
                <a:schemeClr val="tx1"/>
              </a:solidFill>
              <a:effectLst/>
              <a:latin typeface="Georgia" panose="02040502050405020303" pitchFamily="18" charset="0"/>
              <a:ea typeface="+mn-ea"/>
              <a:cs typeface="+mn-cs"/>
            </a:rPr>
            <a:t>calculatiemodel met uitzondering van de afroepprijzen.</a:t>
          </a:r>
          <a:endParaRPr lang="nl-NL" sz="1200" b="1">
            <a:solidFill>
              <a:schemeClr val="tx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pPr marL="0" indent="0"/>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200" b="0">
              <a:solidFill>
                <a:schemeClr val="dk1"/>
              </a:solidFill>
              <a:effectLst/>
              <a:latin typeface="Georgia" panose="02040502050405020303" pitchFamily="18" charset="0"/>
              <a:ea typeface="+mn-ea"/>
              <a:cs typeface="+mn-cs"/>
            </a:rPr>
            <a:t> </a:t>
          </a:r>
        </a:p>
        <a:p>
          <a:pPr marL="0" indent="0"/>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 maximale suppletiekosten component opgenomen. Na gunning wordt het definitieve suppletiekosten component, op basis van de daadwerkelijk overgenomen medewerkers, vastgesteld en eventueel naar beneden aangepast. Met deze aanpassing, is de definitieve contract jaarprijs voor de start van de overeenkomst vastgesteld. Bij het niet invullen van het suppletiekosten component kan de dienstverlener hier na gunning geen aanspraak meer op doen.</a:t>
          </a:r>
        </a:p>
        <a:p>
          <a:endParaRPr lang="nl-NL" sz="1200" b="1">
            <a:solidFill>
              <a:schemeClr val="dk1"/>
            </a:solidFill>
            <a:effectLst/>
            <a:latin typeface="Georgia" panose="02040502050405020303" pitchFamily="18" charset="0"/>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 is de maximale suppletiekosten toeslag die door de inschrijver in rekening wordt gebracht. Na gunning wordt, op basis van de daadwerkelijk overgenomen medewerkers, de suppetiekosten toeslag eventueel naar beneden aangepast. </a:t>
          </a:r>
        </a:p>
        <a:p>
          <a:r>
            <a:rPr lang="nl-NL" sz="1100">
              <a:solidFill>
                <a:srgbClr val="FF0000"/>
              </a:solidFill>
              <a:effectLst/>
              <a:latin typeface="Georgia" panose="02040502050405020303" pitchFamily="18" charset="0"/>
              <a:ea typeface="+mn-ea"/>
              <a:cs typeface="+mn-cs"/>
            </a:rPr>
            <a:t>Dit tariefcomponent wordt gedurende de contractperiode niet meer aangepast. Bij het niet invullen van het suppletiekosten component kan de dienstverlener hier na gunning geen aanspraak meer op doen.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atir.xls"/>
      <sheetName val="atir_xls"/>
      <sheetName val="3-Basis_ruimtestaat"/>
      <sheetName val="atir_xls1"/>
      <sheetName val="Omreken"/>
      <sheetName val="atir_xls2"/>
      <sheetName val="atir_xls3"/>
    </sheetNames>
    <sheetDataSet>
      <sheetData sheetId="0" refreshError="1"/>
      <sheetData sheetId="1" refreshError="1"/>
      <sheetData sheetId="2" refreshError="1"/>
      <sheetData sheetId="3" refreshError="1"/>
      <sheetData sheetId="4"/>
      <sheetData sheetId="5" refreshError="1"/>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rgb="FF92D050"/>
  </sheetPr>
  <dimension ref="A1:M4"/>
  <sheetViews>
    <sheetView showGridLines="0" workbookViewId="0">
      <pane ySplit="4" topLeftCell="A5" activePane="bottomLeft" state="frozen"/>
      <selection pane="bottomLeft" activeCell="A5" sqref="A5"/>
    </sheetView>
  </sheetViews>
  <sheetFormatPr defaultRowHeight="12.75"/>
  <cols>
    <col min="1" max="1" width="27.7109375" customWidth="1"/>
  </cols>
  <sheetData>
    <row r="1" spans="1:13" ht="15">
      <c r="A1" s="37" t="s">
        <v>0</v>
      </c>
      <c r="B1" s="38" t="str">
        <f>'2-Kosten per locatie'!B3</f>
        <v>mboRijnland</v>
      </c>
    </row>
    <row r="2" spans="1:13" ht="15">
      <c r="A2" s="37" t="s">
        <v>1</v>
      </c>
      <c r="B2" s="38" t="e">
        <f ca="1">MID(CELL("bestandsnaam",$B$11),SEARCH("]",CELL("bestandsnaam",$B$11),1)+1,256)</f>
        <v>#VALUE!</v>
      </c>
    </row>
    <row r="3" spans="1:13" ht="15">
      <c r="A3" s="37" t="s">
        <v>2</v>
      </c>
      <c r="B3" s="38" t="str">
        <f>'2-Kosten per locatie'!B5</f>
        <v>Leiden, Woerden, Zoetermeer en Gouda</v>
      </c>
    </row>
    <row r="4" spans="1:13" ht="15">
      <c r="A4" s="37" t="s">
        <v>3</v>
      </c>
      <c r="B4" s="38" t="str">
        <f>'2-Kosten per locatie'!B6</f>
        <v>Invoer</v>
      </c>
      <c r="G4" s="36"/>
      <c r="H4" s="36"/>
      <c r="I4" s="36"/>
      <c r="J4" s="36"/>
      <c r="K4" s="36"/>
      <c r="L4" s="36"/>
      <c r="M4" s="36"/>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1:AA40"/>
  <sheetViews>
    <sheetView showGridLines="0" zoomScale="85" zoomScaleNormal="85" zoomScaleSheetLayoutView="50" zoomScalePageLayoutView="50" workbookViewId="0">
      <pane ySplit="12" topLeftCell="A13" activePane="bottomLeft" state="frozen"/>
      <selection pane="bottomLeft" activeCell="F54" sqref="F54"/>
      <selection activeCell="B1" sqref="B1"/>
    </sheetView>
  </sheetViews>
  <sheetFormatPr defaultColWidth="13.7109375" defaultRowHeight="13.5"/>
  <cols>
    <col min="1" max="1" width="46.140625" style="175" customWidth="1"/>
    <col min="2" max="2" width="40" style="176" bestFit="1" customWidth="1"/>
    <col min="3" max="3" width="50.140625" style="176" bestFit="1" customWidth="1"/>
    <col min="4" max="4" width="12.140625" style="175" customWidth="1"/>
    <col min="5" max="5" width="24.140625" style="177" customWidth="1"/>
    <col min="6" max="6" width="16.140625" style="178" customWidth="1"/>
    <col min="7" max="7" width="13.7109375" style="177" customWidth="1"/>
    <col min="8" max="8" width="17.7109375" style="177" bestFit="1" customWidth="1"/>
    <col min="9" max="9" width="15.85546875" style="177" customWidth="1"/>
    <col min="10" max="248" width="13.7109375" style="29"/>
    <col min="249" max="249" width="22.140625" style="29" customWidth="1"/>
    <col min="250" max="256" width="13.7109375" style="29" customWidth="1"/>
    <col min="257" max="257" width="15.85546875" style="29" customWidth="1"/>
    <col min="258" max="258" width="16.5703125" style="29" bestFit="1" customWidth="1"/>
    <col min="259" max="259" width="13.7109375" style="29" customWidth="1"/>
    <col min="260" max="260" width="17.140625" style="29" bestFit="1" customWidth="1"/>
    <col min="261" max="261" width="4" style="29" customWidth="1"/>
    <col min="262" max="262" width="13.7109375" style="29" customWidth="1"/>
    <col min="263" max="504" width="13.7109375" style="29"/>
    <col min="505" max="505" width="22.140625" style="29" customWidth="1"/>
    <col min="506" max="512" width="13.7109375" style="29" customWidth="1"/>
    <col min="513" max="513" width="15.85546875" style="29" customWidth="1"/>
    <col min="514" max="514" width="16.5703125" style="29" bestFit="1" customWidth="1"/>
    <col min="515" max="515" width="13.7109375" style="29" customWidth="1"/>
    <col min="516" max="516" width="17.140625" style="29" bestFit="1" customWidth="1"/>
    <col min="517" max="517" width="4" style="29" customWidth="1"/>
    <col min="518" max="518" width="13.7109375" style="29" customWidth="1"/>
    <col min="519" max="760" width="13.7109375" style="29"/>
    <col min="761" max="761" width="22.140625" style="29" customWidth="1"/>
    <col min="762" max="768" width="13.7109375" style="29" customWidth="1"/>
    <col min="769" max="769" width="15.85546875" style="29" customWidth="1"/>
    <col min="770" max="770" width="16.5703125" style="29" bestFit="1" customWidth="1"/>
    <col min="771" max="771" width="13.7109375" style="29" customWidth="1"/>
    <col min="772" max="772" width="17.140625" style="29" bestFit="1" customWidth="1"/>
    <col min="773" max="773" width="4" style="29" customWidth="1"/>
    <col min="774" max="774" width="13.7109375" style="29" customWidth="1"/>
    <col min="775" max="1016" width="13.7109375" style="29"/>
    <col min="1017" max="1017" width="22.140625" style="29" customWidth="1"/>
    <col min="1018" max="1024" width="13.7109375" style="29" customWidth="1"/>
    <col min="1025" max="1025" width="15.85546875" style="29" customWidth="1"/>
    <col min="1026" max="1026" width="16.5703125" style="29" bestFit="1" customWidth="1"/>
    <col min="1027" max="1027" width="13.7109375" style="29" customWidth="1"/>
    <col min="1028" max="1028" width="17.140625" style="29" bestFit="1" customWidth="1"/>
    <col min="1029" max="1029" width="4" style="29" customWidth="1"/>
    <col min="1030" max="1030" width="13.7109375" style="29" customWidth="1"/>
    <col min="1031" max="1272" width="13.7109375" style="29"/>
    <col min="1273" max="1273" width="22.140625" style="29" customWidth="1"/>
    <col min="1274" max="1280" width="13.7109375" style="29" customWidth="1"/>
    <col min="1281" max="1281" width="15.85546875" style="29" customWidth="1"/>
    <col min="1282" max="1282" width="16.5703125" style="29" bestFit="1" customWidth="1"/>
    <col min="1283" max="1283" width="13.7109375" style="29" customWidth="1"/>
    <col min="1284" max="1284" width="17.140625" style="29" bestFit="1" customWidth="1"/>
    <col min="1285" max="1285" width="4" style="29" customWidth="1"/>
    <col min="1286" max="1286" width="13.7109375" style="29" customWidth="1"/>
    <col min="1287" max="1528" width="13.7109375" style="29"/>
    <col min="1529" max="1529" width="22.140625" style="29" customWidth="1"/>
    <col min="1530" max="1536" width="13.7109375" style="29" customWidth="1"/>
    <col min="1537" max="1537" width="15.85546875" style="29" customWidth="1"/>
    <col min="1538" max="1538" width="16.5703125" style="29" bestFit="1" customWidth="1"/>
    <col min="1539" max="1539" width="13.7109375" style="29" customWidth="1"/>
    <col min="1540" max="1540" width="17.140625" style="29" bestFit="1" customWidth="1"/>
    <col min="1541" max="1541" width="4" style="29" customWidth="1"/>
    <col min="1542" max="1542" width="13.7109375" style="29" customWidth="1"/>
    <col min="1543" max="1784" width="13.7109375" style="29"/>
    <col min="1785" max="1785" width="22.140625" style="29" customWidth="1"/>
    <col min="1786" max="1792" width="13.7109375" style="29" customWidth="1"/>
    <col min="1793" max="1793" width="15.85546875" style="29" customWidth="1"/>
    <col min="1794" max="1794" width="16.5703125" style="29" bestFit="1" customWidth="1"/>
    <col min="1795" max="1795" width="13.7109375" style="29" customWidth="1"/>
    <col min="1796" max="1796" width="17.140625" style="29" bestFit="1" customWidth="1"/>
    <col min="1797" max="1797" width="4" style="29" customWidth="1"/>
    <col min="1798" max="1798" width="13.7109375" style="29" customWidth="1"/>
    <col min="1799" max="2040" width="13.7109375" style="29"/>
    <col min="2041" max="2041" width="22.140625" style="29" customWidth="1"/>
    <col min="2042" max="2048" width="13.7109375" style="29" customWidth="1"/>
    <col min="2049" max="2049" width="15.85546875" style="29" customWidth="1"/>
    <col min="2050" max="2050" width="16.5703125" style="29" bestFit="1" customWidth="1"/>
    <col min="2051" max="2051" width="13.7109375" style="29" customWidth="1"/>
    <col min="2052" max="2052" width="17.140625" style="29" bestFit="1" customWidth="1"/>
    <col min="2053" max="2053" width="4" style="29" customWidth="1"/>
    <col min="2054" max="2054" width="13.7109375" style="29" customWidth="1"/>
    <col min="2055" max="2296" width="13.7109375" style="29"/>
    <col min="2297" max="2297" width="22.140625" style="29" customWidth="1"/>
    <col min="2298" max="2304" width="13.7109375" style="29" customWidth="1"/>
    <col min="2305" max="2305" width="15.85546875" style="29" customWidth="1"/>
    <col min="2306" max="2306" width="16.5703125" style="29" bestFit="1" customWidth="1"/>
    <col min="2307" max="2307" width="13.7109375" style="29" customWidth="1"/>
    <col min="2308" max="2308" width="17.140625" style="29" bestFit="1" customWidth="1"/>
    <col min="2309" max="2309" width="4" style="29" customWidth="1"/>
    <col min="2310" max="2310" width="13.7109375" style="29" customWidth="1"/>
    <col min="2311" max="2552" width="13.7109375" style="29"/>
    <col min="2553" max="2553" width="22.140625" style="29" customWidth="1"/>
    <col min="2554" max="2560" width="13.7109375" style="29" customWidth="1"/>
    <col min="2561" max="2561" width="15.85546875" style="29" customWidth="1"/>
    <col min="2562" max="2562" width="16.5703125" style="29" bestFit="1" customWidth="1"/>
    <col min="2563" max="2563" width="13.7109375" style="29" customWidth="1"/>
    <col min="2564" max="2564" width="17.140625" style="29" bestFit="1" customWidth="1"/>
    <col min="2565" max="2565" width="4" style="29" customWidth="1"/>
    <col min="2566" max="2566" width="13.7109375" style="29" customWidth="1"/>
    <col min="2567" max="2808" width="13.7109375" style="29"/>
    <col min="2809" max="2809" width="22.140625" style="29" customWidth="1"/>
    <col min="2810" max="2816" width="13.7109375" style="29" customWidth="1"/>
    <col min="2817" max="2817" width="15.85546875" style="29" customWidth="1"/>
    <col min="2818" max="2818" width="16.5703125" style="29" bestFit="1" customWidth="1"/>
    <col min="2819" max="2819" width="13.7109375" style="29" customWidth="1"/>
    <col min="2820" max="2820" width="17.140625" style="29" bestFit="1" customWidth="1"/>
    <col min="2821" max="2821" width="4" style="29" customWidth="1"/>
    <col min="2822" max="2822" width="13.7109375" style="29" customWidth="1"/>
    <col min="2823" max="3064" width="13.7109375" style="29"/>
    <col min="3065" max="3065" width="22.140625" style="29" customWidth="1"/>
    <col min="3066" max="3072" width="13.7109375" style="29" customWidth="1"/>
    <col min="3073" max="3073" width="15.85546875" style="29" customWidth="1"/>
    <col min="3074" max="3074" width="16.5703125" style="29" bestFit="1" customWidth="1"/>
    <col min="3075" max="3075" width="13.7109375" style="29" customWidth="1"/>
    <col min="3076" max="3076" width="17.140625" style="29" bestFit="1" customWidth="1"/>
    <col min="3077" max="3077" width="4" style="29" customWidth="1"/>
    <col min="3078" max="3078" width="13.7109375" style="29" customWidth="1"/>
    <col min="3079" max="3320" width="13.7109375" style="29"/>
    <col min="3321" max="3321" width="22.140625" style="29" customWidth="1"/>
    <col min="3322" max="3328" width="13.7109375" style="29" customWidth="1"/>
    <col min="3329" max="3329" width="15.85546875" style="29" customWidth="1"/>
    <col min="3330" max="3330" width="16.5703125" style="29" bestFit="1" customWidth="1"/>
    <col min="3331" max="3331" width="13.7109375" style="29" customWidth="1"/>
    <col min="3332" max="3332" width="17.140625" style="29" bestFit="1" customWidth="1"/>
    <col min="3333" max="3333" width="4" style="29" customWidth="1"/>
    <col min="3334" max="3334" width="13.7109375" style="29" customWidth="1"/>
    <col min="3335" max="3576" width="13.7109375" style="29"/>
    <col min="3577" max="3577" width="22.140625" style="29" customWidth="1"/>
    <col min="3578" max="3584" width="13.7109375" style="29" customWidth="1"/>
    <col min="3585" max="3585" width="15.85546875" style="29" customWidth="1"/>
    <col min="3586" max="3586" width="16.5703125" style="29" bestFit="1" customWidth="1"/>
    <col min="3587" max="3587" width="13.7109375" style="29" customWidth="1"/>
    <col min="3588" max="3588" width="17.140625" style="29" bestFit="1" customWidth="1"/>
    <col min="3589" max="3589" width="4" style="29" customWidth="1"/>
    <col min="3590" max="3590" width="13.7109375" style="29" customWidth="1"/>
    <col min="3591" max="3832" width="13.7109375" style="29"/>
    <col min="3833" max="3833" width="22.140625" style="29" customWidth="1"/>
    <col min="3834" max="3840" width="13.7109375" style="29" customWidth="1"/>
    <col min="3841" max="3841" width="15.85546875" style="29" customWidth="1"/>
    <col min="3842" max="3842" width="16.5703125" style="29" bestFit="1" customWidth="1"/>
    <col min="3843" max="3843" width="13.7109375" style="29" customWidth="1"/>
    <col min="3844" max="3844" width="17.140625" style="29" bestFit="1" customWidth="1"/>
    <col min="3845" max="3845" width="4" style="29" customWidth="1"/>
    <col min="3846" max="3846" width="13.7109375" style="29" customWidth="1"/>
    <col min="3847" max="4088" width="13.7109375" style="29"/>
    <col min="4089" max="4089" width="22.140625" style="29" customWidth="1"/>
    <col min="4090" max="4096" width="13.7109375" style="29" customWidth="1"/>
    <col min="4097" max="4097" width="15.85546875" style="29" customWidth="1"/>
    <col min="4098" max="4098" width="16.5703125" style="29" bestFit="1" customWidth="1"/>
    <col min="4099" max="4099" width="13.7109375" style="29" customWidth="1"/>
    <col min="4100" max="4100" width="17.140625" style="29" bestFit="1" customWidth="1"/>
    <col min="4101" max="4101" width="4" style="29" customWidth="1"/>
    <col min="4102" max="4102" width="13.7109375" style="29" customWidth="1"/>
    <col min="4103" max="4344" width="13.7109375" style="29"/>
    <col min="4345" max="4345" width="22.140625" style="29" customWidth="1"/>
    <col min="4346" max="4352" width="13.7109375" style="29" customWidth="1"/>
    <col min="4353" max="4353" width="15.85546875" style="29" customWidth="1"/>
    <col min="4354" max="4354" width="16.5703125" style="29" bestFit="1" customWidth="1"/>
    <col min="4355" max="4355" width="13.7109375" style="29" customWidth="1"/>
    <col min="4356" max="4356" width="17.140625" style="29" bestFit="1" customWidth="1"/>
    <col min="4357" max="4357" width="4" style="29" customWidth="1"/>
    <col min="4358" max="4358" width="13.7109375" style="29" customWidth="1"/>
    <col min="4359" max="4600" width="13.7109375" style="29"/>
    <col min="4601" max="4601" width="22.140625" style="29" customWidth="1"/>
    <col min="4602" max="4608" width="13.7109375" style="29" customWidth="1"/>
    <col min="4609" max="4609" width="15.85546875" style="29" customWidth="1"/>
    <col min="4610" max="4610" width="16.5703125" style="29" bestFit="1" customWidth="1"/>
    <col min="4611" max="4611" width="13.7109375" style="29" customWidth="1"/>
    <col min="4612" max="4612" width="17.140625" style="29" bestFit="1" customWidth="1"/>
    <col min="4613" max="4613" width="4" style="29" customWidth="1"/>
    <col min="4614" max="4614" width="13.7109375" style="29" customWidth="1"/>
    <col min="4615" max="4856" width="13.7109375" style="29"/>
    <col min="4857" max="4857" width="22.140625" style="29" customWidth="1"/>
    <col min="4858" max="4864" width="13.7109375" style="29" customWidth="1"/>
    <col min="4865" max="4865" width="15.85546875" style="29" customWidth="1"/>
    <col min="4866" max="4866" width="16.5703125" style="29" bestFit="1" customWidth="1"/>
    <col min="4867" max="4867" width="13.7109375" style="29" customWidth="1"/>
    <col min="4868" max="4868" width="17.140625" style="29" bestFit="1" customWidth="1"/>
    <col min="4869" max="4869" width="4" style="29" customWidth="1"/>
    <col min="4870" max="4870" width="13.7109375" style="29" customWidth="1"/>
    <col min="4871" max="5112" width="13.7109375" style="29"/>
    <col min="5113" max="5113" width="22.140625" style="29" customWidth="1"/>
    <col min="5114" max="5120" width="13.7109375" style="29" customWidth="1"/>
    <col min="5121" max="5121" width="15.85546875" style="29" customWidth="1"/>
    <col min="5122" max="5122" width="16.5703125" style="29" bestFit="1" customWidth="1"/>
    <col min="5123" max="5123" width="13.7109375" style="29" customWidth="1"/>
    <col min="5124" max="5124" width="17.140625" style="29" bestFit="1" customWidth="1"/>
    <col min="5125" max="5125" width="4" style="29" customWidth="1"/>
    <col min="5126" max="5126" width="13.7109375" style="29" customWidth="1"/>
    <col min="5127" max="5368" width="13.7109375" style="29"/>
    <col min="5369" max="5369" width="22.140625" style="29" customWidth="1"/>
    <col min="5370" max="5376" width="13.7109375" style="29" customWidth="1"/>
    <col min="5377" max="5377" width="15.85546875" style="29" customWidth="1"/>
    <col min="5378" max="5378" width="16.5703125" style="29" bestFit="1" customWidth="1"/>
    <col min="5379" max="5379" width="13.7109375" style="29" customWidth="1"/>
    <col min="5380" max="5380" width="17.140625" style="29" bestFit="1" customWidth="1"/>
    <col min="5381" max="5381" width="4" style="29" customWidth="1"/>
    <col min="5382" max="5382" width="13.7109375" style="29" customWidth="1"/>
    <col min="5383" max="5624" width="13.7109375" style="29"/>
    <col min="5625" max="5625" width="22.140625" style="29" customWidth="1"/>
    <col min="5626" max="5632" width="13.7109375" style="29" customWidth="1"/>
    <col min="5633" max="5633" width="15.85546875" style="29" customWidth="1"/>
    <col min="5634" max="5634" width="16.5703125" style="29" bestFit="1" customWidth="1"/>
    <col min="5635" max="5635" width="13.7109375" style="29" customWidth="1"/>
    <col min="5636" max="5636" width="17.140625" style="29" bestFit="1" customWidth="1"/>
    <col min="5637" max="5637" width="4" style="29" customWidth="1"/>
    <col min="5638" max="5638" width="13.7109375" style="29" customWidth="1"/>
    <col min="5639" max="5880" width="13.7109375" style="29"/>
    <col min="5881" max="5881" width="22.140625" style="29" customWidth="1"/>
    <col min="5882" max="5888" width="13.7109375" style="29" customWidth="1"/>
    <col min="5889" max="5889" width="15.85546875" style="29" customWidth="1"/>
    <col min="5890" max="5890" width="16.5703125" style="29" bestFit="1" customWidth="1"/>
    <col min="5891" max="5891" width="13.7109375" style="29" customWidth="1"/>
    <col min="5892" max="5892" width="17.140625" style="29" bestFit="1" customWidth="1"/>
    <col min="5893" max="5893" width="4" style="29" customWidth="1"/>
    <col min="5894" max="5894" width="13.7109375" style="29" customWidth="1"/>
    <col min="5895" max="6136" width="13.7109375" style="29"/>
    <col min="6137" max="6137" width="22.140625" style="29" customWidth="1"/>
    <col min="6138" max="6144" width="13.7109375" style="29" customWidth="1"/>
    <col min="6145" max="6145" width="15.85546875" style="29" customWidth="1"/>
    <col min="6146" max="6146" width="16.5703125" style="29" bestFit="1" customWidth="1"/>
    <col min="6147" max="6147" width="13.7109375" style="29" customWidth="1"/>
    <col min="6148" max="6148" width="17.140625" style="29" bestFit="1" customWidth="1"/>
    <col min="6149" max="6149" width="4" style="29" customWidth="1"/>
    <col min="6150" max="6150" width="13.7109375" style="29" customWidth="1"/>
    <col min="6151" max="6392" width="13.7109375" style="29"/>
    <col min="6393" max="6393" width="22.140625" style="29" customWidth="1"/>
    <col min="6394" max="6400" width="13.7109375" style="29" customWidth="1"/>
    <col min="6401" max="6401" width="15.85546875" style="29" customWidth="1"/>
    <col min="6402" max="6402" width="16.5703125" style="29" bestFit="1" customWidth="1"/>
    <col min="6403" max="6403" width="13.7109375" style="29" customWidth="1"/>
    <col min="6404" max="6404" width="17.140625" style="29" bestFit="1" customWidth="1"/>
    <col min="6405" max="6405" width="4" style="29" customWidth="1"/>
    <col min="6406" max="6406" width="13.7109375" style="29" customWidth="1"/>
    <col min="6407" max="6648" width="13.7109375" style="29"/>
    <col min="6649" max="6649" width="22.140625" style="29" customWidth="1"/>
    <col min="6650" max="6656" width="13.7109375" style="29" customWidth="1"/>
    <col min="6657" max="6657" width="15.85546875" style="29" customWidth="1"/>
    <col min="6658" max="6658" width="16.5703125" style="29" bestFit="1" customWidth="1"/>
    <col min="6659" max="6659" width="13.7109375" style="29" customWidth="1"/>
    <col min="6660" max="6660" width="17.140625" style="29" bestFit="1" customWidth="1"/>
    <col min="6661" max="6661" width="4" style="29" customWidth="1"/>
    <col min="6662" max="6662" width="13.7109375" style="29" customWidth="1"/>
    <col min="6663" max="6904" width="13.7109375" style="29"/>
    <col min="6905" max="6905" width="22.140625" style="29" customWidth="1"/>
    <col min="6906" max="6912" width="13.7109375" style="29" customWidth="1"/>
    <col min="6913" max="6913" width="15.85546875" style="29" customWidth="1"/>
    <col min="6914" max="6914" width="16.5703125" style="29" bestFit="1" customWidth="1"/>
    <col min="6915" max="6915" width="13.7109375" style="29" customWidth="1"/>
    <col min="6916" max="6916" width="17.140625" style="29" bestFit="1" customWidth="1"/>
    <col min="6917" max="6917" width="4" style="29" customWidth="1"/>
    <col min="6918" max="6918" width="13.7109375" style="29" customWidth="1"/>
    <col min="6919" max="7160" width="13.7109375" style="29"/>
    <col min="7161" max="7161" width="22.140625" style="29" customWidth="1"/>
    <col min="7162" max="7168" width="13.7109375" style="29" customWidth="1"/>
    <col min="7169" max="7169" width="15.85546875" style="29" customWidth="1"/>
    <col min="7170" max="7170" width="16.5703125" style="29" bestFit="1" customWidth="1"/>
    <col min="7171" max="7171" width="13.7109375" style="29" customWidth="1"/>
    <col min="7172" max="7172" width="17.140625" style="29" bestFit="1" customWidth="1"/>
    <col min="7173" max="7173" width="4" style="29" customWidth="1"/>
    <col min="7174" max="7174" width="13.7109375" style="29" customWidth="1"/>
    <col min="7175" max="7416" width="13.7109375" style="29"/>
    <col min="7417" max="7417" width="22.140625" style="29" customWidth="1"/>
    <col min="7418" max="7424" width="13.7109375" style="29" customWidth="1"/>
    <col min="7425" max="7425" width="15.85546875" style="29" customWidth="1"/>
    <col min="7426" max="7426" width="16.5703125" style="29" bestFit="1" customWidth="1"/>
    <col min="7427" max="7427" width="13.7109375" style="29" customWidth="1"/>
    <col min="7428" max="7428" width="17.140625" style="29" bestFit="1" customWidth="1"/>
    <col min="7429" max="7429" width="4" style="29" customWidth="1"/>
    <col min="7430" max="7430" width="13.7109375" style="29" customWidth="1"/>
    <col min="7431" max="7672" width="13.7109375" style="29"/>
    <col min="7673" max="7673" width="22.140625" style="29" customWidth="1"/>
    <col min="7674" max="7680" width="13.7109375" style="29" customWidth="1"/>
    <col min="7681" max="7681" width="15.85546875" style="29" customWidth="1"/>
    <col min="7682" max="7682" width="16.5703125" style="29" bestFit="1" customWidth="1"/>
    <col min="7683" max="7683" width="13.7109375" style="29" customWidth="1"/>
    <col min="7684" max="7684" width="17.140625" style="29" bestFit="1" customWidth="1"/>
    <col min="7685" max="7685" width="4" style="29" customWidth="1"/>
    <col min="7686" max="7686" width="13.7109375" style="29" customWidth="1"/>
    <col min="7687" max="7928" width="13.7109375" style="29"/>
    <col min="7929" max="7929" width="22.140625" style="29" customWidth="1"/>
    <col min="7930" max="7936" width="13.7109375" style="29" customWidth="1"/>
    <col min="7937" max="7937" width="15.85546875" style="29" customWidth="1"/>
    <col min="7938" max="7938" width="16.5703125" style="29" bestFit="1" customWidth="1"/>
    <col min="7939" max="7939" width="13.7109375" style="29" customWidth="1"/>
    <col min="7940" max="7940" width="17.140625" style="29" bestFit="1" customWidth="1"/>
    <col min="7941" max="7941" width="4" style="29" customWidth="1"/>
    <col min="7942" max="7942" width="13.7109375" style="29" customWidth="1"/>
    <col min="7943" max="8184" width="13.7109375" style="29"/>
    <col min="8185" max="8185" width="22.140625" style="29" customWidth="1"/>
    <col min="8186" max="8192" width="13.7109375" style="29" customWidth="1"/>
    <col min="8193" max="8193" width="15.85546875" style="29" customWidth="1"/>
    <col min="8194" max="8194" width="16.5703125" style="29" bestFit="1" customWidth="1"/>
    <col min="8195" max="8195" width="13.7109375" style="29" customWidth="1"/>
    <col min="8196" max="8196" width="17.140625" style="29" bestFit="1" customWidth="1"/>
    <col min="8197" max="8197" width="4" style="29" customWidth="1"/>
    <col min="8198" max="8198" width="13.7109375" style="29" customWidth="1"/>
    <col min="8199" max="8440" width="13.7109375" style="29"/>
    <col min="8441" max="8441" width="22.140625" style="29" customWidth="1"/>
    <col min="8442" max="8448" width="13.7109375" style="29" customWidth="1"/>
    <col min="8449" max="8449" width="15.85546875" style="29" customWidth="1"/>
    <col min="8450" max="8450" width="16.5703125" style="29" bestFit="1" customWidth="1"/>
    <col min="8451" max="8451" width="13.7109375" style="29" customWidth="1"/>
    <col min="8452" max="8452" width="17.140625" style="29" bestFit="1" customWidth="1"/>
    <col min="8453" max="8453" width="4" style="29" customWidth="1"/>
    <col min="8454" max="8454" width="13.7109375" style="29" customWidth="1"/>
    <col min="8455" max="8696" width="13.7109375" style="29"/>
    <col min="8697" max="8697" width="22.140625" style="29" customWidth="1"/>
    <col min="8698" max="8704" width="13.7109375" style="29" customWidth="1"/>
    <col min="8705" max="8705" width="15.85546875" style="29" customWidth="1"/>
    <col min="8706" max="8706" width="16.5703125" style="29" bestFit="1" customWidth="1"/>
    <col min="8707" max="8707" width="13.7109375" style="29" customWidth="1"/>
    <col min="8708" max="8708" width="17.140625" style="29" bestFit="1" customWidth="1"/>
    <col min="8709" max="8709" width="4" style="29" customWidth="1"/>
    <col min="8710" max="8710" width="13.7109375" style="29" customWidth="1"/>
    <col min="8711" max="8952" width="13.7109375" style="29"/>
    <col min="8953" max="8953" width="22.140625" style="29" customWidth="1"/>
    <col min="8954" max="8960" width="13.7109375" style="29" customWidth="1"/>
    <col min="8961" max="8961" width="15.85546875" style="29" customWidth="1"/>
    <col min="8962" max="8962" width="16.5703125" style="29" bestFit="1" customWidth="1"/>
    <col min="8963" max="8963" width="13.7109375" style="29" customWidth="1"/>
    <col min="8964" max="8964" width="17.140625" style="29" bestFit="1" customWidth="1"/>
    <col min="8965" max="8965" width="4" style="29" customWidth="1"/>
    <col min="8966" max="8966" width="13.7109375" style="29" customWidth="1"/>
    <col min="8967" max="9208" width="13.7109375" style="29"/>
    <col min="9209" max="9209" width="22.140625" style="29" customWidth="1"/>
    <col min="9210" max="9216" width="13.7109375" style="29" customWidth="1"/>
    <col min="9217" max="9217" width="15.85546875" style="29" customWidth="1"/>
    <col min="9218" max="9218" width="16.5703125" style="29" bestFit="1" customWidth="1"/>
    <col min="9219" max="9219" width="13.7109375" style="29" customWidth="1"/>
    <col min="9220" max="9220" width="17.140625" style="29" bestFit="1" customWidth="1"/>
    <col min="9221" max="9221" width="4" style="29" customWidth="1"/>
    <col min="9222" max="9222" width="13.7109375" style="29" customWidth="1"/>
    <col min="9223" max="9464" width="13.7109375" style="29"/>
    <col min="9465" max="9465" width="22.140625" style="29" customWidth="1"/>
    <col min="9466" max="9472" width="13.7109375" style="29" customWidth="1"/>
    <col min="9473" max="9473" width="15.85546875" style="29" customWidth="1"/>
    <col min="9474" max="9474" width="16.5703125" style="29" bestFit="1" customWidth="1"/>
    <col min="9475" max="9475" width="13.7109375" style="29" customWidth="1"/>
    <col min="9476" max="9476" width="17.140625" style="29" bestFit="1" customWidth="1"/>
    <col min="9477" max="9477" width="4" style="29" customWidth="1"/>
    <col min="9478" max="9478" width="13.7109375" style="29" customWidth="1"/>
    <col min="9479" max="9720" width="13.7109375" style="29"/>
    <col min="9721" max="9721" width="22.140625" style="29" customWidth="1"/>
    <col min="9722" max="9728" width="13.7109375" style="29" customWidth="1"/>
    <col min="9729" max="9729" width="15.85546875" style="29" customWidth="1"/>
    <col min="9730" max="9730" width="16.5703125" style="29" bestFit="1" customWidth="1"/>
    <col min="9731" max="9731" width="13.7109375" style="29" customWidth="1"/>
    <col min="9732" max="9732" width="17.140625" style="29" bestFit="1" customWidth="1"/>
    <col min="9733" max="9733" width="4" style="29" customWidth="1"/>
    <col min="9734" max="9734" width="13.7109375" style="29" customWidth="1"/>
    <col min="9735" max="9976" width="13.7109375" style="29"/>
    <col min="9977" max="9977" width="22.140625" style="29" customWidth="1"/>
    <col min="9978" max="9984" width="13.7109375" style="29" customWidth="1"/>
    <col min="9985" max="9985" width="15.85546875" style="29" customWidth="1"/>
    <col min="9986" max="9986" width="16.5703125" style="29" bestFit="1" customWidth="1"/>
    <col min="9987" max="9987" width="13.7109375" style="29" customWidth="1"/>
    <col min="9988" max="9988" width="17.140625" style="29" bestFit="1" customWidth="1"/>
    <col min="9989" max="9989" width="4" style="29" customWidth="1"/>
    <col min="9990" max="9990" width="13.7109375" style="29" customWidth="1"/>
    <col min="9991" max="10232" width="13.7109375" style="29"/>
    <col min="10233" max="10233" width="22.140625" style="29" customWidth="1"/>
    <col min="10234" max="10240" width="13.7109375" style="29" customWidth="1"/>
    <col min="10241" max="10241" width="15.85546875" style="29" customWidth="1"/>
    <col min="10242" max="10242" width="16.5703125" style="29" bestFit="1" customWidth="1"/>
    <col min="10243" max="10243" width="13.7109375" style="29" customWidth="1"/>
    <col min="10244" max="10244" width="17.140625" style="29" bestFit="1" customWidth="1"/>
    <col min="10245" max="10245" width="4" style="29" customWidth="1"/>
    <col min="10246" max="10246" width="13.7109375" style="29" customWidth="1"/>
    <col min="10247" max="10488" width="13.7109375" style="29"/>
    <col min="10489" max="10489" width="22.140625" style="29" customWidth="1"/>
    <col min="10490" max="10496" width="13.7109375" style="29" customWidth="1"/>
    <col min="10497" max="10497" width="15.85546875" style="29" customWidth="1"/>
    <col min="10498" max="10498" width="16.5703125" style="29" bestFit="1" customWidth="1"/>
    <col min="10499" max="10499" width="13.7109375" style="29" customWidth="1"/>
    <col min="10500" max="10500" width="17.140625" style="29" bestFit="1" customWidth="1"/>
    <col min="10501" max="10501" width="4" style="29" customWidth="1"/>
    <col min="10502" max="10502" width="13.7109375" style="29" customWidth="1"/>
    <col min="10503" max="10744" width="13.7109375" style="29"/>
    <col min="10745" max="10745" width="22.140625" style="29" customWidth="1"/>
    <col min="10746" max="10752" width="13.7109375" style="29" customWidth="1"/>
    <col min="10753" max="10753" width="15.85546875" style="29" customWidth="1"/>
    <col min="10754" max="10754" width="16.5703125" style="29" bestFit="1" customWidth="1"/>
    <col min="10755" max="10755" width="13.7109375" style="29" customWidth="1"/>
    <col min="10756" max="10756" width="17.140625" style="29" bestFit="1" customWidth="1"/>
    <col min="10757" max="10757" width="4" style="29" customWidth="1"/>
    <col min="10758" max="10758" width="13.7109375" style="29" customWidth="1"/>
    <col min="10759" max="11000" width="13.7109375" style="29"/>
    <col min="11001" max="11001" width="22.140625" style="29" customWidth="1"/>
    <col min="11002" max="11008" width="13.7109375" style="29" customWidth="1"/>
    <col min="11009" max="11009" width="15.85546875" style="29" customWidth="1"/>
    <col min="11010" max="11010" width="16.5703125" style="29" bestFit="1" customWidth="1"/>
    <col min="11011" max="11011" width="13.7109375" style="29" customWidth="1"/>
    <col min="11012" max="11012" width="17.140625" style="29" bestFit="1" customWidth="1"/>
    <col min="11013" max="11013" width="4" style="29" customWidth="1"/>
    <col min="11014" max="11014" width="13.7109375" style="29" customWidth="1"/>
    <col min="11015" max="11256" width="13.7109375" style="29"/>
    <col min="11257" max="11257" width="22.140625" style="29" customWidth="1"/>
    <col min="11258" max="11264" width="13.7109375" style="29" customWidth="1"/>
    <col min="11265" max="11265" width="15.85546875" style="29" customWidth="1"/>
    <col min="11266" max="11266" width="16.5703125" style="29" bestFit="1" customWidth="1"/>
    <col min="11267" max="11267" width="13.7109375" style="29" customWidth="1"/>
    <col min="11268" max="11268" width="17.140625" style="29" bestFit="1" customWidth="1"/>
    <col min="11269" max="11269" width="4" style="29" customWidth="1"/>
    <col min="11270" max="11270" width="13.7109375" style="29" customWidth="1"/>
    <col min="11271" max="11512" width="13.7109375" style="29"/>
    <col min="11513" max="11513" width="22.140625" style="29" customWidth="1"/>
    <col min="11514" max="11520" width="13.7109375" style="29" customWidth="1"/>
    <col min="11521" max="11521" width="15.85546875" style="29" customWidth="1"/>
    <col min="11522" max="11522" width="16.5703125" style="29" bestFit="1" customWidth="1"/>
    <col min="11523" max="11523" width="13.7109375" style="29" customWidth="1"/>
    <col min="11524" max="11524" width="17.140625" style="29" bestFit="1" customWidth="1"/>
    <col min="11525" max="11525" width="4" style="29" customWidth="1"/>
    <col min="11526" max="11526" width="13.7109375" style="29" customWidth="1"/>
    <col min="11527" max="11768" width="13.7109375" style="29"/>
    <col min="11769" max="11769" width="22.140625" style="29" customWidth="1"/>
    <col min="11770" max="11776" width="13.7109375" style="29" customWidth="1"/>
    <col min="11777" max="11777" width="15.85546875" style="29" customWidth="1"/>
    <col min="11778" max="11778" width="16.5703125" style="29" bestFit="1" customWidth="1"/>
    <col min="11779" max="11779" width="13.7109375" style="29" customWidth="1"/>
    <col min="11780" max="11780" width="17.140625" style="29" bestFit="1" customWidth="1"/>
    <col min="11781" max="11781" width="4" style="29" customWidth="1"/>
    <col min="11782" max="11782" width="13.7109375" style="29" customWidth="1"/>
    <col min="11783" max="12024" width="13.7109375" style="29"/>
    <col min="12025" max="12025" width="22.140625" style="29" customWidth="1"/>
    <col min="12026" max="12032" width="13.7109375" style="29" customWidth="1"/>
    <col min="12033" max="12033" width="15.85546875" style="29" customWidth="1"/>
    <col min="12034" max="12034" width="16.5703125" style="29" bestFit="1" customWidth="1"/>
    <col min="12035" max="12035" width="13.7109375" style="29" customWidth="1"/>
    <col min="12036" max="12036" width="17.140625" style="29" bestFit="1" customWidth="1"/>
    <col min="12037" max="12037" width="4" style="29" customWidth="1"/>
    <col min="12038" max="12038" width="13.7109375" style="29" customWidth="1"/>
    <col min="12039" max="12280" width="13.7109375" style="29"/>
    <col min="12281" max="12281" width="22.140625" style="29" customWidth="1"/>
    <col min="12282" max="12288" width="13.7109375" style="29" customWidth="1"/>
    <col min="12289" max="12289" width="15.85546875" style="29" customWidth="1"/>
    <col min="12290" max="12290" width="16.5703125" style="29" bestFit="1" customWidth="1"/>
    <col min="12291" max="12291" width="13.7109375" style="29" customWidth="1"/>
    <col min="12292" max="12292" width="17.140625" style="29" bestFit="1" customWidth="1"/>
    <col min="12293" max="12293" width="4" style="29" customWidth="1"/>
    <col min="12294" max="12294" width="13.7109375" style="29" customWidth="1"/>
    <col min="12295" max="12536" width="13.7109375" style="29"/>
    <col min="12537" max="12537" width="22.140625" style="29" customWidth="1"/>
    <col min="12538" max="12544" width="13.7109375" style="29" customWidth="1"/>
    <col min="12545" max="12545" width="15.85546875" style="29" customWidth="1"/>
    <col min="12546" max="12546" width="16.5703125" style="29" bestFit="1" customWidth="1"/>
    <col min="12547" max="12547" width="13.7109375" style="29" customWidth="1"/>
    <col min="12548" max="12548" width="17.140625" style="29" bestFit="1" customWidth="1"/>
    <col min="12549" max="12549" width="4" style="29" customWidth="1"/>
    <col min="12550" max="12550" width="13.7109375" style="29" customWidth="1"/>
    <col min="12551" max="12792" width="13.7109375" style="29"/>
    <col min="12793" max="12793" width="22.140625" style="29" customWidth="1"/>
    <col min="12794" max="12800" width="13.7109375" style="29" customWidth="1"/>
    <col min="12801" max="12801" width="15.85546875" style="29" customWidth="1"/>
    <col min="12802" max="12802" width="16.5703125" style="29" bestFit="1" customWidth="1"/>
    <col min="12803" max="12803" width="13.7109375" style="29" customWidth="1"/>
    <col min="12804" max="12804" width="17.140625" style="29" bestFit="1" customWidth="1"/>
    <col min="12805" max="12805" width="4" style="29" customWidth="1"/>
    <col min="12806" max="12806" width="13.7109375" style="29" customWidth="1"/>
    <col min="12807" max="13048" width="13.7109375" style="29"/>
    <col min="13049" max="13049" width="22.140625" style="29" customWidth="1"/>
    <col min="13050" max="13056" width="13.7109375" style="29" customWidth="1"/>
    <col min="13057" max="13057" width="15.85546875" style="29" customWidth="1"/>
    <col min="13058" max="13058" width="16.5703125" style="29" bestFit="1" customWidth="1"/>
    <col min="13059" max="13059" width="13.7109375" style="29" customWidth="1"/>
    <col min="13060" max="13060" width="17.140625" style="29" bestFit="1" customWidth="1"/>
    <col min="13061" max="13061" width="4" style="29" customWidth="1"/>
    <col min="13062" max="13062" width="13.7109375" style="29" customWidth="1"/>
    <col min="13063" max="13304" width="13.7109375" style="29"/>
    <col min="13305" max="13305" width="22.140625" style="29" customWidth="1"/>
    <col min="13306" max="13312" width="13.7109375" style="29" customWidth="1"/>
    <col min="13313" max="13313" width="15.85546875" style="29" customWidth="1"/>
    <col min="13314" max="13314" width="16.5703125" style="29" bestFit="1" customWidth="1"/>
    <col min="13315" max="13315" width="13.7109375" style="29" customWidth="1"/>
    <col min="13316" max="13316" width="17.140625" style="29" bestFit="1" customWidth="1"/>
    <col min="13317" max="13317" width="4" style="29" customWidth="1"/>
    <col min="13318" max="13318" width="13.7109375" style="29" customWidth="1"/>
    <col min="13319" max="13560" width="13.7109375" style="29"/>
    <col min="13561" max="13561" width="22.140625" style="29" customWidth="1"/>
    <col min="13562" max="13568" width="13.7109375" style="29" customWidth="1"/>
    <col min="13569" max="13569" width="15.85546875" style="29" customWidth="1"/>
    <col min="13570" max="13570" width="16.5703125" style="29" bestFit="1" customWidth="1"/>
    <col min="13571" max="13571" width="13.7109375" style="29" customWidth="1"/>
    <col min="13572" max="13572" width="17.140625" style="29" bestFit="1" customWidth="1"/>
    <col min="13573" max="13573" width="4" style="29" customWidth="1"/>
    <col min="13574" max="13574" width="13.7109375" style="29" customWidth="1"/>
    <col min="13575" max="13816" width="13.7109375" style="29"/>
    <col min="13817" max="13817" width="22.140625" style="29" customWidth="1"/>
    <col min="13818" max="13824" width="13.7109375" style="29" customWidth="1"/>
    <col min="13825" max="13825" width="15.85546875" style="29" customWidth="1"/>
    <col min="13826" max="13826" width="16.5703125" style="29" bestFit="1" customWidth="1"/>
    <col min="13827" max="13827" width="13.7109375" style="29" customWidth="1"/>
    <col min="13828" max="13828" width="17.140625" style="29" bestFit="1" customWidth="1"/>
    <col min="13829" max="13829" width="4" style="29" customWidth="1"/>
    <col min="13830" max="13830" width="13.7109375" style="29" customWidth="1"/>
    <col min="13831" max="14072" width="13.7109375" style="29"/>
    <col min="14073" max="14073" width="22.140625" style="29" customWidth="1"/>
    <col min="14074" max="14080" width="13.7109375" style="29" customWidth="1"/>
    <col min="14081" max="14081" width="15.85546875" style="29" customWidth="1"/>
    <col min="14082" max="14082" width="16.5703125" style="29" bestFit="1" customWidth="1"/>
    <col min="14083" max="14083" width="13.7109375" style="29" customWidth="1"/>
    <col min="14084" max="14084" width="17.140625" style="29" bestFit="1" customWidth="1"/>
    <col min="14085" max="14085" width="4" style="29" customWidth="1"/>
    <col min="14086" max="14086" width="13.7109375" style="29" customWidth="1"/>
    <col min="14087" max="14328" width="13.7109375" style="29"/>
    <col min="14329" max="14329" width="22.140625" style="29" customWidth="1"/>
    <col min="14330" max="14336" width="13.7109375" style="29" customWidth="1"/>
    <col min="14337" max="14337" width="15.85546875" style="29" customWidth="1"/>
    <col min="14338" max="14338" width="16.5703125" style="29" bestFit="1" customWidth="1"/>
    <col min="14339" max="14339" width="13.7109375" style="29" customWidth="1"/>
    <col min="14340" max="14340" width="17.140625" style="29" bestFit="1" customWidth="1"/>
    <col min="14341" max="14341" width="4" style="29" customWidth="1"/>
    <col min="14342" max="14342" width="13.7109375" style="29" customWidth="1"/>
    <col min="14343" max="14584" width="13.7109375" style="29"/>
    <col min="14585" max="14585" width="22.140625" style="29" customWidth="1"/>
    <col min="14586" max="14592" width="13.7109375" style="29" customWidth="1"/>
    <col min="14593" max="14593" width="15.85546875" style="29" customWidth="1"/>
    <col min="14594" max="14594" width="16.5703125" style="29" bestFit="1" customWidth="1"/>
    <col min="14595" max="14595" width="13.7109375" style="29" customWidth="1"/>
    <col min="14596" max="14596" width="17.140625" style="29" bestFit="1" customWidth="1"/>
    <col min="14597" max="14597" width="4" style="29" customWidth="1"/>
    <col min="14598" max="14598" width="13.7109375" style="29" customWidth="1"/>
    <col min="14599" max="14840" width="13.7109375" style="29"/>
    <col min="14841" max="14841" width="22.140625" style="29" customWidth="1"/>
    <col min="14842" max="14848" width="13.7109375" style="29" customWidth="1"/>
    <col min="14849" max="14849" width="15.85546875" style="29" customWidth="1"/>
    <col min="14850" max="14850" width="16.5703125" style="29" bestFit="1" customWidth="1"/>
    <col min="14851" max="14851" width="13.7109375" style="29" customWidth="1"/>
    <col min="14852" max="14852" width="17.140625" style="29" bestFit="1" customWidth="1"/>
    <col min="14853" max="14853" width="4" style="29" customWidth="1"/>
    <col min="14854" max="14854" width="13.7109375" style="29" customWidth="1"/>
    <col min="14855" max="15096" width="13.7109375" style="29"/>
    <col min="15097" max="15097" width="22.140625" style="29" customWidth="1"/>
    <col min="15098" max="15104" width="13.7109375" style="29" customWidth="1"/>
    <col min="15105" max="15105" width="15.85546875" style="29" customWidth="1"/>
    <col min="15106" max="15106" width="16.5703125" style="29" bestFit="1" customWidth="1"/>
    <col min="15107" max="15107" width="13.7109375" style="29" customWidth="1"/>
    <col min="15108" max="15108" width="17.140625" style="29" bestFit="1" customWidth="1"/>
    <col min="15109" max="15109" width="4" style="29" customWidth="1"/>
    <col min="15110" max="15110" width="13.7109375" style="29" customWidth="1"/>
    <col min="15111" max="15352" width="13.7109375" style="29"/>
    <col min="15353" max="15353" width="22.140625" style="29" customWidth="1"/>
    <col min="15354" max="15360" width="13.7109375" style="29" customWidth="1"/>
    <col min="15361" max="15361" width="15.85546875" style="29" customWidth="1"/>
    <col min="15362" max="15362" width="16.5703125" style="29" bestFit="1" customWidth="1"/>
    <col min="15363" max="15363" width="13.7109375" style="29" customWidth="1"/>
    <col min="15364" max="15364" width="17.140625" style="29" bestFit="1" customWidth="1"/>
    <col min="15365" max="15365" width="4" style="29" customWidth="1"/>
    <col min="15366" max="15366" width="13.7109375" style="29" customWidth="1"/>
    <col min="15367" max="15608" width="13.7109375" style="29"/>
    <col min="15609" max="15609" width="22.140625" style="29" customWidth="1"/>
    <col min="15610" max="15616" width="13.7109375" style="29" customWidth="1"/>
    <col min="15617" max="15617" width="15.85546875" style="29" customWidth="1"/>
    <col min="15618" max="15618" width="16.5703125" style="29" bestFit="1" customWidth="1"/>
    <col min="15619" max="15619" width="13.7109375" style="29" customWidth="1"/>
    <col min="15620" max="15620" width="17.140625" style="29" bestFit="1" customWidth="1"/>
    <col min="15621" max="15621" width="4" style="29" customWidth="1"/>
    <col min="15622" max="15622" width="13.7109375" style="29" customWidth="1"/>
    <col min="15623" max="15864" width="13.7109375" style="29"/>
    <col min="15865" max="15865" width="22.140625" style="29" customWidth="1"/>
    <col min="15866" max="15872" width="13.7109375" style="29" customWidth="1"/>
    <col min="15873" max="15873" width="15.85546875" style="29" customWidth="1"/>
    <col min="15874" max="15874" width="16.5703125" style="29" bestFit="1" customWidth="1"/>
    <col min="15875" max="15875" width="13.7109375" style="29" customWidth="1"/>
    <col min="15876" max="15876" width="17.140625" style="29" bestFit="1" customWidth="1"/>
    <col min="15877" max="15877" width="4" style="29" customWidth="1"/>
    <col min="15878" max="15878" width="13.7109375" style="29" customWidth="1"/>
    <col min="15879" max="16120" width="13.7109375" style="29"/>
    <col min="16121" max="16121" width="22.140625" style="29" customWidth="1"/>
    <col min="16122" max="16128" width="13.7109375" style="29" customWidth="1"/>
    <col min="16129" max="16129" width="15.85546875" style="29" customWidth="1"/>
    <col min="16130" max="16130" width="16.5703125" style="29" bestFit="1" customWidth="1"/>
    <col min="16131" max="16131" width="13.7109375" style="29" customWidth="1"/>
    <col min="16132" max="16132" width="17.140625" style="29" bestFit="1" customWidth="1"/>
    <col min="16133" max="16133" width="4" style="29" customWidth="1"/>
    <col min="16134" max="16134" width="13.7109375" style="29" customWidth="1"/>
    <col min="16135" max="16384" width="13.7109375" style="29"/>
  </cols>
  <sheetData>
    <row r="1" spans="1:27" s="23" customFormat="1">
      <c r="A1" s="471" t="s">
        <v>4</v>
      </c>
      <c r="B1" s="168"/>
      <c r="C1" s="168"/>
      <c r="D1" s="92"/>
      <c r="E1" s="92"/>
      <c r="F1" s="169"/>
      <c r="G1" s="92"/>
      <c r="H1" s="92"/>
      <c r="I1" s="92"/>
    </row>
    <row r="2" spans="1:27" s="23" customFormat="1" ht="15">
      <c r="A2" s="92"/>
      <c r="B2" s="168"/>
      <c r="C2" s="168"/>
      <c r="D2" s="170"/>
      <c r="E2" s="444" t="s">
        <v>2499</v>
      </c>
      <c r="F2" s="444" t="s">
        <v>2500</v>
      </c>
      <c r="G2" s="170"/>
      <c r="H2" s="170"/>
      <c r="I2" s="92"/>
    </row>
    <row r="3" spans="1:27" s="23" customFormat="1" ht="25.5">
      <c r="A3" s="37" t="str">
        <f>'2-Kosten per locatie'!A3</f>
        <v>Naam opdrachtgever</v>
      </c>
      <c r="B3" s="152" t="str">
        <f>'2-Kosten per locatie'!B3</f>
        <v>mboRijnland</v>
      </c>
      <c r="C3" s="152"/>
      <c r="D3" s="170"/>
      <c r="E3" s="445" t="s">
        <v>2501</v>
      </c>
      <c r="F3" s="446"/>
      <c r="G3" s="170"/>
      <c r="H3" s="170"/>
      <c r="I3" s="92"/>
    </row>
    <row r="4" spans="1:27" s="23" customFormat="1" ht="25.5">
      <c r="A4" s="37" t="str">
        <f>'2-Kosten per locatie'!A4</f>
        <v>Calculatie onderdeel</v>
      </c>
      <c r="B4" s="152" t="e">
        <f ca="1">MID(CELL("bestandsnaam",$C$9),SEARCH("]",CELL("bestandsnaam",$C$9),1)+1,256)</f>
        <v>#VALUE!</v>
      </c>
      <c r="C4" s="152"/>
      <c r="D4" s="170"/>
      <c r="E4" s="445" t="s">
        <v>2502</v>
      </c>
      <c r="F4" s="446"/>
      <c r="G4" s="170"/>
      <c r="H4" s="170"/>
      <c r="I4" s="92"/>
    </row>
    <row r="5" spans="1:27" s="23" customFormat="1" ht="38.25">
      <c r="A5" s="37" t="str">
        <f>'2-Kosten per locatie'!A5</f>
        <v>Gebouw/plaats</v>
      </c>
      <c r="B5" s="152" t="str">
        <f>'2-Kosten per locatie'!B5</f>
        <v>Leiden, Woerden, Zoetermeer en Gouda</v>
      </c>
      <c r="C5" s="152"/>
      <c r="D5" s="170"/>
      <c r="E5" s="445" t="s">
        <v>2503</v>
      </c>
      <c r="F5" s="446"/>
      <c r="G5" s="170"/>
      <c r="H5" s="170"/>
      <c r="I5" s="171"/>
      <c r="K5" s="25"/>
      <c r="L5" s="24"/>
      <c r="M5" s="25"/>
      <c r="N5" s="25"/>
      <c r="O5" s="24"/>
      <c r="P5" s="26"/>
      <c r="Q5" s="25"/>
      <c r="R5" s="24"/>
      <c r="S5" s="25"/>
      <c r="T5" s="25"/>
      <c r="U5" s="24"/>
      <c r="V5" s="25"/>
      <c r="W5" s="25"/>
      <c r="X5" s="24"/>
      <c r="Y5" s="25"/>
      <c r="Z5" s="25"/>
      <c r="AA5" s="24"/>
    </row>
    <row r="6" spans="1:27" s="23" customFormat="1" ht="17.25" customHeight="1">
      <c r="A6" s="37" t="str">
        <f>'2-Kosten per locatie'!A6</f>
        <v>Referentie nummer</v>
      </c>
      <c r="B6" s="152" t="str">
        <f>'2-Kosten per locatie'!B6</f>
        <v>Invoer</v>
      </c>
      <c r="C6" s="152"/>
      <c r="D6" s="170"/>
      <c r="E6" s="445" t="s">
        <v>2504</v>
      </c>
      <c r="F6" s="446"/>
      <c r="G6" s="170"/>
      <c r="H6" s="170"/>
      <c r="I6" s="171"/>
      <c r="K6" s="27"/>
      <c r="L6" s="28"/>
      <c r="M6" s="25"/>
      <c r="N6" s="27"/>
      <c r="O6" s="28"/>
      <c r="P6" s="26"/>
      <c r="Q6" s="27"/>
      <c r="R6" s="28"/>
      <c r="S6" s="25"/>
      <c r="T6" s="27"/>
      <c r="U6" s="28"/>
      <c r="V6" s="25"/>
      <c r="W6" s="27"/>
      <c r="X6" s="28"/>
      <c r="Y6" s="25"/>
      <c r="Z6" s="27"/>
      <c r="AA6" s="28"/>
    </row>
    <row r="7" spans="1:27" s="23" customFormat="1" ht="17.25" customHeight="1">
      <c r="A7" s="37" t="str">
        <f>'2-Kosten per locatie'!A7</f>
        <v>Naam dienstverlener</v>
      </c>
      <c r="B7" s="152" t="str">
        <f>'2-Kosten per locatie'!B7</f>
        <v>Invoer</v>
      </c>
      <c r="C7" s="114"/>
      <c r="D7" s="170"/>
      <c r="E7" s="445" t="s">
        <v>2505</v>
      </c>
      <c r="F7" s="446"/>
      <c r="G7" s="170"/>
      <c r="H7" s="170"/>
      <c r="I7" s="171"/>
    </row>
    <row r="8" spans="1:27" s="23" customFormat="1" ht="17.25" customHeight="1">
      <c r="A8" s="37" t="str">
        <f>'2-Kosten per locatie'!A8</f>
        <v>Prijspeil</v>
      </c>
      <c r="B8" s="290">
        <f>'2-Kosten per locatie'!B8</f>
        <v>45839</v>
      </c>
      <c r="C8" s="47"/>
      <c r="D8" s="170"/>
      <c r="E8" s="171"/>
      <c r="F8" s="171"/>
      <c r="G8" s="171"/>
      <c r="H8" s="171"/>
      <c r="I8" s="171"/>
    </row>
    <row r="9" spans="1:27" s="23" customFormat="1" ht="17.25" customHeight="1">
      <c r="A9" s="170"/>
      <c r="B9" s="170"/>
      <c r="C9" s="170"/>
      <c r="D9" s="170"/>
      <c r="E9" s="171"/>
      <c r="F9" s="171"/>
      <c r="G9" s="171"/>
      <c r="H9" s="171"/>
      <c r="I9" s="171"/>
    </row>
    <row r="10" spans="1:27" s="23" customFormat="1" ht="17.25" customHeight="1">
      <c r="A10" s="170"/>
      <c r="B10" s="170"/>
      <c r="C10" s="170"/>
      <c r="D10" s="170"/>
      <c r="E10" s="171"/>
      <c r="F10" s="171"/>
      <c r="G10" s="171"/>
      <c r="H10" s="171"/>
      <c r="I10" s="171"/>
    </row>
    <row r="11" spans="1:27" s="23" customFormat="1" ht="15.75">
      <c r="A11" s="172"/>
      <c r="B11" s="170"/>
      <c r="C11" s="170"/>
      <c r="D11" s="173"/>
      <c r="E11" s="170"/>
      <c r="F11" s="174"/>
      <c r="G11" s="173"/>
      <c r="H11" s="173"/>
      <c r="I11" s="171"/>
    </row>
    <row r="12" spans="1:27" s="30" customFormat="1" ht="43.5" customHeight="1">
      <c r="A12" s="448" t="s">
        <v>21</v>
      </c>
      <c r="B12" s="449" t="s">
        <v>2499</v>
      </c>
      <c r="C12" s="449" t="s">
        <v>2506</v>
      </c>
      <c r="D12" s="444" t="s">
        <v>2507</v>
      </c>
      <c r="E12" s="449" t="s">
        <v>2508</v>
      </c>
      <c r="F12" s="449" t="s">
        <v>2509</v>
      </c>
      <c r="G12" s="449" t="s">
        <v>2510</v>
      </c>
      <c r="H12" s="449" t="s">
        <v>2511</v>
      </c>
      <c r="I12" s="449" t="s">
        <v>2512</v>
      </c>
    </row>
    <row r="13" spans="1:27">
      <c r="A13" s="450" t="s">
        <v>32</v>
      </c>
      <c r="B13" s="445" t="s">
        <v>2501</v>
      </c>
      <c r="C13" s="445"/>
      <c r="D13" s="451">
        <v>1902.75</v>
      </c>
      <c r="E13" s="452">
        <f>VLOOKUP(B13,$E$3:$F$10,2,FALSE)</f>
        <v>0</v>
      </c>
      <c r="F13" s="453">
        <f>(D13*E13)</f>
        <v>0</v>
      </c>
      <c r="G13" s="454" t="s">
        <v>2513</v>
      </c>
      <c r="H13" s="477">
        <v>0</v>
      </c>
      <c r="I13" s="453">
        <f>(G13*F13)+H13</f>
        <v>0</v>
      </c>
    </row>
    <row r="14" spans="1:27">
      <c r="A14" s="450" t="s">
        <v>32</v>
      </c>
      <c r="B14" s="445" t="s">
        <v>2502</v>
      </c>
      <c r="C14" s="445"/>
      <c r="D14" s="451">
        <v>1902.75</v>
      </c>
      <c r="E14" s="452">
        <f>VLOOKUP(B14,$E$3:$F$10,2,FALSE)</f>
        <v>0</v>
      </c>
      <c r="F14" s="453">
        <f t="shared" ref="F14:F15" si="0">(D14*E14)</f>
        <v>0</v>
      </c>
      <c r="G14" s="454" t="s">
        <v>2513</v>
      </c>
      <c r="H14" s="477">
        <v>0</v>
      </c>
      <c r="I14" s="453">
        <f t="shared" ref="I14:I38" si="1">(G14*F14)+H14</f>
        <v>0</v>
      </c>
    </row>
    <row r="15" spans="1:27">
      <c r="A15" s="183" t="s">
        <v>32</v>
      </c>
      <c r="B15" s="447" t="s">
        <v>2503</v>
      </c>
      <c r="C15" s="447"/>
      <c r="D15" s="451">
        <v>2145</v>
      </c>
      <c r="E15" s="452">
        <f>VLOOKUP(B15,$E$3:$F$10,2,FALSE)</f>
        <v>0</v>
      </c>
      <c r="F15" s="453">
        <f t="shared" si="0"/>
        <v>0</v>
      </c>
      <c r="G15" s="454" t="s">
        <v>2513</v>
      </c>
      <c r="H15" s="477">
        <v>0</v>
      </c>
      <c r="I15" s="453">
        <f t="shared" si="1"/>
        <v>0</v>
      </c>
    </row>
    <row r="16" spans="1:27">
      <c r="A16" s="183" t="s">
        <v>33</v>
      </c>
      <c r="B16" s="447" t="s">
        <v>2501</v>
      </c>
      <c r="C16" s="447"/>
      <c r="D16" s="451">
        <v>2441</v>
      </c>
      <c r="E16" s="452">
        <f>VLOOKUP(B16,$E$3:$F$10,2,FALSE)</f>
        <v>0</v>
      </c>
      <c r="F16" s="453">
        <f>(D16*E16)</f>
        <v>0</v>
      </c>
      <c r="G16" s="454" t="s">
        <v>2513</v>
      </c>
      <c r="H16" s="477">
        <v>0</v>
      </c>
      <c r="I16" s="453">
        <f t="shared" si="1"/>
        <v>0</v>
      </c>
    </row>
    <row r="17" spans="1:9">
      <c r="A17" s="183" t="s">
        <v>33</v>
      </c>
      <c r="B17" s="445" t="s">
        <v>2502</v>
      </c>
      <c r="C17" s="445"/>
      <c r="D17" s="451">
        <v>2441</v>
      </c>
      <c r="E17" s="452">
        <f t="shared" ref="E17:E38" si="2">VLOOKUP(B17,$E$3:$F$10,2,FALSE)</f>
        <v>0</v>
      </c>
      <c r="F17" s="453">
        <f t="shared" ref="F17:F38" si="3">(D17*E17)</f>
        <v>0</v>
      </c>
      <c r="G17" s="454" t="s">
        <v>2513</v>
      </c>
      <c r="H17" s="477">
        <v>0</v>
      </c>
      <c r="I17" s="453">
        <f t="shared" si="1"/>
        <v>0</v>
      </c>
    </row>
    <row r="18" spans="1:9">
      <c r="A18" s="183" t="s">
        <v>33</v>
      </c>
      <c r="B18" s="445" t="s">
        <v>2503</v>
      </c>
      <c r="C18" s="445"/>
      <c r="D18" s="451">
        <v>2430</v>
      </c>
      <c r="E18" s="452">
        <f t="shared" si="2"/>
        <v>0</v>
      </c>
      <c r="F18" s="453">
        <f t="shared" si="3"/>
        <v>0</v>
      </c>
      <c r="G18" s="454" t="s">
        <v>2513</v>
      </c>
      <c r="H18" s="477">
        <v>0</v>
      </c>
      <c r="I18" s="453">
        <f t="shared" si="1"/>
        <v>0</v>
      </c>
    </row>
    <row r="19" spans="1:9">
      <c r="A19" s="183" t="s">
        <v>34</v>
      </c>
      <c r="B19" s="447" t="s">
        <v>2501</v>
      </c>
      <c r="C19" s="447" t="s">
        <v>2514</v>
      </c>
      <c r="D19" s="451">
        <v>4397.8</v>
      </c>
      <c r="E19" s="452">
        <f t="shared" si="2"/>
        <v>0</v>
      </c>
      <c r="F19" s="453">
        <f t="shared" si="3"/>
        <v>0</v>
      </c>
      <c r="G19" s="454" t="s">
        <v>2513</v>
      </c>
      <c r="H19" s="477">
        <v>0</v>
      </c>
      <c r="I19" s="453">
        <f t="shared" si="1"/>
        <v>0</v>
      </c>
    </row>
    <row r="20" spans="1:9">
      <c r="A20" s="183" t="s">
        <v>34</v>
      </c>
      <c r="B20" s="447" t="s">
        <v>2502</v>
      </c>
      <c r="C20" s="447"/>
      <c r="D20" s="451">
        <v>4564.03</v>
      </c>
      <c r="E20" s="452">
        <f t="shared" si="2"/>
        <v>0</v>
      </c>
      <c r="F20" s="453">
        <f t="shared" si="3"/>
        <v>0</v>
      </c>
      <c r="G20" s="454" t="s">
        <v>2513</v>
      </c>
      <c r="H20" s="477">
        <v>0</v>
      </c>
      <c r="I20" s="453">
        <f t="shared" si="1"/>
        <v>0</v>
      </c>
    </row>
    <row r="21" spans="1:9">
      <c r="A21" s="183" t="s">
        <v>34</v>
      </c>
      <c r="B21" s="445" t="s">
        <v>2503</v>
      </c>
      <c r="C21" s="445"/>
      <c r="D21" s="451">
        <v>8689.64</v>
      </c>
      <c r="E21" s="452">
        <f t="shared" si="2"/>
        <v>0</v>
      </c>
      <c r="F21" s="453">
        <f t="shared" si="3"/>
        <v>0</v>
      </c>
      <c r="G21" s="454" t="s">
        <v>2513</v>
      </c>
      <c r="H21" s="477">
        <v>0</v>
      </c>
      <c r="I21" s="453">
        <f t="shared" si="1"/>
        <v>0</v>
      </c>
    </row>
    <row r="22" spans="1:9" ht="25.5">
      <c r="A22" s="183" t="s">
        <v>34</v>
      </c>
      <c r="B22" s="445" t="s">
        <v>2501</v>
      </c>
      <c r="C22" s="445" t="s">
        <v>2515</v>
      </c>
      <c r="D22" s="451">
        <v>105.6</v>
      </c>
      <c r="E22" s="452">
        <f t="shared" si="2"/>
        <v>0</v>
      </c>
      <c r="F22" s="453">
        <f t="shared" si="3"/>
        <v>0</v>
      </c>
      <c r="G22" s="454" t="s">
        <v>2513</v>
      </c>
      <c r="H22" s="477">
        <v>0</v>
      </c>
      <c r="I22" s="453">
        <f t="shared" si="1"/>
        <v>0</v>
      </c>
    </row>
    <row r="23" spans="1:9">
      <c r="A23" s="183" t="s">
        <v>34</v>
      </c>
      <c r="B23" s="447" t="s">
        <v>2505</v>
      </c>
      <c r="C23" s="447" t="s">
        <v>2516</v>
      </c>
      <c r="D23" s="451">
        <v>166.23</v>
      </c>
      <c r="E23" s="452">
        <f t="shared" si="2"/>
        <v>0</v>
      </c>
      <c r="F23" s="453">
        <f t="shared" si="3"/>
        <v>0</v>
      </c>
      <c r="G23" s="454" t="s">
        <v>2513</v>
      </c>
      <c r="H23" s="477">
        <v>0</v>
      </c>
      <c r="I23" s="453">
        <f t="shared" si="1"/>
        <v>0</v>
      </c>
    </row>
    <row r="24" spans="1:9" ht="25.5">
      <c r="A24" s="183" t="s">
        <v>34</v>
      </c>
      <c r="B24" s="445" t="s">
        <v>2501</v>
      </c>
      <c r="C24" s="445" t="s">
        <v>2517</v>
      </c>
      <c r="D24" s="451">
        <v>175</v>
      </c>
      <c r="E24" s="452">
        <f t="shared" si="2"/>
        <v>0</v>
      </c>
      <c r="F24" s="453">
        <f t="shared" si="3"/>
        <v>0</v>
      </c>
      <c r="G24" s="454" t="s">
        <v>2513</v>
      </c>
      <c r="H24" s="477">
        <v>0</v>
      </c>
      <c r="I24" s="453">
        <f t="shared" si="1"/>
        <v>0</v>
      </c>
    </row>
    <row r="25" spans="1:9" ht="25.5">
      <c r="A25" s="183" t="s">
        <v>34</v>
      </c>
      <c r="B25" s="445" t="s">
        <v>2501</v>
      </c>
      <c r="C25" s="445" t="s">
        <v>2518</v>
      </c>
      <c r="D25" s="451">
        <v>175</v>
      </c>
      <c r="E25" s="452">
        <f t="shared" si="2"/>
        <v>0</v>
      </c>
      <c r="F25" s="453">
        <f t="shared" si="3"/>
        <v>0</v>
      </c>
      <c r="G25" s="454" t="s">
        <v>2513</v>
      </c>
      <c r="H25" s="477">
        <v>0</v>
      </c>
      <c r="I25" s="453">
        <f t="shared" si="1"/>
        <v>0</v>
      </c>
    </row>
    <row r="26" spans="1:9">
      <c r="A26" s="183" t="s">
        <v>35</v>
      </c>
      <c r="B26" s="447" t="s">
        <v>2501</v>
      </c>
      <c r="C26" s="447"/>
      <c r="D26" s="451">
        <v>0</v>
      </c>
      <c r="E26" s="452">
        <f t="shared" si="2"/>
        <v>0</v>
      </c>
      <c r="F26" s="453">
        <f t="shared" si="3"/>
        <v>0</v>
      </c>
      <c r="G26" s="454" t="s">
        <v>2519</v>
      </c>
      <c r="H26" s="477">
        <v>0</v>
      </c>
      <c r="I26" s="453">
        <f t="shared" si="1"/>
        <v>0</v>
      </c>
    </row>
    <row r="27" spans="1:9">
      <c r="A27" s="183" t="s">
        <v>35</v>
      </c>
      <c r="B27" s="445" t="s">
        <v>2502</v>
      </c>
      <c r="C27" s="445"/>
      <c r="D27" s="451">
        <v>7768.4</v>
      </c>
      <c r="E27" s="452">
        <f t="shared" si="2"/>
        <v>0</v>
      </c>
      <c r="F27" s="453">
        <f t="shared" si="3"/>
        <v>0</v>
      </c>
      <c r="G27" s="454" t="s">
        <v>2513</v>
      </c>
      <c r="H27" s="477">
        <v>0</v>
      </c>
      <c r="I27" s="453">
        <f t="shared" si="1"/>
        <v>0</v>
      </c>
    </row>
    <row r="28" spans="1:9">
      <c r="A28" s="183" t="s">
        <v>35</v>
      </c>
      <c r="B28" s="445" t="s">
        <v>2503</v>
      </c>
      <c r="C28" s="445"/>
      <c r="D28" s="451">
        <v>9635</v>
      </c>
      <c r="E28" s="452">
        <f t="shared" si="2"/>
        <v>0</v>
      </c>
      <c r="F28" s="453">
        <f t="shared" si="3"/>
        <v>0</v>
      </c>
      <c r="G28" s="454" t="s">
        <v>2513</v>
      </c>
      <c r="H28" s="477">
        <v>0</v>
      </c>
      <c r="I28" s="453">
        <f t="shared" si="1"/>
        <v>0</v>
      </c>
    </row>
    <row r="29" spans="1:9">
      <c r="A29" s="183" t="s">
        <v>36</v>
      </c>
      <c r="B29" s="447" t="s">
        <v>2501</v>
      </c>
      <c r="C29" s="447"/>
      <c r="D29" s="451">
        <v>644.04999999999995</v>
      </c>
      <c r="E29" s="452">
        <f t="shared" si="2"/>
        <v>0</v>
      </c>
      <c r="F29" s="453">
        <f t="shared" si="3"/>
        <v>0</v>
      </c>
      <c r="G29" s="454" t="s">
        <v>2513</v>
      </c>
      <c r="H29" s="477">
        <v>0</v>
      </c>
      <c r="I29" s="453">
        <f t="shared" si="1"/>
        <v>0</v>
      </c>
    </row>
    <row r="30" spans="1:9">
      <c r="A30" s="183" t="s">
        <v>36</v>
      </c>
      <c r="B30" s="445" t="s">
        <v>2502</v>
      </c>
      <c r="C30" s="445"/>
      <c r="D30" s="451">
        <v>644.04999999999995</v>
      </c>
      <c r="E30" s="452">
        <f t="shared" si="2"/>
        <v>0</v>
      </c>
      <c r="F30" s="453">
        <f t="shared" si="3"/>
        <v>0</v>
      </c>
      <c r="G30" s="454" t="s">
        <v>2513</v>
      </c>
      <c r="H30" s="477">
        <v>0</v>
      </c>
      <c r="I30" s="453">
        <f t="shared" si="1"/>
        <v>0</v>
      </c>
    </row>
    <row r="31" spans="1:9">
      <c r="A31" s="183" t="s">
        <v>36</v>
      </c>
      <c r="B31" s="445" t="s">
        <v>2503</v>
      </c>
      <c r="C31" s="445"/>
      <c r="D31" s="451">
        <v>1366.84</v>
      </c>
      <c r="E31" s="452">
        <f t="shared" si="2"/>
        <v>0</v>
      </c>
      <c r="F31" s="453">
        <f t="shared" si="3"/>
        <v>0</v>
      </c>
      <c r="G31" s="454" t="s">
        <v>2513</v>
      </c>
      <c r="H31" s="477">
        <v>0</v>
      </c>
      <c r="I31" s="453">
        <f t="shared" si="1"/>
        <v>0</v>
      </c>
    </row>
    <row r="32" spans="1:9">
      <c r="A32" s="183" t="s">
        <v>37</v>
      </c>
      <c r="B32" s="447" t="s">
        <v>2501</v>
      </c>
      <c r="C32" s="447"/>
      <c r="D32" s="451">
        <v>1355</v>
      </c>
      <c r="E32" s="452">
        <f t="shared" si="2"/>
        <v>0</v>
      </c>
      <c r="F32" s="453">
        <f t="shared" si="3"/>
        <v>0</v>
      </c>
      <c r="G32" s="454" t="s">
        <v>2513</v>
      </c>
      <c r="H32" s="477">
        <v>0</v>
      </c>
      <c r="I32" s="453">
        <f t="shared" si="1"/>
        <v>0</v>
      </c>
    </row>
    <row r="33" spans="1:9">
      <c r="A33" s="183" t="s">
        <v>37</v>
      </c>
      <c r="B33" s="445" t="s">
        <v>2502</v>
      </c>
      <c r="C33" s="445"/>
      <c r="D33" s="451">
        <v>1355</v>
      </c>
      <c r="E33" s="452">
        <f t="shared" si="2"/>
        <v>0</v>
      </c>
      <c r="F33" s="453">
        <f t="shared" si="3"/>
        <v>0</v>
      </c>
      <c r="G33" s="454" t="s">
        <v>2513</v>
      </c>
      <c r="H33" s="477">
        <v>0</v>
      </c>
      <c r="I33" s="453">
        <f t="shared" si="1"/>
        <v>0</v>
      </c>
    </row>
    <row r="34" spans="1:9">
      <c r="A34" s="183" t="s">
        <v>37</v>
      </c>
      <c r="B34" s="445" t="s">
        <v>2503</v>
      </c>
      <c r="C34" s="445"/>
      <c r="D34" s="451">
        <v>2412</v>
      </c>
      <c r="E34" s="452">
        <f t="shared" si="2"/>
        <v>0</v>
      </c>
      <c r="F34" s="453">
        <f t="shared" si="3"/>
        <v>0</v>
      </c>
      <c r="G34" s="454" t="s">
        <v>2513</v>
      </c>
      <c r="H34" s="477">
        <v>0</v>
      </c>
      <c r="I34" s="453">
        <f t="shared" si="1"/>
        <v>0</v>
      </c>
    </row>
    <row r="35" spans="1:9">
      <c r="A35" s="183" t="s">
        <v>37</v>
      </c>
      <c r="B35" s="445" t="s">
        <v>2504</v>
      </c>
      <c r="C35" s="445"/>
      <c r="D35" s="451">
        <v>142.68</v>
      </c>
      <c r="E35" s="452">
        <f t="shared" si="2"/>
        <v>0</v>
      </c>
      <c r="F35" s="453">
        <f t="shared" si="3"/>
        <v>0</v>
      </c>
      <c r="G35" s="454" t="s">
        <v>2513</v>
      </c>
      <c r="H35" s="477">
        <v>0</v>
      </c>
      <c r="I35" s="453">
        <f t="shared" si="1"/>
        <v>0</v>
      </c>
    </row>
    <row r="36" spans="1:9">
      <c r="A36" s="183" t="s">
        <v>38</v>
      </c>
      <c r="B36" s="445" t="s">
        <v>2501</v>
      </c>
      <c r="C36" s="445"/>
      <c r="D36" s="451">
        <v>1859</v>
      </c>
      <c r="E36" s="452">
        <f t="shared" si="2"/>
        <v>0</v>
      </c>
      <c r="F36" s="453">
        <f t="shared" si="3"/>
        <v>0</v>
      </c>
      <c r="G36" s="454" t="s">
        <v>2513</v>
      </c>
      <c r="H36" s="477">
        <v>0</v>
      </c>
      <c r="I36" s="453">
        <f t="shared" si="1"/>
        <v>0</v>
      </c>
    </row>
    <row r="37" spans="1:9">
      <c r="A37" s="183" t="s">
        <v>38</v>
      </c>
      <c r="B37" s="445" t="s">
        <v>2502</v>
      </c>
      <c r="C37" s="445"/>
      <c r="D37" s="451">
        <v>1859</v>
      </c>
      <c r="E37" s="452">
        <f t="shared" si="2"/>
        <v>0</v>
      </c>
      <c r="F37" s="453">
        <f t="shared" si="3"/>
        <v>0</v>
      </c>
      <c r="G37" s="454" t="s">
        <v>2513</v>
      </c>
      <c r="H37" s="477">
        <v>0</v>
      </c>
      <c r="I37" s="453">
        <f t="shared" si="1"/>
        <v>0</v>
      </c>
    </row>
    <row r="38" spans="1:9">
      <c r="A38" s="455" t="s">
        <v>38</v>
      </c>
      <c r="B38" s="445" t="s">
        <v>2503</v>
      </c>
      <c r="C38" s="445"/>
      <c r="D38" s="451">
        <v>4355</v>
      </c>
      <c r="E38" s="452">
        <f t="shared" si="2"/>
        <v>0</v>
      </c>
      <c r="F38" s="453">
        <f t="shared" si="3"/>
        <v>0</v>
      </c>
      <c r="G38" s="454" t="s">
        <v>2513</v>
      </c>
      <c r="H38" s="477">
        <v>0</v>
      </c>
      <c r="I38" s="453">
        <f t="shared" si="1"/>
        <v>0</v>
      </c>
    </row>
    <row r="39" spans="1:9">
      <c r="B39" s="175"/>
      <c r="C39" s="175"/>
      <c r="D39" s="291"/>
      <c r="E39" s="291"/>
      <c r="F39" s="291"/>
      <c r="G39" s="291"/>
      <c r="H39" s="291"/>
      <c r="I39" s="291"/>
    </row>
    <row r="40" spans="1:9">
      <c r="A40" s="456" t="s">
        <v>39</v>
      </c>
      <c r="B40" s="457"/>
      <c r="C40" s="458"/>
      <c r="D40" s="459">
        <f>SUM(D13:D38)</f>
        <v>64931.82</v>
      </c>
      <c r="E40" s="460"/>
      <c r="F40" s="461"/>
      <c r="G40" s="462"/>
      <c r="H40" s="462"/>
      <c r="I40" s="463">
        <f>SUM(I13:I38)</f>
        <v>0</v>
      </c>
    </row>
  </sheetData>
  <autoFilter ref="A12:AA40" xr:uid="{00000000-0009-0000-0000-00000A000000}"/>
  <phoneticPr fontId="145"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A6ED-FF05-420D-BF7C-21BBBE447556}">
  <sheetPr>
    <tabColor rgb="FF92D050"/>
    <pageSetUpPr fitToPage="1"/>
  </sheetPr>
  <dimension ref="A1:T74"/>
  <sheetViews>
    <sheetView showGridLines="0" zoomScale="77" zoomScaleNormal="77" zoomScaleSheetLayoutView="50" zoomScalePageLayoutView="50" workbookViewId="0">
      <pane ySplit="10" topLeftCell="A11" activePane="bottomLeft" state="frozen"/>
      <selection pane="bottomLeft" activeCell="J19" sqref="J19"/>
      <selection activeCell="B1" sqref="B1"/>
    </sheetView>
  </sheetViews>
  <sheetFormatPr defaultColWidth="13.7109375" defaultRowHeight="13.5"/>
  <cols>
    <col min="1" max="1" width="46.140625" style="175" customWidth="1"/>
    <col min="2" max="2" width="49.7109375" style="176" bestFit="1" customWidth="1"/>
    <col min="3" max="3" width="12.140625" style="175" customWidth="1"/>
    <col min="4" max="4" width="14" style="177" customWidth="1"/>
    <col min="5" max="5" width="16.140625" style="178" customWidth="1"/>
    <col min="6" max="6" width="2.7109375" style="175" customWidth="1"/>
    <col min="7" max="7" width="53.7109375" style="175" bestFit="1" customWidth="1"/>
    <col min="8" max="8" width="27.85546875" style="175" customWidth="1"/>
    <col min="9" max="9" width="29.85546875" style="175" customWidth="1"/>
    <col min="10" max="10" width="37.85546875" style="175" customWidth="1"/>
    <col min="11" max="242" width="13.7109375" style="29"/>
    <col min="243" max="243" width="22.140625" style="29" customWidth="1"/>
    <col min="244" max="250" width="13.7109375" style="29" customWidth="1"/>
    <col min="251" max="251" width="15.85546875" style="29" customWidth="1"/>
    <col min="252" max="252" width="16.5703125" style="29" bestFit="1" customWidth="1"/>
    <col min="253" max="253" width="13.7109375" style="29" customWidth="1"/>
    <col min="254" max="254" width="17.140625" style="29" bestFit="1" customWidth="1"/>
    <col min="255" max="255" width="4" style="29" customWidth="1"/>
    <col min="256" max="256" width="13.7109375" style="29" customWidth="1"/>
    <col min="257" max="498" width="13.7109375" style="29"/>
    <col min="499" max="499" width="22.140625" style="29" customWidth="1"/>
    <col min="500" max="506" width="13.7109375" style="29" customWidth="1"/>
    <col min="507" max="507" width="15.85546875" style="29" customWidth="1"/>
    <col min="508" max="508" width="16.5703125" style="29" bestFit="1" customWidth="1"/>
    <col min="509" max="509" width="13.7109375" style="29" customWidth="1"/>
    <col min="510" max="510" width="17.140625" style="29" bestFit="1" customWidth="1"/>
    <col min="511" max="511" width="4" style="29" customWidth="1"/>
    <col min="512" max="512" width="13.7109375" style="29" customWidth="1"/>
    <col min="513" max="754" width="13.7109375" style="29"/>
    <col min="755" max="755" width="22.140625" style="29" customWidth="1"/>
    <col min="756" max="762" width="13.7109375" style="29" customWidth="1"/>
    <col min="763" max="763" width="15.85546875" style="29" customWidth="1"/>
    <col min="764" max="764" width="16.5703125" style="29" bestFit="1" customWidth="1"/>
    <col min="765" max="765" width="13.7109375" style="29" customWidth="1"/>
    <col min="766" max="766" width="17.140625" style="29" bestFit="1" customWidth="1"/>
    <col min="767" max="767" width="4" style="29" customWidth="1"/>
    <col min="768" max="768" width="13.7109375" style="29" customWidth="1"/>
    <col min="769" max="1010" width="13.7109375" style="29"/>
    <col min="1011" max="1011" width="22.140625" style="29" customWidth="1"/>
    <col min="1012" max="1018" width="13.7109375" style="29" customWidth="1"/>
    <col min="1019" max="1019" width="15.85546875" style="29" customWidth="1"/>
    <col min="1020" max="1020" width="16.5703125" style="29" bestFit="1" customWidth="1"/>
    <col min="1021" max="1021" width="13.7109375" style="29" customWidth="1"/>
    <col min="1022" max="1022" width="17.140625" style="29" bestFit="1" customWidth="1"/>
    <col min="1023" max="1023" width="4" style="29" customWidth="1"/>
    <col min="1024" max="1024" width="13.7109375" style="29" customWidth="1"/>
    <col min="1025" max="1266" width="13.7109375" style="29"/>
    <col min="1267" max="1267" width="22.140625" style="29" customWidth="1"/>
    <col min="1268" max="1274" width="13.7109375" style="29" customWidth="1"/>
    <col min="1275" max="1275" width="15.85546875" style="29" customWidth="1"/>
    <col min="1276" max="1276" width="16.5703125" style="29" bestFit="1" customWidth="1"/>
    <col min="1277" max="1277" width="13.7109375" style="29" customWidth="1"/>
    <col min="1278" max="1278" width="17.140625" style="29" bestFit="1" customWidth="1"/>
    <col min="1279" max="1279" width="4" style="29" customWidth="1"/>
    <col min="1280" max="1280" width="13.7109375" style="29" customWidth="1"/>
    <col min="1281" max="1522" width="13.7109375" style="29"/>
    <col min="1523" max="1523" width="22.140625" style="29" customWidth="1"/>
    <col min="1524" max="1530" width="13.7109375" style="29" customWidth="1"/>
    <col min="1531" max="1531" width="15.85546875" style="29" customWidth="1"/>
    <col min="1532" max="1532" width="16.5703125" style="29" bestFit="1" customWidth="1"/>
    <col min="1533" max="1533" width="13.7109375" style="29" customWidth="1"/>
    <col min="1534" max="1534" width="17.140625" style="29" bestFit="1" customWidth="1"/>
    <col min="1535" max="1535" width="4" style="29" customWidth="1"/>
    <col min="1536" max="1536" width="13.7109375" style="29" customWidth="1"/>
    <col min="1537" max="1778" width="13.7109375" style="29"/>
    <col min="1779" max="1779" width="22.140625" style="29" customWidth="1"/>
    <col min="1780" max="1786" width="13.7109375" style="29" customWidth="1"/>
    <col min="1787" max="1787" width="15.85546875" style="29" customWidth="1"/>
    <col min="1788" max="1788" width="16.5703125" style="29" bestFit="1" customWidth="1"/>
    <col min="1789" max="1789" width="13.7109375" style="29" customWidth="1"/>
    <col min="1790" max="1790" width="17.140625" style="29" bestFit="1" customWidth="1"/>
    <col min="1791" max="1791" width="4" style="29" customWidth="1"/>
    <col min="1792" max="1792" width="13.7109375" style="29" customWidth="1"/>
    <col min="1793" max="2034" width="13.7109375" style="29"/>
    <col min="2035" max="2035" width="22.140625" style="29" customWidth="1"/>
    <col min="2036" max="2042" width="13.7109375" style="29" customWidth="1"/>
    <col min="2043" max="2043" width="15.85546875" style="29" customWidth="1"/>
    <col min="2044" max="2044" width="16.5703125" style="29" bestFit="1" customWidth="1"/>
    <col min="2045" max="2045" width="13.7109375" style="29" customWidth="1"/>
    <col min="2046" max="2046" width="17.140625" style="29" bestFit="1" customWidth="1"/>
    <col min="2047" max="2047" width="4" style="29" customWidth="1"/>
    <col min="2048" max="2048" width="13.7109375" style="29" customWidth="1"/>
    <col min="2049" max="2290" width="13.7109375" style="29"/>
    <col min="2291" max="2291" width="22.140625" style="29" customWidth="1"/>
    <col min="2292" max="2298" width="13.7109375" style="29" customWidth="1"/>
    <col min="2299" max="2299" width="15.85546875" style="29" customWidth="1"/>
    <col min="2300" max="2300" width="16.5703125" style="29" bestFit="1" customWidth="1"/>
    <col min="2301" max="2301" width="13.7109375" style="29" customWidth="1"/>
    <col min="2302" max="2302" width="17.140625" style="29" bestFit="1" customWidth="1"/>
    <col min="2303" max="2303" width="4" style="29" customWidth="1"/>
    <col min="2304" max="2304" width="13.7109375" style="29" customWidth="1"/>
    <col min="2305" max="2546" width="13.7109375" style="29"/>
    <col min="2547" max="2547" width="22.140625" style="29" customWidth="1"/>
    <col min="2548" max="2554" width="13.7109375" style="29" customWidth="1"/>
    <col min="2555" max="2555" width="15.85546875" style="29" customWidth="1"/>
    <col min="2556" max="2556" width="16.5703125" style="29" bestFit="1" customWidth="1"/>
    <col min="2557" max="2557" width="13.7109375" style="29" customWidth="1"/>
    <col min="2558" max="2558" width="17.140625" style="29" bestFit="1" customWidth="1"/>
    <col min="2559" max="2559" width="4" style="29" customWidth="1"/>
    <col min="2560" max="2560" width="13.7109375" style="29" customWidth="1"/>
    <col min="2561" max="2802" width="13.7109375" style="29"/>
    <col min="2803" max="2803" width="22.140625" style="29" customWidth="1"/>
    <col min="2804" max="2810" width="13.7109375" style="29" customWidth="1"/>
    <col min="2811" max="2811" width="15.85546875" style="29" customWidth="1"/>
    <col min="2812" max="2812" width="16.5703125" style="29" bestFit="1" customWidth="1"/>
    <col min="2813" max="2813" width="13.7109375" style="29" customWidth="1"/>
    <col min="2814" max="2814" width="17.140625" style="29" bestFit="1" customWidth="1"/>
    <col min="2815" max="2815" width="4" style="29" customWidth="1"/>
    <col min="2816" max="2816" width="13.7109375" style="29" customWidth="1"/>
    <col min="2817" max="3058" width="13.7109375" style="29"/>
    <col min="3059" max="3059" width="22.140625" style="29" customWidth="1"/>
    <col min="3060" max="3066" width="13.7109375" style="29" customWidth="1"/>
    <col min="3067" max="3067" width="15.85546875" style="29" customWidth="1"/>
    <col min="3068" max="3068" width="16.5703125" style="29" bestFit="1" customWidth="1"/>
    <col min="3069" max="3069" width="13.7109375" style="29" customWidth="1"/>
    <col min="3070" max="3070" width="17.140625" style="29" bestFit="1" customWidth="1"/>
    <col min="3071" max="3071" width="4" style="29" customWidth="1"/>
    <col min="3072" max="3072" width="13.7109375" style="29" customWidth="1"/>
    <col min="3073" max="3314" width="13.7109375" style="29"/>
    <col min="3315" max="3315" width="22.140625" style="29" customWidth="1"/>
    <col min="3316" max="3322" width="13.7109375" style="29" customWidth="1"/>
    <col min="3323" max="3323" width="15.85546875" style="29" customWidth="1"/>
    <col min="3324" max="3324" width="16.5703125" style="29" bestFit="1" customWidth="1"/>
    <col min="3325" max="3325" width="13.7109375" style="29" customWidth="1"/>
    <col min="3326" max="3326" width="17.140625" style="29" bestFit="1" customWidth="1"/>
    <col min="3327" max="3327" width="4" style="29" customWidth="1"/>
    <col min="3328" max="3328" width="13.7109375" style="29" customWidth="1"/>
    <col min="3329" max="3570" width="13.7109375" style="29"/>
    <col min="3571" max="3571" width="22.140625" style="29" customWidth="1"/>
    <col min="3572" max="3578" width="13.7109375" style="29" customWidth="1"/>
    <col min="3579" max="3579" width="15.85546875" style="29" customWidth="1"/>
    <col min="3580" max="3580" width="16.5703125" style="29" bestFit="1" customWidth="1"/>
    <col min="3581" max="3581" width="13.7109375" style="29" customWidth="1"/>
    <col min="3582" max="3582" width="17.140625" style="29" bestFit="1" customWidth="1"/>
    <col min="3583" max="3583" width="4" style="29" customWidth="1"/>
    <col min="3584" max="3584" width="13.7109375" style="29" customWidth="1"/>
    <col min="3585" max="3826" width="13.7109375" style="29"/>
    <col min="3827" max="3827" width="22.140625" style="29" customWidth="1"/>
    <col min="3828" max="3834" width="13.7109375" style="29" customWidth="1"/>
    <col min="3835" max="3835" width="15.85546875" style="29" customWidth="1"/>
    <col min="3836" max="3836" width="16.5703125" style="29" bestFit="1" customWidth="1"/>
    <col min="3837" max="3837" width="13.7109375" style="29" customWidth="1"/>
    <col min="3838" max="3838" width="17.140625" style="29" bestFit="1" customWidth="1"/>
    <col min="3839" max="3839" width="4" style="29" customWidth="1"/>
    <col min="3840" max="3840" width="13.7109375" style="29" customWidth="1"/>
    <col min="3841" max="4082" width="13.7109375" style="29"/>
    <col min="4083" max="4083" width="22.140625" style="29" customWidth="1"/>
    <col min="4084" max="4090" width="13.7109375" style="29" customWidth="1"/>
    <col min="4091" max="4091" width="15.85546875" style="29" customWidth="1"/>
    <col min="4092" max="4092" width="16.5703125" style="29" bestFit="1" customWidth="1"/>
    <col min="4093" max="4093" width="13.7109375" style="29" customWidth="1"/>
    <col min="4094" max="4094" width="17.140625" style="29" bestFit="1" customWidth="1"/>
    <col min="4095" max="4095" width="4" style="29" customWidth="1"/>
    <col min="4096" max="4096" width="13.7109375" style="29" customWidth="1"/>
    <col min="4097" max="4338" width="13.7109375" style="29"/>
    <col min="4339" max="4339" width="22.140625" style="29" customWidth="1"/>
    <col min="4340" max="4346" width="13.7109375" style="29" customWidth="1"/>
    <col min="4347" max="4347" width="15.85546875" style="29" customWidth="1"/>
    <col min="4348" max="4348" width="16.5703125" style="29" bestFit="1" customWidth="1"/>
    <col min="4349" max="4349" width="13.7109375" style="29" customWidth="1"/>
    <col min="4350" max="4350" width="17.140625" style="29" bestFit="1" customWidth="1"/>
    <col min="4351" max="4351" width="4" style="29" customWidth="1"/>
    <col min="4352" max="4352" width="13.7109375" style="29" customWidth="1"/>
    <col min="4353" max="4594" width="13.7109375" style="29"/>
    <col min="4595" max="4595" width="22.140625" style="29" customWidth="1"/>
    <col min="4596" max="4602" width="13.7109375" style="29" customWidth="1"/>
    <col min="4603" max="4603" width="15.85546875" style="29" customWidth="1"/>
    <col min="4604" max="4604" width="16.5703125" style="29" bestFit="1" customWidth="1"/>
    <col min="4605" max="4605" width="13.7109375" style="29" customWidth="1"/>
    <col min="4606" max="4606" width="17.140625" style="29" bestFit="1" customWidth="1"/>
    <col min="4607" max="4607" width="4" style="29" customWidth="1"/>
    <col min="4608" max="4608" width="13.7109375" style="29" customWidth="1"/>
    <col min="4609" max="4850" width="13.7109375" style="29"/>
    <col min="4851" max="4851" width="22.140625" style="29" customWidth="1"/>
    <col min="4852" max="4858" width="13.7109375" style="29" customWidth="1"/>
    <col min="4859" max="4859" width="15.85546875" style="29" customWidth="1"/>
    <col min="4860" max="4860" width="16.5703125" style="29" bestFit="1" customWidth="1"/>
    <col min="4861" max="4861" width="13.7109375" style="29" customWidth="1"/>
    <col min="4862" max="4862" width="17.140625" style="29" bestFit="1" customWidth="1"/>
    <col min="4863" max="4863" width="4" style="29" customWidth="1"/>
    <col min="4864" max="4864" width="13.7109375" style="29" customWidth="1"/>
    <col min="4865" max="5106" width="13.7109375" style="29"/>
    <col min="5107" max="5107" width="22.140625" style="29" customWidth="1"/>
    <col min="5108" max="5114" width="13.7109375" style="29" customWidth="1"/>
    <col min="5115" max="5115" width="15.85546875" style="29" customWidth="1"/>
    <col min="5116" max="5116" width="16.5703125" style="29" bestFit="1" customWidth="1"/>
    <col min="5117" max="5117" width="13.7109375" style="29" customWidth="1"/>
    <col min="5118" max="5118" width="17.140625" style="29" bestFit="1" customWidth="1"/>
    <col min="5119" max="5119" width="4" style="29" customWidth="1"/>
    <col min="5120" max="5120" width="13.7109375" style="29" customWidth="1"/>
    <col min="5121" max="5362" width="13.7109375" style="29"/>
    <col min="5363" max="5363" width="22.140625" style="29" customWidth="1"/>
    <col min="5364" max="5370" width="13.7109375" style="29" customWidth="1"/>
    <col min="5371" max="5371" width="15.85546875" style="29" customWidth="1"/>
    <col min="5372" max="5372" width="16.5703125" style="29" bestFit="1" customWidth="1"/>
    <col min="5373" max="5373" width="13.7109375" style="29" customWidth="1"/>
    <col min="5374" max="5374" width="17.140625" style="29" bestFit="1" customWidth="1"/>
    <col min="5375" max="5375" width="4" style="29" customWidth="1"/>
    <col min="5376" max="5376" width="13.7109375" style="29" customWidth="1"/>
    <col min="5377" max="5618" width="13.7109375" style="29"/>
    <col min="5619" max="5619" width="22.140625" style="29" customWidth="1"/>
    <col min="5620" max="5626" width="13.7109375" style="29" customWidth="1"/>
    <col min="5627" max="5627" width="15.85546875" style="29" customWidth="1"/>
    <col min="5628" max="5628" width="16.5703125" style="29" bestFit="1" customWidth="1"/>
    <col min="5629" max="5629" width="13.7109375" style="29" customWidth="1"/>
    <col min="5630" max="5630" width="17.140625" style="29" bestFit="1" customWidth="1"/>
    <col min="5631" max="5631" width="4" style="29" customWidth="1"/>
    <col min="5632" max="5632" width="13.7109375" style="29" customWidth="1"/>
    <col min="5633" max="5874" width="13.7109375" style="29"/>
    <col min="5875" max="5875" width="22.140625" style="29" customWidth="1"/>
    <col min="5876" max="5882" width="13.7109375" style="29" customWidth="1"/>
    <col min="5883" max="5883" width="15.85546875" style="29" customWidth="1"/>
    <col min="5884" max="5884" width="16.5703125" style="29" bestFit="1" customWidth="1"/>
    <col min="5885" max="5885" width="13.7109375" style="29" customWidth="1"/>
    <col min="5886" max="5886" width="17.140625" style="29" bestFit="1" customWidth="1"/>
    <col min="5887" max="5887" width="4" style="29" customWidth="1"/>
    <col min="5888" max="5888" width="13.7109375" style="29" customWidth="1"/>
    <col min="5889" max="6130" width="13.7109375" style="29"/>
    <col min="6131" max="6131" width="22.140625" style="29" customWidth="1"/>
    <col min="6132" max="6138" width="13.7109375" style="29" customWidth="1"/>
    <col min="6139" max="6139" width="15.85546875" style="29" customWidth="1"/>
    <col min="6140" max="6140" width="16.5703125" style="29" bestFit="1" customWidth="1"/>
    <col min="6141" max="6141" width="13.7109375" style="29" customWidth="1"/>
    <col min="6142" max="6142" width="17.140625" style="29" bestFit="1" customWidth="1"/>
    <col min="6143" max="6143" width="4" style="29" customWidth="1"/>
    <col min="6144" max="6144" width="13.7109375" style="29" customWidth="1"/>
    <col min="6145" max="6386" width="13.7109375" style="29"/>
    <col min="6387" max="6387" width="22.140625" style="29" customWidth="1"/>
    <col min="6388" max="6394" width="13.7109375" style="29" customWidth="1"/>
    <col min="6395" max="6395" width="15.85546875" style="29" customWidth="1"/>
    <col min="6396" max="6396" width="16.5703125" style="29" bestFit="1" customWidth="1"/>
    <col min="6397" max="6397" width="13.7109375" style="29" customWidth="1"/>
    <col min="6398" max="6398" width="17.140625" style="29" bestFit="1" customWidth="1"/>
    <col min="6399" max="6399" width="4" style="29" customWidth="1"/>
    <col min="6400" max="6400" width="13.7109375" style="29" customWidth="1"/>
    <col min="6401" max="6642" width="13.7109375" style="29"/>
    <col min="6643" max="6643" width="22.140625" style="29" customWidth="1"/>
    <col min="6644" max="6650" width="13.7109375" style="29" customWidth="1"/>
    <col min="6651" max="6651" width="15.85546875" style="29" customWidth="1"/>
    <col min="6652" max="6652" width="16.5703125" style="29" bestFit="1" customWidth="1"/>
    <col min="6653" max="6653" width="13.7109375" style="29" customWidth="1"/>
    <col min="6654" max="6654" width="17.140625" style="29" bestFit="1" customWidth="1"/>
    <col min="6655" max="6655" width="4" style="29" customWidth="1"/>
    <col min="6656" max="6656" width="13.7109375" style="29" customWidth="1"/>
    <col min="6657" max="6898" width="13.7109375" style="29"/>
    <col min="6899" max="6899" width="22.140625" style="29" customWidth="1"/>
    <col min="6900" max="6906" width="13.7109375" style="29" customWidth="1"/>
    <col min="6907" max="6907" width="15.85546875" style="29" customWidth="1"/>
    <col min="6908" max="6908" width="16.5703125" style="29" bestFit="1" customWidth="1"/>
    <col min="6909" max="6909" width="13.7109375" style="29" customWidth="1"/>
    <col min="6910" max="6910" width="17.140625" style="29" bestFit="1" customWidth="1"/>
    <col min="6911" max="6911" width="4" style="29" customWidth="1"/>
    <col min="6912" max="6912" width="13.7109375" style="29" customWidth="1"/>
    <col min="6913" max="7154" width="13.7109375" style="29"/>
    <col min="7155" max="7155" width="22.140625" style="29" customWidth="1"/>
    <col min="7156" max="7162" width="13.7109375" style="29" customWidth="1"/>
    <col min="7163" max="7163" width="15.85546875" style="29" customWidth="1"/>
    <col min="7164" max="7164" width="16.5703125" style="29" bestFit="1" customWidth="1"/>
    <col min="7165" max="7165" width="13.7109375" style="29" customWidth="1"/>
    <col min="7166" max="7166" width="17.140625" style="29" bestFit="1" customWidth="1"/>
    <col min="7167" max="7167" width="4" style="29" customWidth="1"/>
    <col min="7168" max="7168" width="13.7109375" style="29" customWidth="1"/>
    <col min="7169" max="7410" width="13.7109375" style="29"/>
    <col min="7411" max="7411" width="22.140625" style="29" customWidth="1"/>
    <col min="7412" max="7418" width="13.7109375" style="29" customWidth="1"/>
    <col min="7419" max="7419" width="15.85546875" style="29" customWidth="1"/>
    <col min="7420" max="7420" width="16.5703125" style="29" bestFit="1" customWidth="1"/>
    <col min="7421" max="7421" width="13.7109375" style="29" customWidth="1"/>
    <col min="7422" max="7422" width="17.140625" style="29" bestFit="1" customWidth="1"/>
    <col min="7423" max="7423" width="4" style="29" customWidth="1"/>
    <col min="7424" max="7424" width="13.7109375" style="29" customWidth="1"/>
    <col min="7425" max="7666" width="13.7109375" style="29"/>
    <col min="7667" max="7667" width="22.140625" style="29" customWidth="1"/>
    <col min="7668" max="7674" width="13.7109375" style="29" customWidth="1"/>
    <col min="7675" max="7675" width="15.85546875" style="29" customWidth="1"/>
    <col min="7676" max="7676" width="16.5703125" style="29" bestFit="1" customWidth="1"/>
    <col min="7677" max="7677" width="13.7109375" style="29" customWidth="1"/>
    <col min="7678" max="7678" width="17.140625" style="29" bestFit="1" customWidth="1"/>
    <col min="7679" max="7679" width="4" style="29" customWidth="1"/>
    <col min="7680" max="7680" width="13.7109375" style="29" customWidth="1"/>
    <col min="7681" max="7922" width="13.7109375" style="29"/>
    <col min="7923" max="7923" width="22.140625" style="29" customWidth="1"/>
    <col min="7924" max="7930" width="13.7109375" style="29" customWidth="1"/>
    <col min="7931" max="7931" width="15.85546875" style="29" customWidth="1"/>
    <col min="7932" max="7932" width="16.5703125" style="29" bestFit="1" customWidth="1"/>
    <col min="7933" max="7933" width="13.7109375" style="29" customWidth="1"/>
    <col min="7934" max="7934" width="17.140625" style="29" bestFit="1" customWidth="1"/>
    <col min="7935" max="7935" width="4" style="29" customWidth="1"/>
    <col min="7936" max="7936" width="13.7109375" style="29" customWidth="1"/>
    <col min="7937" max="8178" width="13.7109375" style="29"/>
    <col min="8179" max="8179" width="22.140625" style="29" customWidth="1"/>
    <col min="8180" max="8186" width="13.7109375" style="29" customWidth="1"/>
    <col min="8187" max="8187" width="15.85546875" style="29" customWidth="1"/>
    <col min="8188" max="8188" width="16.5703125" style="29" bestFit="1" customWidth="1"/>
    <col min="8189" max="8189" width="13.7109375" style="29" customWidth="1"/>
    <col min="8190" max="8190" width="17.140625" style="29" bestFit="1" customWidth="1"/>
    <col min="8191" max="8191" width="4" style="29" customWidth="1"/>
    <col min="8192" max="8192" width="13.7109375" style="29" customWidth="1"/>
    <col min="8193" max="8434" width="13.7109375" style="29"/>
    <col min="8435" max="8435" width="22.140625" style="29" customWidth="1"/>
    <col min="8436" max="8442" width="13.7109375" style="29" customWidth="1"/>
    <col min="8443" max="8443" width="15.85546875" style="29" customWidth="1"/>
    <col min="8444" max="8444" width="16.5703125" style="29" bestFit="1" customWidth="1"/>
    <col min="8445" max="8445" width="13.7109375" style="29" customWidth="1"/>
    <col min="8446" max="8446" width="17.140625" style="29" bestFit="1" customWidth="1"/>
    <col min="8447" max="8447" width="4" style="29" customWidth="1"/>
    <col min="8448" max="8448" width="13.7109375" style="29" customWidth="1"/>
    <col min="8449" max="8690" width="13.7109375" style="29"/>
    <col min="8691" max="8691" width="22.140625" style="29" customWidth="1"/>
    <col min="8692" max="8698" width="13.7109375" style="29" customWidth="1"/>
    <col min="8699" max="8699" width="15.85546875" style="29" customWidth="1"/>
    <col min="8700" max="8700" width="16.5703125" style="29" bestFit="1" customWidth="1"/>
    <col min="8701" max="8701" width="13.7109375" style="29" customWidth="1"/>
    <col min="8702" max="8702" width="17.140625" style="29" bestFit="1" customWidth="1"/>
    <col min="8703" max="8703" width="4" style="29" customWidth="1"/>
    <col min="8704" max="8704" width="13.7109375" style="29" customWidth="1"/>
    <col min="8705" max="8946" width="13.7109375" style="29"/>
    <col min="8947" max="8947" width="22.140625" style="29" customWidth="1"/>
    <col min="8948" max="8954" width="13.7109375" style="29" customWidth="1"/>
    <col min="8955" max="8955" width="15.85546875" style="29" customWidth="1"/>
    <col min="8956" max="8956" width="16.5703125" style="29" bestFit="1" customWidth="1"/>
    <col min="8957" max="8957" width="13.7109375" style="29" customWidth="1"/>
    <col min="8958" max="8958" width="17.140625" style="29" bestFit="1" customWidth="1"/>
    <col min="8959" max="8959" width="4" style="29" customWidth="1"/>
    <col min="8960" max="8960" width="13.7109375" style="29" customWidth="1"/>
    <col min="8961" max="9202" width="13.7109375" style="29"/>
    <col min="9203" max="9203" width="22.140625" style="29" customWidth="1"/>
    <col min="9204" max="9210" width="13.7109375" style="29" customWidth="1"/>
    <col min="9211" max="9211" width="15.85546875" style="29" customWidth="1"/>
    <col min="9212" max="9212" width="16.5703125" style="29" bestFit="1" customWidth="1"/>
    <col min="9213" max="9213" width="13.7109375" style="29" customWidth="1"/>
    <col min="9214" max="9214" width="17.140625" style="29" bestFit="1" customWidth="1"/>
    <col min="9215" max="9215" width="4" style="29" customWidth="1"/>
    <col min="9216" max="9216" width="13.7109375" style="29" customWidth="1"/>
    <col min="9217" max="9458" width="13.7109375" style="29"/>
    <col min="9459" max="9459" width="22.140625" style="29" customWidth="1"/>
    <col min="9460" max="9466" width="13.7109375" style="29" customWidth="1"/>
    <col min="9467" max="9467" width="15.85546875" style="29" customWidth="1"/>
    <col min="9468" max="9468" width="16.5703125" style="29" bestFit="1" customWidth="1"/>
    <col min="9469" max="9469" width="13.7109375" style="29" customWidth="1"/>
    <col min="9470" max="9470" width="17.140625" style="29" bestFit="1" customWidth="1"/>
    <col min="9471" max="9471" width="4" style="29" customWidth="1"/>
    <col min="9472" max="9472" width="13.7109375" style="29" customWidth="1"/>
    <col min="9473" max="9714" width="13.7109375" style="29"/>
    <col min="9715" max="9715" width="22.140625" style="29" customWidth="1"/>
    <col min="9716" max="9722" width="13.7109375" style="29" customWidth="1"/>
    <col min="9723" max="9723" width="15.85546875" style="29" customWidth="1"/>
    <col min="9724" max="9724" width="16.5703125" style="29" bestFit="1" customWidth="1"/>
    <col min="9725" max="9725" width="13.7109375" style="29" customWidth="1"/>
    <col min="9726" max="9726" width="17.140625" style="29" bestFit="1" customWidth="1"/>
    <col min="9727" max="9727" width="4" style="29" customWidth="1"/>
    <col min="9728" max="9728" width="13.7109375" style="29" customWidth="1"/>
    <col min="9729" max="9970" width="13.7109375" style="29"/>
    <col min="9971" max="9971" width="22.140625" style="29" customWidth="1"/>
    <col min="9972" max="9978" width="13.7109375" style="29" customWidth="1"/>
    <col min="9979" max="9979" width="15.85546875" style="29" customWidth="1"/>
    <col min="9980" max="9980" width="16.5703125" style="29" bestFit="1" customWidth="1"/>
    <col min="9981" max="9981" width="13.7109375" style="29" customWidth="1"/>
    <col min="9982" max="9982" width="17.140625" style="29" bestFit="1" customWidth="1"/>
    <col min="9983" max="9983" width="4" style="29" customWidth="1"/>
    <col min="9984" max="9984" width="13.7109375" style="29" customWidth="1"/>
    <col min="9985" max="10226" width="13.7109375" style="29"/>
    <col min="10227" max="10227" width="22.140625" style="29" customWidth="1"/>
    <col min="10228" max="10234" width="13.7109375" style="29" customWidth="1"/>
    <col min="10235" max="10235" width="15.85546875" style="29" customWidth="1"/>
    <col min="10236" max="10236" width="16.5703125" style="29" bestFit="1" customWidth="1"/>
    <col min="10237" max="10237" width="13.7109375" style="29" customWidth="1"/>
    <col min="10238" max="10238" width="17.140625" style="29" bestFit="1" customWidth="1"/>
    <col min="10239" max="10239" width="4" style="29" customWidth="1"/>
    <col min="10240" max="10240" width="13.7109375" style="29" customWidth="1"/>
    <col min="10241" max="10482" width="13.7109375" style="29"/>
    <col min="10483" max="10483" width="22.140625" style="29" customWidth="1"/>
    <col min="10484" max="10490" width="13.7109375" style="29" customWidth="1"/>
    <col min="10491" max="10491" width="15.85546875" style="29" customWidth="1"/>
    <col min="10492" max="10492" width="16.5703125" style="29" bestFit="1" customWidth="1"/>
    <col min="10493" max="10493" width="13.7109375" style="29" customWidth="1"/>
    <col min="10494" max="10494" width="17.140625" style="29" bestFit="1" customWidth="1"/>
    <col min="10495" max="10495" width="4" style="29" customWidth="1"/>
    <col min="10496" max="10496" width="13.7109375" style="29" customWidth="1"/>
    <col min="10497" max="10738" width="13.7109375" style="29"/>
    <col min="10739" max="10739" width="22.140625" style="29" customWidth="1"/>
    <col min="10740" max="10746" width="13.7109375" style="29" customWidth="1"/>
    <col min="10747" max="10747" width="15.85546875" style="29" customWidth="1"/>
    <col min="10748" max="10748" width="16.5703125" style="29" bestFit="1" customWidth="1"/>
    <col min="10749" max="10749" width="13.7109375" style="29" customWidth="1"/>
    <col min="10750" max="10750" width="17.140625" style="29" bestFit="1" customWidth="1"/>
    <col min="10751" max="10751" width="4" style="29" customWidth="1"/>
    <col min="10752" max="10752" width="13.7109375" style="29" customWidth="1"/>
    <col min="10753" max="10994" width="13.7109375" style="29"/>
    <col min="10995" max="10995" width="22.140625" style="29" customWidth="1"/>
    <col min="10996" max="11002" width="13.7109375" style="29" customWidth="1"/>
    <col min="11003" max="11003" width="15.85546875" style="29" customWidth="1"/>
    <col min="11004" max="11004" width="16.5703125" style="29" bestFit="1" customWidth="1"/>
    <col min="11005" max="11005" width="13.7109375" style="29" customWidth="1"/>
    <col min="11006" max="11006" width="17.140625" style="29" bestFit="1" customWidth="1"/>
    <col min="11007" max="11007" width="4" style="29" customWidth="1"/>
    <col min="11008" max="11008" width="13.7109375" style="29" customWidth="1"/>
    <col min="11009" max="11250" width="13.7109375" style="29"/>
    <col min="11251" max="11251" width="22.140625" style="29" customWidth="1"/>
    <col min="11252" max="11258" width="13.7109375" style="29" customWidth="1"/>
    <col min="11259" max="11259" width="15.85546875" style="29" customWidth="1"/>
    <col min="11260" max="11260" width="16.5703125" style="29" bestFit="1" customWidth="1"/>
    <col min="11261" max="11261" width="13.7109375" style="29" customWidth="1"/>
    <col min="11262" max="11262" width="17.140625" style="29" bestFit="1" customWidth="1"/>
    <col min="11263" max="11263" width="4" style="29" customWidth="1"/>
    <col min="11264" max="11264" width="13.7109375" style="29" customWidth="1"/>
    <col min="11265" max="11506" width="13.7109375" style="29"/>
    <col min="11507" max="11507" width="22.140625" style="29" customWidth="1"/>
    <col min="11508" max="11514" width="13.7109375" style="29" customWidth="1"/>
    <col min="11515" max="11515" width="15.85546875" style="29" customWidth="1"/>
    <col min="11516" max="11516" width="16.5703125" style="29" bestFit="1" customWidth="1"/>
    <col min="11517" max="11517" width="13.7109375" style="29" customWidth="1"/>
    <col min="11518" max="11518" width="17.140625" style="29" bestFit="1" customWidth="1"/>
    <col min="11519" max="11519" width="4" style="29" customWidth="1"/>
    <col min="11520" max="11520" width="13.7109375" style="29" customWidth="1"/>
    <col min="11521" max="11762" width="13.7109375" style="29"/>
    <col min="11763" max="11763" width="22.140625" style="29" customWidth="1"/>
    <col min="11764" max="11770" width="13.7109375" style="29" customWidth="1"/>
    <col min="11771" max="11771" width="15.85546875" style="29" customWidth="1"/>
    <col min="11772" max="11772" width="16.5703125" style="29" bestFit="1" customWidth="1"/>
    <col min="11773" max="11773" width="13.7109375" style="29" customWidth="1"/>
    <col min="11774" max="11774" width="17.140625" style="29" bestFit="1" customWidth="1"/>
    <col min="11775" max="11775" width="4" style="29" customWidth="1"/>
    <col min="11776" max="11776" width="13.7109375" style="29" customWidth="1"/>
    <col min="11777" max="12018" width="13.7109375" style="29"/>
    <col min="12019" max="12019" width="22.140625" style="29" customWidth="1"/>
    <col min="12020" max="12026" width="13.7109375" style="29" customWidth="1"/>
    <col min="12027" max="12027" width="15.85546875" style="29" customWidth="1"/>
    <col min="12028" max="12028" width="16.5703125" style="29" bestFit="1" customWidth="1"/>
    <col min="12029" max="12029" width="13.7109375" style="29" customWidth="1"/>
    <col min="12030" max="12030" width="17.140625" style="29" bestFit="1" customWidth="1"/>
    <col min="12031" max="12031" width="4" style="29" customWidth="1"/>
    <col min="12032" max="12032" width="13.7109375" style="29" customWidth="1"/>
    <col min="12033" max="12274" width="13.7109375" style="29"/>
    <col min="12275" max="12275" width="22.140625" style="29" customWidth="1"/>
    <col min="12276" max="12282" width="13.7109375" style="29" customWidth="1"/>
    <col min="12283" max="12283" width="15.85546875" style="29" customWidth="1"/>
    <col min="12284" max="12284" width="16.5703125" style="29" bestFit="1" customWidth="1"/>
    <col min="12285" max="12285" width="13.7109375" style="29" customWidth="1"/>
    <col min="12286" max="12286" width="17.140625" style="29" bestFit="1" customWidth="1"/>
    <col min="12287" max="12287" width="4" style="29" customWidth="1"/>
    <col min="12288" max="12288" width="13.7109375" style="29" customWidth="1"/>
    <col min="12289" max="12530" width="13.7109375" style="29"/>
    <col min="12531" max="12531" width="22.140625" style="29" customWidth="1"/>
    <col min="12532" max="12538" width="13.7109375" style="29" customWidth="1"/>
    <col min="12539" max="12539" width="15.85546875" style="29" customWidth="1"/>
    <col min="12540" max="12540" width="16.5703125" style="29" bestFit="1" customWidth="1"/>
    <col min="12541" max="12541" width="13.7109375" style="29" customWidth="1"/>
    <col min="12542" max="12542" width="17.140625" style="29" bestFit="1" customWidth="1"/>
    <col min="12543" max="12543" width="4" style="29" customWidth="1"/>
    <col min="12544" max="12544" width="13.7109375" style="29" customWidth="1"/>
    <col min="12545" max="12786" width="13.7109375" style="29"/>
    <col min="12787" max="12787" width="22.140625" style="29" customWidth="1"/>
    <col min="12788" max="12794" width="13.7109375" style="29" customWidth="1"/>
    <col min="12795" max="12795" width="15.85546875" style="29" customWidth="1"/>
    <col min="12796" max="12796" width="16.5703125" style="29" bestFit="1" customWidth="1"/>
    <col min="12797" max="12797" width="13.7109375" style="29" customWidth="1"/>
    <col min="12798" max="12798" width="17.140625" style="29" bestFit="1" customWidth="1"/>
    <col min="12799" max="12799" width="4" style="29" customWidth="1"/>
    <col min="12800" max="12800" width="13.7109375" style="29" customWidth="1"/>
    <col min="12801" max="13042" width="13.7109375" style="29"/>
    <col min="13043" max="13043" width="22.140625" style="29" customWidth="1"/>
    <col min="13044" max="13050" width="13.7109375" style="29" customWidth="1"/>
    <col min="13051" max="13051" width="15.85546875" style="29" customWidth="1"/>
    <col min="13052" max="13052" width="16.5703125" style="29" bestFit="1" customWidth="1"/>
    <col min="13053" max="13053" width="13.7109375" style="29" customWidth="1"/>
    <col min="13054" max="13054" width="17.140625" style="29" bestFit="1" customWidth="1"/>
    <col min="13055" max="13055" width="4" style="29" customWidth="1"/>
    <col min="13056" max="13056" width="13.7109375" style="29" customWidth="1"/>
    <col min="13057" max="13298" width="13.7109375" style="29"/>
    <col min="13299" max="13299" width="22.140625" style="29" customWidth="1"/>
    <col min="13300" max="13306" width="13.7109375" style="29" customWidth="1"/>
    <col min="13307" max="13307" width="15.85546875" style="29" customWidth="1"/>
    <col min="13308" max="13308" width="16.5703125" style="29" bestFit="1" customWidth="1"/>
    <col min="13309" max="13309" width="13.7109375" style="29" customWidth="1"/>
    <col min="13310" max="13310" width="17.140625" style="29" bestFit="1" customWidth="1"/>
    <col min="13311" max="13311" width="4" style="29" customWidth="1"/>
    <col min="13312" max="13312" width="13.7109375" style="29" customWidth="1"/>
    <col min="13313" max="13554" width="13.7109375" style="29"/>
    <col min="13555" max="13555" width="22.140625" style="29" customWidth="1"/>
    <col min="13556" max="13562" width="13.7109375" style="29" customWidth="1"/>
    <col min="13563" max="13563" width="15.85546875" style="29" customWidth="1"/>
    <col min="13564" max="13564" width="16.5703125" style="29" bestFit="1" customWidth="1"/>
    <col min="13565" max="13565" width="13.7109375" style="29" customWidth="1"/>
    <col min="13566" max="13566" width="17.140625" style="29" bestFit="1" customWidth="1"/>
    <col min="13567" max="13567" width="4" style="29" customWidth="1"/>
    <col min="13568" max="13568" width="13.7109375" style="29" customWidth="1"/>
    <col min="13569" max="13810" width="13.7109375" style="29"/>
    <col min="13811" max="13811" width="22.140625" style="29" customWidth="1"/>
    <col min="13812" max="13818" width="13.7109375" style="29" customWidth="1"/>
    <col min="13819" max="13819" width="15.85546875" style="29" customWidth="1"/>
    <col min="13820" max="13820" width="16.5703125" style="29" bestFit="1" customWidth="1"/>
    <col min="13821" max="13821" width="13.7109375" style="29" customWidth="1"/>
    <col min="13822" max="13822" width="17.140625" style="29" bestFit="1" customWidth="1"/>
    <col min="13823" max="13823" width="4" style="29" customWidth="1"/>
    <col min="13824" max="13824" width="13.7109375" style="29" customWidth="1"/>
    <col min="13825" max="14066" width="13.7109375" style="29"/>
    <col min="14067" max="14067" width="22.140625" style="29" customWidth="1"/>
    <col min="14068" max="14074" width="13.7109375" style="29" customWidth="1"/>
    <col min="14075" max="14075" width="15.85546875" style="29" customWidth="1"/>
    <col min="14076" max="14076" width="16.5703125" style="29" bestFit="1" customWidth="1"/>
    <col min="14077" max="14077" width="13.7109375" style="29" customWidth="1"/>
    <col min="14078" max="14078" width="17.140625" style="29" bestFit="1" customWidth="1"/>
    <col min="14079" max="14079" width="4" style="29" customWidth="1"/>
    <col min="14080" max="14080" width="13.7109375" style="29" customWidth="1"/>
    <col min="14081" max="14322" width="13.7109375" style="29"/>
    <col min="14323" max="14323" width="22.140625" style="29" customWidth="1"/>
    <col min="14324" max="14330" width="13.7109375" style="29" customWidth="1"/>
    <col min="14331" max="14331" width="15.85546875" style="29" customWidth="1"/>
    <col min="14332" max="14332" width="16.5703125" style="29" bestFit="1" customWidth="1"/>
    <col min="14333" max="14333" width="13.7109375" style="29" customWidth="1"/>
    <col min="14334" max="14334" width="17.140625" style="29" bestFit="1" customWidth="1"/>
    <col min="14335" max="14335" width="4" style="29" customWidth="1"/>
    <col min="14336" max="14336" width="13.7109375" style="29" customWidth="1"/>
    <col min="14337" max="14578" width="13.7109375" style="29"/>
    <col min="14579" max="14579" width="22.140625" style="29" customWidth="1"/>
    <col min="14580" max="14586" width="13.7109375" style="29" customWidth="1"/>
    <col min="14587" max="14587" width="15.85546875" style="29" customWidth="1"/>
    <col min="14588" max="14588" width="16.5703125" style="29" bestFit="1" customWidth="1"/>
    <col min="14589" max="14589" width="13.7109375" style="29" customWidth="1"/>
    <col min="14590" max="14590" width="17.140625" style="29" bestFit="1" customWidth="1"/>
    <col min="14591" max="14591" width="4" style="29" customWidth="1"/>
    <col min="14592" max="14592" width="13.7109375" style="29" customWidth="1"/>
    <col min="14593" max="14834" width="13.7109375" style="29"/>
    <col min="14835" max="14835" width="22.140625" style="29" customWidth="1"/>
    <col min="14836" max="14842" width="13.7109375" style="29" customWidth="1"/>
    <col min="14843" max="14843" width="15.85546875" style="29" customWidth="1"/>
    <col min="14844" max="14844" width="16.5703125" style="29" bestFit="1" customWidth="1"/>
    <col min="14845" max="14845" width="13.7109375" style="29" customWidth="1"/>
    <col min="14846" max="14846" width="17.140625" style="29" bestFit="1" customWidth="1"/>
    <col min="14847" max="14847" width="4" style="29" customWidth="1"/>
    <col min="14848" max="14848" width="13.7109375" style="29" customWidth="1"/>
    <col min="14849" max="15090" width="13.7109375" style="29"/>
    <col min="15091" max="15091" width="22.140625" style="29" customWidth="1"/>
    <col min="15092" max="15098" width="13.7109375" style="29" customWidth="1"/>
    <col min="15099" max="15099" width="15.85546875" style="29" customWidth="1"/>
    <col min="15100" max="15100" width="16.5703125" style="29" bestFit="1" customWidth="1"/>
    <col min="15101" max="15101" width="13.7109375" style="29" customWidth="1"/>
    <col min="15102" max="15102" width="17.140625" style="29" bestFit="1" customWidth="1"/>
    <col min="15103" max="15103" width="4" style="29" customWidth="1"/>
    <col min="15104" max="15104" width="13.7109375" style="29" customWidth="1"/>
    <col min="15105" max="15346" width="13.7109375" style="29"/>
    <col min="15347" max="15347" width="22.140625" style="29" customWidth="1"/>
    <col min="15348" max="15354" width="13.7109375" style="29" customWidth="1"/>
    <col min="15355" max="15355" width="15.85546875" style="29" customWidth="1"/>
    <col min="15356" max="15356" width="16.5703125" style="29" bestFit="1" customWidth="1"/>
    <col min="15357" max="15357" width="13.7109375" style="29" customWidth="1"/>
    <col min="15358" max="15358" width="17.140625" style="29" bestFit="1" customWidth="1"/>
    <col min="15359" max="15359" width="4" style="29" customWidth="1"/>
    <col min="15360" max="15360" width="13.7109375" style="29" customWidth="1"/>
    <col min="15361" max="15602" width="13.7109375" style="29"/>
    <col min="15603" max="15603" width="22.140625" style="29" customWidth="1"/>
    <col min="15604" max="15610" width="13.7109375" style="29" customWidth="1"/>
    <col min="15611" max="15611" width="15.85546875" style="29" customWidth="1"/>
    <col min="15612" max="15612" width="16.5703125" style="29" bestFit="1" customWidth="1"/>
    <col min="15613" max="15613" width="13.7109375" style="29" customWidth="1"/>
    <col min="15614" max="15614" width="17.140625" style="29" bestFit="1" customWidth="1"/>
    <col min="15615" max="15615" width="4" style="29" customWidth="1"/>
    <col min="15616" max="15616" width="13.7109375" style="29" customWidth="1"/>
    <col min="15617" max="15858" width="13.7109375" style="29"/>
    <col min="15859" max="15859" width="22.140625" style="29" customWidth="1"/>
    <col min="15860" max="15866" width="13.7109375" style="29" customWidth="1"/>
    <col min="15867" max="15867" width="15.85546875" style="29" customWidth="1"/>
    <col min="15868" max="15868" width="16.5703125" style="29" bestFit="1" customWidth="1"/>
    <col min="15869" max="15869" width="13.7109375" style="29" customWidth="1"/>
    <col min="15870" max="15870" width="17.140625" style="29" bestFit="1" customWidth="1"/>
    <col min="15871" max="15871" width="4" style="29" customWidth="1"/>
    <col min="15872" max="15872" width="13.7109375" style="29" customWidth="1"/>
    <col min="15873" max="16114" width="13.7109375" style="29"/>
    <col min="16115" max="16115" width="22.140625" style="29" customWidth="1"/>
    <col min="16116" max="16122" width="13.7109375" style="29" customWidth="1"/>
    <col min="16123" max="16123" width="15.85546875" style="29" customWidth="1"/>
    <col min="16124" max="16124" width="16.5703125" style="29" bestFit="1" customWidth="1"/>
    <col min="16125" max="16125" width="13.7109375" style="29" customWidth="1"/>
    <col min="16126" max="16126" width="17.140625" style="29" bestFit="1" customWidth="1"/>
    <col min="16127" max="16127" width="4" style="29" customWidth="1"/>
    <col min="16128" max="16128" width="13.7109375" style="29" customWidth="1"/>
    <col min="16129" max="16384" width="13.7109375" style="29"/>
  </cols>
  <sheetData>
    <row r="1" spans="1:20" s="23" customFormat="1">
      <c r="A1" s="471" t="s">
        <v>4</v>
      </c>
      <c r="B1" s="168"/>
      <c r="C1" s="92"/>
      <c r="D1" s="92"/>
      <c r="E1" s="169"/>
      <c r="F1" s="170"/>
      <c r="G1" s="170"/>
      <c r="H1" s="170"/>
      <c r="I1" s="170"/>
      <c r="J1" s="170"/>
    </row>
    <row r="2" spans="1:20" s="23" customFormat="1" ht="13.15" customHeight="1">
      <c r="A2" s="92"/>
      <c r="B2" s="168"/>
      <c r="C2" s="170"/>
      <c r="D2" s="170"/>
      <c r="E2" s="170"/>
      <c r="F2" s="170"/>
      <c r="G2" s="170"/>
      <c r="H2" s="170"/>
      <c r="I2" s="170"/>
      <c r="J2" s="170"/>
    </row>
    <row r="3" spans="1:20" s="23" customFormat="1" ht="15.75">
      <c r="A3" s="37" t="str">
        <f>'2-Kosten per locatie'!A3</f>
        <v>Naam opdrachtgever</v>
      </c>
      <c r="B3" s="152" t="str">
        <f>'2-Kosten per locatie'!B3</f>
        <v>mboRijnland</v>
      </c>
      <c r="C3" s="170"/>
      <c r="D3" s="170"/>
      <c r="E3" s="170"/>
      <c r="F3" s="170"/>
      <c r="G3" s="170"/>
      <c r="H3" s="170"/>
      <c r="I3" s="170"/>
      <c r="J3" s="170"/>
    </row>
    <row r="4" spans="1:20" s="23" customFormat="1" ht="15.75">
      <c r="A4" s="37" t="str">
        <f>'2-Kosten per locatie'!A4</f>
        <v>Calculatie onderdeel</v>
      </c>
      <c r="B4" s="152" t="e">
        <f ca="1">MID(CELL("bestandsnaam",$C$9),SEARCH("]",CELL("bestandsnaam",$C$9),1)+1,256)</f>
        <v>#VALUE!</v>
      </c>
      <c r="C4" s="170"/>
      <c r="D4" s="170"/>
      <c r="E4" s="170"/>
      <c r="F4" s="170"/>
      <c r="G4" s="170"/>
      <c r="H4" s="170"/>
      <c r="I4" s="170"/>
      <c r="J4" s="170"/>
    </row>
    <row r="5" spans="1:20" s="23" customFormat="1" ht="15.75">
      <c r="A5" s="37" t="str">
        <f>'2-Kosten per locatie'!A5</f>
        <v>Gebouw/plaats</v>
      </c>
      <c r="B5" s="152" t="str">
        <f>'2-Kosten per locatie'!B5</f>
        <v>Leiden, Woerden, Zoetermeer en Gouda</v>
      </c>
      <c r="C5" s="170"/>
      <c r="D5" s="170"/>
      <c r="E5" s="170"/>
      <c r="F5" s="170"/>
      <c r="G5" s="170"/>
      <c r="H5" s="173"/>
      <c r="I5" s="173"/>
      <c r="J5" s="171"/>
      <c r="K5" s="24"/>
      <c r="L5" s="25"/>
      <c r="M5" s="25"/>
      <c r="N5" s="24"/>
      <c r="O5" s="25"/>
      <c r="P5" s="25"/>
      <c r="Q5" s="24"/>
      <c r="R5" s="25"/>
      <c r="S5" s="25"/>
      <c r="T5" s="24"/>
    </row>
    <row r="6" spans="1:20" s="23" customFormat="1" ht="17.25" customHeight="1">
      <c r="A6" s="37" t="str">
        <f>'2-Kosten per locatie'!A6</f>
        <v>Referentie nummer</v>
      </c>
      <c r="B6" s="152" t="str">
        <f>'2-Kosten per locatie'!B6</f>
        <v>Invoer</v>
      </c>
      <c r="C6" s="170"/>
      <c r="D6" s="170"/>
      <c r="E6" s="170"/>
      <c r="F6" s="170"/>
      <c r="G6" s="170"/>
      <c r="H6" s="173"/>
      <c r="I6" s="179"/>
      <c r="J6" s="180"/>
      <c r="K6" s="28"/>
      <c r="L6" s="25"/>
      <c r="M6" s="27"/>
      <c r="N6" s="28"/>
      <c r="O6" s="25"/>
      <c r="P6" s="27"/>
      <c r="Q6" s="28"/>
      <c r="R6" s="25"/>
      <c r="S6" s="27"/>
      <c r="T6" s="28"/>
    </row>
    <row r="7" spans="1:20" s="23" customFormat="1" ht="17.25" customHeight="1">
      <c r="A7" s="37" t="str">
        <f>'2-Kosten per locatie'!A7</f>
        <v>Naam dienstverlener</v>
      </c>
      <c r="B7" s="152" t="str">
        <f>'2-Kosten per locatie'!B7</f>
        <v>Invoer</v>
      </c>
      <c r="C7" s="170"/>
      <c r="D7" s="170"/>
      <c r="E7" s="170"/>
      <c r="F7" s="170"/>
      <c r="G7" s="170"/>
      <c r="H7" s="170"/>
      <c r="I7" s="170"/>
      <c r="J7" s="170"/>
    </row>
    <row r="8" spans="1:20" s="23" customFormat="1" ht="17.25" customHeight="1">
      <c r="A8" s="37" t="str">
        <f>'2-Kosten per locatie'!A8</f>
        <v>Prijspeil</v>
      </c>
      <c r="B8" s="290">
        <f>'2-Kosten per locatie'!B8</f>
        <v>45839</v>
      </c>
      <c r="C8" s="170"/>
      <c r="D8" s="170"/>
      <c r="E8" s="170"/>
      <c r="F8" s="170"/>
      <c r="G8" s="170"/>
      <c r="H8" s="170"/>
      <c r="I8" s="170"/>
      <c r="J8" s="170"/>
    </row>
    <row r="9" spans="1:20" s="23" customFormat="1" ht="17.25" customHeight="1">
      <c r="A9" s="170"/>
      <c r="B9" s="170"/>
      <c r="C9" s="170"/>
      <c r="D9" s="170"/>
      <c r="E9" s="170"/>
      <c r="F9" s="170"/>
      <c r="G9" s="170"/>
      <c r="H9" s="170"/>
      <c r="I9" s="170"/>
      <c r="J9" s="170"/>
    </row>
    <row r="10" spans="1:20" s="30" customFormat="1" ht="43.5" customHeight="1">
      <c r="A10" s="448" t="s">
        <v>21</v>
      </c>
      <c r="B10" s="448" t="s">
        <v>2520</v>
      </c>
      <c r="C10" s="444" t="s">
        <v>2521</v>
      </c>
      <c r="D10" s="212" t="s">
        <v>2522</v>
      </c>
      <c r="E10" s="213" t="s">
        <v>2523</v>
      </c>
      <c r="F10" s="214"/>
      <c r="G10" s="215" t="s">
        <v>2524</v>
      </c>
      <c r="H10" s="216" t="s">
        <v>2522</v>
      </c>
      <c r="I10" s="217" t="s">
        <v>2525</v>
      </c>
      <c r="J10" s="217" t="s">
        <v>2526</v>
      </c>
    </row>
    <row r="11" spans="1:20">
      <c r="A11" s="450" t="s">
        <v>32</v>
      </c>
      <c r="B11" s="181" t="s">
        <v>2527</v>
      </c>
      <c r="C11" s="451">
        <v>30</v>
      </c>
      <c r="D11" s="452">
        <f t="shared" ref="D11:D42" si="0">VLOOKUP(B11,$G$11:$H$28,2,FALSE)</f>
        <v>0</v>
      </c>
      <c r="E11" s="453">
        <f>D11*C11*12</f>
        <v>0</v>
      </c>
      <c r="G11" s="181" t="s">
        <v>2527</v>
      </c>
      <c r="H11" s="292"/>
      <c r="I11" s="193"/>
      <c r="J11" s="193"/>
    </row>
    <row r="12" spans="1:20">
      <c r="A12" s="450" t="s">
        <v>32</v>
      </c>
      <c r="B12" s="182" t="s">
        <v>2528</v>
      </c>
      <c r="C12" s="451">
        <v>2</v>
      </c>
      <c r="D12" s="452">
        <f t="shared" si="0"/>
        <v>0</v>
      </c>
      <c r="E12" s="453">
        <f t="shared" ref="E12:E17" si="1">D12*C12*12</f>
        <v>0</v>
      </c>
      <c r="G12" s="182" t="s">
        <v>2528</v>
      </c>
      <c r="H12" s="292"/>
      <c r="I12" s="193"/>
      <c r="J12" s="193"/>
    </row>
    <row r="13" spans="1:20">
      <c r="A13" s="450" t="s">
        <v>32</v>
      </c>
      <c r="B13" s="182" t="s">
        <v>2529</v>
      </c>
      <c r="C13" s="451">
        <v>25</v>
      </c>
      <c r="D13" s="452">
        <f t="shared" si="0"/>
        <v>0</v>
      </c>
      <c r="E13" s="453">
        <f t="shared" si="1"/>
        <v>0</v>
      </c>
      <c r="G13" s="182" t="s">
        <v>2530</v>
      </c>
      <c r="H13" s="292"/>
      <c r="I13" s="193"/>
      <c r="J13" s="193"/>
    </row>
    <row r="14" spans="1:20">
      <c r="A14" s="450" t="s">
        <v>32</v>
      </c>
      <c r="B14" s="184" t="s">
        <v>2531</v>
      </c>
      <c r="C14" s="451">
        <v>1</v>
      </c>
      <c r="D14" s="452">
        <f t="shared" si="0"/>
        <v>0</v>
      </c>
      <c r="E14" s="453">
        <f t="shared" si="1"/>
        <v>0</v>
      </c>
      <c r="G14" s="182" t="s">
        <v>2529</v>
      </c>
      <c r="H14" s="292"/>
      <c r="I14" s="193"/>
      <c r="J14" s="193"/>
    </row>
    <row r="15" spans="1:20">
      <c r="A15" s="450" t="s">
        <v>32</v>
      </c>
      <c r="B15" s="182" t="s">
        <v>2532</v>
      </c>
      <c r="C15" s="451">
        <v>26</v>
      </c>
      <c r="D15" s="452">
        <f t="shared" si="0"/>
        <v>0</v>
      </c>
      <c r="E15" s="453">
        <f t="shared" si="1"/>
        <v>0</v>
      </c>
      <c r="G15" s="182" t="s">
        <v>2533</v>
      </c>
      <c r="H15" s="292"/>
      <c r="I15" s="193"/>
      <c r="J15" s="193"/>
    </row>
    <row r="16" spans="1:20">
      <c r="A16" s="450" t="s">
        <v>32</v>
      </c>
      <c r="B16" s="183" t="s">
        <v>2534</v>
      </c>
      <c r="C16" s="451">
        <v>46</v>
      </c>
      <c r="D16" s="452">
        <f t="shared" si="0"/>
        <v>0</v>
      </c>
      <c r="E16" s="453">
        <f t="shared" si="1"/>
        <v>0</v>
      </c>
      <c r="G16" s="183" t="s">
        <v>2535</v>
      </c>
      <c r="H16" s="292"/>
      <c r="I16" s="194"/>
      <c r="J16" s="193"/>
    </row>
    <row r="17" spans="1:10">
      <c r="A17" s="450" t="s">
        <v>32</v>
      </c>
      <c r="B17" s="184" t="s">
        <v>2536</v>
      </c>
      <c r="C17" s="451">
        <v>30</v>
      </c>
      <c r="D17" s="452">
        <f t="shared" si="0"/>
        <v>0</v>
      </c>
      <c r="E17" s="453">
        <f t="shared" si="1"/>
        <v>0</v>
      </c>
      <c r="G17" s="184" t="s">
        <v>2537</v>
      </c>
      <c r="H17" s="292"/>
      <c r="I17" s="193"/>
      <c r="J17" s="193"/>
    </row>
    <row r="18" spans="1:10">
      <c r="A18" s="450" t="s">
        <v>32</v>
      </c>
      <c r="B18" s="184" t="s">
        <v>2538</v>
      </c>
      <c r="C18" s="451">
        <v>7</v>
      </c>
      <c r="D18" s="452">
        <f t="shared" si="0"/>
        <v>0</v>
      </c>
      <c r="E18" s="453">
        <f t="shared" ref="E18" si="2">D18*C18*12</f>
        <v>0</v>
      </c>
      <c r="G18" s="184" t="s">
        <v>2538</v>
      </c>
      <c r="H18" s="292"/>
      <c r="I18" s="193"/>
      <c r="J18" s="193"/>
    </row>
    <row r="19" spans="1:10">
      <c r="A19" s="450" t="s">
        <v>32</v>
      </c>
      <c r="B19" s="182" t="s">
        <v>2530</v>
      </c>
      <c r="C19" s="451">
        <v>1</v>
      </c>
      <c r="D19" s="452">
        <f t="shared" si="0"/>
        <v>0</v>
      </c>
      <c r="E19" s="453">
        <f t="shared" ref="E19" si="3">D19*C19*12</f>
        <v>0</v>
      </c>
      <c r="G19" s="184" t="s">
        <v>2539</v>
      </c>
      <c r="H19" s="292"/>
      <c r="I19" s="193"/>
      <c r="J19" s="193"/>
    </row>
    <row r="20" spans="1:10">
      <c r="A20" s="450" t="s">
        <v>33</v>
      </c>
      <c r="B20" s="184" t="s">
        <v>2527</v>
      </c>
      <c r="C20" s="451">
        <v>28</v>
      </c>
      <c r="D20" s="452">
        <f t="shared" si="0"/>
        <v>0</v>
      </c>
      <c r="E20" s="453">
        <f t="shared" ref="E20:E29" si="4">D20*C20*12</f>
        <v>0</v>
      </c>
      <c r="G20" s="184" t="s">
        <v>2531</v>
      </c>
      <c r="H20" s="292"/>
      <c r="I20" s="193"/>
      <c r="J20" s="193"/>
    </row>
    <row r="21" spans="1:10">
      <c r="A21" s="450" t="s">
        <v>33</v>
      </c>
      <c r="B21" s="184" t="s">
        <v>2528</v>
      </c>
      <c r="C21" s="451">
        <v>52</v>
      </c>
      <c r="D21" s="452">
        <f t="shared" si="0"/>
        <v>0</v>
      </c>
      <c r="E21" s="453">
        <f t="shared" si="4"/>
        <v>0</v>
      </c>
      <c r="G21" s="184" t="s">
        <v>2540</v>
      </c>
      <c r="H21" s="292"/>
      <c r="I21" s="193"/>
      <c r="J21" s="193"/>
    </row>
    <row r="22" spans="1:10">
      <c r="A22" s="450" t="s">
        <v>33</v>
      </c>
      <c r="B22" s="447" t="s">
        <v>2530</v>
      </c>
      <c r="C22" s="451">
        <v>2</v>
      </c>
      <c r="D22" s="452">
        <f t="shared" si="0"/>
        <v>0</v>
      </c>
      <c r="E22" s="453">
        <f t="shared" si="4"/>
        <v>0</v>
      </c>
      <c r="G22" s="184" t="s">
        <v>2532</v>
      </c>
      <c r="H22" s="292"/>
      <c r="I22" s="193"/>
      <c r="J22" s="193"/>
    </row>
    <row r="23" spans="1:10">
      <c r="A23" s="450" t="s">
        <v>33</v>
      </c>
      <c r="B23" s="445" t="s">
        <v>2529</v>
      </c>
      <c r="C23" s="451">
        <v>33</v>
      </c>
      <c r="D23" s="452">
        <f t="shared" si="0"/>
        <v>0</v>
      </c>
      <c r="E23" s="453">
        <f t="shared" si="4"/>
        <v>0</v>
      </c>
      <c r="G23" s="184" t="s">
        <v>2534</v>
      </c>
      <c r="H23" s="292"/>
      <c r="I23" s="193"/>
      <c r="J23" s="193"/>
    </row>
    <row r="24" spans="1:10" ht="25.5">
      <c r="A24" s="450" t="s">
        <v>33</v>
      </c>
      <c r="B24" s="445" t="s">
        <v>2535</v>
      </c>
      <c r="C24" s="451">
        <v>0</v>
      </c>
      <c r="D24" s="452">
        <f t="shared" si="0"/>
        <v>0</v>
      </c>
      <c r="E24" s="453">
        <f t="shared" si="4"/>
        <v>0</v>
      </c>
      <c r="G24" s="184" t="s">
        <v>2536</v>
      </c>
      <c r="H24" s="292"/>
      <c r="I24" s="193"/>
      <c r="J24" s="193"/>
    </row>
    <row r="25" spans="1:10">
      <c r="A25" s="450" t="s">
        <v>33</v>
      </c>
      <c r="B25" s="447" t="s">
        <v>2537</v>
      </c>
      <c r="C25" s="451">
        <v>3</v>
      </c>
      <c r="D25" s="452">
        <f t="shared" si="0"/>
        <v>0</v>
      </c>
      <c r="E25" s="453">
        <f t="shared" si="4"/>
        <v>0</v>
      </c>
      <c r="G25" s="184" t="s">
        <v>2541</v>
      </c>
      <c r="H25" s="292"/>
      <c r="I25" s="193"/>
      <c r="J25" s="193"/>
    </row>
    <row r="26" spans="1:10">
      <c r="A26" s="450" t="s">
        <v>33</v>
      </c>
      <c r="B26" s="447" t="s">
        <v>2538</v>
      </c>
      <c r="C26" s="451">
        <v>28</v>
      </c>
      <c r="D26" s="452">
        <f t="shared" si="0"/>
        <v>0</v>
      </c>
      <c r="E26" s="453">
        <f t="shared" si="4"/>
        <v>0</v>
      </c>
    </row>
    <row r="27" spans="1:10">
      <c r="A27" s="450" t="s">
        <v>33</v>
      </c>
      <c r="B27" s="445" t="s">
        <v>2532</v>
      </c>
      <c r="C27" s="451">
        <v>18</v>
      </c>
      <c r="D27" s="452">
        <f t="shared" si="0"/>
        <v>0</v>
      </c>
      <c r="E27" s="453">
        <f t="shared" si="4"/>
        <v>0</v>
      </c>
    </row>
    <row r="28" spans="1:10">
      <c r="A28" s="450" t="s">
        <v>33</v>
      </c>
      <c r="B28" s="445" t="s">
        <v>2534</v>
      </c>
      <c r="C28" s="451">
        <v>39</v>
      </c>
      <c r="D28" s="452">
        <f t="shared" si="0"/>
        <v>0</v>
      </c>
      <c r="E28" s="453">
        <f t="shared" si="4"/>
        <v>0</v>
      </c>
    </row>
    <row r="29" spans="1:10">
      <c r="A29" s="450" t="s">
        <v>33</v>
      </c>
      <c r="B29" s="447" t="s">
        <v>2536</v>
      </c>
      <c r="C29" s="451">
        <f>97+28</f>
        <v>125</v>
      </c>
      <c r="D29" s="452">
        <f t="shared" si="0"/>
        <v>0</v>
      </c>
      <c r="E29" s="453">
        <f t="shared" si="4"/>
        <v>0</v>
      </c>
    </row>
    <row r="30" spans="1:10">
      <c r="A30" s="450" t="s">
        <v>33</v>
      </c>
      <c r="B30" s="184" t="s">
        <v>2539</v>
      </c>
      <c r="C30" s="451">
        <v>19</v>
      </c>
      <c r="D30" s="452">
        <f t="shared" si="0"/>
        <v>0</v>
      </c>
      <c r="E30" s="453">
        <f t="shared" ref="E30" si="5">D30*C30*12</f>
        <v>0</v>
      </c>
    </row>
    <row r="31" spans="1:10" ht="15">
      <c r="A31" s="450" t="s">
        <v>34</v>
      </c>
      <c r="B31" s="181" t="s">
        <v>2527</v>
      </c>
      <c r="C31" s="451">
        <v>64</v>
      </c>
      <c r="D31" s="452">
        <f t="shared" si="0"/>
        <v>0</v>
      </c>
      <c r="E31" s="453">
        <f t="shared" ref="E31:E69" si="6">D31*C31*12</f>
        <v>0</v>
      </c>
      <c r="G31" s="218" t="s">
        <v>2542</v>
      </c>
      <c r="H31" s="219"/>
    </row>
    <row r="32" spans="1:10">
      <c r="A32" s="450" t="s">
        <v>34</v>
      </c>
      <c r="B32" s="182" t="s">
        <v>2529</v>
      </c>
      <c r="C32" s="451">
        <v>68</v>
      </c>
      <c r="D32" s="452">
        <f t="shared" si="0"/>
        <v>0</v>
      </c>
      <c r="E32" s="453">
        <f t="shared" si="6"/>
        <v>0</v>
      </c>
      <c r="G32" s="518" t="s">
        <v>2543</v>
      </c>
      <c r="H32" s="518" t="s">
        <v>2544</v>
      </c>
    </row>
    <row r="33" spans="1:8">
      <c r="A33" s="450" t="s">
        <v>34</v>
      </c>
      <c r="B33" s="184" t="s">
        <v>2532</v>
      </c>
      <c r="C33" s="451">
        <v>42</v>
      </c>
      <c r="D33" s="452">
        <f t="shared" si="0"/>
        <v>0</v>
      </c>
      <c r="E33" s="453">
        <f t="shared" si="6"/>
        <v>0</v>
      </c>
      <c r="G33" s="519"/>
      <c r="H33" s="519"/>
    </row>
    <row r="34" spans="1:8">
      <c r="A34" s="450" t="s">
        <v>34</v>
      </c>
      <c r="B34" s="184" t="s">
        <v>2534</v>
      </c>
      <c r="C34" s="451">
        <v>91</v>
      </c>
      <c r="D34" s="452">
        <f t="shared" si="0"/>
        <v>0</v>
      </c>
      <c r="E34" s="453">
        <f t="shared" si="6"/>
        <v>0</v>
      </c>
      <c r="G34" s="520"/>
      <c r="H34" s="520"/>
    </row>
    <row r="35" spans="1:8">
      <c r="A35" s="450" t="s">
        <v>34</v>
      </c>
      <c r="B35" s="184" t="s">
        <v>2536</v>
      </c>
      <c r="C35" s="451">
        <v>74</v>
      </c>
      <c r="D35" s="452">
        <f t="shared" si="0"/>
        <v>0</v>
      </c>
      <c r="E35" s="453">
        <f t="shared" si="6"/>
        <v>0</v>
      </c>
      <c r="G35" s="293">
        <v>0.05</v>
      </c>
      <c r="H35" s="294"/>
    </row>
    <row r="36" spans="1:8">
      <c r="A36" s="450" t="s">
        <v>36</v>
      </c>
      <c r="B36" s="181" t="s">
        <v>2527</v>
      </c>
      <c r="C36" s="451">
        <v>15</v>
      </c>
      <c r="D36" s="452">
        <f t="shared" si="0"/>
        <v>0</v>
      </c>
      <c r="E36" s="453">
        <f t="shared" si="6"/>
        <v>0</v>
      </c>
      <c r="G36" s="295" t="s">
        <v>2545</v>
      </c>
      <c r="H36" s="296"/>
    </row>
    <row r="37" spans="1:8">
      <c r="A37" s="450" t="s">
        <v>36</v>
      </c>
      <c r="B37" s="182" t="s">
        <v>2530</v>
      </c>
      <c r="C37" s="451">
        <v>3</v>
      </c>
      <c r="D37" s="452">
        <f t="shared" si="0"/>
        <v>0</v>
      </c>
      <c r="E37" s="453">
        <f t="shared" si="6"/>
        <v>0</v>
      </c>
      <c r="G37" s="295" t="s">
        <v>2546</v>
      </c>
      <c r="H37" s="296"/>
    </row>
    <row r="38" spans="1:8">
      <c r="A38" s="450" t="s">
        <v>36</v>
      </c>
      <c r="B38" s="182" t="s">
        <v>2529</v>
      </c>
      <c r="C38" s="451">
        <v>20</v>
      </c>
      <c r="D38" s="452">
        <f t="shared" si="0"/>
        <v>0</v>
      </c>
      <c r="E38" s="453">
        <f t="shared" si="6"/>
        <v>0</v>
      </c>
      <c r="G38" s="295" t="s">
        <v>2547</v>
      </c>
      <c r="H38" s="296"/>
    </row>
    <row r="39" spans="1:8">
      <c r="A39" s="450" t="s">
        <v>36</v>
      </c>
      <c r="B39" s="184" t="s">
        <v>2540</v>
      </c>
      <c r="C39" s="451">
        <v>2</v>
      </c>
      <c r="D39" s="452">
        <f t="shared" si="0"/>
        <v>0</v>
      </c>
      <c r="E39" s="453">
        <f t="shared" si="6"/>
        <v>0</v>
      </c>
      <c r="G39" s="295" t="s">
        <v>2548</v>
      </c>
      <c r="H39" s="296"/>
    </row>
    <row r="40" spans="1:8">
      <c r="A40" s="450" t="s">
        <v>36</v>
      </c>
      <c r="B40" s="184" t="s">
        <v>2532</v>
      </c>
      <c r="C40" s="451">
        <v>12</v>
      </c>
      <c r="D40" s="452">
        <f t="shared" si="0"/>
        <v>0</v>
      </c>
      <c r="E40" s="453">
        <f t="shared" si="6"/>
        <v>0</v>
      </c>
      <c r="G40" s="295" t="s">
        <v>2549</v>
      </c>
      <c r="H40" s="296"/>
    </row>
    <row r="41" spans="1:8">
      <c r="A41" s="450" t="s">
        <v>36</v>
      </c>
      <c r="B41" s="184" t="s">
        <v>2534</v>
      </c>
      <c r="C41" s="451">
        <v>28</v>
      </c>
      <c r="D41" s="452">
        <f t="shared" si="0"/>
        <v>0</v>
      </c>
      <c r="E41" s="453">
        <f t="shared" si="6"/>
        <v>0</v>
      </c>
      <c r="G41" s="295" t="s">
        <v>2550</v>
      </c>
      <c r="H41" s="296"/>
    </row>
    <row r="42" spans="1:8">
      <c r="A42" s="450" t="s">
        <v>36</v>
      </c>
      <c r="B42" s="184" t="s">
        <v>2536</v>
      </c>
      <c r="C42" s="451">
        <v>20</v>
      </c>
      <c r="D42" s="452">
        <f t="shared" si="0"/>
        <v>0</v>
      </c>
      <c r="E42" s="453">
        <f t="shared" si="6"/>
        <v>0</v>
      </c>
      <c r="G42" s="521" t="s">
        <v>2551</v>
      </c>
      <c r="H42" s="521"/>
    </row>
    <row r="43" spans="1:8">
      <c r="A43" s="450" t="s">
        <v>36</v>
      </c>
      <c r="B43" s="184" t="s">
        <v>2528</v>
      </c>
      <c r="C43" s="451">
        <v>2</v>
      </c>
      <c r="D43" s="452">
        <f t="shared" ref="D43:D69" si="7">VLOOKUP(B43,$G$11:$H$28,2,FALSE)</f>
        <v>0</v>
      </c>
      <c r="E43" s="453">
        <f t="shared" si="6"/>
        <v>0</v>
      </c>
      <c r="G43" s="522"/>
      <c r="H43" s="522"/>
    </row>
    <row r="44" spans="1:8">
      <c r="A44" s="450" t="s">
        <v>36</v>
      </c>
      <c r="B44" s="184" t="s">
        <v>2552</v>
      </c>
      <c r="C44" s="451">
        <v>2</v>
      </c>
      <c r="D44" s="452">
        <f t="shared" si="7"/>
        <v>0</v>
      </c>
      <c r="E44" s="453">
        <f t="shared" si="6"/>
        <v>0</v>
      </c>
      <c r="G44" s="522"/>
      <c r="H44" s="522"/>
    </row>
    <row r="45" spans="1:8">
      <c r="A45" s="450" t="s">
        <v>36</v>
      </c>
      <c r="B45" s="447" t="s">
        <v>2538</v>
      </c>
      <c r="C45" s="451">
        <v>2</v>
      </c>
      <c r="D45" s="452">
        <f t="shared" si="7"/>
        <v>0</v>
      </c>
      <c r="E45" s="453">
        <f t="shared" si="6"/>
        <v>0</v>
      </c>
      <c r="G45" s="522"/>
      <c r="H45" s="522"/>
    </row>
    <row r="46" spans="1:8">
      <c r="A46" s="450" t="s">
        <v>37</v>
      </c>
      <c r="B46" s="181" t="s">
        <v>2527</v>
      </c>
      <c r="C46" s="451">
        <v>30</v>
      </c>
      <c r="D46" s="452">
        <f t="shared" si="7"/>
        <v>0</v>
      </c>
      <c r="E46" s="453">
        <f t="shared" ref="E46:E50" si="8">D46*C46*12</f>
        <v>0</v>
      </c>
    </row>
    <row r="47" spans="1:8">
      <c r="A47" s="450" t="s">
        <v>37</v>
      </c>
      <c r="B47" s="182" t="s">
        <v>2528</v>
      </c>
      <c r="C47" s="451">
        <v>77</v>
      </c>
      <c r="D47" s="452">
        <f t="shared" si="7"/>
        <v>0</v>
      </c>
      <c r="E47" s="453">
        <f t="shared" si="8"/>
        <v>0</v>
      </c>
      <c r="G47" s="175">
        <v>47</v>
      </c>
    </row>
    <row r="48" spans="1:8">
      <c r="A48" s="450" t="s">
        <v>37</v>
      </c>
      <c r="B48" s="182" t="s">
        <v>2529</v>
      </c>
      <c r="C48" s="451">
        <v>5</v>
      </c>
      <c r="D48" s="452">
        <f t="shared" si="7"/>
        <v>0</v>
      </c>
      <c r="E48" s="453">
        <f t="shared" si="8"/>
        <v>0</v>
      </c>
    </row>
    <row r="49" spans="1:5">
      <c r="A49" s="450" t="s">
        <v>37</v>
      </c>
      <c r="B49" s="182" t="s">
        <v>2533</v>
      </c>
      <c r="C49" s="451">
        <v>0</v>
      </c>
      <c r="D49" s="452">
        <f t="shared" si="7"/>
        <v>0</v>
      </c>
      <c r="E49" s="453">
        <f t="shared" si="8"/>
        <v>0</v>
      </c>
    </row>
    <row r="50" spans="1:5">
      <c r="A50" s="450" t="s">
        <v>37</v>
      </c>
      <c r="B50" s="184" t="s">
        <v>2532</v>
      </c>
      <c r="C50" s="451">
        <v>16</v>
      </c>
      <c r="D50" s="452">
        <f t="shared" si="7"/>
        <v>0</v>
      </c>
      <c r="E50" s="453">
        <f t="shared" si="8"/>
        <v>0</v>
      </c>
    </row>
    <row r="51" spans="1:5">
      <c r="A51" s="450" t="s">
        <v>37</v>
      </c>
      <c r="B51" s="184" t="s">
        <v>2534</v>
      </c>
      <c r="C51" s="451">
        <v>45</v>
      </c>
      <c r="D51" s="452">
        <f t="shared" si="7"/>
        <v>0</v>
      </c>
      <c r="E51" s="453">
        <f t="shared" si="6"/>
        <v>0</v>
      </c>
    </row>
    <row r="52" spans="1:5">
      <c r="A52" s="450" t="s">
        <v>37</v>
      </c>
      <c r="B52" s="184" t="s">
        <v>2536</v>
      </c>
      <c r="C52" s="451">
        <v>159</v>
      </c>
      <c r="D52" s="452">
        <f t="shared" si="7"/>
        <v>0</v>
      </c>
      <c r="E52" s="453">
        <f t="shared" si="6"/>
        <v>0</v>
      </c>
    </row>
    <row r="53" spans="1:5">
      <c r="A53" s="450" t="s">
        <v>37</v>
      </c>
      <c r="B53" s="184" t="s">
        <v>2539</v>
      </c>
      <c r="C53" s="451">
        <v>16</v>
      </c>
      <c r="D53" s="452">
        <f t="shared" si="7"/>
        <v>0</v>
      </c>
      <c r="E53" s="453">
        <f t="shared" si="6"/>
        <v>0</v>
      </c>
    </row>
    <row r="54" spans="1:5">
      <c r="A54" s="450" t="s">
        <v>37</v>
      </c>
      <c r="B54" s="184" t="s">
        <v>2538</v>
      </c>
      <c r="C54" s="451">
        <v>89</v>
      </c>
      <c r="D54" s="452">
        <f t="shared" si="7"/>
        <v>0</v>
      </c>
      <c r="E54" s="453">
        <f t="shared" ref="E54" si="9">D54*C54*12</f>
        <v>0</v>
      </c>
    </row>
    <row r="55" spans="1:5">
      <c r="A55" s="450" t="s">
        <v>38</v>
      </c>
      <c r="B55" s="181" t="s">
        <v>2527</v>
      </c>
      <c r="C55" s="451">
        <v>16</v>
      </c>
      <c r="D55" s="452">
        <f t="shared" si="7"/>
        <v>0</v>
      </c>
      <c r="E55" s="453">
        <f t="shared" si="6"/>
        <v>0</v>
      </c>
    </row>
    <row r="56" spans="1:5">
      <c r="A56" s="450" t="s">
        <v>38</v>
      </c>
      <c r="B56" s="182" t="s">
        <v>2529</v>
      </c>
      <c r="C56" s="451">
        <v>44</v>
      </c>
      <c r="D56" s="452">
        <f t="shared" si="7"/>
        <v>0</v>
      </c>
      <c r="E56" s="453">
        <f t="shared" si="6"/>
        <v>0</v>
      </c>
    </row>
    <row r="57" spans="1:5">
      <c r="A57" s="450" t="s">
        <v>38</v>
      </c>
      <c r="B57" s="184" t="s">
        <v>2537</v>
      </c>
      <c r="C57" s="451">
        <v>4</v>
      </c>
      <c r="D57" s="452">
        <f t="shared" si="7"/>
        <v>0</v>
      </c>
      <c r="E57" s="453">
        <f t="shared" si="6"/>
        <v>0</v>
      </c>
    </row>
    <row r="58" spans="1:5">
      <c r="A58" s="450" t="s">
        <v>38</v>
      </c>
      <c r="B58" s="184" t="s">
        <v>2532</v>
      </c>
      <c r="C58" s="451">
        <v>30</v>
      </c>
      <c r="D58" s="452">
        <f t="shared" si="7"/>
        <v>0</v>
      </c>
      <c r="E58" s="453">
        <f t="shared" si="6"/>
        <v>0</v>
      </c>
    </row>
    <row r="59" spans="1:5">
      <c r="A59" s="450" t="s">
        <v>38</v>
      </c>
      <c r="B59" s="184" t="s">
        <v>2534</v>
      </c>
      <c r="C59" s="451">
        <v>74</v>
      </c>
      <c r="D59" s="452">
        <f t="shared" si="7"/>
        <v>0</v>
      </c>
      <c r="E59" s="453">
        <f t="shared" si="6"/>
        <v>0</v>
      </c>
    </row>
    <row r="60" spans="1:5">
      <c r="A60" s="450" t="s">
        <v>38</v>
      </c>
      <c r="B60" s="184" t="s">
        <v>2536</v>
      </c>
      <c r="C60" s="451">
        <v>53</v>
      </c>
      <c r="D60" s="452">
        <f t="shared" si="7"/>
        <v>0</v>
      </c>
      <c r="E60" s="453">
        <f t="shared" si="6"/>
        <v>0</v>
      </c>
    </row>
    <row r="61" spans="1:5">
      <c r="A61" s="450" t="s">
        <v>38</v>
      </c>
      <c r="B61" s="182" t="s">
        <v>2530</v>
      </c>
      <c r="C61" s="451">
        <v>6</v>
      </c>
      <c r="D61" s="452">
        <f t="shared" si="7"/>
        <v>0</v>
      </c>
      <c r="E61" s="453">
        <f t="shared" si="6"/>
        <v>0</v>
      </c>
    </row>
    <row r="62" spans="1:5">
      <c r="A62" s="450" t="s">
        <v>38</v>
      </c>
      <c r="B62" s="182" t="s">
        <v>2528</v>
      </c>
      <c r="C62" s="451">
        <v>3</v>
      </c>
      <c r="D62" s="452">
        <f t="shared" si="7"/>
        <v>0</v>
      </c>
      <c r="E62" s="453">
        <f t="shared" si="6"/>
        <v>0</v>
      </c>
    </row>
    <row r="63" spans="1:5">
      <c r="A63" s="450" t="s">
        <v>35</v>
      </c>
      <c r="B63" s="181" t="s">
        <v>2527</v>
      </c>
      <c r="C63" s="451">
        <v>78</v>
      </c>
      <c r="D63" s="452">
        <f t="shared" si="7"/>
        <v>0</v>
      </c>
      <c r="E63" s="453">
        <f t="shared" si="6"/>
        <v>0</v>
      </c>
    </row>
    <row r="64" spans="1:5">
      <c r="A64" s="450" t="s">
        <v>35</v>
      </c>
      <c r="B64" s="182" t="s">
        <v>2530</v>
      </c>
      <c r="C64" s="451">
        <v>18</v>
      </c>
      <c r="D64" s="452">
        <f t="shared" si="7"/>
        <v>0</v>
      </c>
      <c r="E64" s="453">
        <f t="shared" si="6"/>
        <v>0</v>
      </c>
    </row>
    <row r="65" spans="1:5">
      <c r="A65" s="450" t="s">
        <v>35</v>
      </c>
      <c r="B65" s="182" t="s">
        <v>2529</v>
      </c>
      <c r="C65" s="451">
        <v>51</v>
      </c>
      <c r="D65" s="452">
        <f t="shared" si="7"/>
        <v>0</v>
      </c>
      <c r="E65" s="453">
        <f t="shared" si="6"/>
        <v>0</v>
      </c>
    </row>
    <row r="66" spans="1:5">
      <c r="A66" s="450" t="s">
        <v>35</v>
      </c>
      <c r="B66" s="447" t="s">
        <v>2534</v>
      </c>
      <c r="C66" s="451">
        <v>150</v>
      </c>
      <c r="D66" s="452">
        <f t="shared" si="7"/>
        <v>0</v>
      </c>
      <c r="E66" s="453">
        <f t="shared" si="6"/>
        <v>0</v>
      </c>
    </row>
    <row r="67" spans="1:5">
      <c r="A67" s="450" t="s">
        <v>35</v>
      </c>
      <c r="B67" s="447" t="s">
        <v>2539</v>
      </c>
      <c r="C67" s="451">
        <v>43</v>
      </c>
      <c r="D67" s="452">
        <f t="shared" si="7"/>
        <v>0</v>
      </c>
      <c r="E67" s="453">
        <f t="shared" si="6"/>
        <v>0</v>
      </c>
    </row>
    <row r="68" spans="1:5">
      <c r="A68" s="450" t="s">
        <v>35</v>
      </c>
      <c r="B68" s="447" t="s">
        <v>2538</v>
      </c>
      <c r="C68" s="451">
        <v>7</v>
      </c>
      <c r="D68" s="452">
        <f t="shared" si="7"/>
        <v>0</v>
      </c>
      <c r="E68" s="453">
        <f t="shared" si="6"/>
        <v>0</v>
      </c>
    </row>
    <row r="69" spans="1:5">
      <c r="A69" s="450" t="s">
        <v>35</v>
      </c>
      <c r="B69" s="447" t="s">
        <v>2536</v>
      </c>
      <c r="C69" s="451">
        <v>64</v>
      </c>
      <c r="D69" s="452">
        <f t="shared" si="7"/>
        <v>0</v>
      </c>
      <c r="E69" s="453">
        <f t="shared" si="6"/>
        <v>0</v>
      </c>
    </row>
    <row r="70" spans="1:5">
      <c r="B70" s="175"/>
      <c r="D70" s="175"/>
      <c r="E70" s="175"/>
    </row>
    <row r="71" spans="1:5">
      <c r="A71" s="456" t="s">
        <v>39</v>
      </c>
      <c r="B71" s="457"/>
      <c r="C71" s="464">
        <f>SUM(C11:C69)</f>
        <v>2038</v>
      </c>
      <c r="D71" s="185"/>
      <c r="E71" s="478">
        <f>SUM(E11:E69)</f>
        <v>0</v>
      </c>
    </row>
    <row r="73" spans="1:5" ht="15">
      <c r="A73" s="186" t="s">
        <v>2553</v>
      </c>
      <c r="B73" s="187"/>
      <c r="C73" s="39"/>
      <c r="D73" s="156"/>
    </row>
    <row r="74" spans="1:5" ht="42" customHeight="1">
      <c r="A74" s="523" t="s">
        <v>2554</v>
      </c>
      <c r="B74" s="523"/>
      <c r="C74" s="523"/>
      <c r="D74" s="523"/>
    </row>
  </sheetData>
  <autoFilter ref="A10:U69" xr:uid="{00000000-0009-0000-0000-00000A000000}"/>
  <mergeCells count="4">
    <mergeCell ref="G32:G34"/>
    <mergeCell ref="H32:H34"/>
    <mergeCell ref="G42:H45"/>
    <mergeCell ref="A74:D74"/>
  </mergeCell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F57"/>
  <sheetViews>
    <sheetView showGridLines="0" showZeros="0" zoomScaleNormal="100" zoomScaleSheetLayoutView="75" zoomScalePageLayoutView="50" workbookViewId="0">
      <pane ySplit="10" topLeftCell="A26" activePane="bottomLeft" state="frozen"/>
      <selection pane="bottomLeft" activeCell="E62" sqref="A60:E62"/>
      <selection activeCell="B1" sqref="B1"/>
    </sheetView>
  </sheetViews>
  <sheetFormatPr defaultColWidth="11.42578125" defaultRowHeight="13.5"/>
  <cols>
    <col min="1" max="1" width="39" style="57" customWidth="1"/>
    <col min="2" max="2" width="20.28515625" style="57" customWidth="1"/>
    <col min="3" max="6" width="17.5703125" style="57" customWidth="1"/>
    <col min="7" max="16384" width="11.42578125" style="2"/>
  </cols>
  <sheetData>
    <row r="1" spans="1:6">
      <c r="A1" s="471" t="s">
        <v>4</v>
      </c>
      <c r="B1" s="153"/>
      <c r="C1" s="153"/>
      <c r="D1" s="154"/>
    </row>
    <row r="2" spans="1:6">
      <c r="A2" s="92"/>
    </row>
    <row r="3" spans="1:6" ht="15.75">
      <c r="A3" s="37" t="str">
        <f>'2-Kosten per locatie'!A3</f>
        <v>Naam opdrachtgever</v>
      </c>
      <c r="B3" s="46" t="str">
        <f>'2-Kosten per locatie'!B3</f>
        <v>mboRijnland</v>
      </c>
      <c r="C3" s="155"/>
      <c r="D3" s="155"/>
    </row>
    <row r="4" spans="1:6" ht="15.75">
      <c r="A4" s="37" t="str">
        <f>'2-Kosten per locatie'!A4</f>
        <v>Calculatie onderdeel</v>
      </c>
      <c r="B4" s="46" t="e">
        <f ca="1">MID(CELL("bestandsnaam",$C$9),SEARCH("]",CELL("bestandsnaam",$C$9),1)+1,256)</f>
        <v>#VALUE!</v>
      </c>
      <c r="C4" s="156"/>
      <c r="D4" s="157"/>
    </row>
    <row r="5" spans="1:6" ht="15.75">
      <c r="A5" s="37" t="str">
        <f>'2-Kosten per locatie'!A5</f>
        <v>Gebouw/plaats</v>
      </c>
      <c r="B5" s="46" t="str">
        <f>'2-Kosten per locatie'!B5</f>
        <v>Leiden, Woerden, Zoetermeer en Gouda</v>
      </c>
      <c r="C5" s="156"/>
      <c r="D5" s="157"/>
    </row>
    <row r="6" spans="1:6" ht="15.75">
      <c r="A6" s="37" t="str">
        <f>'2-Kosten per locatie'!A6</f>
        <v>Referentie nummer</v>
      </c>
      <c r="B6" s="46" t="str">
        <f>'2-Kosten per locatie'!B6</f>
        <v>Invoer</v>
      </c>
      <c r="C6" s="156"/>
      <c r="D6" s="157"/>
    </row>
    <row r="7" spans="1:6" ht="15.75">
      <c r="A7" s="37" t="str">
        <f>'2-Kosten per locatie'!A7</f>
        <v>Naam dienstverlener</v>
      </c>
      <c r="B7" s="46" t="str">
        <f>'2-Kosten per locatie'!B7</f>
        <v>Invoer</v>
      </c>
      <c r="C7" s="156"/>
      <c r="D7" s="157"/>
    </row>
    <row r="8" spans="1:6" ht="15.75">
      <c r="A8" s="37" t="str">
        <f>'2-Kosten per locatie'!A8</f>
        <v>Prijspeil</v>
      </c>
      <c r="B8" s="261">
        <f>'2-Kosten per locatie'!B8</f>
        <v>45839</v>
      </c>
      <c r="C8" s="156"/>
      <c r="D8" s="157"/>
    </row>
    <row r="9" spans="1:6" ht="15.75">
      <c r="A9" s="158"/>
      <c r="B9" s="159"/>
      <c r="C9" s="156"/>
      <c r="D9" s="157"/>
    </row>
    <row r="10" spans="1:6">
      <c r="A10" s="160"/>
      <c r="B10" s="161"/>
      <c r="C10" s="161"/>
      <c r="D10" s="161"/>
    </row>
    <row r="11" spans="1:6" ht="19.5">
      <c r="A11" s="419" t="s">
        <v>2555</v>
      </c>
      <c r="B11" s="420"/>
      <c r="C11" s="420"/>
      <c r="D11" s="421"/>
      <c r="E11" s="421"/>
      <c r="F11" s="422"/>
    </row>
    <row r="13" spans="1:6">
      <c r="A13" s="423"/>
      <c r="B13" s="424"/>
      <c r="C13" s="524" t="s">
        <v>2556</v>
      </c>
      <c r="D13" s="525"/>
      <c r="E13" s="525"/>
      <c r="F13" s="526"/>
    </row>
    <row r="14" spans="1:6">
      <c r="A14" s="425" t="s">
        <v>2557</v>
      </c>
      <c r="B14" s="425" t="s">
        <v>2558</v>
      </c>
      <c r="C14" s="426" t="s">
        <v>2559</v>
      </c>
      <c r="D14" s="416" t="s">
        <v>2560</v>
      </c>
      <c r="E14" s="416" t="s">
        <v>2561</v>
      </c>
      <c r="F14" s="416" t="s">
        <v>2562</v>
      </c>
    </row>
    <row r="15" spans="1:6">
      <c r="A15" s="427" t="s">
        <v>2563</v>
      </c>
      <c r="B15" s="427" t="s">
        <v>2564</v>
      </c>
      <c r="C15" s="428">
        <v>0</v>
      </c>
      <c r="D15" s="428">
        <v>0</v>
      </c>
      <c r="E15" s="428">
        <v>0</v>
      </c>
      <c r="F15" s="428">
        <v>0</v>
      </c>
    </row>
    <row r="16" spans="1:6">
      <c r="A16" s="427" t="s">
        <v>2565</v>
      </c>
      <c r="B16" s="427" t="s">
        <v>2564</v>
      </c>
      <c r="C16" s="428">
        <v>0</v>
      </c>
      <c r="D16" s="428">
        <v>0</v>
      </c>
      <c r="E16" s="428">
        <v>0</v>
      </c>
      <c r="F16" s="428">
        <v>0</v>
      </c>
    </row>
    <row r="17" spans="1:6">
      <c r="A17" s="427" t="s">
        <v>2566</v>
      </c>
      <c r="B17" s="427" t="s">
        <v>2567</v>
      </c>
      <c r="C17" s="428">
        <v>0</v>
      </c>
      <c r="D17" s="428">
        <v>0</v>
      </c>
      <c r="E17" s="428">
        <v>0</v>
      </c>
      <c r="F17" s="428">
        <v>0</v>
      </c>
    </row>
    <row r="18" spans="1:6">
      <c r="A18" s="425" t="s">
        <v>2568</v>
      </c>
      <c r="B18" s="429"/>
      <c r="C18" s="428">
        <v>0</v>
      </c>
      <c r="D18" s="428">
        <v>0</v>
      </c>
      <c r="E18" s="428">
        <v>0</v>
      </c>
      <c r="F18" s="428">
        <v>0</v>
      </c>
    </row>
    <row r="19" spans="1:6">
      <c r="A19" s="425" t="s">
        <v>2569</v>
      </c>
      <c r="B19" s="429"/>
      <c r="C19" s="428">
        <v>0</v>
      </c>
      <c r="D19" s="428">
        <v>0</v>
      </c>
      <c r="E19" s="428">
        <v>0</v>
      </c>
      <c r="F19" s="428">
        <v>0</v>
      </c>
    </row>
    <row r="20" spans="1:6">
      <c r="A20" s="162"/>
      <c r="B20" s="162"/>
      <c r="C20" s="162"/>
      <c r="D20" s="153"/>
    </row>
    <row r="21" spans="1:6" ht="19.5">
      <c r="A21" s="419" t="s">
        <v>2570</v>
      </c>
      <c r="B21" s="430"/>
      <c r="C21" s="430"/>
      <c r="D21" s="430"/>
      <c r="E21" s="430"/>
      <c r="F21" s="431"/>
    </row>
    <row r="22" spans="1:6">
      <c r="A22" s="163"/>
      <c r="B22" s="162"/>
      <c r="C22" s="162"/>
      <c r="D22" s="153"/>
      <c r="E22" s="524" t="s">
        <v>2571</v>
      </c>
      <c r="F22" s="526"/>
    </row>
    <row r="23" spans="1:6">
      <c r="A23" s="425" t="s">
        <v>2572</v>
      </c>
      <c r="B23" s="432" t="s">
        <v>2558</v>
      </c>
      <c r="C23" s="433"/>
      <c r="D23" s="434"/>
      <c r="E23" s="435" t="s">
        <v>2573</v>
      </c>
      <c r="F23" s="435" t="s">
        <v>2574</v>
      </c>
    </row>
    <row r="24" spans="1:6">
      <c r="A24" s="427" t="s">
        <v>2575</v>
      </c>
      <c r="B24" s="429" t="s">
        <v>2576</v>
      </c>
      <c r="C24" s="192"/>
      <c r="D24" s="192"/>
      <c r="E24" s="428">
        <v>0</v>
      </c>
      <c r="F24" s="428">
        <v>0</v>
      </c>
    </row>
    <row r="25" spans="1:6">
      <c r="A25" s="427" t="s">
        <v>2577</v>
      </c>
      <c r="B25" s="429" t="s">
        <v>2576</v>
      </c>
      <c r="C25" s="436"/>
      <c r="D25" s="436"/>
      <c r="E25" s="428">
        <v>0</v>
      </c>
      <c r="F25" s="428">
        <v>0</v>
      </c>
    </row>
    <row r="26" spans="1:6">
      <c r="A26" s="427" t="s">
        <v>2578</v>
      </c>
      <c r="B26" s="429" t="s">
        <v>2576</v>
      </c>
      <c r="C26" s="436"/>
      <c r="D26" s="436"/>
      <c r="E26" s="428">
        <v>0</v>
      </c>
      <c r="F26" s="428">
        <v>0</v>
      </c>
    </row>
    <row r="27" spans="1:6">
      <c r="A27" s="427" t="s">
        <v>2579</v>
      </c>
      <c r="B27" s="429" t="s">
        <v>2576</v>
      </c>
      <c r="C27" s="437"/>
      <c r="D27" s="436"/>
      <c r="E27" s="428">
        <v>0</v>
      </c>
      <c r="F27" s="428">
        <v>0</v>
      </c>
    </row>
    <row r="28" spans="1:6">
      <c r="A28" s="427" t="s">
        <v>2580</v>
      </c>
      <c r="B28" s="429" t="s">
        <v>2576</v>
      </c>
      <c r="C28" s="437"/>
      <c r="D28" s="436"/>
      <c r="E28" s="428">
        <v>0</v>
      </c>
      <c r="F28" s="428">
        <v>0</v>
      </c>
    </row>
    <row r="29" spans="1:6">
      <c r="A29" s="164"/>
      <c r="B29" s="165"/>
      <c r="C29" s="165"/>
      <c r="D29" s="164"/>
    </row>
    <row r="30" spans="1:6" ht="19.5">
      <c r="A30" s="419" t="s">
        <v>2581</v>
      </c>
      <c r="B30" s="430"/>
      <c r="C30" s="430"/>
      <c r="D30" s="430"/>
      <c r="E30" s="430"/>
      <c r="F30" s="431"/>
    </row>
    <row r="31" spans="1:6">
      <c r="A31" s="438"/>
      <c r="B31" s="438"/>
      <c r="C31" s="438"/>
      <c r="D31" s="438"/>
    </row>
    <row r="32" spans="1:6" ht="26.25">
      <c r="A32" s="439" t="s">
        <v>2582</v>
      </c>
      <c r="B32" s="440" t="s">
        <v>2558</v>
      </c>
      <c r="C32" s="433"/>
      <c r="D32" s="434"/>
      <c r="E32" s="441" t="s">
        <v>2583</v>
      </c>
      <c r="F32" s="442" t="s">
        <v>2584</v>
      </c>
    </row>
    <row r="33" spans="1:6">
      <c r="A33" s="427" t="s">
        <v>2585</v>
      </c>
      <c r="B33" s="429" t="s">
        <v>2576</v>
      </c>
      <c r="C33" s="192"/>
      <c r="D33" s="192"/>
      <c r="E33" s="428">
        <v>0</v>
      </c>
      <c r="F33" s="428">
        <v>0</v>
      </c>
    </row>
    <row r="34" spans="1:6">
      <c r="A34" s="427" t="s">
        <v>2586</v>
      </c>
      <c r="B34" s="429" t="s">
        <v>2576</v>
      </c>
      <c r="C34" s="436"/>
      <c r="D34" s="436"/>
      <c r="E34" s="428">
        <v>0</v>
      </c>
      <c r="F34" s="428">
        <v>0</v>
      </c>
    </row>
    <row r="35" spans="1:6">
      <c r="A35" s="427" t="s">
        <v>2587</v>
      </c>
      <c r="B35" s="429" t="s">
        <v>2576</v>
      </c>
      <c r="C35" s="437"/>
      <c r="D35" s="436"/>
      <c r="E35" s="428">
        <v>0</v>
      </c>
      <c r="F35" s="428">
        <v>0</v>
      </c>
    </row>
    <row r="36" spans="1:6">
      <c r="A36" s="427" t="s">
        <v>2588</v>
      </c>
      <c r="B36" s="429" t="s">
        <v>2576</v>
      </c>
      <c r="C36" s="437"/>
      <c r="D36" s="436"/>
      <c r="E36" s="428">
        <v>0</v>
      </c>
      <c r="F36" s="428">
        <v>0</v>
      </c>
    </row>
    <row r="37" spans="1:6">
      <c r="A37" s="427" t="s">
        <v>2589</v>
      </c>
      <c r="B37" s="429" t="s">
        <v>2576</v>
      </c>
      <c r="C37" s="437"/>
      <c r="D37" s="436"/>
      <c r="E37" s="428">
        <v>0</v>
      </c>
      <c r="F37" s="428">
        <v>0</v>
      </c>
    </row>
    <row r="39" spans="1:6" ht="19.5">
      <c r="A39" s="419" t="s">
        <v>2590</v>
      </c>
      <c r="B39" s="430"/>
      <c r="C39" s="430"/>
      <c r="D39" s="430"/>
      <c r="E39" s="430"/>
      <c r="F39" s="431"/>
    </row>
    <row r="40" spans="1:6">
      <c r="A40" s="163"/>
      <c r="B40" s="162"/>
      <c r="C40" s="162"/>
      <c r="D40" s="153"/>
    </row>
    <row r="41" spans="1:6">
      <c r="A41" s="425" t="s">
        <v>2557</v>
      </c>
      <c r="B41" s="423" t="s">
        <v>2558</v>
      </c>
      <c r="C41" s="438"/>
      <c r="D41" s="438"/>
      <c r="E41" s="438"/>
      <c r="F41" s="443" t="s">
        <v>2591</v>
      </c>
    </row>
    <row r="42" spans="1:6">
      <c r="A42" s="427" t="s">
        <v>2592</v>
      </c>
      <c r="B42" s="166" t="s">
        <v>2468</v>
      </c>
      <c r="C42" s="166"/>
      <c r="D42" s="166"/>
      <c r="E42" s="166"/>
      <c r="F42" s="428">
        <v>0</v>
      </c>
    </row>
    <row r="43" spans="1:6">
      <c r="A43" s="427" t="s">
        <v>2592</v>
      </c>
      <c r="B43" s="166" t="s">
        <v>2469</v>
      </c>
      <c r="C43" s="166"/>
      <c r="D43" s="166"/>
      <c r="E43" s="166"/>
      <c r="F43" s="428">
        <v>0</v>
      </c>
    </row>
    <row r="44" spans="1:6">
      <c r="A44" s="427" t="s">
        <v>2592</v>
      </c>
      <c r="B44" s="166" t="s">
        <v>2470</v>
      </c>
      <c r="C44" s="166"/>
      <c r="D44" s="166"/>
      <c r="E44" s="166"/>
      <c r="F44" s="428">
        <v>0</v>
      </c>
    </row>
    <row r="45" spans="1:6">
      <c r="A45" s="427" t="s">
        <v>2593</v>
      </c>
      <c r="B45" s="166" t="s">
        <v>2468</v>
      </c>
      <c r="C45" s="166"/>
      <c r="D45" s="166"/>
      <c r="E45" s="166"/>
      <c r="F45" s="428">
        <v>0</v>
      </c>
    </row>
    <row r="46" spans="1:6">
      <c r="A46" s="162"/>
      <c r="B46" s="153"/>
      <c r="C46" s="153"/>
      <c r="D46" s="162"/>
    </row>
    <row r="47" spans="1:6" ht="15">
      <c r="A47" s="211" t="s">
        <v>2594</v>
      </c>
      <c r="B47" s="153"/>
      <c r="C47" s="153"/>
      <c r="D47" s="162"/>
    </row>
    <row r="48" spans="1:6">
      <c r="A48" s="162" t="s">
        <v>2595</v>
      </c>
    </row>
    <row r="49" spans="1:4">
      <c r="A49" s="162" t="s">
        <v>2596</v>
      </c>
      <c r="B49" s="153"/>
      <c r="C49" s="153"/>
      <c r="D49" s="162"/>
    </row>
    <row r="50" spans="1:4" ht="12.75" customHeight="1">
      <c r="A50" s="162"/>
      <c r="B50" s="153"/>
      <c r="C50" s="153"/>
      <c r="D50" s="162"/>
    </row>
    <row r="51" spans="1:4">
      <c r="A51" s="162"/>
      <c r="B51" s="153"/>
      <c r="C51" s="153"/>
      <c r="D51" s="162"/>
    </row>
    <row r="52" spans="1:4">
      <c r="A52" s="162"/>
      <c r="B52" s="153"/>
      <c r="C52" s="153"/>
      <c r="D52" s="162"/>
    </row>
    <row r="54" spans="1:4">
      <c r="A54" s="167"/>
      <c r="B54" s="153"/>
      <c r="C54" s="153"/>
      <c r="D54" s="153"/>
    </row>
    <row r="55" spans="1:4">
      <c r="A55" s="167"/>
    </row>
    <row r="56" spans="1:4">
      <c r="A56" s="167"/>
    </row>
    <row r="57" spans="1:4">
      <c r="A57" s="167"/>
    </row>
  </sheetData>
  <mergeCells count="2">
    <mergeCell ref="C13:F13"/>
    <mergeCell ref="E22:F22"/>
  </mergeCells>
  <phoneticPr fontId="11"/>
  <conditionalFormatting sqref="E24:F37">
    <cfRule type="cellIs" dxfId="1" priority="3" stopIfTrue="1" operator="equal">
      <formula>"nvt"</formula>
    </cfRule>
  </conditionalFormatting>
  <conditionalFormatting sqref="F42:F45">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AH37"/>
  <sheetViews>
    <sheetView showGridLines="0" showZeros="0" zoomScale="70" zoomScaleNormal="70" workbookViewId="0">
      <pane xSplit="1" ySplit="14" topLeftCell="B28" activePane="bottomRight" state="frozen"/>
      <selection pane="bottomRight" activeCell="N28" sqref="N28"/>
      <selection pane="bottomLeft" activeCell="A15" sqref="A15"/>
      <selection pane="topRight" activeCell="B1" sqref="B1"/>
    </sheetView>
  </sheetViews>
  <sheetFormatPr defaultColWidth="8.7109375" defaultRowHeight="14.1" customHeight="1"/>
  <cols>
    <col min="1" max="1" width="34.7109375" style="39" customWidth="1"/>
    <col min="2" max="2" width="19.28515625" style="39" customWidth="1"/>
    <col min="3" max="3" width="16" style="39" customWidth="1"/>
    <col min="4" max="4" width="18.28515625" style="40" bestFit="1" customWidth="1"/>
    <col min="5" max="5" width="26.42578125" style="40" bestFit="1" customWidth="1"/>
    <col min="6" max="9" width="18.7109375" style="40" customWidth="1"/>
    <col min="10" max="10" width="18.42578125" style="40" customWidth="1"/>
    <col min="11" max="11" width="17.28515625" style="40" bestFit="1" customWidth="1"/>
    <col min="12" max="12" width="15.7109375" style="40" bestFit="1" customWidth="1"/>
    <col min="13" max="13" width="21.7109375" style="40" customWidth="1"/>
    <col min="14" max="14" width="13.7109375" style="40" customWidth="1"/>
    <col min="15" max="15" width="19.140625" style="40" customWidth="1"/>
    <col min="16" max="16" width="17.28515625" style="40" customWidth="1"/>
    <col min="17" max="17" width="13.7109375" style="40" customWidth="1"/>
    <col min="18" max="18" width="16.5703125" style="40" customWidth="1"/>
    <col min="19" max="19" width="13.7109375" style="40" customWidth="1"/>
    <col min="20" max="20" width="15.7109375" style="40" bestFit="1" customWidth="1"/>
    <col min="21" max="21" width="16.7109375" style="40" bestFit="1" customWidth="1"/>
    <col min="22" max="23" width="13.7109375" style="40" customWidth="1"/>
    <col min="24" max="28" width="13.28515625" style="40" customWidth="1"/>
    <col min="29" max="29" width="14.7109375" style="40" customWidth="1"/>
    <col min="30" max="33" width="13.28515625" style="40" customWidth="1"/>
    <col min="34" max="16384" width="8.7109375" style="39"/>
  </cols>
  <sheetData>
    <row r="1" spans="1:34" ht="14.1" customHeight="1">
      <c r="A1" s="298" t="s">
        <v>4</v>
      </c>
      <c r="E1" s="234" t="s">
        <v>5</v>
      </c>
      <c r="F1" s="235"/>
      <c r="G1" s="41"/>
      <c r="J1" s="236" t="s">
        <v>6</v>
      </c>
      <c r="K1" s="237"/>
      <c r="L1" s="237"/>
      <c r="M1" s="237"/>
      <c r="N1" s="237"/>
      <c r="O1" s="238"/>
      <c r="P1" s="221" t="e">
        <f>L32</f>
        <v>#DIV/0!</v>
      </c>
    </row>
    <row r="2" spans="1:34" ht="14.1" customHeight="1">
      <c r="E2" s="222"/>
      <c r="F2" s="42" t="s">
        <v>7</v>
      </c>
      <c r="G2" s="41"/>
      <c r="J2" s="43" t="s">
        <v>8</v>
      </c>
      <c r="K2" s="44"/>
      <c r="L2" s="44"/>
      <c r="M2" s="44"/>
      <c r="N2" s="44"/>
      <c r="O2" s="45">
        <v>0.21</v>
      </c>
      <c r="P2" s="224" t="e">
        <f>O2*P1</f>
        <v>#DIV/0!</v>
      </c>
    </row>
    <row r="3" spans="1:34" ht="14.1" customHeight="1">
      <c r="A3" s="37" t="s">
        <v>0</v>
      </c>
      <c r="B3" s="46" t="s">
        <v>9</v>
      </c>
      <c r="C3" s="37"/>
      <c r="D3" s="41"/>
      <c r="E3" s="41"/>
      <c r="G3" s="41"/>
      <c r="H3" s="41"/>
      <c r="I3" s="41"/>
      <c r="J3" s="43" t="s">
        <v>10</v>
      </c>
      <c r="K3" s="44"/>
      <c r="L3" s="44"/>
      <c r="M3" s="44"/>
      <c r="N3" s="44"/>
      <c r="O3" s="44"/>
      <c r="P3" s="225" t="e">
        <f>P1+P2</f>
        <v>#DIV/0!</v>
      </c>
      <c r="AF3" s="41"/>
      <c r="AG3" s="41"/>
    </row>
    <row r="4" spans="1:34" ht="14.1" customHeight="1">
      <c r="A4" s="37" t="s">
        <v>1</v>
      </c>
      <c r="B4" s="46" t="e">
        <f ca="1">MID(CELL("bestandsnaam",$B$13),SEARCH("]",CELL("bestandsnaam",$B$13),1)+1,256)</f>
        <v>#VALUE!</v>
      </c>
      <c r="C4" s="46"/>
      <c r="D4" s="41"/>
      <c r="E4" s="234" t="s">
        <v>11</v>
      </c>
      <c r="F4" s="235"/>
      <c r="G4" s="41"/>
      <c r="H4" s="41"/>
      <c r="I4" s="41"/>
      <c r="J4" s="44"/>
      <c r="K4" s="44"/>
      <c r="L4" s="44"/>
      <c r="M4" s="44"/>
      <c r="N4" s="44"/>
      <c r="O4" s="44"/>
      <c r="P4" s="223"/>
      <c r="AF4" s="41"/>
      <c r="AG4" s="41"/>
    </row>
    <row r="5" spans="1:34" ht="14.1" customHeight="1">
      <c r="A5" s="37" t="s">
        <v>2</v>
      </c>
      <c r="B5" s="46" t="s">
        <v>12</v>
      </c>
      <c r="C5" s="37"/>
      <c r="D5" s="41"/>
      <c r="E5" s="226"/>
      <c r="F5" s="42" t="s">
        <v>13</v>
      </c>
      <c r="G5" s="41"/>
      <c r="H5" s="41"/>
      <c r="I5" s="41"/>
      <c r="J5" s="239" t="s">
        <v>14</v>
      </c>
      <c r="K5" s="240"/>
      <c r="L5" s="240"/>
      <c r="M5" s="240"/>
      <c r="N5" s="240"/>
      <c r="O5" s="240"/>
      <c r="P5" s="227">
        <v>1915000</v>
      </c>
      <c r="AF5" s="41"/>
      <c r="AG5" s="41"/>
    </row>
    <row r="6" spans="1:34" ht="14.1" customHeight="1">
      <c r="A6" s="37" t="s">
        <v>3</v>
      </c>
      <c r="B6" s="190" t="s">
        <v>15</v>
      </c>
      <c r="C6" s="191"/>
      <c r="D6" s="41"/>
      <c r="E6" s="41"/>
      <c r="F6" s="41"/>
      <c r="G6" s="41"/>
      <c r="H6" s="41"/>
      <c r="I6" s="41"/>
      <c r="J6" s="239" t="s">
        <v>16</v>
      </c>
      <c r="K6" s="240"/>
      <c r="L6" s="240"/>
      <c r="M6" s="240"/>
      <c r="N6" s="240"/>
      <c r="O6" s="240"/>
      <c r="P6" s="227">
        <v>1725000</v>
      </c>
      <c r="AF6" s="41"/>
      <c r="AG6" s="41"/>
    </row>
    <row r="7" spans="1:34" ht="14.1" customHeight="1">
      <c r="A7" s="37" t="s">
        <v>17</v>
      </c>
      <c r="B7" s="190" t="s">
        <v>15</v>
      </c>
      <c r="C7" s="191"/>
      <c r="D7" s="41"/>
      <c r="E7" s="41"/>
      <c r="F7" s="41"/>
      <c r="G7" s="41"/>
      <c r="H7" s="41"/>
      <c r="I7" s="41"/>
      <c r="J7" s="41"/>
      <c r="K7" s="41"/>
      <c r="V7" s="41"/>
      <c r="W7" s="39"/>
      <c r="X7" s="39"/>
      <c r="Y7" s="39"/>
      <c r="AF7" s="41"/>
      <c r="AG7" s="41"/>
    </row>
    <row r="8" spans="1:34" ht="14.1" customHeight="1">
      <c r="A8" s="37" t="s">
        <v>18</v>
      </c>
      <c r="B8" s="47">
        <v>45839</v>
      </c>
      <c r="C8" s="37"/>
      <c r="D8" s="41"/>
      <c r="E8" s="41"/>
      <c r="F8" s="41"/>
      <c r="G8" s="41"/>
      <c r="H8" s="41"/>
      <c r="I8" s="41"/>
      <c r="J8" s="41"/>
      <c r="K8" s="41"/>
      <c r="L8" s="41"/>
      <c r="M8" s="41"/>
      <c r="N8" s="41"/>
      <c r="O8" s="41"/>
      <c r="P8" s="41"/>
      <c r="Q8" s="41"/>
      <c r="R8" s="41"/>
      <c r="S8" s="41"/>
      <c r="T8" s="41"/>
      <c r="U8" s="41"/>
      <c r="V8" s="41"/>
      <c r="W8" s="41"/>
      <c r="X8" s="41"/>
      <c r="Y8" s="41"/>
      <c r="Z8" s="41"/>
      <c r="AA8" s="48"/>
      <c r="AB8" s="48"/>
      <c r="AC8" s="48"/>
      <c r="AD8" s="48"/>
      <c r="AE8" s="48"/>
      <c r="AF8" s="41"/>
      <c r="AG8" s="41"/>
    </row>
    <row r="9" spans="1:34" ht="14.1" customHeight="1">
      <c r="A9" s="37" t="s">
        <v>19</v>
      </c>
      <c r="B9" s="49" t="s">
        <v>20</v>
      </c>
      <c r="C9" s="37"/>
      <c r="D9" s="41"/>
      <c r="E9" s="41"/>
      <c r="F9" s="41"/>
      <c r="G9" s="41"/>
      <c r="H9" s="41"/>
      <c r="I9" s="41"/>
      <c r="J9" s="50"/>
      <c r="L9" s="41"/>
      <c r="M9" s="41"/>
      <c r="P9" s="41"/>
      <c r="Q9" s="41"/>
      <c r="V9" s="41"/>
      <c r="W9" s="39"/>
      <c r="X9" s="39"/>
      <c r="Y9" s="39"/>
      <c r="Z9" s="39"/>
      <c r="AA9" s="39"/>
      <c r="AB9" s="39"/>
      <c r="AC9" s="39"/>
      <c r="AD9" s="39"/>
      <c r="AE9" s="39"/>
      <c r="AF9" s="41"/>
      <c r="AG9" s="41"/>
    </row>
    <row r="10" spans="1:34" ht="14.1" customHeight="1">
      <c r="A10" s="37"/>
      <c r="B10" s="37"/>
      <c r="C10" s="37"/>
      <c r="D10" s="41"/>
      <c r="E10" s="41"/>
      <c r="F10" s="41"/>
      <c r="G10" s="41"/>
      <c r="H10" s="41"/>
      <c r="I10" s="41"/>
      <c r="J10" s="50"/>
      <c r="K10" s="41"/>
      <c r="L10" s="41"/>
      <c r="M10" s="41"/>
      <c r="N10" s="41"/>
      <c r="O10" s="41"/>
      <c r="P10" s="41"/>
      <c r="Q10" s="41"/>
      <c r="R10" s="41"/>
      <c r="S10" s="41"/>
      <c r="T10" s="41"/>
      <c r="U10" s="41"/>
      <c r="V10" s="41"/>
      <c r="W10" s="41"/>
      <c r="X10" s="41"/>
      <c r="Y10" s="41"/>
      <c r="Z10" s="41"/>
      <c r="AA10" s="41"/>
      <c r="AB10" s="41"/>
      <c r="AC10" s="41"/>
      <c r="AD10" s="41"/>
      <c r="AE10" s="41"/>
      <c r="AF10" s="41"/>
      <c r="AG10" s="41"/>
    </row>
    <row r="11" spans="1:34" ht="14.1" customHeight="1">
      <c r="A11" s="37"/>
      <c r="B11" s="37"/>
      <c r="C11" s="37"/>
      <c r="D11" s="41"/>
      <c r="E11" s="41"/>
      <c r="F11" s="41"/>
      <c r="G11" s="41"/>
      <c r="H11" s="41"/>
      <c r="I11" s="41"/>
      <c r="J11" s="50"/>
      <c r="K11" s="41"/>
      <c r="L11" s="41"/>
      <c r="M11" s="41"/>
      <c r="N11" s="41"/>
      <c r="O11" s="41"/>
      <c r="P11" s="41"/>
      <c r="Q11" s="41"/>
      <c r="R11" s="41"/>
      <c r="S11" s="41"/>
      <c r="T11" s="41"/>
      <c r="U11" s="41"/>
      <c r="V11" s="41"/>
      <c r="W11" s="41"/>
      <c r="X11" s="41"/>
      <c r="Y11" s="41"/>
      <c r="Z11" s="41"/>
      <c r="AA11" s="41"/>
      <c r="AB11" s="41"/>
      <c r="AC11" s="41"/>
      <c r="AD11" s="41"/>
      <c r="AE11" s="41"/>
      <c r="AF11" s="41"/>
      <c r="AG11" s="41"/>
    </row>
    <row r="12" spans="1:34" ht="15">
      <c r="C12" s="47"/>
      <c r="J12" s="51"/>
      <c r="AA12" s="41"/>
      <c r="AB12" s="41"/>
      <c r="AC12" s="41"/>
      <c r="AD12" s="41"/>
      <c r="AE12" s="41"/>
      <c r="AF12" s="41"/>
      <c r="AG12" s="41"/>
    </row>
    <row r="13" spans="1:34" ht="18" customHeight="1">
      <c r="A13" s="52"/>
      <c r="B13" s="52"/>
      <c r="C13" s="52"/>
      <c r="D13" s="52"/>
      <c r="E13" s="52"/>
      <c r="F13" s="52"/>
      <c r="G13" s="52"/>
      <c r="H13" s="52"/>
      <c r="I13" s="52"/>
      <c r="J13" s="52"/>
      <c r="K13" s="52"/>
      <c r="L13" s="52"/>
      <c r="M13" s="52"/>
      <c r="N13" s="52"/>
      <c r="O13" s="52"/>
      <c r="P13" s="52"/>
      <c r="Q13" s="52"/>
      <c r="R13" s="52"/>
      <c r="S13" s="52"/>
      <c r="T13" s="52"/>
      <c r="U13" s="52"/>
      <c r="V13" s="52"/>
      <c r="W13" s="52"/>
      <c r="X13" s="52"/>
      <c r="Y13" s="52"/>
      <c r="Z13" s="52"/>
      <c r="AA13" s="52"/>
      <c r="AB13" s="41"/>
      <c r="AC13" s="41"/>
      <c r="AD13" s="41"/>
      <c r="AE13" s="41"/>
      <c r="AF13" s="41"/>
      <c r="AG13" s="41"/>
      <c r="AH13" s="41"/>
    </row>
    <row r="14" spans="1:34" ht="64.5" customHeight="1">
      <c r="A14" s="299" t="s">
        <v>21</v>
      </c>
      <c r="B14" s="241" t="s">
        <v>22</v>
      </c>
      <c r="C14" s="241" t="s">
        <v>23</v>
      </c>
      <c r="D14" s="242" t="s">
        <v>24</v>
      </c>
      <c r="E14" s="242" t="s">
        <v>25</v>
      </c>
      <c r="F14" s="243" t="s">
        <v>26</v>
      </c>
      <c r="G14" s="243" t="s">
        <v>27</v>
      </c>
      <c r="H14" s="243" t="s">
        <v>28</v>
      </c>
      <c r="I14" s="243" t="s">
        <v>29</v>
      </c>
      <c r="J14" s="243" t="s">
        <v>30</v>
      </c>
      <c r="K14" s="243" t="s">
        <v>31</v>
      </c>
      <c r="L14" s="41"/>
      <c r="M14" s="39"/>
      <c r="N14" s="39"/>
      <c r="O14" s="39"/>
      <c r="P14" s="39"/>
      <c r="Q14" s="39"/>
      <c r="R14" s="39"/>
      <c r="S14" s="39"/>
      <c r="T14" s="39"/>
      <c r="U14" s="39"/>
      <c r="V14" s="39"/>
      <c r="W14" s="39"/>
      <c r="X14" s="39"/>
      <c r="Y14" s="39"/>
      <c r="Z14" s="39"/>
      <c r="AA14" s="39"/>
      <c r="AB14" s="39"/>
      <c r="AC14" s="39"/>
      <c r="AD14" s="39"/>
      <c r="AE14" s="39"/>
      <c r="AF14" s="39"/>
      <c r="AG14" s="39"/>
    </row>
    <row r="15" spans="1:34" s="53" customFormat="1" ht="15" customHeight="1">
      <c r="A15" s="300" t="s">
        <v>32</v>
      </c>
      <c r="B15" s="465">
        <f>SUMIF('4-Basis ruimtestaat'!B:B,'2-Kosten per locatie'!A15,'4-Basis ruimtestaat'!I:I)</f>
        <v>9699.3100000000086</v>
      </c>
      <c r="C15" s="228"/>
      <c r="D15" s="229">
        <f>_xlfn.MAXIFS('4-Basis ruimtestaat'!K:K,'4-Basis ruimtestaat'!B:B,'2-Kosten per locatie'!A15)</f>
        <v>200</v>
      </c>
      <c r="E15" s="229">
        <f>_xlfn.MAXIFS('4-Basis ruimtestaat'!L:L,'4-Basis ruimtestaat'!B:B,'2-Kosten per locatie'!A15)</f>
        <v>200</v>
      </c>
      <c r="F15" s="467" t="e">
        <f>SUMIF('4-Basis ruimtestaat'!B:B,'2-Kosten per locatie'!A15,'4-Basis ruimtestaat'!M:M)</f>
        <v>#DIV/0!</v>
      </c>
      <c r="G15" s="467" t="e">
        <f>SUMIF('4-Basis ruimtestaat'!B:B,'2-Kosten per locatie'!A15,'4-Basis ruimtestaat'!N:N)</f>
        <v>#DIV/0!</v>
      </c>
      <c r="H15" s="467" t="e">
        <f t="shared" ref="H15:I21" si="0">IF(F15&lt;(D15*$E$2),D15*$E$2-F15,0)</f>
        <v>#DIV/0!</v>
      </c>
      <c r="I15" s="467" t="e">
        <f t="shared" si="0"/>
        <v>#DIV/0!</v>
      </c>
      <c r="J15" s="467" t="e">
        <f t="shared" ref="J15:K21" si="1">F15*$E$5</f>
        <v>#DIV/0!</v>
      </c>
      <c r="K15" s="467" t="e">
        <f t="shared" si="1"/>
        <v>#DIV/0!</v>
      </c>
      <c r="L15" s="41"/>
    </row>
    <row r="16" spans="1:34" ht="15" customHeight="1">
      <c r="A16" s="300" t="s">
        <v>33</v>
      </c>
      <c r="B16" s="465">
        <f>SUMIF('4-Basis ruimtestaat'!B:B,'2-Kosten per locatie'!A16,'4-Basis ruimtestaat'!I:I)</f>
        <v>9135.7599999999984</v>
      </c>
      <c r="C16" s="228"/>
      <c r="D16" s="229">
        <f>_xlfn.MAXIFS('4-Basis ruimtestaat'!K:K,'4-Basis ruimtestaat'!B:B,'2-Kosten per locatie'!A16)</f>
        <v>200</v>
      </c>
      <c r="E16" s="229">
        <f>_xlfn.MAXIFS('4-Basis ruimtestaat'!L:L,'4-Basis ruimtestaat'!B:B,'2-Kosten per locatie'!A16)</f>
        <v>200</v>
      </c>
      <c r="F16" s="467" t="e">
        <f>SUMIF('4-Basis ruimtestaat'!B:B,'2-Kosten per locatie'!A16,'4-Basis ruimtestaat'!M:M)</f>
        <v>#DIV/0!</v>
      </c>
      <c r="G16" s="467" t="e">
        <f>SUMIF('4-Basis ruimtestaat'!B:B,'2-Kosten per locatie'!A16,'4-Basis ruimtestaat'!N:N)</f>
        <v>#DIV/0!</v>
      </c>
      <c r="H16" s="467" t="e">
        <f t="shared" si="0"/>
        <v>#DIV/0!</v>
      </c>
      <c r="I16" s="467" t="e">
        <f t="shared" si="0"/>
        <v>#DIV/0!</v>
      </c>
      <c r="J16" s="467" t="e">
        <f t="shared" si="1"/>
        <v>#DIV/0!</v>
      </c>
      <c r="K16" s="467" t="e">
        <f t="shared" si="1"/>
        <v>#DIV/0!</v>
      </c>
      <c r="L16" s="41"/>
      <c r="M16" s="53"/>
      <c r="N16" s="53"/>
      <c r="O16" s="39"/>
      <c r="P16" s="39"/>
      <c r="Q16" s="39"/>
      <c r="R16" s="39"/>
      <c r="S16" s="39"/>
      <c r="T16" s="39"/>
      <c r="U16" s="39"/>
      <c r="V16" s="39"/>
      <c r="W16" s="39"/>
      <c r="X16" s="39"/>
      <c r="Y16" s="39"/>
      <c r="Z16" s="39"/>
      <c r="AA16" s="39"/>
      <c r="AB16" s="39"/>
      <c r="AC16" s="39"/>
      <c r="AD16" s="39"/>
      <c r="AE16" s="39"/>
      <c r="AF16" s="39"/>
      <c r="AG16" s="39"/>
    </row>
    <row r="17" spans="1:33" ht="15" customHeight="1">
      <c r="A17" s="300" t="s">
        <v>34</v>
      </c>
      <c r="B17" s="465">
        <f>SUMIF('4-Basis ruimtestaat'!B:B,'2-Kosten per locatie'!A17,'4-Basis ruimtestaat'!I:I)</f>
        <v>22682.84999999998</v>
      </c>
      <c r="C17" s="228"/>
      <c r="D17" s="229">
        <f>_xlfn.MAXIFS('4-Basis ruimtestaat'!K:K,'4-Basis ruimtestaat'!B:B,'2-Kosten per locatie'!A17)</f>
        <v>255</v>
      </c>
      <c r="E17" s="229">
        <f>_xlfn.MAXIFS('4-Basis ruimtestaat'!L:L,'4-Basis ruimtestaat'!B:B,'2-Kosten per locatie'!A17)</f>
        <v>200</v>
      </c>
      <c r="F17" s="467" t="e">
        <f>SUMIF('4-Basis ruimtestaat'!B:B,'2-Kosten per locatie'!A17,'4-Basis ruimtestaat'!M:M)</f>
        <v>#DIV/0!</v>
      </c>
      <c r="G17" s="467" t="e">
        <f>SUMIF('4-Basis ruimtestaat'!B:B,'2-Kosten per locatie'!A17,'4-Basis ruimtestaat'!N:N)</f>
        <v>#DIV/0!</v>
      </c>
      <c r="H17" s="467" t="e">
        <f t="shared" si="0"/>
        <v>#DIV/0!</v>
      </c>
      <c r="I17" s="467" t="e">
        <f t="shared" si="0"/>
        <v>#DIV/0!</v>
      </c>
      <c r="J17" s="467" t="e">
        <f t="shared" si="1"/>
        <v>#DIV/0!</v>
      </c>
      <c r="K17" s="467" t="e">
        <f t="shared" si="1"/>
        <v>#DIV/0!</v>
      </c>
      <c r="L17" s="41"/>
      <c r="M17" s="53"/>
      <c r="N17" s="39"/>
      <c r="O17" s="39"/>
      <c r="P17" s="39"/>
      <c r="Q17" s="39"/>
      <c r="R17" s="39"/>
      <c r="S17" s="39"/>
      <c r="T17" s="39"/>
      <c r="U17" s="39"/>
      <c r="V17" s="39"/>
      <c r="W17" s="39"/>
      <c r="X17" s="39"/>
      <c r="Y17" s="39"/>
      <c r="Z17" s="39"/>
      <c r="AA17" s="39"/>
      <c r="AB17" s="39"/>
      <c r="AC17" s="39"/>
      <c r="AD17" s="39"/>
      <c r="AE17" s="39"/>
      <c r="AF17" s="39"/>
      <c r="AG17" s="39"/>
    </row>
    <row r="18" spans="1:33" ht="15" customHeight="1">
      <c r="A18" s="301" t="s">
        <v>35</v>
      </c>
      <c r="B18" s="465">
        <f>SUMIF('4-Basis ruimtestaat'!B:B,'2-Kosten per locatie'!A18,'4-Basis ruimtestaat'!I:I)</f>
        <v>35362.159999999945</v>
      </c>
      <c r="C18" s="228"/>
      <c r="D18" s="229">
        <f>_xlfn.MAXIFS('4-Basis ruimtestaat'!K:K,'4-Basis ruimtestaat'!B:B,'2-Kosten per locatie'!A18)</f>
        <v>200</v>
      </c>
      <c r="E18" s="229">
        <f>_xlfn.MAXIFS('4-Basis ruimtestaat'!L:L,'4-Basis ruimtestaat'!B:B,'2-Kosten per locatie'!A18)</f>
        <v>200</v>
      </c>
      <c r="F18" s="467" t="e">
        <f>SUMIF('4-Basis ruimtestaat'!B:B,'2-Kosten per locatie'!A18,'4-Basis ruimtestaat'!M:M)</f>
        <v>#DIV/0!</v>
      </c>
      <c r="G18" s="467" t="e">
        <f>SUMIF('4-Basis ruimtestaat'!B:B,'2-Kosten per locatie'!A18,'4-Basis ruimtestaat'!N:N)</f>
        <v>#DIV/0!</v>
      </c>
      <c r="H18" s="467" t="e">
        <f t="shared" si="0"/>
        <v>#DIV/0!</v>
      </c>
      <c r="I18" s="467" t="e">
        <f t="shared" si="0"/>
        <v>#DIV/0!</v>
      </c>
      <c r="J18" s="467" t="e">
        <f t="shared" si="1"/>
        <v>#DIV/0!</v>
      </c>
      <c r="K18" s="467" t="e">
        <f t="shared" si="1"/>
        <v>#DIV/0!</v>
      </c>
      <c r="L18" s="41"/>
      <c r="M18" s="53"/>
      <c r="N18" s="53"/>
      <c r="O18" s="39"/>
      <c r="P18" s="39"/>
      <c r="Q18" s="39"/>
      <c r="R18" s="39"/>
      <c r="S18" s="39"/>
      <c r="T18" s="39"/>
      <c r="U18" s="39"/>
      <c r="V18" s="39"/>
      <c r="W18" s="39"/>
      <c r="X18" s="39"/>
      <c r="Y18" s="39"/>
      <c r="Z18" s="39"/>
      <c r="AA18" s="39"/>
      <c r="AB18" s="39"/>
      <c r="AC18" s="39"/>
      <c r="AD18" s="39"/>
      <c r="AE18" s="39"/>
      <c r="AF18" s="39"/>
      <c r="AG18" s="39"/>
    </row>
    <row r="19" spans="1:33" ht="15" customHeight="1">
      <c r="A19" s="301" t="s">
        <v>36</v>
      </c>
      <c r="B19" s="465">
        <f>SUMIF('4-Basis ruimtestaat'!B:B,'2-Kosten per locatie'!A19,'4-Basis ruimtestaat'!I:I)</f>
        <v>4648.8399999999983</v>
      </c>
      <c r="C19" s="228"/>
      <c r="D19" s="229">
        <f>_xlfn.MAXIFS('4-Basis ruimtestaat'!K:K,'4-Basis ruimtestaat'!B:B,'2-Kosten per locatie'!A19)</f>
        <v>200</v>
      </c>
      <c r="E19" s="229">
        <f>_xlfn.MAXIFS('4-Basis ruimtestaat'!L:L,'4-Basis ruimtestaat'!B:B,'2-Kosten per locatie'!A19)</f>
        <v>200</v>
      </c>
      <c r="F19" s="467" t="e">
        <f>SUMIF('4-Basis ruimtestaat'!B:B,'2-Kosten per locatie'!A19,'4-Basis ruimtestaat'!M:M)</f>
        <v>#DIV/0!</v>
      </c>
      <c r="G19" s="467" t="e">
        <f>SUMIF('4-Basis ruimtestaat'!B:B,'2-Kosten per locatie'!A19,'4-Basis ruimtestaat'!N:N)</f>
        <v>#DIV/0!</v>
      </c>
      <c r="H19" s="467" t="e">
        <f t="shared" si="0"/>
        <v>#DIV/0!</v>
      </c>
      <c r="I19" s="467" t="e">
        <f t="shared" si="0"/>
        <v>#DIV/0!</v>
      </c>
      <c r="J19" s="467" t="e">
        <f t="shared" si="1"/>
        <v>#DIV/0!</v>
      </c>
      <c r="K19" s="467" t="e">
        <f t="shared" si="1"/>
        <v>#DIV/0!</v>
      </c>
      <c r="L19" s="41"/>
      <c r="M19" s="53"/>
      <c r="N19" s="53"/>
      <c r="O19" s="39"/>
      <c r="P19" s="39"/>
      <c r="Q19" s="39"/>
      <c r="R19" s="39"/>
      <c r="S19" s="39"/>
      <c r="T19" s="39"/>
      <c r="U19" s="39"/>
      <c r="V19" s="39"/>
      <c r="W19" s="39"/>
      <c r="X19" s="39"/>
      <c r="Y19" s="39"/>
      <c r="Z19" s="39"/>
      <c r="AA19" s="39"/>
      <c r="AB19" s="39"/>
      <c r="AC19" s="39"/>
      <c r="AD19" s="39"/>
      <c r="AE19" s="39"/>
      <c r="AF19" s="39"/>
      <c r="AG19" s="39"/>
    </row>
    <row r="20" spans="1:33" ht="15" customHeight="1">
      <c r="A20" s="301" t="s">
        <v>37</v>
      </c>
      <c r="B20" s="465">
        <f>SUMIF('4-Basis ruimtestaat'!B:B,'2-Kosten per locatie'!A20,'4-Basis ruimtestaat'!I:I)</f>
        <v>7213.0099999999993</v>
      </c>
      <c r="C20" s="228"/>
      <c r="D20" s="229">
        <f>_xlfn.MAXIFS('4-Basis ruimtestaat'!K:K,'4-Basis ruimtestaat'!B:B,'2-Kosten per locatie'!A20)</f>
        <v>200</v>
      </c>
      <c r="E20" s="229">
        <f>_xlfn.MAXIFS('4-Basis ruimtestaat'!L:L,'4-Basis ruimtestaat'!B:B,'2-Kosten per locatie'!A20)</f>
        <v>200</v>
      </c>
      <c r="F20" s="467" t="e">
        <f>SUMIF('4-Basis ruimtestaat'!B:B,'2-Kosten per locatie'!A20,'4-Basis ruimtestaat'!M:M)</f>
        <v>#DIV/0!</v>
      </c>
      <c r="G20" s="467" t="e">
        <f>SUMIF('4-Basis ruimtestaat'!B:B,'2-Kosten per locatie'!A20,'4-Basis ruimtestaat'!N:N)</f>
        <v>#DIV/0!</v>
      </c>
      <c r="H20" s="467" t="e">
        <f t="shared" si="0"/>
        <v>#DIV/0!</v>
      </c>
      <c r="I20" s="467" t="e">
        <f t="shared" si="0"/>
        <v>#DIV/0!</v>
      </c>
      <c r="J20" s="467" t="e">
        <f t="shared" si="1"/>
        <v>#DIV/0!</v>
      </c>
      <c r="K20" s="467" t="e">
        <f t="shared" si="1"/>
        <v>#DIV/0!</v>
      </c>
      <c r="L20" s="41"/>
      <c r="M20" s="53"/>
      <c r="N20" s="53"/>
      <c r="O20" s="39"/>
      <c r="P20" s="39"/>
      <c r="Q20" s="39"/>
      <c r="R20" s="39"/>
      <c r="S20" s="39"/>
      <c r="T20" s="39"/>
      <c r="U20" s="39"/>
      <c r="V20" s="39"/>
      <c r="W20" s="39"/>
      <c r="X20" s="39"/>
      <c r="Y20" s="39"/>
      <c r="Z20" s="39"/>
      <c r="AA20" s="39"/>
      <c r="AB20" s="39"/>
      <c r="AC20" s="39"/>
      <c r="AD20" s="39"/>
      <c r="AE20" s="39"/>
      <c r="AF20" s="39"/>
      <c r="AG20" s="39"/>
    </row>
    <row r="21" spans="1:33" ht="15" customHeight="1">
      <c r="A21" s="301" t="s">
        <v>38</v>
      </c>
      <c r="B21" s="465">
        <f>SUMIF('4-Basis ruimtestaat'!B:B,'2-Kosten per locatie'!A21,'4-Basis ruimtestaat'!I:I)</f>
        <v>9959.9100000000017</v>
      </c>
      <c r="C21" s="228"/>
      <c r="D21" s="229">
        <f>_xlfn.MAXIFS('4-Basis ruimtestaat'!K:K,'4-Basis ruimtestaat'!B:B,'2-Kosten per locatie'!A21)</f>
        <v>200</v>
      </c>
      <c r="E21" s="229">
        <f>_xlfn.MAXIFS('4-Basis ruimtestaat'!L:L,'4-Basis ruimtestaat'!B:B,'2-Kosten per locatie'!A21)</f>
        <v>200</v>
      </c>
      <c r="F21" s="467" t="e">
        <f>SUMIF('4-Basis ruimtestaat'!B:B,'2-Kosten per locatie'!A21,'4-Basis ruimtestaat'!M:M)</f>
        <v>#DIV/0!</v>
      </c>
      <c r="G21" s="467" t="e">
        <f>SUMIF('4-Basis ruimtestaat'!B:B,'2-Kosten per locatie'!A21,'4-Basis ruimtestaat'!N:N)</f>
        <v>#DIV/0!</v>
      </c>
      <c r="H21" s="467" t="e">
        <f t="shared" si="0"/>
        <v>#DIV/0!</v>
      </c>
      <c r="I21" s="467" t="e">
        <f t="shared" si="0"/>
        <v>#DIV/0!</v>
      </c>
      <c r="J21" s="467" t="e">
        <f t="shared" si="1"/>
        <v>#DIV/0!</v>
      </c>
      <c r="K21" s="467" t="e">
        <f t="shared" si="1"/>
        <v>#DIV/0!</v>
      </c>
      <c r="L21" s="41"/>
      <c r="M21" s="53"/>
      <c r="N21" s="53"/>
      <c r="O21" s="39"/>
      <c r="P21" s="39"/>
      <c r="Q21" s="39"/>
      <c r="R21" s="39"/>
      <c r="S21" s="39"/>
      <c r="T21" s="39"/>
      <c r="U21" s="39"/>
      <c r="V21" s="39"/>
      <c r="W21" s="39"/>
      <c r="X21" s="39"/>
      <c r="Y21" s="39"/>
      <c r="Z21" s="39"/>
      <c r="AA21" s="39"/>
      <c r="AB21" s="39"/>
      <c r="AC21" s="39"/>
      <c r="AD21" s="39"/>
      <c r="AE21" s="39"/>
      <c r="AF21" s="39"/>
      <c r="AG21" s="39"/>
    </row>
    <row r="22" spans="1:33" s="56" customFormat="1" ht="15" customHeight="1">
      <c r="A22" s="303" t="s">
        <v>39</v>
      </c>
      <c r="B22" s="466">
        <f>SUM(B15:B21)</f>
        <v>98701.839999999924</v>
      </c>
      <c r="C22" s="230"/>
      <c r="D22" s="231"/>
      <c r="E22" s="231"/>
      <c r="F22" s="468" t="e">
        <f t="shared" ref="F22:K22" si="2">SUM(F15:F21)</f>
        <v>#DIV/0!</v>
      </c>
      <c r="G22" s="468" t="e">
        <f t="shared" si="2"/>
        <v>#DIV/0!</v>
      </c>
      <c r="H22" s="468" t="e">
        <f t="shared" si="2"/>
        <v>#DIV/0!</v>
      </c>
      <c r="I22" s="468" t="e">
        <f t="shared" si="2"/>
        <v>#DIV/0!</v>
      </c>
      <c r="J22" s="468" t="e">
        <f t="shared" si="2"/>
        <v>#DIV/0!</v>
      </c>
      <c r="K22" s="468" t="e">
        <f t="shared" si="2"/>
        <v>#DIV/0!</v>
      </c>
      <c r="L22" s="41"/>
    </row>
    <row r="23" spans="1:33" s="53" customFormat="1" ht="14.1" customHeight="1">
      <c r="AD23" s="39"/>
    </row>
    <row r="24" spans="1:33" ht="83.45" customHeight="1">
      <c r="A24" s="244" t="s">
        <v>21</v>
      </c>
      <c r="B24" s="245" t="s">
        <v>40</v>
      </c>
      <c r="C24" s="245" t="s">
        <v>41</v>
      </c>
      <c r="D24" s="245" t="s">
        <v>42</v>
      </c>
      <c r="E24" s="245" t="s">
        <v>43</v>
      </c>
      <c r="F24" s="245" t="s">
        <v>44</v>
      </c>
      <c r="G24" s="243" t="s">
        <v>45</v>
      </c>
      <c r="H24" s="245" t="s">
        <v>46</v>
      </c>
      <c r="I24" s="245" t="s">
        <v>47</v>
      </c>
      <c r="J24" s="245" t="s">
        <v>48</v>
      </c>
      <c r="K24" s="245" t="s">
        <v>49</v>
      </c>
      <c r="L24" s="245" t="s">
        <v>50</v>
      </c>
      <c r="M24" s="245" t="s">
        <v>51</v>
      </c>
      <c r="Z24" s="53"/>
      <c r="AA24" s="39"/>
      <c r="AB24" s="39"/>
      <c r="AC24" s="39"/>
      <c r="AD24" s="39"/>
      <c r="AE24" s="39"/>
      <c r="AF24" s="39"/>
      <c r="AG24" s="39"/>
    </row>
    <row r="25" spans="1:33" s="53" customFormat="1" ht="15" customHeight="1">
      <c r="A25" s="301" t="str">
        <f t="shared" ref="A25:A31" si="3">A15</f>
        <v>AMB</v>
      </c>
      <c r="B25" s="54" t="e">
        <f>(F15+H15)*'6-Opbouw uurtarief productie'!$E$47</f>
        <v>#DIV/0!</v>
      </c>
      <c r="C25" s="54" t="e">
        <f>(G15+I15)*'6-Opbouw uurtarief productie'!$E$47</f>
        <v>#DIV/0!</v>
      </c>
      <c r="D25" s="55" t="e">
        <f t="shared" ref="D25:D31" si="4">SUM(B25:C25)</f>
        <v>#DIV/0!</v>
      </c>
      <c r="E25" s="55" t="e">
        <f>J15*'7-Opbouw uurtarief toezicht'!$E$47</f>
        <v>#DIV/0!</v>
      </c>
      <c r="F25" s="55" t="e">
        <f>K15*'7-Opbouw uurtarief toezicht'!$E$47</f>
        <v>#DIV/0!</v>
      </c>
      <c r="G25" s="233" t="e">
        <f t="shared" ref="G25:G31" si="5">SUM(E25:F25)</f>
        <v>#DIV/0!</v>
      </c>
      <c r="H25" s="304">
        <f>SUMIF('8-Additionele kosten'!A:A,'2-Kosten per locatie'!A25,'8-Additionele kosten'!H:H)</f>
        <v>0</v>
      </c>
      <c r="I25" s="304">
        <f>SUMIF('9-vloeronderhoud'!A:A,A25,'9-vloeronderhoud'!J:J)</f>
        <v>0</v>
      </c>
      <c r="J25" s="304">
        <f>SUMIF('10-Glasbewassing'!A:A,'2-Kosten per locatie'!A25,'10-Glasbewassing'!I:I)</f>
        <v>0</v>
      </c>
      <c r="K25" s="304">
        <f>SUMIF('11-Sanitaire voorzieningen'!A:A,'2-Kosten per locatie'!A25,'11-Sanitaire voorzieningen'!E:E)</f>
        <v>0</v>
      </c>
      <c r="L25" s="304" t="e">
        <f>D25+G25+H25+J25+K25+I25</f>
        <v>#DIV/0!</v>
      </c>
      <c r="M25" s="304" t="e">
        <f>L25/12</f>
        <v>#DIV/0!</v>
      </c>
      <c r="N25" s="40"/>
      <c r="O25" s="40"/>
      <c r="P25" s="40"/>
      <c r="Q25" s="40"/>
      <c r="R25" s="40"/>
    </row>
    <row r="26" spans="1:33" ht="15" customHeight="1">
      <c r="A26" s="301" t="str">
        <f t="shared" si="3"/>
        <v>BRE</v>
      </c>
      <c r="B26" s="54" t="e">
        <f>(F16+H16)*'6-Opbouw uurtarief productie'!$E$47</f>
        <v>#DIV/0!</v>
      </c>
      <c r="C26" s="54" t="e">
        <f>(G16+I16)*'6-Opbouw uurtarief productie'!$E$47</f>
        <v>#DIV/0!</v>
      </c>
      <c r="D26" s="55" t="e">
        <f t="shared" si="4"/>
        <v>#DIV/0!</v>
      </c>
      <c r="E26" s="55" t="e">
        <f>J16*'7-Opbouw uurtarief toezicht'!$E$47</f>
        <v>#DIV/0!</v>
      </c>
      <c r="F26" s="55" t="e">
        <f>K16*'7-Opbouw uurtarief toezicht'!$E$47</f>
        <v>#DIV/0!</v>
      </c>
      <c r="G26" s="233" t="e">
        <f t="shared" si="5"/>
        <v>#DIV/0!</v>
      </c>
      <c r="H26" s="304">
        <f>SUMIF('8-Additionele kosten'!A:A,'2-Kosten per locatie'!A26,'8-Additionele kosten'!H:H)</f>
        <v>0</v>
      </c>
      <c r="I26" s="304">
        <f>SUMIF('9-vloeronderhoud'!A:A,A26,'9-vloeronderhoud'!J:J)</f>
        <v>0</v>
      </c>
      <c r="J26" s="304">
        <f>SUMIF('10-Glasbewassing'!A:A,'2-Kosten per locatie'!A26,'10-Glasbewassing'!I:I)</f>
        <v>0</v>
      </c>
      <c r="K26" s="304">
        <f>SUMIF('11-Sanitaire voorzieningen'!A:A,'2-Kosten per locatie'!A26,'11-Sanitaire voorzieningen'!E:E)</f>
        <v>0</v>
      </c>
      <c r="L26" s="304" t="e">
        <f t="shared" ref="L26:L31" si="6">D26+G26+H26+J26+K26+I26</f>
        <v>#DIV/0!</v>
      </c>
      <c r="M26" s="304" t="e">
        <f t="shared" ref="M26:M27" si="7">L26/12</f>
        <v>#DIV/0!</v>
      </c>
      <c r="Z26" s="53"/>
      <c r="AA26" s="39"/>
      <c r="AB26" s="39"/>
      <c r="AC26" s="39"/>
      <c r="AD26" s="39"/>
      <c r="AE26" s="39"/>
      <c r="AF26" s="39"/>
      <c r="AG26" s="39"/>
    </row>
    <row r="27" spans="1:33" ht="15" customHeight="1">
      <c r="A27" s="301" t="str">
        <f t="shared" si="3"/>
        <v>GVP</v>
      </c>
      <c r="B27" s="54" t="e">
        <f>(F17+H17)*'6-Opbouw uurtarief productie'!$E$47</f>
        <v>#DIV/0!</v>
      </c>
      <c r="C27" s="54" t="e">
        <f>(G17+I17)*'6-Opbouw uurtarief productie'!$E$47</f>
        <v>#DIV/0!</v>
      </c>
      <c r="D27" s="55" t="e">
        <f t="shared" si="4"/>
        <v>#DIV/0!</v>
      </c>
      <c r="E27" s="55" t="e">
        <f>J17*'7-Opbouw uurtarief toezicht'!$E$47</f>
        <v>#DIV/0!</v>
      </c>
      <c r="F27" s="55" t="e">
        <f>K17*'7-Opbouw uurtarief toezicht'!$E$47</f>
        <v>#DIV/0!</v>
      </c>
      <c r="G27" s="233" t="e">
        <f t="shared" si="5"/>
        <v>#DIV/0!</v>
      </c>
      <c r="H27" s="304">
        <f>SUMIF('8-Additionele kosten'!A:A,'2-Kosten per locatie'!A27,'8-Additionele kosten'!H:H)</f>
        <v>0</v>
      </c>
      <c r="I27" s="304">
        <f>SUMIF('9-vloeronderhoud'!A:A,A27,'9-vloeronderhoud'!J:J)</f>
        <v>0</v>
      </c>
      <c r="J27" s="304">
        <f>SUMIF('10-Glasbewassing'!A:A,'2-Kosten per locatie'!A27,'10-Glasbewassing'!I:I)</f>
        <v>0</v>
      </c>
      <c r="K27" s="304">
        <f>SUMIF('11-Sanitaire voorzieningen'!A:A,'2-Kosten per locatie'!A27,'11-Sanitaire voorzieningen'!E:E)</f>
        <v>0</v>
      </c>
      <c r="L27" s="304" t="e">
        <f t="shared" si="6"/>
        <v>#DIV/0!</v>
      </c>
      <c r="M27" s="304" t="e">
        <f t="shared" si="7"/>
        <v>#DIV/0!</v>
      </c>
      <c r="Z27" s="53"/>
      <c r="AA27" s="39"/>
      <c r="AB27" s="39"/>
      <c r="AC27" s="39"/>
      <c r="AD27" s="39"/>
      <c r="AE27" s="39"/>
      <c r="AF27" s="39"/>
      <c r="AG27" s="39"/>
    </row>
    <row r="28" spans="1:33" ht="15" customHeight="1">
      <c r="A28" s="301" t="str">
        <f t="shared" si="3"/>
        <v>LMS</v>
      </c>
      <c r="B28" s="54" t="e">
        <f>(F18+H18)*'6-Opbouw uurtarief productie'!$E$47</f>
        <v>#DIV/0!</v>
      </c>
      <c r="C28" s="54" t="e">
        <f>(G18+I18)*'6-Opbouw uurtarief productie'!$E$47</f>
        <v>#DIV/0!</v>
      </c>
      <c r="D28" s="55" t="e">
        <f t="shared" si="4"/>
        <v>#DIV/0!</v>
      </c>
      <c r="E28" s="55" t="e">
        <f>J18*'7-Opbouw uurtarief toezicht'!$E$47</f>
        <v>#DIV/0!</v>
      </c>
      <c r="F28" s="55" t="e">
        <f>K18*'7-Opbouw uurtarief toezicht'!$E$47</f>
        <v>#DIV/0!</v>
      </c>
      <c r="G28" s="233" t="e">
        <f t="shared" si="5"/>
        <v>#DIV/0!</v>
      </c>
      <c r="H28" s="304">
        <f>SUMIF('8-Additionele kosten'!A:A,'2-Kosten per locatie'!A28,'8-Additionele kosten'!H:H)</f>
        <v>0</v>
      </c>
      <c r="I28" s="304">
        <f>SUMIF('9-vloeronderhoud'!A:A,A28,'9-vloeronderhoud'!J:J)</f>
        <v>0</v>
      </c>
      <c r="J28" s="304">
        <f>SUMIF('10-Glasbewassing'!A:A,'2-Kosten per locatie'!A28,'10-Glasbewassing'!I:I)</f>
        <v>0</v>
      </c>
      <c r="K28" s="304">
        <f>SUMIF('11-Sanitaire voorzieningen'!A:A,'2-Kosten per locatie'!A28,'11-Sanitaire voorzieningen'!E:E)</f>
        <v>0</v>
      </c>
      <c r="L28" s="304" t="e">
        <f t="shared" si="6"/>
        <v>#DIV/0!</v>
      </c>
      <c r="M28" s="304" t="e">
        <f t="shared" ref="M28:M31" si="8">L28/12</f>
        <v>#DIV/0!</v>
      </c>
      <c r="Z28" s="53"/>
      <c r="AA28" s="39"/>
      <c r="AB28" s="39"/>
      <c r="AC28" s="39"/>
      <c r="AD28" s="39"/>
      <c r="AE28" s="39"/>
      <c r="AF28" s="39"/>
      <c r="AG28" s="39"/>
    </row>
    <row r="29" spans="1:33" ht="15" customHeight="1">
      <c r="A29" s="301" t="str">
        <f t="shared" si="3"/>
        <v>PLB</v>
      </c>
      <c r="B29" s="54" t="e">
        <f>(F19+H19)*'6-Opbouw uurtarief productie'!$E$47</f>
        <v>#DIV/0!</v>
      </c>
      <c r="C29" s="54" t="e">
        <f>(G19+I19)*'6-Opbouw uurtarief productie'!$E$47</f>
        <v>#DIV/0!</v>
      </c>
      <c r="D29" s="55" t="e">
        <f t="shared" si="4"/>
        <v>#DIV/0!</v>
      </c>
      <c r="E29" s="55" t="e">
        <f>J19*'7-Opbouw uurtarief toezicht'!$E$47</f>
        <v>#DIV/0!</v>
      </c>
      <c r="F29" s="55" t="e">
        <f>K19*'7-Opbouw uurtarief toezicht'!$E$47</f>
        <v>#DIV/0!</v>
      </c>
      <c r="G29" s="233" t="e">
        <f t="shared" si="5"/>
        <v>#DIV/0!</v>
      </c>
      <c r="H29" s="304">
        <f>SUMIF('8-Additionele kosten'!A:A,'2-Kosten per locatie'!A29,'8-Additionele kosten'!H:H)</f>
        <v>0</v>
      </c>
      <c r="I29" s="304">
        <f>SUMIF('9-vloeronderhoud'!A:A,A29,'9-vloeronderhoud'!J:J)</f>
        <v>0</v>
      </c>
      <c r="J29" s="304">
        <f>SUMIF('10-Glasbewassing'!A:A,'2-Kosten per locatie'!A29,'10-Glasbewassing'!I:I)</f>
        <v>0</v>
      </c>
      <c r="K29" s="304">
        <f>SUMIF('11-Sanitaire voorzieningen'!A:A,'2-Kosten per locatie'!A29,'11-Sanitaire voorzieningen'!E:E)</f>
        <v>0</v>
      </c>
      <c r="L29" s="304" t="e">
        <f t="shared" si="6"/>
        <v>#DIV/0!</v>
      </c>
      <c r="M29" s="304" t="e">
        <f t="shared" si="8"/>
        <v>#DIV/0!</v>
      </c>
      <c r="Z29" s="53"/>
      <c r="AA29" s="39"/>
      <c r="AB29" s="39"/>
      <c r="AC29" s="39"/>
      <c r="AD29" s="39"/>
      <c r="AE29" s="39"/>
      <c r="AF29" s="39"/>
      <c r="AG29" s="39"/>
    </row>
    <row r="30" spans="1:33" ht="15" customHeight="1">
      <c r="A30" s="301" t="str">
        <f t="shared" si="3"/>
        <v>STB</v>
      </c>
      <c r="B30" s="54" t="e">
        <f>(F20+H20)*'6-Opbouw uurtarief productie'!$E$47</f>
        <v>#DIV/0!</v>
      </c>
      <c r="C30" s="54" t="e">
        <f>(G20+I20)*'6-Opbouw uurtarief productie'!$E$47</f>
        <v>#DIV/0!</v>
      </c>
      <c r="D30" s="55" t="e">
        <f t="shared" si="4"/>
        <v>#DIV/0!</v>
      </c>
      <c r="E30" s="55" t="e">
        <f>J20*'7-Opbouw uurtarief toezicht'!$E$47</f>
        <v>#DIV/0!</v>
      </c>
      <c r="F30" s="55" t="e">
        <f>K20*'7-Opbouw uurtarief toezicht'!$E$47</f>
        <v>#DIV/0!</v>
      </c>
      <c r="G30" s="233" t="e">
        <f t="shared" si="5"/>
        <v>#DIV/0!</v>
      </c>
      <c r="H30" s="304">
        <f>SUMIF('8-Additionele kosten'!A:A,'2-Kosten per locatie'!A30,'8-Additionele kosten'!H:H)</f>
        <v>0</v>
      </c>
      <c r="I30" s="304">
        <f>SUMIF('9-vloeronderhoud'!A:A,A30,'9-vloeronderhoud'!J:J)</f>
        <v>0</v>
      </c>
      <c r="J30" s="304">
        <f>SUMIF('10-Glasbewassing'!A:A,'2-Kosten per locatie'!A30,'10-Glasbewassing'!I:I)</f>
        <v>0</v>
      </c>
      <c r="K30" s="304">
        <f>SUMIF('11-Sanitaire voorzieningen'!A:A,'2-Kosten per locatie'!A30,'11-Sanitaire voorzieningen'!E:E)</f>
        <v>0</v>
      </c>
      <c r="L30" s="304" t="e">
        <f t="shared" si="6"/>
        <v>#DIV/0!</v>
      </c>
      <c r="M30" s="304" t="e">
        <f t="shared" si="8"/>
        <v>#DIV/0!</v>
      </c>
      <c r="Z30" s="53"/>
      <c r="AA30" s="39"/>
      <c r="AB30" s="39"/>
      <c r="AC30" s="39"/>
      <c r="AD30" s="39"/>
      <c r="AE30" s="39"/>
      <c r="AF30" s="39"/>
      <c r="AG30" s="39"/>
    </row>
    <row r="31" spans="1:33" ht="15" customHeight="1">
      <c r="A31" s="301" t="str">
        <f t="shared" si="3"/>
        <v>VDP</v>
      </c>
      <c r="B31" s="54" t="e">
        <f>(F21+H21)*'6-Opbouw uurtarief productie'!$E$47</f>
        <v>#DIV/0!</v>
      </c>
      <c r="C31" s="54" t="e">
        <f>(G21+I21)*'6-Opbouw uurtarief productie'!$E$47</f>
        <v>#DIV/0!</v>
      </c>
      <c r="D31" s="55" t="e">
        <f t="shared" si="4"/>
        <v>#DIV/0!</v>
      </c>
      <c r="E31" s="55" t="e">
        <f>J21*'7-Opbouw uurtarief toezicht'!$E$47</f>
        <v>#DIV/0!</v>
      </c>
      <c r="F31" s="55" t="e">
        <f>K21*'7-Opbouw uurtarief toezicht'!$E$47</f>
        <v>#DIV/0!</v>
      </c>
      <c r="G31" s="233" t="e">
        <f t="shared" si="5"/>
        <v>#DIV/0!</v>
      </c>
      <c r="H31" s="304">
        <f>SUMIF('8-Additionele kosten'!A:A,'2-Kosten per locatie'!A31,'8-Additionele kosten'!H:H)</f>
        <v>0</v>
      </c>
      <c r="I31" s="304">
        <f>SUMIF('9-vloeronderhoud'!A:A,A31,'9-vloeronderhoud'!J:J)</f>
        <v>0</v>
      </c>
      <c r="J31" s="304">
        <f>SUMIF('10-Glasbewassing'!A:A,'2-Kosten per locatie'!A31,'10-Glasbewassing'!I:I)</f>
        <v>0</v>
      </c>
      <c r="K31" s="304">
        <f>SUMIF('11-Sanitaire voorzieningen'!A:A,'2-Kosten per locatie'!A31,'11-Sanitaire voorzieningen'!E:E)</f>
        <v>0</v>
      </c>
      <c r="L31" s="304" t="e">
        <f t="shared" si="6"/>
        <v>#DIV/0!</v>
      </c>
      <c r="M31" s="304" t="e">
        <f t="shared" si="8"/>
        <v>#DIV/0!</v>
      </c>
      <c r="Z31" s="53"/>
      <c r="AA31" s="39"/>
      <c r="AB31" s="39"/>
      <c r="AC31" s="39"/>
      <c r="AD31" s="39"/>
      <c r="AE31" s="39"/>
      <c r="AF31" s="39"/>
      <c r="AG31" s="39"/>
    </row>
    <row r="32" spans="1:33" s="56" customFormat="1" ht="15" customHeight="1">
      <c r="A32" s="303" t="s">
        <v>39</v>
      </c>
      <c r="B32" s="305" t="e">
        <f t="shared" ref="B32:M32" si="9">SUM(B25:B31)</f>
        <v>#DIV/0!</v>
      </c>
      <c r="C32" s="305" t="e">
        <f t="shared" si="9"/>
        <v>#DIV/0!</v>
      </c>
      <c r="D32" s="305" t="e">
        <f t="shared" si="9"/>
        <v>#DIV/0!</v>
      </c>
      <c r="E32" s="305" t="e">
        <f t="shared" si="9"/>
        <v>#DIV/0!</v>
      </c>
      <c r="F32" s="305" t="e">
        <f t="shared" si="9"/>
        <v>#DIV/0!</v>
      </c>
      <c r="G32" s="306" t="e">
        <f t="shared" si="9"/>
        <v>#DIV/0!</v>
      </c>
      <c r="H32" s="306">
        <f t="shared" si="9"/>
        <v>0</v>
      </c>
      <c r="I32" s="490">
        <f>SUM(I25:I31)</f>
        <v>0</v>
      </c>
      <c r="J32" s="306">
        <f t="shared" si="9"/>
        <v>0</v>
      </c>
      <c r="K32" s="306">
        <f t="shared" si="9"/>
        <v>0</v>
      </c>
      <c r="L32" s="306" t="e">
        <f t="shared" si="9"/>
        <v>#DIV/0!</v>
      </c>
      <c r="M32" s="306" t="e">
        <f t="shared" si="9"/>
        <v>#DIV/0!</v>
      </c>
      <c r="V32" s="53"/>
      <c r="W32" s="53"/>
      <c r="X32" s="53"/>
      <c r="Y32" s="53"/>
      <c r="Z32" s="53"/>
    </row>
    <row r="33" spans="11:33" ht="14.1" customHeight="1">
      <c r="AC33" s="53"/>
      <c r="AD33" s="53"/>
      <c r="AE33" s="53"/>
      <c r="AF33" s="53"/>
      <c r="AG33" s="53"/>
    </row>
    <row r="34" spans="11:33" ht="14.1" customHeight="1">
      <c r="L34" s="82"/>
    </row>
    <row r="35" spans="11:33" ht="14.1" customHeight="1">
      <c r="L35" s="82"/>
    </row>
    <row r="37" spans="11:33" ht="14.1" customHeight="1">
      <c r="K37" s="82"/>
    </row>
  </sheetData>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N41"/>
  <sheetViews>
    <sheetView showGridLines="0" zoomScale="85" zoomScaleNormal="85" workbookViewId="0">
      <pane ySplit="9" topLeftCell="A10" activePane="bottomLeft" state="frozen"/>
      <selection pane="bottomLeft" activeCell="A8" sqref="A8"/>
      <selection activeCell="B1" sqref="B1"/>
    </sheetView>
  </sheetViews>
  <sheetFormatPr defaultColWidth="9.140625" defaultRowHeight="13.5"/>
  <cols>
    <col min="1" max="1" width="29.7109375" style="57" customWidth="1"/>
    <col min="2" max="2" width="9.140625" style="57" customWidth="1"/>
    <col min="3" max="5" width="9.140625" style="57"/>
    <col min="6" max="6" width="9.140625" style="57" customWidth="1"/>
    <col min="7" max="7" width="9.140625" style="57"/>
    <col min="8" max="8" width="9.85546875" style="57" customWidth="1"/>
    <col min="9" max="9" width="21.7109375" style="57" customWidth="1"/>
    <col min="10" max="10" width="2.5703125" style="57" customWidth="1"/>
    <col min="11" max="11" width="9.5703125" style="57" customWidth="1"/>
    <col min="12" max="12" width="9.140625" style="58"/>
    <col min="13" max="13" width="3.28515625" style="57" customWidth="1"/>
    <col min="14" max="14" width="9.140625" style="58"/>
    <col min="15" max="15" width="9.140625" style="2"/>
    <col min="16" max="16" width="30.42578125" style="2" customWidth="1"/>
    <col min="17" max="16384" width="9.140625" style="2"/>
  </cols>
  <sheetData>
    <row r="1" spans="1:14">
      <c r="A1" s="470" t="s">
        <v>4</v>
      </c>
    </row>
    <row r="3" spans="1:14" ht="15.75">
      <c r="A3" s="37" t="str">
        <f>'2-Kosten per locatie'!A3</f>
        <v>Naam opdrachtgever</v>
      </c>
      <c r="B3" s="46" t="str">
        <f>'2-Kosten per locatie'!B3</f>
        <v>mboRijnland</v>
      </c>
      <c r="C3" s="59"/>
    </row>
    <row r="4" spans="1:14" ht="15.75">
      <c r="A4" s="37" t="str">
        <f>'2-Kosten per locatie'!A4</f>
        <v>Calculatie onderdeel</v>
      </c>
      <c r="B4" s="46" t="e">
        <f ca="1">MID(CELL("bestandsnaam",$B$7),SEARCH("]",CELL("bestandsnaam",$B$7),1)+1,256)</f>
        <v>#VALUE!</v>
      </c>
      <c r="C4" s="46"/>
    </row>
    <row r="5" spans="1:14" ht="15.75">
      <c r="A5" s="37" t="str">
        <f>'2-Kosten per locatie'!A5</f>
        <v>Gebouw/plaats</v>
      </c>
      <c r="B5" s="46" t="str">
        <f>'2-Kosten per locatie'!B5</f>
        <v>Leiden, Woerden, Zoetermeer en Gouda</v>
      </c>
      <c r="C5" s="46"/>
    </row>
    <row r="6" spans="1:14" ht="34.15" customHeight="1">
      <c r="A6" s="37" t="str">
        <f>'2-Kosten per locatie'!A6</f>
        <v>Referentie nummer</v>
      </c>
      <c r="B6" s="46" t="str">
        <f>'2-Kosten per locatie'!B6</f>
        <v>Invoer</v>
      </c>
      <c r="C6" s="46"/>
      <c r="F6" s="479"/>
      <c r="G6" s="497" t="s">
        <v>52</v>
      </c>
      <c r="H6" s="498"/>
      <c r="I6" s="482" t="e">
        <f>SUM('4-Basis ruimtestaat'!S:S)/SUM('4-Basis ruimtestaat'!M:N)</f>
        <v>#DIV/0!</v>
      </c>
      <c r="J6" s="480"/>
    </row>
    <row r="7" spans="1:14">
      <c r="A7" s="60"/>
      <c r="B7" s="61"/>
      <c r="C7" s="61"/>
      <c r="D7" s="62"/>
      <c r="E7" s="63"/>
      <c r="F7" s="63"/>
      <c r="G7" s="63"/>
      <c r="H7" s="63"/>
      <c r="I7" s="64"/>
      <c r="J7" s="65"/>
      <c r="K7" s="66"/>
      <c r="M7" s="66"/>
      <c r="N7" s="67"/>
    </row>
    <row r="8" spans="1:14" ht="27.75" customHeight="1">
      <c r="A8" s="307" t="s">
        <v>53</v>
      </c>
      <c r="B8" s="308">
        <v>2</v>
      </c>
      <c r="C8" s="308">
        <v>7</v>
      </c>
      <c r="D8" s="308">
        <v>120</v>
      </c>
      <c r="E8" s="308">
        <v>164</v>
      </c>
      <c r="F8" s="308">
        <v>195</v>
      </c>
      <c r="G8" s="308">
        <v>200</v>
      </c>
      <c r="H8" s="308">
        <v>210</v>
      </c>
      <c r="I8" s="308">
        <v>255</v>
      </c>
      <c r="J8" s="66"/>
      <c r="K8" s="196"/>
      <c r="L8" s="309"/>
      <c r="M8" s="197"/>
      <c r="N8" s="2"/>
    </row>
    <row r="9" spans="1:14" ht="60.6" customHeight="1">
      <c r="A9" s="310" t="s">
        <v>54</v>
      </c>
      <c r="B9" s="495" t="s">
        <v>55</v>
      </c>
      <c r="C9" s="496"/>
      <c r="D9" s="496"/>
      <c r="E9" s="496"/>
      <c r="F9" s="496"/>
      <c r="G9" s="496"/>
      <c r="H9" s="496"/>
      <c r="I9" s="496"/>
      <c r="J9" s="66"/>
      <c r="K9" s="311" t="s">
        <v>56</v>
      </c>
      <c r="L9" s="312" t="s">
        <v>57</v>
      </c>
      <c r="M9" s="197"/>
      <c r="N9" s="2"/>
    </row>
    <row r="10" spans="1:14">
      <c r="A10" s="313" t="s">
        <v>58</v>
      </c>
      <c r="B10" s="472"/>
      <c r="C10" s="314"/>
      <c r="D10" s="472"/>
      <c r="E10" s="472"/>
      <c r="F10" s="317"/>
      <c r="G10" s="314"/>
      <c r="H10" s="317"/>
      <c r="I10" s="314"/>
      <c r="J10" s="246"/>
      <c r="K10" s="315">
        <f>SUMIF('4-Basis ruimtestaat'!G:G,'3-Productie normen'!A10,'4-Basis ruimtestaat'!I:I)</f>
        <v>2904.4399999999987</v>
      </c>
      <c r="L10" s="69"/>
      <c r="M10" s="66"/>
      <c r="N10" s="2"/>
    </row>
    <row r="11" spans="1:14">
      <c r="A11" s="313" t="s">
        <v>59</v>
      </c>
      <c r="B11" s="472"/>
      <c r="C11" s="314"/>
      <c r="D11" s="472"/>
      <c r="E11" s="472"/>
      <c r="F11" s="317"/>
      <c r="G11" s="314"/>
      <c r="H11" s="317"/>
      <c r="I11" s="314"/>
      <c r="J11" s="246"/>
      <c r="K11" s="315">
        <f>SUMIF('4-Basis ruimtestaat'!G:G,'3-Productie normen'!A11,'4-Basis ruimtestaat'!I:I)</f>
        <v>17332.150000000001</v>
      </c>
      <c r="L11" s="57"/>
      <c r="M11" s="66"/>
      <c r="N11" s="2"/>
    </row>
    <row r="12" spans="1:14">
      <c r="A12" s="313" t="s">
        <v>60</v>
      </c>
      <c r="B12" s="472"/>
      <c r="C12" s="472"/>
      <c r="D12" s="472"/>
      <c r="E12" s="472"/>
      <c r="F12" s="317"/>
      <c r="G12" s="314"/>
      <c r="H12" s="317"/>
      <c r="I12" s="472"/>
      <c r="J12" s="246"/>
      <c r="K12" s="315">
        <f>SUMIF('4-Basis ruimtestaat'!G:G,'3-Productie normen'!A12,'4-Basis ruimtestaat'!I:I)</f>
        <v>4298.6900000000005</v>
      </c>
      <c r="L12" s="57"/>
      <c r="N12" s="2"/>
    </row>
    <row r="13" spans="1:14">
      <c r="A13" s="313" t="s">
        <v>61</v>
      </c>
      <c r="B13" s="472"/>
      <c r="C13" s="472"/>
      <c r="D13" s="472"/>
      <c r="E13" s="472"/>
      <c r="F13" s="317"/>
      <c r="G13" s="314"/>
      <c r="H13" s="317"/>
      <c r="I13" s="314"/>
      <c r="J13" s="246"/>
      <c r="K13" s="315">
        <f>SUMIF('4-Basis ruimtestaat'!G:G,'3-Productie normen'!A13,'4-Basis ruimtestaat'!I:I)</f>
        <v>1856.8999999999985</v>
      </c>
      <c r="L13" s="57"/>
      <c r="N13" s="2"/>
    </row>
    <row r="14" spans="1:14">
      <c r="A14" s="316" t="s">
        <v>62</v>
      </c>
      <c r="B14" s="472"/>
      <c r="C14" s="472"/>
      <c r="D14" s="314"/>
      <c r="E14" s="472"/>
      <c r="F14" s="317"/>
      <c r="G14" s="314"/>
      <c r="H14" s="317"/>
      <c r="I14" s="314"/>
      <c r="J14" s="246"/>
      <c r="K14" s="315">
        <f>SUMIF('4-Basis ruimtestaat'!G:G,'3-Productie normen'!A14,'4-Basis ruimtestaat'!I:I)</f>
        <v>873.03000000000009</v>
      </c>
      <c r="L14" s="57"/>
      <c r="N14" s="2"/>
    </row>
    <row r="15" spans="1:14">
      <c r="A15" s="313" t="s">
        <v>63</v>
      </c>
      <c r="B15" s="317"/>
      <c r="C15" s="314"/>
      <c r="D15" s="317"/>
      <c r="E15" s="472"/>
      <c r="F15" s="317"/>
      <c r="G15" s="314"/>
      <c r="H15" s="317"/>
      <c r="I15" s="314"/>
      <c r="J15" s="246"/>
      <c r="K15" s="315">
        <f>SUMIF('4-Basis ruimtestaat'!G:G,'3-Productie normen'!A15,'4-Basis ruimtestaat'!I:I)</f>
        <v>189.40999999999997</v>
      </c>
      <c r="L15" s="57"/>
      <c r="N15" s="2"/>
    </row>
    <row r="16" spans="1:14">
      <c r="A16" s="313" t="s">
        <v>64</v>
      </c>
      <c r="B16" s="472"/>
      <c r="C16" s="472"/>
      <c r="D16" s="314"/>
      <c r="E16" s="472"/>
      <c r="F16" s="317"/>
      <c r="G16" s="317"/>
      <c r="H16" s="317"/>
      <c r="I16" s="314"/>
      <c r="J16" s="246"/>
      <c r="K16" s="315">
        <f>SUMIF('4-Basis ruimtestaat'!G:G,'3-Productie normen'!A16,'4-Basis ruimtestaat'!I:I)</f>
        <v>8906.16</v>
      </c>
      <c r="L16" s="57"/>
      <c r="N16" s="2"/>
    </row>
    <row r="17" spans="1:14">
      <c r="A17" s="313" t="s">
        <v>65</v>
      </c>
      <c r="B17" s="472"/>
      <c r="C17" s="472"/>
      <c r="D17" s="314"/>
      <c r="E17" s="472"/>
      <c r="F17" s="317"/>
      <c r="G17" s="317"/>
      <c r="H17" s="317"/>
      <c r="I17" s="314"/>
      <c r="J17" s="246"/>
      <c r="K17" s="315">
        <f>SUMIF('4-Basis ruimtestaat'!G:G,'3-Productie normen'!A17,'4-Basis ruimtestaat'!I:I)</f>
        <v>10559.529999999986</v>
      </c>
      <c r="L17" s="57"/>
      <c r="N17" s="2"/>
    </row>
    <row r="18" spans="1:14">
      <c r="A18" s="313" t="s">
        <v>66</v>
      </c>
      <c r="B18" s="472"/>
      <c r="C18" s="472"/>
      <c r="D18" s="314"/>
      <c r="E18" s="472"/>
      <c r="F18" s="317"/>
      <c r="G18" s="317"/>
      <c r="H18" s="317"/>
      <c r="I18" s="314"/>
      <c r="J18" s="246"/>
      <c r="K18" s="315">
        <f>SUMIF('4-Basis ruimtestaat'!G:G,'3-Productie normen'!A18,'4-Basis ruimtestaat'!I:I)</f>
        <v>4011.1699999999992</v>
      </c>
      <c r="L18" s="57"/>
      <c r="N18" s="2"/>
    </row>
    <row r="19" spans="1:14">
      <c r="A19" s="313" t="s">
        <v>67</v>
      </c>
      <c r="B19" s="472"/>
      <c r="C19" s="472"/>
      <c r="D19" s="314"/>
      <c r="E19" s="472"/>
      <c r="F19" s="317"/>
      <c r="G19" s="317"/>
      <c r="H19" s="317"/>
      <c r="I19" s="317"/>
      <c r="J19" s="246"/>
      <c r="K19" s="315">
        <f>SUMIF('4-Basis ruimtestaat'!G:G,'3-Productie normen'!A19,'4-Basis ruimtestaat'!I:I)</f>
        <v>10811.879999999994</v>
      </c>
      <c r="L19" s="57"/>
      <c r="N19" s="2"/>
    </row>
    <row r="20" spans="1:14">
      <c r="A20" s="316" t="s">
        <v>68</v>
      </c>
      <c r="B20" s="472"/>
      <c r="C20" s="472"/>
      <c r="D20" s="314"/>
      <c r="E20" s="472"/>
      <c r="F20" s="317"/>
      <c r="G20" s="317"/>
      <c r="H20" s="317"/>
      <c r="I20" s="317"/>
      <c r="J20" s="246"/>
      <c r="K20" s="315">
        <f>SUMIF('4-Basis ruimtestaat'!G:G,'3-Productie normen'!A20,'4-Basis ruimtestaat'!I:I)</f>
        <v>1248.4999999999998</v>
      </c>
      <c r="L20" s="57"/>
      <c r="N20" s="2"/>
    </row>
    <row r="21" spans="1:14">
      <c r="A21" s="316" t="s">
        <v>69</v>
      </c>
      <c r="B21" s="472"/>
      <c r="C21" s="472"/>
      <c r="D21" s="314"/>
      <c r="E21" s="472"/>
      <c r="F21" s="317"/>
      <c r="G21" s="314"/>
      <c r="H21" s="317"/>
      <c r="I21" s="314"/>
      <c r="J21" s="246"/>
      <c r="K21" s="315">
        <f>SUMIF('4-Basis ruimtestaat'!G:G,'3-Productie normen'!A21,'4-Basis ruimtestaat'!I:I)</f>
        <v>7414.2800000000043</v>
      </c>
      <c r="L21" s="57"/>
      <c r="N21" s="2"/>
    </row>
    <row r="22" spans="1:14">
      <c r="A22" s="316" t="s">
        <v>70</v>
      </c>
      <c r="B22" s="472"/>
      <c r="C22" s="472"/>
      <c r="D22" s="314"/>
      <c r="E22" s="472"/>
      <c r="F22" s="317"/>
      <c r="G22" s="314"/>
      <c r="H22" s="317"/>
      <c r="I22" s="314"/>
      <c r="J22" s="246"/>
      <c r="K22" s="315">
        <f>SUMIF('4-Basis ruimtestaat'!G:G,'3-Productie normen'!A22,'4-Basis ruimtestaat'!I:I)</f>
        <v>2441.9900000000007</v>
      </c>
      <c r="L22" s="57"/>
      <c r="N22" s="2"/>
    </row>
    <row r="23" spans="1:14">
      <c r="A23" s="316" t="s">
        <v>71</v>
      </c>
      <c r="B23" s="472"/>
      <c r="C23" s="472"/>
      <c r="D23" s="472"/>
      <c r="E23" s="472"/>
      <c r="F23" s="317"/>
      <c r="G23" s="472"/>
      <c r="H23" s="317"/>
      <c r="I23" s="472"/>
      <c r="J23" s="246"/>
      <c r="K23" s="315">
        <f>SUMIF('4-Basis ruimtestaat'!G:G,'3-Productie normen'!A23,'4-Basis ruimtestaat'!I:I)</f>
        <v>0</v>
      </c>
      <c r="L23" s="57"/>
      <c r="N23" s="2"/>
    </row>
    <row r="24" spans="1:14">
      <c r="A24" s="316" t="s">
        <v>72</v>
      </c>
      <c r="B24" s="472"/>
      <c r="C24" s="472"/>
      <c r="D24" s="472"/>
      <c r="E24" s="472"/>
      <c r="F24" s="317"/>
      <c r="G24" s="314"/>
      <c r="H24" s="317"/>
      <c r="I24" s="472"/>
      <c r="J24" s="246"/>
      <c r="K24" s="315">
        <f>SUMIF('4-Basis ruimtestaat'!G:G,'3-Productie normen'!A24,'4-Basis ruimtestaat'!I:I)</f>
        <v>195.12</v>
      </c>
      <c r="L24" s="57"/>
      <c r="N24" s="2"/>
    </row>
    <row r="25" spans="1:14">
      <c r="A25" s="316" t="s">
        <v>73</v>
      </c>
      <c r="B25" s="472"/>
      <c r="C25" s="472"/>
      <c r="D25" s="472"/>
      <c r="E25" s="472"/>
      <c r="F25" s="317"/>
      <c r="G25" s="314"/>
      <c r="H25" s="317"/>
      <c r="I25" s="314"/>
      <c r="J25" s="246"/>
      <c r="K25" s="315">
        <f>SUMIF('4-Basis ruimtestaat'!G:G,'3-Productie normen'!A25,'4-Basis ruimtestaat'!I:I)</f>
        <v>456.5</v>
      </c>
      <c r="L25" s="57"/>
      <c r="N25" s="2"/>
    </row>
    <row r="26" spans="1:14">
      <c r="A26" s="316" t="s">
        <v>74</v>
      </c>
      <c r="B26" s="472"/>
      <c r="C26" s="472"/>
      <c r="D26" s="472"/>
      <c r="E26" s="472"/>
      <c r="F26" s="472"/>
      <c r="G26" s="472"/>
      <c r="H26" s="472"/>
      <c r="I26" s="472"/>
      <c r="J26" s="246"/>
      <c r="K26" s="315">
        <f>SUMIF('4-Basis ruimtestaat'!G:G,'3-Productie normen'!A26,'4-Basis ruimtestaat'!I:I)</f>
        <v>16752.399999999994</v>
      </c>
      <c r="L26" s="57"/>
      <c r="N26" s="2"/>
    </row>
    <row r="27" spans="1:14">
      <c r="A27" s="316" t="s">
        <v>75</v>
      </c>
      <c r="B27" s="317"/>
      <c r="C27" s="317"/>
      <c r="D27" s="317"/>
      <c r="E27" s="317"/>
      <c r="F27" s="317"/>
      <c r="G27" s="317"/>
      <c r="H27" s="317"/>
      <c r="I27" s="317"/>
      <c r="J27" s="246"/>
      <c r="K27" s="315">
        <f>SUMIF('4-Basis ruimtestaat'!G:G,'3-Productie normen'!A27,'4-Basis ruimtestaat'!I:I)</f>
        <v>5273.670000000001</v>
      </c>
      <c r="L27" s="57"/>
      <c r="N27" s="2"/>
    </row>
    <row r="28" spans="1:14">
      <c r="A28" s="316" t="s">
        <v>76</v>
      </c>
      <c r="B28" s="318"/>
      <c r="C28" s="318"/>
      <c r="D28" s="318"/>
      <c r="E28" s="318"/>
      <c r="F28" s="318"/>
      <c r="G28" s="318"/>
      <c r="H28" s="318"/>
      <c r="I28" s="318"/>
      <c r="J28" s="246"/>
      <c r="K28" s="315">
        <f>SUMIF('4-Basis ruimtestaat'!G:G,'3-Productie normen'!A28,'4-Basis ruimtestaat'!I:I)</f>
        <v>3176.0199999999982</v>
      </c>
      <c r="L28" s="57"/>
      <c r="M28" s="68"/>
      <c r="N28" s="2"/>
    </row>
    <row r="29" spans="1:14">
      <c r="A29" s="319" t="s">
        <v>39</v>
      </c>
      <c r="B29" s="320"/>
      <c r="C29" s="320"/>
      <c r="D29" s="320"/>
      <c r="E29" s="320"/>
      <c r="F29" s="320"/>
      <c r="G29" s="320"/>
      <c r="H29" s="320"/>
      <c r="I29" s="320"/>
      <c r="J29" s="247"/>
      <c r="K29" s="321">
        <f>SUM(K10:K28)</f>
        <v>98701.839999999967</v>
      </c>
      <c r="L29" s="57"/>
      <c r="M29" s="66"/>
      <c r="N29" s="2"/>
    </row>
    <row r="30" spans="1:14">
      <c r="L30" s="57"/>
      <c r="M30" s="66"/>
      <c r="N30" s="2"/>
    </row>
    <row r="31" spans="1:14" ht="15">
      <c r="A31" s="322" t="s">
        <v>77</v>
      </c>
      <c r="B31" s="323">
        <v>2</v>
      </c>
      <c r="C31" s="323">
        <v>3</v>
      </c>
      <c r="D31" s="323">
        <v>4</v>
      </c>
      <c r="E31" s="323">
        <v>5</v>
      </c>
      <c r="F31" s="323">
        <v>6</v>
      </c>
      <c r="G31" s="323">
        <v>7</v>
      </c>
      <c r="H31" s="323">
        <v>9</v>
      </c>
      <c r="I31" s="323">
        <v>10</v>
      </c>
      <c r="J31" s="66"/>
      <c r="K31" s="58"/>
      <c r="L31" s="57"/>
      <c r="N31" s="2"/>
    </row>
    <row r="33" spans="1:3">
      <c r="A33" s="188" t="s">
        <v>78</v>
      </c>
      <c r="B33" s="188" t="s">
        <v>79</v>
      </c>
      <c r="C33" s="189" t="s">
        <v>80</v>
      </c>
    </row>
    <row r="34" spans="1:3">
      <c r="A34" s="71" t="s">
        <v>81</v>
      </c>
      <c r="B34" s="71">
        <v>2</v>
      </c>
      <c r="C34" s="198">
        <v>2</v>
      </c>
    </row>
    <row r="35" spans="1:3">
      <c r="A35" s="71" t="s">
        <v>82</v>
      </c>
      <c r="B35" s="71">
        <v>7</v>
      </c>
      <c r="C35" s="198">
        <v>3</v>
      </c>
    </row>
    <row r="36" spans="1:3">
      <c r="A36" s="71" t="s">
        <v>83</v>
      </c>
      <c r="B36" s="71">
        <v>120</v>
      </c>
      <c r="C36" s="198">
        <v>4</v>
      </c>
    </row>
    <row r="37" spans="1:3">
      <c r="A37" s="71" t="s">
        <v>84</v>
      </c>
      <c r="B37" s="71">
        <v>164</v>
      </c>
      <c r="C37" s="198">
        <v>5</v>
      </c>
    </row>
    <row r="38" spans="1:3">
      <c r="A38" s="71" t="s">
        <v>85</v>
      </c>
      <c r="B38" s="71">
        <v>195</v>
      </c>
      <c r="C38" s="198">
        <v>6</v>
      </c>
    </row>
    <row r="39" spans="1:3">
      <c r="A39" s="71" t="s">
        <v>86</v>
      </c>
      <c r="B39" s="71">
        <v>200</v>
      </c>
      <c r="C39" s="198">
        <v>7</v>
      </c>
    </row>
    <row r="40" spans="1:3">
      <c r="A40" s="72" t="s">
        <v>87</v>
      </c>
      <c r="B40" s="72">
        <v>210</v>
      </c>
      <c r="C40" s="198">
        <v>8</v>
      </c>
    </row>
    <row r="41" spans="1:3">
      <c r="A41" s="72" t="s">
        <v>88</v>
      </c>
      <c r="B41" s="72">
        <v>255</v>
      </c>
      <c r="C41" s="198">
        <v>9</v>
      </c>
    </row>
  </sheetData>
  <mergeCells count="2">
    <mergeCell ref="B9:I9"/>
    <mergeCell ref="G6:H6"/>
  </mergeCells>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T2247"/>
  <sheetViews>
    <sheetView showGridLines="0" showZeros="0" zoomScale="70" zoomScaleNormal="70" zoomScalePageLayoutView="75" workbookViewId="0">
      <pane xSplit="1" ySplit="9" topLeftCell="C10" activePane="bottomRight" state="frozen"/>
      <selection pane="bottomRight" activeCell="M19" sqref="M19"/>
      <selection pane="bottomLeft" activeCell="B1" sqref="B1"/>
      <selection pane="topRight" activeCell="B1" sqref="B1"/>
    </sheetView>
  </sheetViews>
  <sheetFormatPr defaultColWidth="8.7109375" defaultRowHeight="14.1" customHeight="1"/>
  <cols>
    <col min="1" max="1" width="6.140625" style="57" bestFit="1" customWidth="1"/>
    <col min="2" max="2" width="27.5703125" style="57" customWidth="1"/>
    <col min="3" max="3" width="35.42578125" style="57" customWidth="1"/>
    <col min="4" max="4" width="21.140625" style="57" bestFit="1" customWidth="1"/>
    <col min="5" max="5" width="20.28515625" style="251" bestFit="1" customWidth="1"/>
    <col min="6" max="6" width="23.42578125" style="57" customWidth="1"/>
    <col min="7" max="7" width="26.140625" style="57" bestFit="1" customWidth="1"/>
    <col min="8" max="8" width="12.140625" style="57" bestFit="1" customWidth="1"/>
    <col min="9" max="9" width="8" style="57" bestFit="1" customWidth="1"/>
    <col min="10" max="10" width="17.85546875" style="73" bestFit="1" customWidth="1"/>
    <col min="11" max="11" width="13.28515625" style="90" bestFit="1" customWidth="1"/>
    <col min="12" max="12" width="16.7109375" style="90" bestFit="1" customWidth="1"/>
    <col min="13" max="14" width="12.5703125" style="57" bestFit="1" customWidth="1"/>
    <col min="15" max="15" width="12" style="57" bestFit="1" customWidth="1"/>
    <col min="16" max="16" width="17" style="57" customWidth="1"/>
    <col min="17" max="17" width="35.140625" style="57" customWidth="1"/>
    <col min="18" max="18" width="3" style="57" customWidth="1"/>
    <col min="19" max="19" width="11.140625" style="57" customWidth="1"/>
    <col min="20" max="20" width="15.5703125" style="2" bestFit="1" customWidth="1"/>
    <col min="21" max="16384" width="8.7109375" style="2"/>
  </cols>
  <sheetData>
    <row r="1" spans="1:19" ht="13.5">
      <c r="K1" s="57"/>
      <c r="L1" s="58"/>
    </row>
    <row r="2" spans="1:19" ht="14.1" customHeight="1">
      <c r="A2" s="74">
        <v>2</v>
      </c>
      <c r="B2" s="199"/>
      <c r="C2" s="75"/>
      <c r="D2" s="76"/>
      <c r="E2" s="252"/>
      <c r="F2" s="77"/>
      <c r="G2" s="77"/>
      <c r="H2" s="78"/>
      <c r="I2" s="79"/>
      <c r="J2" s="80"/>
      <c r="K2" s="81"/>
      <c r="L2" s="81"/>
      <c r="M2" s="78"/>
      <c r="N2" s="78"/>
      <c r="O2" s="82"/>
      <c r="P2" s="82"/>
      <c r="Q2" s="77"/>
    </row>
    <row r="3" spans="1:19" ht="14.1" customHeight="1">
      <c r="A3" s="74">
        <v>3</v>
      </c>
      <c r="B3" s="37" t="str">
        <f>'2-Kosten per locatie'!A3</f>
        <v>Naam opdrachtgever</v>
      </c>
      <c r="C3" s="46" t="str">
        <f>'2-Kosten per locatie'!B3</f>
        <v>mboRijnland</v>
      </c>
      <c r="E3" s="253"/>
      <c r="H3" s="78"/>
      <c r="I3" s="79"/>
      <c r="J3" s="80"/>
      <c r="K3" s="81"/>
      <c r="L3" s="81"/>
      <c r="M3" s="78"/>
      <c r="N3" s="78"/>
      <c r="O3" s="82"/>
      <c r="P3" s="82"/>
      <c r="Q3" s="77"/>
    </row>
    <row r="4" spans="1:19" ht="14.1" customHeight="1">
      <c r="A4" s="74">
        <v>4</v>
      </c>
      <c r="B4" s="37" t="str">
        <f>'2-Kosten per locatie'!A4</f>
        <v>Calculatie onderdeel</v>
      </c>
      <c r="C4" s="46" t="e">
        <f ca="1">MID(CELL("bestandsnaam",$D$9),SEARCH("]",CELL("bestandsnaam",$D$9),1)+1,256)</f>
        <v>#VALUE!</v>
      </c>
      <c r="E4" s="254"/>
      <c r="H4" s="78"/>
      <c r="I4" s="79"/>
      <c r="J4" s="80"/>
      <c r="K4" s="81"/>
      <c r="L4" s="81"/>
      <c r="M4" s="78"/>
      <c r="N4" s="78"/>
      <c r="O4" s="82"/>
      <c r="P4" s="82"/>
      <c r="Q4" s="77"/>
    </row>
    <row r="5" spans="1:19" ht="14.1" customHeight="1">
      <c r="A5" s="74">
        <v>5</v>
      </c>
      <c r="B5" s="37" t="str">
        <f>'2-Kosten per locatie'!A5</f>
        <v>Gebouw/plaats</v>
      </c>
      <c r="C5" s="46" t="str">
        <f>'2-Kosten per locatie'!B5</f>
        <v>Leiden, Woerden, Zoetermeer en Gouda</v>
      </c>
      <c r="E5" s="253"/>
      <c r="H5" s="78"/>
      <c r="I5" s="79"/>
      <c r="J5" s="80"/>
      <c r="K5" s="81"/>
      <c r="L5" s="81"/>
      <c r="M5" s="78"/>
      <c r="N5" s="78"/>
      <c r="O5" s="82"/>
      <c r="P5" s="82"/>
      <c r="Q5" s="77"/>
    </row>
    <row r="6" spans="1:19" ht="14.1" customHeight="1">
      <c r="A6" s="74">
        <v>6</v>
      </c>
      <c r="B6" s="37" t="str">
        <f>'2-Kosten per locatie'!A6</f>
        <v>Referentie nummer</v>
      </c>
      <c r="C6" s="46" t="str">
        <f>'2-Kosten per locatie'!B6</f>
        <v>Invoer</v>
      </c>
      <c r="E6" s="253"/>
      <c r="H6" s="78"/>
      <c r="I6" s="79"/>
      <c r="J6" s="80"/>
      <c r="K6" s="81"/>
      <c r="L6" s="81"/>
      <c r="M6" s="78"/>
      <c r="N6" s="78"/>
      <c r="O6" s="82"/>
      <c r="P6" s="499" t="s">
        <v>89</v>
      </c>
      <c r="Q6" s="77"/>
    </row>
    <row r="7" spans="1:19" ht="18" customHeight="1">
      <c r="A7" s="74">
        <v>7</v>
      </c>
      <c r="B7" s="37" t="str">
        <f>'2-Kosten per locatie'!A7</f>
        <v>Naam dienstverlener</v>
      </c>
      <c r="C7" s="46" t="str">
        <f>'2-Kosten per locatie'!B7</f>
        <v>Invoer</v>
      </c>
      <c r="E7" s="253"/>
      <c r="H7" s="78"/>
      <c r="I7" s="79"/>
      <c r="J7" s="80"/>
      <c r="K7" s="81"/>
      <c r="L7" s="81"/>
      <c r="M7" s="78"/>
      <c r="N7" s="78"/>
      <c r="O7" s="82"/>
      <c r="P7" s="500"/>
      <c r="Q7" s="77"/>
    </row>
    <row r="8" spans="1:19" ht="14.1" customHeight="1">
      <c r="A8" s="74">
        <v>8</v>
      </c>
      <c r="B8" s="77"/>
      <c r="C8" s="77"/>
      <c r="D8" s="76"/>
      <c r="E8" s="252"/>
      <c r="F8" s="77"/>
      <c r="G8" s="77"/>
      <c r="H8" s="78"/>
      <c r="I8" s="79"/>
      <c r="J8" s="80"/>
      <c r="K8" s="81"/>
      <c r="L8" s="81"/>
      <c r="M8" s="78"/>
      <c r="N8" s="78"/>
      <c r="O8" s="78"/>
      <c r="P8" s="324">
        <f>'3-Productie normen'!L8</f>
        <v>0</v>
      </c>
      <c r="Q8" s="77"/>
    </row>
    <row r="9" spans="1:19" ht="44.1" customHeight="1">
      <c r="A9" s="74">
        <v>9</v>
      </c>
      <c r="B9" s="220" t="s">
        <v>90</v>
      </c>
      <c r="C9" s="220" t="s">
        <v>91</v>
      </c>
      <c r="D9" s="220" t="s">
        <v>92</v>
      </c>
      <c r="E9" s="220" t="s">
        <v>93</v>
      </c>
      <c r="F9" s="220" t="s">
        <v>94</v>
      </c>
      <c r="G9" s="220" t="s">
        <v>95</v>
      </c>
      <c r="H9" s="325" t="s">
        <v>96</v>
      </c>
      <c r="I9" s="326" t="s">
        <v>97</v>
      </c>
      <c r="J9" s="327" t="s">
        <v>98</v>
      </c>
      <c r="K9" s="195" t="s">
        <v>99</v>
      </c>
      <c r="L9" s="195" t="s">
        <v>100</v>
      </c>
      <c r="M9" s="327" t="s">
        <v>101</v>
      </c>
      <c r="N9" s="327" t="s">
        <v>102</v>
      </c>
      <c r="O9" s="327" t="s">
        <v>103</v>
      </c>
      <c r="P9" s="327" t="s">
        <v>57</v>
      </c>
      <c r="Q9" s="200" t="s">
        <v>104</v>
      </c>
      <c r="R9" s="201"/>
      <c r="S9" s="200" t="s">
        <v>105</v>
      </c>
    </row>
    <row r="10" spans="1:19" s="13" customFormat="1" ht="14.1" customHeight="1">
      <c r="A10" s="74">
        <v>10</v>
      </c>
      <c r="B10" s="300" t="s">
        <v>32</v>
      </c>
      <c r="C10" s="300" t="s">
        <v>106</v>
      </c>
      <c r="D10" s="328" t="s">
        <v>107</v>
      </c>
      <c r="E10" s="329" t="s">
        <v>108</v>
      </c>
      <c r="F10" s="300" t="s">
        <v>109</v>
      </c>
      <c r="G10" s="300" t="s">
        <v>59</v>
      </c>
      <c r="H10" s="70" t="s">
        <v>110</v>
      </c>
      <c r="I10" s="330">
        <v>103.79</v>
      </c>
      <c r="J10" s="331">
        <f t="shared" ref="J10:J73" si="0">SUM(K10:L10)</f>
        <v>200</v>
      </c>
      <c r="K10" s="260">
        <v>200</v>
      </c>
      <c r="L10" s="260"/>
      <c r="M10" s="259" t="e">
        <f>IF(K10="nio",0,IF(K10&gt;0,K10*I10/O10,0))*VLOOKUP(B10,'2-Kosten per locatie'!$A$14:$C$21,3,FALSE)</f>
        <v>#DIV/0!</v>
      </c>
      <c r="N10" s="259">
        <f>IF(L10&gt;0,L10*I10/P10,0)*VLOOKUP(B10,'2-Kosten per locatie'!$A$14:$C$21,3,FALSE)</f>
        <v>0</v>
      </c>
      <c r="O10" s="332">
        <f>IF(K10="nio",0,IF(K10&gt;0,VLOOKUP(G10,'3-Productie normen'!A:L,VLOOKUP(K10,'3-Productie normen'!$B$34:$C$41,2,FALSE),FALSE)))</f>
        <v>0</v>
      </c>
      <c r="P10" s="332">
        <f t="shared" ref="P10:P73" si="1">IF(L10&gt;0,O10*$P$8,0)</f>
        <v>0</v>
      </c>
      <c r="Q10" s="333"/>
      <c r="R10" s="57"/>
      <c r="S10" s="334">
        <f t="shared" ref="S10:S73" si="2">J10*I10</f>
        <v>20758</v>
      </c>
    </row>
    <row r="11" spans="1:19" ht="14.1" customHeight="1">
      <c r="A11" s="74">
        <v>11</v>
      </c>
      <c r="B11" s="300" t="s">
        <v>32</v>
      </c>
      <c r="C11" s="300" t="s">
        <v>106</v>
      </c>
      <c r="D11" s="328" t="s">
        <v>107</v>
      </c>
      <c r="E11" s="329" t="s">
        <v>111</v>
      </c>
      <c r="F11" s="300" t="s">
        <v>112</v>
      </c>
      <c r="G11" s="300" t="s">
        <v>58</v>
      </c>
      <c r="H11" s="70" t="s">
        <v>113</v>
      </c>
      <c r="I11" s="330">
        <v>7.28</v>
      </c>
      <c r="J11" s="331">
        <f t="shared" si="0"/>
        <v>200</v>
      </c>
      <c r="K11" s="260">
        <v>200</v>
      </c>
      <c r="L11" s="260"/>
      <c r="M11" s="259" t="e">
        <f>IF(K11="nio",0,IF(K11&gt;0,K11*I11/O11,0))*VLOOKUP(B11,'2-Kosten per locatie'!$A$14:$C$21,3,FALSE)</f>
        <v>#DIV/0!</v>
      </c>
      <c r="N11" s="259">
        <f>IF(L11&gt;0,L11*I11/P11,0)*VLOOKUP(B11,'2-Kosten per locatie'!$A$14:$C$21,3,FALSE)</f>
        <v>0</v>
      </c>
      <c r="O11" s="332">
        <f>IF(K11="nio",0,IF(K11&gt;0,VLOOKUP(G11,'3-Productie normen'!A:L,VLOOKUP(K11,'3-Productie normen'!$B$34:$C$41,2,FALSE),FALSE)))</f>
        <v>0</v>
      </c>
      <c r="P11" s="332">
        <f t="shared" si="1"/>
        <v>0</v>
      </c>
      <c r="Q11" s="333"/>
      <c r="S11" s="334">
        <f t="shared" si="2"/>
        <v>1456</v>
      </c>
    </row>
    <row r="12" spans="1:19" ht="14.1" customHeight="1">
      <c r="A12" s="74">
        <v>12</v>
      </c>
      <c r="B12" s="300" t="s">
        <v>32</v>
      </c>
      <c r="C12" s="300" t="s">
        <v>106</v>
      </c>
      <c r="D12" s="328" t="s">
        <v>107</v>
      </c>
      <c r="E12" s="329" t="s">
        <v>114</v>
      </c>
      <c r="F12" s="300" t="s">
        <v>115</v>
      </c>
      <c r="G12" s="300" t="s">
        <v>69</v>
      </c>
      <c r="H12" s="70" t="s">
        <v>113</v>
      </c>
      <c r="I12" s="330">
        <v>12.38</v>
      </c>
      <c r="J12" s="331">
        <f t="shared" si="0"/>
        <v>120</v>
      </c>
      <c r="K12" s="260">
        <v>120</v>
      </c>
      <c r="L12" s="260"/>
      <c r="M12" s="259" t="e">
        <f>IF(K12="nio",0,IF(K12&gt;0,K12*I12/O12,0))*VLOOKUP(B12,'2-Kosten per locatie'!$A$14:$C$21,3,FALSE)</f>
        <v>#DIV/0!</v>
      </c>
      <c r="N12" s="259">
        <f>IF(L12&gt;0,L12*I12/P12,0)*VLOOKUP(B12,'2-Kosten per locatie'!$A$14:$C$21,3,FALSE)</f>
        <v>0</v>
      </c>
      <c r="O12" s="332">
        <f>IF(K12="nio",0,IF(K12&gt;0,VLOOKUP(G12,'3-Productie normen'!A:L,VLOOKUP(K12,'3-Productie normen'!$B$34:$C$41,2,FALSE),FALSE)))</f>
        <v>0</v>
      </c>
      <c r="P12" s="332">
        <f t="shared" si="1"/>
        <v>0</v>
      </c>
      <c r="Q12" s="333"/>
      <c r="S12" s="334">
        <f t="shared" si="2"/>
        <v>1485.6000000000001</v>
      </c>
    </row>
    <row r="13" spans="1:19" ht="14.1" customHeight="1">
      <c r="A13" s="74">
        <v>13</v>
      </c>
      <c r="B13" s="300" t="s">
        <v>32</v>
      </c>
      <c r="C13" s="300" t="s">
        <v>106</v>
      </c>
      <c r="D13" s="328" t="s">
        <v>107</v>
      </c>
      <c r="E13" s="329" t="s">
        <v>116</v>
      </c>
      <c r="F13" s="70" t="s">
        <v>117</v>
      </c>
      <c r="G13" s="70" t="s">
        <v>58</v>
      </c>
      <c r="H13" s="70" t="s">
        <v>113</v>
      </c>
      <c r="I13" s="330">
        <v>3.27</v>
      </c>
      <c r="J13" s="331">
        <f t="shared" si="0"/>
        <v>200</v>
      </c>
      <c r="K13" s="260">
        <v>200</v>
      </c>
      <c r="L13" s="260"/>
      <c r="M13" s="259" t="e">
        <f>IF(K13="nio",0,IF(K13&gt;0,K13*I13/O13,0))*VLOOKUP(B13,'2-Kosten per locatie'!$A$14:$C$21,3,FALSE)</f>
        <v>#DIV/0!</v>
      </c>
      <c r="N13" s="259">
        <f>IF(L13&gt;0,L13*I13/P13,0)*VLOOKUP(B13,'2-Kosten per locatie'!$A$14:$C$21,3,FALSE)</f>
        <v>0</v>
      </c>
      <c r="O13" s="332">
        <f>IF(K13="nio",0,IF(K13&gt;0,VLOOKUP(G13,'3-Productie normen'!A:L,VLOOKUP(K13,'3-Productie normen'!$B$34:$C$41,2,FALSE),FALSE)))</f>
        <v>0</v>
      </c>
      <c r="P13" s="332">
        <f t="shared" si="1"/>
        <v>0</v>
      </c>
      <c r="Q13" s="333"/>
      <c r="S13" s="334">
        <f t="shared" si="2"/>
        <v>654</v>
      </c>
    </row>
    <row r="14" spans="1:19" ht="14.1" customHeight="1">
      <c r="A14" s="74">
        <v>14</v>
      </c>
      <c r="B14" s="300" t="s">
        <v>32</v>
      </c>
      <c r="C14" s="300" t="s">
        <v>106</v>
      </c>
      <c r="D14" s="328" t="s">
        <v>107</v>
      </c>
      <c r="E14" s="255" t="s">
        <v>118</v>
      </c>
      <c r="F14" s="84" t="s">
        <v>119</v>
      </c>
      <c r="G14" s="313" t="s">
        <v>76</v>
      </c>
      <c r="H14" s="70" t="s">
        <v>113</v>
      </c>
      <c r="I14" s="330">
        <v>1.23</v>
      </c>
      <c r="J14" s="331">
        <f t="shared" si="0"/>
        <v>0</v>
      </c>
      <c r="K14" s="260" t="s">
        <v>120</v>
      </c>
      <c r="L14" s="260"/>
      <c r="M14" s="259">
        <f>IF(K14="nio",0,IF(K14&gt;0,K14*I14/O14,0))*VLOOKUP(B14,'2-Kosten per locatie'!$A$14:$C$21,3,FALSE)</f>
        <v>0</v>
      </c>
      <c r="N14" s="259">
        <f>IF(L14&gt;0,L14*I14/P14,0)*VLOOKUP(B14,'2-Kosten per locatie'!$A$14:$C$21,3,FALSE)</f>
        <v>0</v>
      </c>
      <c r="O14" s="332">
        <f>IF(K14="nio",0,IF(K14&gt;0,VLOOKUP(G14,'3-Productie normen'!A:L,VLOOKUP(K14,'3-Productie normen'!$B$34:$C$41,2,FALSE),FALSE)))</f>
        <v>0</v>
      </c>
      <c r="P14" s="332">
        <f t="shared" si="1"/>
        <v>0</v>
      </c>
      <c r="Q14" s="333"/>
      <c r="S14" s="334">
        <f t="shared" si="2"/>
        <v>0</v>
      </c>
    </row>
    <row r="15" spans="1:19" ht="14.1" customHeight="1">
      <c r="A15" s="74">
        <v>15</v>
      </c>
      <c r="B15" s="300" t="s">
        <v>32</v>
      </c>
      <c r="C15" s="300" t="s">
        <v>106</v>
      </c>
      <c r="D15" s="328" t="s">
        <v>107</v>
      </c>
      <c r="E15" s="329" t="s">
        <v>121</v>
      </c>
      <c r="F15" s="300" t="s">
        <v>122</v>
      </c>
      <c r="G15" s="300" t="s">
        <v>59</v>
      </c>
      <c r="H15" s="70" t="s">
        <v>113</v>
      </c>
      <c r="I15" s="330">
        <v>20.89</v>
      </c>
      <c r="J15" s="331">
        <f t="shared" si="0"/>
        <v>200</v>
      </c>
      <c r="K15" s="260">
        <v>200</v>
      </c>
      <c r="L15" s="260"/>
      <c r="M15" s="259" t="e">
        <f>IF(K15="nio",0,IF(K15&gt;0,K15*I15/O15,0))*VLOOKUP(B15,'2-Kosten per locatie'!$A$14:$C$21,3,FALSE)</f>
        <v>#DIV/0!</v>
      </c>
      <c r="N15" s="259">
        <f>IF(L15&gt;0,L15*I15/P15,0)*VLOOKUP(B15,'2-Kosten per locatie'!$A$14:$C$21,3,FALSE)</f>
        <v>0</v>
      </c>
      <c r="O15" s="332">
        <f>IF(K15="nio",0,IF(K15&gt;0,VLOOKUP(G15,'3-Productie normen'!A:L,VLOOKUP(K15,'3-Productie normen'!$B$34:$C$41,2,FALSE),FALSE)))</f>
        <v>0</v>
      </c>
      <c r="P15" s="332">
        <f t="shared" si="1"/>
        <v>0</v>
      </c>
      <c r="Q15" s="333"/>
      <c r="S15" s="334">
        <f t="shared" si="2"/>
        <v>4178</v>
      </c>
    </row>
    <row r="16" spans="1:19" ht="14.1" customHeight="1">
      <c r="A16" s="74">
        <v>16</v>
      </c>
      <c r="B16" s="300" t="s">
        <v>32</v>
      </c>
      <c r="C16" s="300" t="s">
        <v>106</v>
      </c>
      <c r="D16" s="328" t="s">
        <v>107</v>
      </c>
      <c r="E16" s="329" t="s">
        <v>123</v>
      </c>
      <c r="F16" s="300" t="s">
        <v>124</v>
      </c>
      <c r="G16" s="300" t="s">
        <v>74</v>
      </c>
      <c r="H16" s="70" t="s">
        <v>113</v>
      </c>
      <c r="I16" s="330">
        <v>2.09</v>
      </c>
      <c r="J16" s="331">
        <f t="shared" si="0"/>
        <v>0</v>
      </c>
      <c r="K16" s="260" t="s">
        <v>120</v>
      </c>
      <c r="L16" s="260"/>
      <c r="M16" s="259">
        <f>IF(K16="nio",0,IF(K16&gt;0,K16*I16/O16,0))*VLOOKUP(B16,'2-Kosten per locatie'!$A$14:$C$21,3,FALSE)</f>
        <v>0</v>
      </c>
      <c r="N16" s="259">
        <f>IF(L16&gt;0,L16*I16/P16,0)*VLOOKUP(B16,'2-Kosten per locatie'!$A$14:$C$21,3,FALSE)</f>
        <v>0</v>
      </c>
      <c r="O16" s="332">
        <f>IF(K16="nio",0,IF(K16&gt;0,VLOOKUP(G16,'3-Productie normen'!A:L,VLOOKUP(K16,'3-Productie normen'!$B$34:$C$41,2,FALSE),FALSE)))</f>
        <v>0</v>
      </c>
      <c r="P16" s="332">
        <f t="shared" si="1"/>
        <v>0</v>
      </c>
      <c r="Q16" s="333"/>
      <c r="S16" s="334">
        <f t="shared" si="2"/>
        <v>0</v>
      </c>
    </row>
    <row r="17" spans="1:19" ht="14.1" customHeight="1">
      <c r="A17" s="74">
        <v>17</v>
      </c>
      <c r="B17" s="300" t="s">
        <v>32</v>
      </c>
      <c r="C17" s="300" t="s">
        <v>106</v>
      </c>
      <c r="D17" s="328" t="s">
        <v>107</v>
      </c>
      <c r="E17" s="329" t="s">
        <v>125</v>
      </c>
      <c r="F17" s="300" t="s">
        <v>126</v>
      </c>
      <c r="G17" s="300" t="s">
        <v>69</v>
      </c>
      <c r="H17" s="70" t="s">
        <v>113</v>
      </c>
      <c r="I17" s="330">
        <v>6.93</v>
      </c>
      <c r="J17" s="331">
        <f t="shared" si="0"/>
        <v>120</v>
      </c>
      <c r="K17" s="260">
        <v>120</v>
      </c>
      <c r="L17" s="260"/>
      <c r="M17" s="259" t="e">
        <f>IF(K17="nio",0,IF(K17&gt;0,K17*I17/O17,0))*VLOOKUP(B17,'2-Kosten per locatie'!$A$14:$C$21,3,FALSE)</f>
        <v>#DIV/0!</v>
      </c>
      <c r="N17" s="259">
        <f>IF(L17&gt;0,L17*I17/P17,0)*VLOOKUP(B17,'2-Kosten per locatie'!$A$14:$C$21,3,FALSE)</f>
        <v>0</v>
      </c>
      <c r="O17" s="332">
        <f>IF(K17="nio",0,IF(K17&gt;0,VLOOKUP(G17,'3-Productie normen'!A:L,VLOOKUP(K17,'3-Productie normen'!$B$34:$C$41,2,FALSE),FALSE)))</f>
        <v>0</v>
      </c>
      <c r="P17" s="332">
        <f t="shared" si="1"/>
        <v>0</v>
      </c>
      <c r="Q17" s="333"/>
      <c r="S17" s="334">
        <f t="shared" si="2"/>
        <v>831.59999999999991</v>
      </c>
    </row>
    <row r="18" spans="1:19" ht="14.1" customHeight="1">
      <c r="A18" s="74">
        <v>18</v>
      </c>
      <c r="B18" s="300" t="s">
        <v>32</v>
      </c>
      <c r="C18" s="300" t="s">
        <v>106</v>
      </c>
      <c r="D18" s="328" t="s">
        <v>107</v>
      </c>
      <c r="E18" s="329" t="s">
        <v>127</v>
      </c>
      <c r="F18" s="70" t="s">
        <v>124</v>
      </c>
      <c r="G18" s="70" t="s">
        <v>74</v>
      </c>
      <c r="H18" s="70" t="s">
        <v>113</v>
      </c>
      <c r="I18" s="330">
        <v>0.74</v>
      </c>
      <c r="J18" s="331">
        <f t="shared" si="0"/>
        <v>0</v>
      </c>
      <c r="K18" s="260" t="s">
        <v>120</v>
      </c>
      <c r="L18" s="260"/>
      <c r="M18" s="259">
        <f>IF(K18="nio",0,IF(K18&gt;0,K18*I18/O18,0))*VLOOKUP(B18,'2-Kosten per locatie'!$A$14:$C$21,3,FALSE)</f>
        <v>0</v>
      </c>
      <c r="N18" s="259">
        <f>IF(L18&gt;0,L18*I18/P18,0)*VLOOKUP(B18,'2-Kosten per locatie'!$A$14:$C$21,3,FALSE)</f>
        <v>0</v>
      </c>
      <c r="O18" s="332">
        <f>IF(K18="nio",0,IF(K18&gt;0,VLOOKUP(G18,'3-Productie normen'!A:L,VLOOKUP(K18,'3-Productie normen'!$B$34:$C$41,2,FALSE),FALSE)))</f>
        <v>0</v>
      </c>
      <c r="P18" s="332">
        <f t="shared" si="1"/>
        <v>0</v>
      </c>
      <c r="Q18" s="333"/>
      <c r="S18" s="334">
        <f t="shared" si="2"/>
        <v>0</v>
      </c>
    </row>
    <row r="19" spans="1:19" ht="14.1" customHeight="1">
      <c r="A19" s="74">
        <v>19</v>
      </c>
      <c r="B19" s="300" t="s">
        <v>32</v>
      </c>
      <c r="C19" s="300" t="s">
        <v>106</v>
      </c>
      <c r="D19" s="328" t="s">
        <v>107</v>
      </c>
      <c r="E19" s="255" t="s">
        <v>128</v>
      </c>
      <c r="F19" s="84" t="s">
        <v>129</v>
      </c>
      <c r="G19" s="313" t="s">
        <v>69</v>
      </c>
      <c r="H19" s="70" t="s">
        <v>113</v>
      </c>
      <c r="I19" s="330">
        <v>31.32</v>
      </c>
      <c r="J19" s="331">
        <f t="shared" si="0"/>
        <v>120</v>
      </c>
      <c r="K19" s="260">
        <v>120</v>
      </c>
      <c r="L19" s="260"/>
      <c r="M19" s="259" t="e">
        <f>IF(K19="nio",0,IF(K19&gt;0,K19*I19/O19,0))*VLOOKUP(B19,'2-Kosten per locatie'!$A$14:$C$21,3,FALSE)</f>
        <v>#DIV/0!</v>
      </c>
      <c r="N19" s="259">
        <f>IF(L19&gt;0,L19*I19/P19,0)*VLOOKUP(B19,'2-Kosten per locatie'!$A$14:$C$21,3,FALSE)</f>
        <v>0</v>
      </c>
      <c r="O19" s="332">
        <f>IF(K19="nio",0,IF(K19&gt;0,VLOOKUP(G19,'3-Productie normen'!A:L,VLOOKUP(K19,'3-Productie normen'!$B$34:$C$41,2,FALSE),FALSE)))</f>
        <v>0</v>
      </c>
      <c r="P19" s="332">
        <f t="shared" si="1"/>
        <v>0</v>
      </c>
      <c r="Q19" s="333"/>
      <c r="S19" s="334">
        <f t="shared" si="2"/>
        <v>3758.4</v>
      </c>
    </row>
    <row r="20" spans="1:19" ht="14.1" customHeight="1">
      <c r="A20" s="74">
        <v>20</v>
      </c>
      <c r="B20" s="300" t="s">
        <v>32</v>
      </c>
      <c r="C20" s="300" t="s">
        <v>106</v>
      </c>
      <c r="D20" s="328" t="s">
        <v>107</v>
      </c>
      <c r="E20" s="329" t="s">
        <v>130</v>
      </c>
      <c r="F20" s="300" t="s">
        <v>126</v>
      </c>
      <c r="G20" s="300" t="s">
        <v>69</v>
      </c>
      <c r="H20" s="70" t="s">
        <v>113</v>
      </c>
      <c r="I20" s="330">
        <v>7.97</v>
      </c>
      <c r="J20" s="331">
        <f t="shared" si="0"/>
        <v>120</v>
      </c>
      <c r="K20" s="260">
        <v>120</v>
      </c>
      <c r="L20" s="260"/>
      <c r="M20" s="259" t="e">
        <f>IF(K20="nio",0,IF(K20&gt;0,K20*I20/O20,0))*VLOOKUP(B20,'2-Kosten per locatie'!$A$14:$C$21,3,FALSE)</f>
        <v>#DIV/0!</v>
      </c>
      <c r="N20" s="259">
        <f>IF(L20&gt;0,L20*I20/P20,0)*VLOOKUP(B20,'2-Kosten per locatie'!$A$14:$C$21,3,FALSE)</f>
        <v>0</v>
      </c>
      <c r="O20" s="332">
        <f>IF(K20="nio",0,IF(K20&gt;0,VLOOKUP(G20,'3-Productie normen'!A:L,VLOOKUP(K20,'3-Productie normen'!$B$34:$C$41,2,FALSE),FALSE)))</f>
        <v>0</v>
      </c>
      <c r="P20" s="332">
        <f t="shared" si="1"/>
        <v>0</v>
      </c>
      <c r="Q20" s="333"/>
      <c r="S20" s="334">
        <f t="shared" si="2"/>
        <v>956.4</v>
      </c>
    </row>
    <row r="21" spans="1:19" ht="14.1" customHeight="1">
      <c r="A21" s="74">
        <v>21</v>
      </c>
      <c r="B21" s="300" t="s">
        <v>32</v>
      </c>
      <c r="C21" s="300" t="s">
        <v>106</v>
      </c>
      <c r="D21" s="328" t="s">
        <v>107</v>
      </c>
      <c r="E21" s="329" t="s">
        <v>131</v>
      </c>
      <c r="F21" s="300" t="s">
        <v>126</v>
      </c>
      <c r="G21" s="300" t="s">
        <v>69</v>
      </c>
      <c r="H21" s="70" t="s">
        <v>113</v>
      </c>
      <c r="I21" s="330">
        <v>31.18</v>
      </c>
      <c r="J21" s="331">
        <f t="shared" si="0"/>
        <v>120</v>
      </c>
      <c r="K21" s="260">
        <v>120</v>
      </c>
      <c r="L21" s="260"/>
      <c r="M21" s="259" t="e">
        <f>IF(K21="nio",0,IF(K21&gt;0,K21*I21/O21,0))*VLOOKUP(B21,'2-Kosten per locatie'!$A$14:$C$21,3,FALSE)</f>
        <v>#DIV/0!</v>
      </c>
      <c r="N21" s="259">
        <f>IF(L21&gt;0,L21*I21/P21,0)*VLOOKUP(B21,'2-Kosten per locatie'!$A$14:$C$21,3,FALSE)</f>
        <v>0</v>
      </c>
      <c r="O21" s="332">
        <f>IF(K21="nio",0,IF(K21&gt;0,VLOOKUP(G21,'3-Productie normen'!A:L,VLOOKUP(K21,'3-Productie normen'!$B$34:$C$41,2,FALSE),FALSE)))</f>
        <v>0</v>
      </c>
      <c r="P21" s="332">
        <f t="shared" si="1"/>
        <v>0</v>
      </c>
      <c r="Q21" s="333"/>
      <c r="S21" s="334">
        <f t="shared" si="2"/>
        <v>3741.6</v>
      </c>
    </row>
    <row r="22" spans="1:19" ht="14.1" customHeight="1">
      <c r="A22" s="74">
        <v>22</v>
      </c>
      <c r="B22" s="300" t="s">
        <v>32</v>
      </c>
      <c r="C22" s="300" t="s">
        <v>106</v>
      </c>
      <c r="D22" s="328" t="s">
        <v>107</v>
      </c>
      <c r="E22" s="329" t="s">
        <v>132</v>
      </c>
      <c r="F22" s="300" t="s">
        <v>133</v>
      </c>
      <c r="G22" s="300" t="s">
        <v>76</v>
      </c>
      <c r="H22" s="70" t="s">
        <v>113</v>
      </c>
      <c r="I22" s="330">
        <v>0.51</v>
      </c>
      <c r="J22" s="331">
        <f t="shared" si="0"/>
        <v>0</v>
      </c>
      <c r="K22" s="260" t="s">
        <v>120</v>
      </c>
      <c r="L22" s="260"/>
      <c r="M22" s="259">
        <f>IF(K22="nio",0,IF(K22&gt;0,K22*I22/O22,0))*VLOOKUP(B22,'2-Kosten per locatie'!$A$14:$C$21,3,FALSE)</f>
        <v>0</v>
      </c>
      <c r="N22" s="259">
        <f>IF(L22&gt;0,L22*I22/P22,0)*VLOOKUP(B22,'2-Kosten per locatie'!$A$14:$C$21,3,FALSE)</f>
        <v>0</v>
      </c>
      <c r="O22" s="332">
        <f>IF(K22="nio",0,IF(K22&gt;0,VLOOKUP(G22,'3-Productie normen'!A:L,VLOOKUP(K22,'3-Productie normen'!$B$34:$C$41,2,FALSE),FALSE)))</f>
        <v>0</v>
      </c>
      <c r="P22" s="332">
        <f t="shared" si="1"/>
        <v>0</v>
      </c>
      <c r="Q22" s="333"/>
      <c r="S22" s="334">
        <f t="shared" si="2"/>
        <v>0</v>
      </c>
    </row>
    <row r="23" spans="1:19" ht="14.1" customHeight="1">
      <c r="A23" s="74">
        <v>23</v>
      </c>
      <c r="B23" s="300" t="s">
        <v>32</v>
      </c>
      <c r="C23" s="300" t="s">
        <v>106</v>
      </c>
      <c r="D23" s="328" t="s">
        <v>107</v>
      </c>
      <c r="E23" s="329" t="s">
        <v>134</v>
      </c>
      <c r="F23" s="70" t="s">
        <v>135</v>
      </c>
      <c r="G23" s="70" t="s">
        <v>70</v>
      </c>
      <c r="H23" s="70" t="s">
        <v>113</v>
      </c>
      <c r="I23" s="330">
        <v>7.77</v>
      </c>
      <c r="J23" s="331">
        <f t="shared" si="0"/>
        <v>120</v>
      </c>
      <c r="K23" s="260">
        <v>120</v>
      </c>
      <c r="L23" s="260"/>
      <c r="M23" s="259" t="e">
        <f>IF(K23="nio",0,IF(K23&gt;0,K23*I23/O23,0))*VLOOKUP(B23,'2-Kosten per locatie'!$A$14:$C$21,3,FALSE)</f>
        <v>#DIV/0!</v>
      </c>
      <c r="N23" s="259">
        <f>IF(L23&gt;0,L23*I23/P23,0)*VLOOKUP(B23,'2-Kosten per locatie'!$A$14:$C$21,3,FALSE)</f>
        <v>0</v>
      </c>
      <c r="O23" s="332">
        <f>IF(K23="nio",0,IF(K23&gt;0,VLOOKUP(G23,'3-Productie normen'!A:L,VLOOKUP(K23,'3-Productie normen'!$B$34:$C$41,2,FALSE),FALSE)))</f>
        <v>0</v>
      </c>
      <c r="P23" s="332">
        <f t="shared" si="1"/>
        <v>0</v>
      </c>
      <c r="Q23" s="333"/>
      <c r="S23" s="334">
        <f t="shared" si="2"/>
        <v>932.4</v>
      </c>
    </row>
    <row r="24" spans="1:19" ht="14.1" customHeight="1">
      <c r="A24" s="74">
        <v>24</v>
      </c>
      <c r="B24" s="300" t="s">
        <v>32</v>
      </c>
      <c r="C24" s="300" t="s">
        <v>106</v>
      </c>
      <c r="D24" s="328" t="s">
        <v>107</v>
      </c>
      <c r="E24" s="255" t="s">
        <v>136</v>
      </c>
      <c r="F24" s="84" t="s">
        <v>137</v>
      </c>
      <c r="G24" s="313" t="s">
        <v>69</v>
      </c>
      <c r="H24" s="70" t="s">
        <v>113</v>
      </c>
      <c r="I24" s="330">
        <v>18.64</v>
      </c>
      <c r="J24" s="331">
        <f t="shared" si="0"/>
        <v>120</v>
      </c>
      <c r="K24" s="260">
        <v>120</v>
      </c>
      <c r="L24" s="260"/>
      <c r="M24" s="259" t="e">
        <f>IF(K24="nio",0,IF(K24&gt;0,K24*I24/O24,0))*VLOOKUP(B24,'2-Kosten per locatie'!$A$14:$C$21,3,FALSE)</f>
        <v>#DIV/0!</v>
      </c>
      <c r="N24" s="259">
        <f>IF(L24&gt;0,L24*I24/P24,0)*VLOOKUP(B24,'2-Kosten per locatie'!$A$14:$C$21,3,FALSE)</f>
        <v>0</v>
      </c>
      <c r="O24" s="332">
        <f>IF(K24="nio",0,IF(K24&gt;0,VLOOKUP(G24,'3-Productie normen'!A:L,VLOOKUP(K24,'3-Productie normen'!$B$34:$C$41,2,FALSE),FALSE)))</f>
        <v>0</v>
      </c>
      <c r="P24" s="332">
        <f t="shared" si="1"/>
        <v>0</v>
      </c>
      <c r="Q24" s="333"/>
      <c r="S24" s="334">
        <f t="shared" si="2"/>
        <v>2236.8000000000002</v>
      </c>
    </row>
    <row r="25" spans="1:19" ht="14.1" customHeight="1">
      <c r="A25" s="74">
        <v>25</v>
      </c>
      <c r="B25" s="300" t="s">
        <v>32</v>
      </c>
      <c r="C25" s="300" t="s">
        <v>106</v>
      </c>
      <c r="D25" s="328" t="s">
        <v>107</v>
      </c>
      <c r="E25" s="329" t="s">
        <v>138</v>
      </c>
      <c r="F25" s="300" t="s">
        <v>139</v>
      </c>
      <c r="G25" s="300" t="s">
        <v>59</v>
      </c>
      <c r="H25" s="70" t="s">
        <v>113</v>
      </c>
      <c r="I25" s="330">
        <v>20.74</v>
      </c>
      <c r="J25" s="331">
        <f t="shared" si="0"/>
        <v>200</v>
      </c>
      <c r="K25" s="260">
        <v>200</v>
      </c>
      <c r="L25" s="260"/>
      <c r="M25" s="259" t="e">
        <f>IF(K25="nio",0,IF(K25&gt;0,K25*I25/O25,0))*VLOOKUP(B25,'2-Kosten per locatie'!$A$14:$C$21,3,FALSE)</f>
        <v>#DIV/0!</v>
      </c>
      <c r="N25" s="259">
        <f>IF(L25&gt;0,L25*I25/P25,0)*VLOOKUP(B25,'2-Kosten per locatie'!$A$14:$C$21,3,FALSE)</f>
        <v>0</v>
      </c>
      <c r="O25" s="332">
        <f>IF(K25="nio",0,IF(K25&gt;0,VLOOKUP(G25,'3-Productie normen'!A:L,VLOOKUP(K25,'3-Productie normen'!$B$34:$C$41,2,FALSE),FALSE)))</f>
        <v>0</v>
      </c>
      <c r="P25" s="332">
        <f t="shared" si="1"/>
        <v>0</v>
      </c>
      <c r="Q25" s="333"/>
      <c r="S25" s="334">
        <f t="shared" si="2"/>
        <v>4148</v>
      </c>
    </row>
    <row r="26" spans="1:19" ht="14.1" customHeight="1">
      <c r="A26" s="74">
        <v>26</v>
      </c>
      <c r="B26" s="300" t="s">
        <v>32</v>
      </c>
      <c r="C26" s="300" t="s">
        <v>106</v>
      </c>
      <c r="D26" s="328" t="s">
        <v>107</v>
      </c>
      <c r="E26" s="329" t="s">
        <v>140</v>
      </c>
      <c r="F26" s="300" t="s">
        <v>141</v>
      </c>
      <c r="G26" s="300" t="s">
        <v>76</v>
      </c>
      <c r="H26" s="70" t="s">
        <v>113</v>
      </c>
      <c r="I26" s="330">
        <v>2.72</v>
      </c>
      <c r="J26" s="331">
        <f t="shared" si="0"/>
        <v>0</v>
      </c>
      <c r="K26" s="260" t="s">
        <v>120</v>
      </c>
      <c r="L26" s="260"/>
      <c r="M26" s="259">
        <f>IF(K26="nio",0,IF(K26&gt;0,K26*I26/O26,0))*VLOOKUP(B26,'2-Kosten per locatie'!$A$14:$C$21,3,FALSE)</f>
        <v>0</v>
      </c>
      <c r="N26" s="259">
        <f>IF(L26&gt;0,L26*I26/P26,0)*VLOOKUP(B26,'2-Kosten per locatie'!$A$14:$C$21,3,FALSE)</f>
        <v>0</v>
      </c>
      <c r="O26" s="332">
        <f>IF(K26="nio",0,IF(K26&gt;0,VLOOKUP(G26,'3-Productie normen'!A:L,VLOOKUP(K26,'3-Productie normen'!$B$34:$C$41,2,FALSE),FALSE)))</f>
        <v>0</v>
      </c>
      <c r="P26" s="332">
        <f t="shared" si="1"/>
        <v>0</v>
      </c>
      <c r="Q26" s="333"/>
      <c r="S26" s="334">
        <f t="shared" si="2"/>
        <v>0</v>
      </c>
    </row>
    <row r="27" spans="1:19" ht="14.1" customHeight="1">
      <c r="A27" s="74">
        <v>27</v>
      </c>
      <c r="B27" s="300" t="s">
        <v>32</v>
      </c>
      <c r="C27" s="300" t="s">
        <v>106</v>
      </c>
      <c r="D27" s="328" t="s">
        <v>107</v>
      </c>
      <c r="E27" s="329" t="s">
        <v>142</v>
      </c>
      <c r="F27" s="300" t="s">
        <v>122</v>
      </c>
      <c r="G27" s="300" t="s">
        <v>59</v>
      </c>
      <c r="H27" s="70" t="s">
        <v>113</v>
      </c>
      <c r="I27" s="330">
        <v>3.81</v>
      </c>
      <c r="J27" s="331">
        <f t="shared" si="0"/>
        <v>200</v>
      </c>
      <c r="K27" s="260">
        <v>200</v>
      </c>
      <c r="L27" s="260"/>
      <c r="M27" s="259" t="e">
        <f>IF(K27="nio",0,IF(K27&gt;0,K27*I27/O27,0))*VLOOKUP(B27,'2-Kosten per locatie'!$A$14:$C$21,3,FALSE)</f>
        <v>#DIV/0!</v>
      </c>
      <c r="N27" s="259">
        <f>IF(L27&gt;0,L27*I27/P27,0)*VLOOKUP(B27,'2-Kosten per locatie'!$A$14:$C$21,3,FALSE)</f>
        <v>0</v>
      </c>
      <c r="O27" s="332">
        <f>IF(K27="nio",0,IF(K27&gt;0,VLOOKUP(G27,'3-Productie normen'!A:L,VLOOKUP(K27,'3-Productie normen'!$B$34:$C$41,2,FALSE),FALSE)))</f>
        <v>0</v>
      </c>
      <c r="P27" s="332">
        <f t="shared" si="1"/>
        <v>0</v>
      </c>
      <c r="Q27" s="333"/>
      <c r="S27" s="334">
        <f t="shared" si="2"/>
        <v>762</v>
      </c>
    </row>
    <row r="28" spans="1:19" ht="14.1" customHeight="1">
      <c r="A28" s="74">
        <v>28</v>
      </c>
      <c r="B28" s="300" t="s">
        <v>32</v>
      </c>
      <c r="C28" s="300" t="s">
        <v>106</v>
      </c>
      <c r="D28" s="328" t="s">
        <v>107</v>
      </c>
      <c r="E28" s="329" t="s">
        <v>143</v>
      </c>
      <c r="F28" s="70" t="s">
        <v>144</v>
      </c>
      <c r="G28" s="70" t="s">
        <v>61</v>
      </c>
      <c r="H28" s="70" t="s">
        <v>145</v>
      </c>
      <c r="I28" s="330">
        <v>10.31</v>
      </c>
      <c r="J28" s="331">
        <f t="shared" si="0"/>
        <v>400</v>
      </c>
      <c r="K28" s="260">
        <v>200</v>
      </c>
      <c r="L28" s="260">
        <v>200</v>
      </c>
      <c r="M28" s="259" t="e">
        <f>IF(K28="nio",0,IF(K28&gt;0,K28*I28/O28,0))*VLOOKUP(B28,'2-Kosten per locatie'!$A$14:$C$21,3,FALSE)</f>
        <v>#DIV/0!</v>
      </c>
      <c r="N28" s="259" t="e">
        <f>IF(L28&gt;0,L28*I28/P28,0)*VLOOKUP(B28,'2-Kosten per locatie'!$A$14:$C$21,3,FALSE)</f>
        <v>#DIV/0!</v>
      </c>
      <c r="O28" s="332">
        <f>IF(K28="nio",0,IF(K28&gt;0,VLOOKUP(G28,'3-Productie normen'!A:L,VLOOKUP(K28,'3-Productie normen'!$B$34:$C$41,2,FALSE),FALSE)))</f>
        <v>0</v>
      </c>
      <c r="P28" s="332">
        <f t="shared" si="1"/>
        <v>0</v>
      </c>
      <c r="Q28" s="333"/>
      <c r="S28" s="334">
        <f t="shared" si="2"/>
        <v>4124</v>
      </c>
    </row>
    <row r="29" spans="1:19" ht="14.1" customHeight="1">
      <c r="A29" s="74">
        <v>29</v>
      </c>
      <c r="B29" s="300" t="s">
        <v>32</v>
      </c>
      <c r="C29" s="300" t="s">
        <v>106</v>
      </c>
      <c r="D29" s="328" t="s">
        <v>107</v>
      </c>
      <c r="E29" s="255" t="s">
        <v>146</v>
      </c>
      <c r="F29" s="84" t="s">
        <v>147</v>
      </c>
      <c r="G29" s="84" t="s">
        <v>61</v>
      </c>
      <c r="H29" s="70" t="s">
        <v>145</v>
      </c>
      <c r="I29" s="330">
        <v>8.8699999999999992</v>
      </c>
      <c r="J29" s="331">
        <f t="shared" si="0"/>
        <v>400</v>
      </c>
      <c r="K29" s="260">
        <v>200</v>
      </c>
      <c r="L29" s="260">
        <v>200</v>
      </c>
      <c r="M29" s="259" t="e">
        <f>IF(K29="nio",0,IF(K29&gt;0,K29*I29/O29,0))*VLOOKUP(B29,'2-Kosten per locatie'!$A$14:$C$21,3,FALSE)</f>
        <v>#DIV/0!</v>
      </c>
      <c r="N29" s="259" t="e">
        <f>IF(L29&gt;0,L29*I29/P29,0)*VLOOKUP(B29,'2-Kosten per locatie'!$A$14:$C$21,3,FALSE)</f>
        <v>#DIV/0!</v>
      </c>
      <c r="O29" s="332">
        <f>IF(K29="nio",0,IF(K29&gt;0,VLOOKUP(G29,'3-Productie normen'!A:L,VLOOKUP(K29,'3-Productie normen'!$B$34:$C$41,2,FALSE),FALSE)))</f>
        <v>0</v>
      </c>
      <c r="P29" s="332">
        <f t="shared" si="1"/>
        <v>0</v>
      </c>
      <c r="Q29" s="333"/>
      <c r="S29" s="334">
        <f t="shared" si="2"/>
        <v>3547.9999999999995</v>
      </c>
    </row>
    <row r="30" spans="1:19" ht="14.1" customHeight="1">
      <c r="A30" s="74">
        <v>30</v>
      </c>
      <c r="B30" s="300" t="s">
        <v>32</v>
      </c>
      <c r="C30" s="300" t="s">
        <v>106</v>
      </c>
      <c r="D30" s="328" t="s">
        <v>107</v>
      </c>
      <c r="E30" s="329" t="s">
        <v>148</v>
      </c>
      <c r="F30" s="70" t="s">
        <v>149</v>
      </c>
      <c r="G30" s="70" t="s">
        <v>61</v>
      </c>
      <c r="H30" s="335" t="s">
        <v>145</v>
      </c>
      <c r="I30" s="336">
        <v>3.63</v>
      </c>
      <c r="J30" s="331">
        <f t="shared" si="0"/>
        <v>400</v>
      </c>
      <c r="K30" s="260">
        <v>200</v>
      </c>
      <c r="L30" s="260">
        <v>200</v>
      </c>
      <c r="M30" s="259" t="e">
        <f>IF(K30="nio",0,IF(K30&gt;0,K30*I30/O30,0))*VLOOKUP(B30,'2-Kosten per locatie'!$A$14:$C$21,3,FALSE)</f>
        <v>#DIV/0!</v>
      </c>
      <c r="N30" s="259" t="e">
        <f>IF(L30&gt;0,L30*I30/P30,0)*VLOOKUP(B30,'2-Kosten per locatie'!$A$14:$C$21,3,FALSE)</f>
        <v>#DIV/0!</v>
      </c>
      <c r="O30" s="332">
        <f>IF(K30="nio",0,IF(K30&gt;0,VLOOKUP(G30,'3-Productie normen'!A:L,VLOOKUP(K30,'3-Productie normen'!$B$34:$C$41,2,FALSE),FALSE)))</f>
        <v>0</v>
      </c>
      <c r="P30" s="332">
        <f t="shared" si="1"/>
        <v>0</v>
      </c>
      <c r="Q30" s="333"/>
      <c r="S30" s="334">
        <f t="shared" si="2"/>
        <v>1452</v>
      </c>
    </row>
    <row r="31" spans="1:19" ht="14.1" customHeight="1">
      <c r="A31" s="74">
        <v>31</v>
      </c>
      <c r="B31" s="300" t="s">
        <v>32</v>
      </c>
      <c r="C31" s="300" t="s">
        <v>106</v>
      </c>
      <c r="D31" s="85" t="s">
        <v>107</v>
      </c>
      <c r="E31" s="255" t="s">
        <v>150</v>
      </c>
      <c r="F31" s="84" t="s">
        <v>151</v>
      </c>
      <c r="G31" s="84" t="s">
        <v>59</v>
      </c>
      <c r="H31" s="70" t="s">
        <v>113</v>
      </c>
      <c r="I31" s="336">
        <v>125.58</v>
      </c>
      <c r="J31" s="331">
        <f t="shared" si="0"/>
        <v>200</v>
      </c>
      <c r="K31" s="260">
        <v>200</v>
      </c>
      <c r="L31" s="260"/>
      <c r="M31" s="259" t="e">
        <f>IF(K31="nio",0,IF(K31&gt;0,K31*I31/O31,0))*VLOOKUP(B31,'2-Kosten per locatie'!$A$14:$C$21,3,FALSE)</f>
        <v>#DIV/0!</v>
      </c>
      <c r="N31" s="259">
        <f>IF(L31&gt;0,L31*I31/P31,0)*VLOOKUP(B31,'2-Kosten per locatie'!$A$14:$C$21,3,FALSE)</f>
        <v>0</v>
      </c>
      <c r="O31" s="332">
        <f>IF(K31="nio",0,IF(K31&gt;0,VLOOKUP(G31,'3-Productie normen'!A:L,VLOOKUP(K31,'3-Productie normen'!$B$34:$C$41,2,FALSE),FALSE)))</f>
        <v>0</v>
      </c>
      <c r="P31" s="332">
        <f t="shared" si="1"/>
        <v>0</v>
      </c>
      <c r="Q31" s="333"/>
      <c r="S31" s="334">
        <f t="shared" si="2"/>
        <v>25116</v>
      </c>
    </row>
    <row r="32" spans="1:19" ht="14.1" customHeight="1">
      <c r="A32" s="74">
        <v>32</v>
      </c>
      <c r="B32" s="300" t="s">
        <v>32</v>
      </c>
      <c r="C32" s="300" t="s">
        <v>106</v>
      </c>
      <c r="D32" s="328" t="s">
        <v>107</v>
      </c>
      <c r="E32" s="329" t="s">
        <v>152</v>
      </c>
      <c r="F32" s="70" t="s">
        <v>133</v>
      </c>
      <c r="G32" s="70" t="s">
        <v>76</v>
      </c>
      <c r="H32" s="70" t="s">
        <v>113</v>
      </c>
      <c r="I32" s="336">
        <v>0.16</v>
      </c>
      <c r="J32" s="331">
        <f t="shared" si="0"/>
        <v>0</v>
      </c>
      <c r="K32" s="260" t="s">
        <v>120</v>
      </c>
      <c r="L32" s="260"/>
      <c r="M32" s="259">
        <f>IF(K32="nio",0,IF(K32&gt;0,K32*I32/O32,0))*VLOOKUP(B32,'2-Kosten per locatie'!$A$14:$C$21,3,FALSE)</f>
        <v>0</v>
      </c>
      <c r="N32" s="259">
        <f>IF(L32&gt;0,L32*I32/P32,0)*VLOOKUP(B32,'2-Kosten per locatie'!$A$14:$C$21,3,FALSE)</f>
        <v>0</v>
      </c>
      <c r="O32" s="332">
        <f>IF(K32="nio",0,IF(K32&gt;0,VLOOKUP(G32,'3-Productie normen'!A:L,VLOOKUP(K32,'3-Productie normen'!$B$34:$C$41,2,FALSE),FALSE)))</f>
        <v>0</v>
      </c>
      <c r="P32" s="332">
        <f t="shared" si="1"/>
        <v>0</v>
      </c>
      <c r="Q32" s="333"/>
      <c r="S32" s="334">
        <f t="shared" si="2"/>
        <v>0</v>
      </c>
    </row>
    <row r="33" spans="1:19" ht="14.1" customHeight="1">
      <c r="A33" s="74">
        <v>33</v>
      </c>
      <c r="B33" s="300" t="s">
        <v>32</v>
      </c>
      <c r="C33" s="300" t="s">
        <v>106</v>
      </c>
      <c r="D33" s="328" t="s">
        <v>107</v>
      </c>
      <c r="E33" s="329" t="s">
        <v>153</v>
      </c>
      <c r="F33" s="70" t="s">
        <v>154</v>
      </c>
      <c r="G33" s="70" t="s">
        <v>62</v>
      </c>
      <c r="H33" s="70" t="s">
        <v>113</v>
      </c>
      <c r="I33" s="336">
        <v>36.42</v>
      </c>
      <c r="J33" s="331">
        <f t="shared" si="0"/>
        <v>120</v>
      </c>
      <c r="K33" s="260">
        <v>120</v>
      </c>
      <c r="L33" s="260"/>
      <c r="M33" s="259" t="e">
        <f>IF(K33="nio",0,IF(K33&gt;0,K33*I33/O33,0))*VLOOKUP(B33,'2-Kosten per locatie'!$A$14:$C$21,3,FALSE)</f>
        <v>#DIV/0!</v>
      </c>
      <c r="N33" s="259">
        <f>IF(L33&gt;0,L33*I33/P33,0)*VLOOKUP(B33,'2-Kosten per locatie'!$A$14:$C$21,3,FALSE)</f>
        <v>0</v>
      </c>
      <c r="O33" s="332">
        <f>IF(K33="nio",0,IF(K33&gt;0,VLOOKUP(G33,'3-Productie normen'!A:L,VLOOKUP(K33,'3-Productie normen'!$B$34:$C$41,2,FALSE),FALSE)))</f>
        <v>0</v>
      </c>
      <c r="P33" s="332">
        <f t="shared" si="1"/>
        <v>0</v>
      </c>
      <c r="Q33" s="333"/>
      <c r="S33" s="334">
        <f t="shared" si="2"/>
        <v>4370.4000000000005</v>
      </c>
    </row>
    <row r="34" spans="1:19" ht="14.1" customHeight="1">
      <c r="A34" s="74">
        <v>34</v>
      </c>
      <c r="B34" s="300" t="s">
        <v>32</v>
      </c>
      <c r="C34" s="300" t="s">
        <v>106</v>
      </c>
      <c r="D34" s="328" t="s">
        <v>107</v>
      </c>
      <c r="E34" s="329" t="s">
        <v>155</v>
      </c>
      <c r="F34" s="70" t="s">
        <v>154</v>
      </c>
      <c r="G34" s="70" t="s">
        <v>62</v>
      </c>
      <c r="H34" s="70" t="s">
        <v>113</v>
      </c>
      <c r="I34" s="336">
        <v>53.24</v>
      </c>
      <c r="J34" s="331">
        <f t="shared" si="0"/>
        <v>120</v>
      </c>
      <c r="K34" s="260">
        <v>120</v>
      </c>
      <c r="L34" s="260"/>
      <c r="M34" s="259" t="e">
        <f>IF(K34="nio",0,IF(K34&gt;0,K34*I34/O34,0))*VLOOKUP(B34,'2-Kosten per locatie'!$A$14:$C$21,3,FALSE)</f>
        <v>#DIV/0!</v>
      </c>
      <c r="N34" s="259">
        <f>IF(L34&gt;0,L34*I34/P34,0)*VLOOKUP(B34,'2-Kosten per locatie'!$A$14:$C$21,3,FALSE)</f>
        <v>0</v>
      </c>
      <c r="O34" s="332">
        <f>IF(K34="nio",0,IF(K34&gt;0,VLOOKUP(G34,'3-Productie normen'!A:L,VLOOKUP(K34,'3-Productie normen'!$B$34:$C$41,2,FALSE),FALSE)))</f>
        <v>0</v>
      </c>
      <c r="P34" s="332">
        <f t="shared" si="1"/>
        <v>0</v>
      </c>
      <c r="Q34" s="333"/>
      <c r="S34" s="334">
        <f t="shared" si="2"/>
        <v>6388.8</v>
      </c>
    </row>
    <row r="35" spans="1:19" ht="14.1" customHeight="1">
      <c r="A35" s="74">
        <v>35</v>
      </c>
      <c r="B35" s="300" t="s">
        <v>32</v>
      </c>
      <c r="C35" s="300" t="s">
        <v>106</v>
      </c>
      <c r="D35" s="328" t="s">
        <v>107</v>
      </c>
      <c r="E35" s="329" t="s">
        <v>156</v>
      </c>
      <c r="F35" s="70" t="s">
        <v>126</v>
      </c>
      <c r="G35" s="70" t="s">
        <v>69</v>
      </c>
      <c r="H35" s="70" t="s">
        <v>113</v>
      </c>
      <c r="I35" s="336">
        <v>19.350000000000001</v>
      </c>
      <c r="J35" s="331">
        <f t="shared" si="0"/>
        <v>120</v>
      </c>
      <c r="K35" s="260">
        <v>120</v>
      </c>
      <c r="L35" s="260"/>
      <c r="M35" s="259" t="e">
        <f>IF(K35="nio",0,IF(K35&gt;0,K35*I35/O35,0))*VLOOKUP(B35,'2-Kosten per locatie'!$A$14:$C$21,3,FALSE)</f>
        <v>#DIV/0!</v>
      </c>
      <c r="N35" s="259">
        <f>IF(L35&gt;0,L35*I35/P35,0)*VLOOKUP(B35,'2-Kosten per locatie'!$A$14:$C$21,3,FALSE)</f>
        <v>0</v>
      </c>
      <c r="O35" s="332">
        <f>IF(K35="nio",0,IF(K35&gt;0,VLOOKUP(G35,'3-Productie normen'!A:L,VLOOKUP(K35,'3-Productie normen'!$B$34:$C$41,2,FALSE),FALSE)))</f>
        <v>0</v>
      </c>
      <c r="P35" s="332">
        <f t="shared" si="1"/>
        <v>0</v>
      </c>
      <c r="Q35" s="333"/>
      <c r="S35" s="334">
        <f t="shared" si="2"/>
        <v>2322</v>
      </c>
    </row>
    <row r="36" spans="1:19" ht="14.1" customHeight="1">
      <c r="A36" s="74">
        <v>36</v>
      </c>
      <c r="B36" s="300" t="s">
        <v>32</v>
      </c>
      <c r="C36" s="300" t="s">
        <v>106</v>
      </c>
      <c r="D36" s="328" t="s">
        <v>107</v>
      </c>
      <c r="E36" s="329" t="s">
        <v>157</v>
      </c>
      <c r="F36" s="70" t="s">
        <v>158</v>
      </c>
      <c r="G36" s="70" t="s">
        <v>63</v>
      </c>
      <c r="H36" s="70" t="s">
        <v>113</v>
      </c>
      <c r="I36" s="336">
        <v>14.04</v>
      </c>
      <c r="J36" s="331">
        <f t="shared" si="0"/>
        <v>200</v>
      </c>
      <c r="K36" s="260">
        <v>200</v>
      </c>
      <c r="L36" s="260"/>
      <c r="M36" s="259" t="e">
        <f>IF(K36="nio",0,IF(K36&gt;0,K36*I36/O36,0))*VLOOKUP(B36,'2-Kosten per locatie'!$A$14:$C$21,3,FALSE)</f>
        <v>#DIV/0!</v>
      </c>
      <c r="N36" s="259">
        <f>IF(L36&gt;0,L36*I36/P36,0)*VLOOKUP(B36,'2-Kosten per locatie'!$A$14:$C$21,3,FALSE)</f>
        <v>0</v>
      </c>
      <c r="O36" s="332">
        <f>IF(K36="nio",0,IF(K36&gt;0,VLOOKUP(G36,'3-Productie normen'!A:L,VLOOKUP(K36,'3-Productie normen'!$B$34:$C$41,2,FALSE),FALSE)))</f>
        <v>0</v>
      </c>
      <c r="P36" s="332">
        <f t="shared" si="1"/>
        <v>0</v>
      </c>
      <c r="Q36" s="333"/>
      <c r="S36" s="334">
        <f t="shared" si="2"/>
        <v>2808</v>
      </c>
    </row>
    <row r="37" spans="1:19" ht="14.1" customHeight="1">
      <c r="A37" s="74">
        <v>37</v>
      </c>
      <c r="B37" s="300" t="s">
        <v>32</v>
      </c>
      <c r="C37" s="300" t="s">
        <v>106</v>
      </c>
      <c r="D37" s="328" t="s">
        <v>107</v>
      </c>
      <c r="E37" s="329" t="s">
        <v>159</v>
      </c>
      <c r="F37" s="70" t="s">
        <v>160</v>
      </c>
      <c r="G37" s="70" t="s">
        <v>61</v>
      </c>
      <c r="H37" s="70" t="s">
        <v>145</v>
      </c>
      <c r="I37" s="336">
        <v>4.82</v>
      </c>
      <c r="J37" s="331">
        <f t="shared" si="0"/>
        <v>400</v>
      </c>
      <c r="K37" s="260">
        <v>200</v>
      </c>
      <c r="L37" s="260">
        <v>200</v>
      </c>
      <c r="M37" s="259" t="e">
        <f>IF(K37="nio",0,IF(K37&gt;0,K37*I37/O37,0))*VLOOKUP(B37,'2-Kosten per locatie'!$A$14:$C$21,3,FALSE)</f>
        <v>#DIV/0!</v>
      </c>
      <c r="N37" s="259" t="e">
        <f>IF(L37&gt;0,L37*I37/P37,0)*VLOOKUP(B37,'2-Kosten per locatie'!$A$14:$C$21,3,FALSE)</f>
        <v>#DIV/0!</v>
      </c>
      <c r="O37" s="332">
        <f>IF(K37="nio",0,IF(K37&gt;0,VLOOKUP(G37,'3-Productie normen'!A:L,VLOOKUP(K37,'3-Productie normen'!$B$34:$C$41,2,FALSE),FALSE)))</f>
        <v>0</v>
      </c>
      <c r="P37" s="332">
        <f t="shared" si="1"/>
        <v>0</v>
      </c>
      <c r="Q37" s="333"/>
      <c r="S37" s="334">
        <f t="shared" si="2"/>
        <v>1928</v>
      </c>
    </row>
    <row r="38" spans="1:19" ht="14.1" customHeight="1">
      <c r="A38" s="74">
        <v>38</v>
      </c>
      <c r="B38" s="300" t="s">
        <v>32</v>
      </c>
      <c r="C38" s="300" t="s">
        <v>106</v>
      </c>
      <c r="D38" s="328" t="s">
        <v>107</v>
      </c>
      <c r="E38" s="329" t="s">
        <v>161</v>
      </c>
      <c r="F38" s="70" t="s">
        <v>162</v>
      </c>
      <c r="G38" s="70" t="s">
        <v>59</v>
      </c>
      <c r="H38" s="70" t="s">
        <v>113</v>
      </c>
      <c r="I38" s="336">
        <v>4.9000000000000004</v>
      </c>
      <c r="J38" s="331">
        <f t="shared" si="0"/>
        <v>200</v>
      </c>
      <c r="K38" s="260">
        <v>200</v>
      </c>
      <c r="L38" s="260"/>
      <c r="M38" s="259" t="e">
        <f>IF(K38="nio",0,IF(K38&gt;0,K38*I38/O38,0))*VLOOKUP(B38,'2-Kosten per locatie'!$A$14:$C$21,3,FALSE)</f>
        <v>#DIV/0!</v>
      </c>
      <c r="N38" s="259">
        <f>IF(L38&gt;0,L38*I38/P38,0)*VLOOKUP(B38,'2-Kosten per locatie'!$A$14:$C$21,3,FALSE)</f>
        <v>0</v>
      </c>
      <c r="O38" s="332">
        <f>IF(K38="nio",0,IF(K38&gt;0,VLOOKUP(G38,'3-Productie normen'!A:L,VLOOKUP(K38,'3-Productie normen'!$B$34:$C$41,2,FALSE),FALSE)))</f>
        <v>0</v>
      </c>
      <c r="P38" s="332">
        <f t="shared" si="1"/>
        <v>0</v>
      </c>
      <c r="Q38" s="333"/>
      <c r="S38" s="334">
        <f t="shared" si="2"/>
        <v>980.00000000000011</v>
      </c>
    </row>
    <row r="39" spans="1:19" ht="14.1" customHeight="1">
      <c r="A39" s="74">
        <v>39</v>
      </c>
      <c r="B39" s="300" t="s">
        <v>32</v>
      </c>
      <c r="C39" s="300" t="s">
        <v>106</v>
      </c>
      <c r="D39" s="328" t="s">
        <v>107</v>
      </c>
      <c r="E39" s="329" t="s">
        <v>163</v>
      </c>
      <c r="F39" s="70" t="s">
        <v>160</v>
      </c>
      <c r="G39" s="70" t="s">
        <v>61</v>
      </c>
      <c r="H39" s="70" t="s">
        <v>145</v>
      </c>
      <c r="I39" s="336">
        <v>3.14</v>
      </c>
      <c r="J39" s="331">
        <f t="shared" si="0"/>
        <v>400</v>
      </c>
      <c r="K39" s="260">
        <v>200</v>
      </c>
      <c r="L39" s="260">
        <v>200</v>
      </c>
      <c r="M39" s="259" t="e">
        <f>IF(K39="nio",0,IF(K39&gt;0,K39*I39/O39,0))*VLOOKUP(B39,'2-Kosten per locatie'!$A$14:$C$21,3,FALSE)</f>
        <v>#DIV/0!</v>
      </c>
      <c r="N39" s="259" t="e">
        <f>IF(L39&gt;0,L39*I39/P39,0)*VLOOKUP(B39,'2-Kosten per locatie'!$A$14:$C$21,3,FALSE)</f>
        <v>#DIV/0!</v>
      </c>
      <c r="O39" s="332">
        <f>IF(K39="nio",0,IF(K39&gt;0,VLOOKUP(G39,'3-Productie normen'!A:L,VLOOKUP(K39,'3-Productie normen'!$B$34:$C$41,2,FALSE),FALSE)))</f>
        <v>0</v>
      </c>
      <c r="P39" s="332">
        <f t="shared" si="1"/>
        <v>0</v>
      </c>
      <c r="Q39" s="333"/>
      <c r="S39" s="334">
        <f t="shared" si="2"/>
        <v>1256</v>
      </c>
    </row>
    <row r="40" spans="1:19" ht="14.1" customHeight="1">
      <c r="A40" s="74">
        <v>40</v>
      </c>
      <c r="B40" s="300" t="s">
        <v>32</v>
      </c>
      <c r="C40" s="300" t="s">
        <v>106</v>
      </c>
      <c r="D40" s="328" t="s">
        <v>164</v>
      </c>
      <c r="E40" s="329" t="s">
        <v>165</v>
      </c>
      <c r="F40" s="70" t="s">
        <v>122</v>
      </c>
      <c r="G40" s="70" t="s">
        <v>59</v>
      </c>
      <c r="H40" s="70" t="s">
        <v>113</v>
      </c>
      <c r="I40" s="336">
        <v>198.64</v>
      </c>
      <c r="J40" s="331">
        <f t="shared" si="0"/>
        <v>200</v>
      </c>
      <c r="K40" s="260">
        <v>200</v>
      </c>
      <c r="L40" s="260"/>
      <c r="M40" s="259" t="e">
        <f>IF(K40="nio",0,IF(K40&gt;0,K40*I40/O40,0))*VLOOKUP(B40,'2-Kosten per locatie'!$A$14:$C$21,3,FALSE)</f>
        <v>#DIV/0!</v>
      </c>
      <c r="N40" s="259">
        <f>IF(L40&gt;0,L40*I40/P40,0)*VLOOKUP(B40,'2-Kosten per locatie'!$A$14:$C$21,3,FALSE)</f>
        <v>0</v>
      </c>
      <c r="O40" s="332">
        <f>IF(K40="nio",0,IF(K40&gt;0,VLOOKUP(G40,'3-Productie normen'!A:L,VLOOKUP(K40,'3-Productie normen'!$B$34:$C$41,2,FALSE),FALSE)))</f>
        <v>0</v>
      </c>
      <c r="P40" s="332">
        <f t="shared" si="1"/>
        <v>0</v>
      </c>
      <c r="Q40" s="333"/>
      <c r="S40" s="334">
        <f t="shared" si="2"/>
        <v>39728</v>
      </c>
    </row>
    <row r="41" spans="1:19" ht="14.1" customHeight="1">
      <c r="A41" s="74">
        <v>41</v>
      </c>
      <c r="B41" s="300" t="s">
        <v>32</v>
      </c>
      <c r="C41" s="300" t="s">
        <v>106</v>
      </c>
      <c r="D41" s="328" t="s">
        <v>164</v>
      </c>
      <c r="E41" s="329" t="s">
        <v>166</v>
      </c>
      <c r="F41" s="70" t="s">
        <v>167</v>
      </c>
      <c r="G41" s="70" t="s">
        <v>60</v>
      </c>
      <c r="H41" s="70" t="s">
        <v>113</v>
      </c>
      <c r="I41" s="336">
        <v>194.83</v>
      </c>
      <c r="J41" s="331">
        <f t="shared" si="0"/>
        <v>400</v>
      </c>
      <c r="K41" s="260">
        <v>200</v>
      </c>
      <c r="L41" s="260">
        <v>200</v>
      </c>
      <c r="M41" s="259" t="e">
        <f>IF(K41="nio",0,IF(K41&gt;0,K41*I41/O41,0))*VLOOKUP(B41,'2-Kosten per locatie'!$A$14:$C$21,3,FALSE)</f>
        <v>#DIV/0!</v>
      </c>
      <c r="N41" s="259" t="e">
        <f>IF(L41&gt;0,L41*I41/P41,0)*VLOOKUP(B41,'2-Kosten per locatie'!$A$14:$C$21,3,FALSE)</f>
        <v>#DIV/0!</v>
      </c>
      <c r="O41" s="332">
        <f>IF(K41="nio",0,IF(K41&gt;0,VLOOKUP(G41,'3-Productie normen'!A:L,VLOOKUP(K41,'3-Productie normen'!$B$34:$C$41,2,FALSE),FALSE)))</f>
        <v>0</v>
      </c>
      <c r="P41" s="332">
        <f t="shared" si="1"/>
        <v>0</v>
      </c>
      <c r="Q41" s="333"/>
      <c r="S41" s="334">
        <f t="shared" si="2"/>
        <v>77932</v>
      </c>
    </row>
    <row r="42" spans="1:19" ht="14.1" customHeight="1">
      <c r="A42" s="74">
        <v>42</v>
      </c>
      <c r="B42" s="300" t="s">
        <v>32</v>
      </c>
      <c r="C42" s="300" t="s">
        <v>106</v>
      </c>
      <c r="D42" s="328" t="s">
        <v>164</v>
      </c>
      <c r="E42" s="329" t="s">
        <v>168</v>
      </c>
      <c r="F42" s="70" t="s">
        <v>169</v>
      </c>
      <c r="G42" s="70" t="s">
        <v>74</v>
      </c>
      <c r="H42" s="70" t="s">
        <v>113</v>
      </c>
      <c r="I42" s="336">
        <v>24.29</v>
      </c>
      <c r="J42" s="331">
        <f t="shared" si="0"/>
        <v>0</v>
      </c>
      <c r="K42" s="260" t="s">
        <v>120</v>
      </c>
      <c r="L42" s="260"/>
      <c r="M42" s="259">
        <f>IF(K42="nio",0,IF(K42&gt;0,K42*I42/O42,0))*VLOOKUP(B42,'2-Kosten per locatie'!$A$14:$C$21,3,FALSE)</f>
        <v>0</v>
      </c>
      <c r="N42" s="259">
        <f>IF(L42&gt;0,L42*I42/P42,0)*VLOOKUP(B42,'2-Kosten per locatie'!$A$14:$C$21,3,FALSE)</f>
        <v>0</v>
      </c>
      <c r="O42" s="332">
        <f>IF(K42="nio",0,IF(K42&gt;0,VLOOKUP(G42,'3-Productie normen'!A:L,VLOOKUP(K42,'3-Productie normen'!$B$34:$C$41,2,FALSE),FALSE)))</f>
        <v>0</v>
      </c>
      <c r="P42" s="332">
        <f t="shared" si="1"/>
        <v>0</v>
      </c>
      <c r="Q42" s="333"/>
      <c r="S42" s="334">
        <f t="shared" si="2"/>
        <v>0</v>
      </c>
    </row>
    <row r="43" spans="1:19" ht="14.1" customHeight="1">
      <c r="A43" s="74">
        <v>43</v>
      </c>
      <c r="B43" s="300" t="s">
        <v>32</v>
      </c>
      <c r="C43" s="300" t="s">
        <v>106</v>
      </c>
      <c r="D43" s="328" t="s">
        <v>164</v>
      </c>
      <c r="E43" s="329" t="s">
        <v>170</v>
      </c>
      <c r="F43" s="70" t="s">
        <v>167</v>
      </c>
      <c r="G43" s="70" t="s">
        <v>60</v>
      </c>
      <c r="H43" s="70" t="s">
        <v>113</v>
      </c>
      <c r="I43" s="336">
        <v>50.23</v>
      </c>
      <c r="J43" s="331">
        <f t="shared" si="0"/>
        <v>400</v>
      </c>
      <c r="K43" s="260">
        <v>200</v>
      </c>
      <c r="L43" s="260">
        <v>200</v>
      </c>
      <c r="M43" s="259" t="e">
        <f>IF(K43="nio",0,IF(K43&gt;0,K43*I43/O43,0))*VLOOKUP(B43,'2-Kosten per locatie'!$A$14:$C$21,3,FALSE)</f>
        <v>#DIV/0!</v>
      </c>
      <c r="N43" s="259" t="e">
        <f>IF(L43&gt;0,L43*I43/P43,0)*VLOOKUP(B43,'2-Kosten per locatie'!$A$14:$C$21,3,FALSE)</f>
        <v>#DIV/0!</v>
      </c>
      <c r="O43" s="332">
        <f>IF(K43="nio",0,IF(K43&gt;0,VLOOKUP(G43,'3-Productie normen'!A:L,VLOOKUP(K43,'3-Productie normen'!$B$34:$C$41,2,FALSE),FALSE)))</f>
        <v>0</v>
      </c>
      <c r="P43" s="332">
        <f t="shared" si="1"/>
        <v>0</v>
      </c>
      <c r="Q43" s="333"/>
      <c r="S43" s="334">
        <f t="shared" si="2"/>
        <v>20092</v>
      </c>
    </row>
    <row r="44" spans="1:19" ht="14.1" customHeight="1">
      <c r="A44" s="74">
        <v>44</v>
      </c>
      <c r="B44" s="300" t="s">
        <v>32</v>
      </c>
      <c r="C44" s="300" t="s">
        <v>106</v>
      </c>
      <c r="D44" s="328" t="s">
        <v>164</v>
      </c>
      <c r="E44" s="329" t="s">
        <v>171</v>
      </c>
      <c r="F44" s="70" t="s">
        <v>172</v>
      </c>
      <c r="G44" s="70" t="s">
        <v>73</v>
      </c>
      <c r="H44" s="70" t="s">
        <v>173</v>
      </c>
      <c r="I44" s="336">
        <v>48.24</v>
      </c>
      <c r="J44" s="331">
        <f t="shared" si="0"/>
        <v>200</v>
      </c>
      <c r="K44" s="260">
        <v>200</v>
      </c>
      <c r="L44" s="260"/>
      <c r="M44" s="259" t="e">
        <f>IF(K44="nio",0,IF(K44&gt;0,K44*I44/O44,0))*VLOOKUP(B44,'2-Kosten per locatie'!$A$14:$C$21,3,FALSE)</f>
        <v>#DIV/0!</v>
      </c>
      <c r="N44" s="259">
        <f>IF(L44&gt;0,L44*I44/P44,0)*VLOOKUP(B44,'2-Kosten per locatie'!$A$14:$C$21,3,FALSE)</f>
        <v>0</v>
      </c>
      <c r="O44" s="332">
        <f>IF(K44="nio",0,IF(K44&gt;0,VLOOKUP(G44,'3-Productie normen'!A:L,VLOOKUP(K44,'3-Productie normen'!$B$34:$C$41,2,FALSE),FALSE)))</f>
        <v>0</v>
      </c>
      <c r="P44" s="332">
        <f t="shared" si="1"/>
        <v>0</v>
      </c>
      <c r="Q44" s="333"/>
      <c r="S44" s="334">
        <f t="shared" si="2"/>
        <v>9648</v>
      </c>
    </row>
    <row r="45" spans="1:19" ht="14.1" customHeight="1">
      <c r="A45" s="74">
        <v>45</v>
      </c>
      <c r="B45" s="300" t="s">
        <v>32</v>
      </c>
      <c r="C45" s="300" t="s">
        <v>106</v>
      </c>
      <c r="D45" s="328" t="s">
        <v>164</v>
      </c>
      <c r="E45" s="329" t="s">
        <v>174</v>
      </c>
      <c r="F45" s="300" t="s">
        <v>175</v>
      </c>
      <c r="G45" s="300" t="s">
        <v>74</v>
      </c>
      <c r="H45" s="70" t="s">
        <v>113</v>
      </c>
      <c r="I45" s="330">
        <v>1.07</v>
      </c>
      <c r="J45" s="331">
        <f t="shared" si="0"/>
        <v>0</v>
      </c>
      <c r="K45" s="260" t="s">
        <v>120</v>
      </c>
      <c r="L45" s="260"/>
      <c r="M45" s="259">
        <f>IF(K45="nio",0,IF(K45&gt;0,K45*I45/O45,0))*VLOOKUP(B45,'2-Kosten per locatie'!$A$14:$C$21,3,FALSE)</f>
        <v>0</v>
      </c>
      <c r="N45" s="259">
        <f>IF(L45&gt;0,L45*I45/P45,0)*VLOOKUP(B45,'2-Kosten per locatie'!$A$14:$C$21,3,FALSE)</f>
        <v>0</v>
      </c>
      <c r="O45" s="332">
        <f>IF(K45="nio",0,IF(K45&gt;0,VLOOKUP(G45,'3-Productie normen'!A:L,VLOOKUP(K45,'3-Productie normen'!$B$34:$C$41,2,FALSE),FALSE)))</f>
        <v>0</v>
      </c>
      <c r="P45" s="332">
        <f t="shared" si="1"/>
        <v>0</v>
      </c>
      <c r="Q45" s="333"/>
      <c r="S45" s="334">
        <f t="shared" si="2"/>
        <v>0</v>
      </c>
    </row>
    <row r="46" spans="1:19" ht="14.1" customHeight="1">
      <c r="A46" s="74">
        <v>46</v>
      </c>
      <c r="B46" s="300" t="s">
        <v>32</v>
      </c>
      <c r="C46" s="300" t="s">
        <v>106</v>
      </c>
      <c r="D46" s="328" t="s">
        <v>164</v>
      </c>
      <c r="E46" s="329" t="s">
        <v>176</v>
      </c>
      <c r="F46" s="300" t="s">
        <v>133</v>
      </c>
      <c r="G46" s="300" t="s">
        <v>76</v>
      </c>
      <c r="H46" s="70" t="s">
        <v>113</v>
      </c>
      <c r="I46" s="330">
        <v>4.9000000000000004</v>
      </c>
      <c r="J46" s="331">
        <f t="shared" si="0"/>
        <v>0</v>
      </c>
      <c r="K46" s="260" t="s">
        <v>120</v>
      </c>
      <c r="L46" s="260"/>
      <c r="M46" s="259">
        <f>IF(K46="nio",0,IF(K46&gt;0,K46*I46/O46,0))*VLOOKUP(B46,'2-Kosten per locatie'!$A$14:$C$21,3,FALSE)</f>
        <v>0</v>
      </c>
      <c r="N46" s="259">
        <f>IF(L46&gt;0,L46*I46/P46,0)*VLOOKUP(B46,'2-Kosten per locatie'!$A$14:$C$21,3,FALSE)</f>
        <v>0</v>
      </c>
      <c r="O46" s="332">
        <f>IF(K46="nio",0,IF(K46&gt;0,VLOOKUP(G46,'3-Productie normen'!A:L,VLOOKUP(K46,'3-Productie normen'!$B$34:$C$41,2,FALSE),FALSE)))</f>
        <v>0</v>
      </c>
      <c r="P46" s="332">
        <f t="shared" si="1"/>
        <v>0</v>
      </c>
      <c r="Q46" s="333"/>
      <c r="S46" s="334">
        <f t="shared" si="2"/>
        <v>0</v>
      </c>
    </row>
    <row r="47" spans="1:19" ht="14.1" customHeight="1">
      <c r="A47" s="74">
        <v>47</v>
      </c>
      <c r="B47" s="300" t="s">
        <v>32</v>
      </c>
      <c r="C47" s="300" t="s">
        <v>106</v>
      </c>
      <c r="D47" s="328" t="s">
        <v>164</v>
      </c>
      <c r="E47" s="329" t="s">
        <v>177</v>
      </c>
      <c r="F47" s="300" t="s">
        <v>133</v>
      </c>
      <c r="G47" s="300" t="s">
        <v>76</v>
      </c>
      <c r="H47" s="70" t="s">
        <v>113</v>
      </c>
      <c r="I47" s="330">
        <v>8.56</v>
      </c>
      <c r="J47" s="331">
        <f t="shared" si="0"/>
        <v>0</v>
      </c>
      <c r="K47" s="260" t="s">
        <v>120</v>
      </c>
      <c r="L47" s="260"/>
      <c r="M47" s="259">
        <f>IF(K47="nio",0,IF(K47&gt;0,K47*I47/O47,0))*VLOOKUP(B47,'2-Kosten per locatie'!$A$14:$C$21,3,FALSE)</f>
        <v>0</v>
      </c>
      <c r="N47" s="259">
        <f>IF(L47&gt;0,L47*I47/P47,0)*VLOOKUP(B47,'2-Kosten per locatie'!$A$14:$C$21,3,FALSE)</f>
        <v>0</v>
      </c>
      <c r="O47" s="332">
        <f>IF(K47="nio",0,IF(K47&gt;0,VLOOKUP(G47,'3-Productie normen'!A:L,VLOOKUP(K47,'3-Productie normen'!$B$34:$C$41,2,FALSE),FALSE)))</f>
        <v>0</v>
      </c>
      <c r="P47" s="332">
        <f t="shared" si="1"/>
        <v>0</v>
      </c>
      <c r="Q47" s="333"/>
      <c r="S47" s="334">
        <f t="shared" si="2"/>
        <v>0</v>
      </c>
    </row>
    <row r="48" spans="1:19" ht="14.1" customHeight="1">
      <c r="A48" s="74">
        <v>48</v>
      </c>
      <c r="B48" s="300" t="s">
        <v>32</v>
      </c>
      <c r="C48" s="300" t="s">
        <v>106</v>
      </c>
      <c r="D48" s="328" t="s">
        <v>164</v>
      </c>
      <c r="E48" s="329" t="s">
        <v>178</v>
      </c>
      <c r="F48" s="70" t="s">
        <v>126</v>
      </c>
      <c r="G48" s="70" t="s">
        <v>69</v>
      </c>
      <c r="H48" s="70" t="s">
        <v>113</v>
      </c>
      <c r="I48" s="330">
        <v>21.81</v>
      </c>
      <c r="J48" s="331">
        <f t="shared" si="0"/>
        <v>120</v>
      </c>
      <c r="K48" s="260">
        <v>120</v>
      </c>
      <c r="L48" s="260"/>
      <c r="M48" s="259" t="e">
        <f>IF(K48="nio",0,IF(K48&gt;0,K48*I48/O48,0))*VLOOKUP(B48,'2-Kosten per locatie'!$A$14:$C$21,3,FALSE)</f>
        <v>#DIV/0!</v>
      </c>
      <c r="N48" s="259">
        <f>IF(L48&gt;0,L48*I48/P48,0)*VLOOKUP(B48,'2-Kosten per locatie'!$A$14:$C$21,3,FALSE)</f>
        <v>0</v>
      </c>
      <c r="O48" s="332">
        <f>IF(K48="nio",0,IF(K48&gt;0,VLOOKUP(G48,'3-Productie normen'!A:L,VLOOKUP(K48,'3-Productie normen'!$B$34:$C$41,2,FALSE),FALSE)))</f>
        <v>0</v>
      </c>
      <c r="P48" s="332">
        <f t="shared" si="1"/>
        <v>0</v>
      </c>
      <c r="Q48" s="333"/>
      <c r="S48" s="334">
        <f t="shared" si="2"/>
        <v>2617.1999999999998</v>
      </c>
    </row>
    <row r="49" spans="1:19" ht="14.1" customHeight="1">
      <c r="A49" s="74">
        <v>49</v>
      </c>
      <c r="B49" s="300" t="s">
        <v>32</v>
      </c>
      <c r="C49" s="300" t="s">
        <v>106</v>
      </c>
      <c r="D49" s="328" t="s">
        <v>164</v>
      </c>
      <c r="E49" s="329" t="s">
        <v>179</v>
      </c>
      <c r="F49" s="70" t="s">
        <v>112</v>
      </c>
      <c r="G49" s="70" t="s">
        <v>58</v>
      </c>
      <c r="H49" s="70" t="s">
        <v>113</v>
      </c>
      <c r="I49" s="330">
        <v>4.28</v>
      </c>
      <c r="J49" s="331">
        <f t="shared" si="0"/>
        <v>200</v>
      </c>
      <c r="K49" s="260">
        <v>200</v>
      </c>
      <c r="L49" s="260"/>
      <c r="M49" s="259" t="e">
        <f>IF(K49="nio",0,IF(K49&gt;0,K49*I49/O49,0))*VLOOKUP(B49,'2-Kosten per locatie'!$A$14:$C$21,3,FALSE)</f>
        <v>#DIV/0!</v>
      </c>
      <c r="N49" s="259">
        <f>IF(L49&gt;0,L49*I49/P49,0)*VLOOKUP(B49,'2-Kosten per locatie'!$A$14:$C$21,3,FALSE)</f>
        <v>0</v>
      </c>
      <c r="O49" s="332">
        <f>IF(K49="nio",0,IF(K49&gt;0,VLOOKUP(G49,'3-Productie normen'!A:L,VLOOKUP(K49,'3-Productie normen'!$B$34:$C$41,2,FALSE),FALSE)))</f>
        <v>0</v>
      </c>
      <c r="P49" s="332">
        <f t="shared" si="1"/>
        <v>0</v>
      </c>
      <c r="Q49" s="333"/>
      <c r="S49" s="334">
        <f t="shared" si="2"/>
        <v>856</v>
      </c>
    </row>
    <row r="50" spans="1:19" ht="14.1" customHeight="1">
      <c r="A50" s="74">
        <v>50</v>
      </c>
      <c r="B50" s="300" t="s">
        <v>32</v>
      </c>
      <c r="C50" s="300" t="s">
        <v>106</v>
      </c>
      <c r="D50" s="328" t="s">
        <v>164</v>
      </c>
      <c r="E50" s="329" t="s">
        <v>180</v>
      </c>
      <c r="F50" s="70" t="s">
        <v>181</v>
      </c>
      <c r="G50" s="70" t="s">
        <v>59</v>
      </c>
      <c r="H50" s="70" t="s">
        <v>113</v>
      </c>
      <c r="I50" s="330">
        <v>244.22</v>
      </c>
      <c r="J50" s="331">
        <f t="shared" si="0"/>
        <v>200</v>
      </c>
      <c r="K50" s="260">
        <v>200</v>
      </c>
      <c r="L50" s="260"/>
      <c r="M50" s="259" t="e">
        <f>IF(K50="nio",0,IF(K50&gt;0,K50*I50/O50,0))*VLOOKUP(B50,'2-Kosten per locatie'!$A$14:$C$21,3,FALSE)</f>
        <v>#DIV/0!</v>
      </c>
      <c r="N50" s="259">
        <f>IF(L50&gt;0,L50*I50/P50,0)*VLOOKUP(B50,'2-Kosten per locatie'!$A$14:$C$21,3,FALSE)</f>
        <v>0</v>
      </c>
      <c r="O50" s="332">
        <f>IF(K50="nio",0,IF(K50&gt;0,VLOOKUP(G50,'3-Productie normen'!A:L,VLOOKUP(K50,'3-Productie normen'!$B$34:$C$41,2,FALSE),FALSE)))</f>
        <v>0</v>
      </c>
      <c r="P50" s="332">
        <f t="shared" si="1"/>
        <v>0</v>
      </c>
      <c r="Q50" s="333"/>
      <c r="S50" s="334">
        <f t="shared" si="2"/>
        <v>48844</v>
      </c>
    </row>
    <row r="51" spans="1:19" ht="14.1" customHeight="1">
      <c r="A51" s="74">
        <v>51</v>
      </c>
      <c r="B51" s="300" t="s">
        <v>32</v>
      </c>
      <c r="C51" s="300" t="s">
        <v>106</v>
      </c>
      <c r="D51" s="328" t="s">
        <v>164</v>
      </c>
      <c r="E51" s="329" t="s">
        <v>182</v>
      </c>
      <c r="F51" s="70" t="s">
        <v>126</v>
      </c>
      <c r="G51" s="70" t="s">
        <v>69</v>
      </c>
      <c r="H51" s="70" t="s">
        <v>113</v>
      </c>
      <c r="I51" s="330">
        <v>30.55</v>
      </c>
      <c r="J51" s="331">
        <f t="shared" si="0"/>
        <v>120</v>
      </c>
      <c r="K51" s="260">
        <v>120</v>
      </c>
      <c r="L51" s="260"/>
      <c r="M51" s="259" t="e">
        <f>IF(K51="nio",0,IF(K51&gt;0,K51*I51/O51,0))*VLOOKUP(B51,'2-Kosten per locatie'!$A$14:$C$21,3,FALSE)</f>
        <v>#DIV/0!</v>
      </c>
      <c r="N51" s="259">
        <f>IF(L51&gt;0,L51*I51/P51,0)*VLOOKUP(B51,'2-Kosten per locatie'!$A$14:$C$21,3,FALSE)</f>
        <v>0</v>
      </c>
      <c r="O51" s="332">
        <f>IF(K51="nio",0,IF(K51&gt;0,VLOOKUP(G51,'3-Productie normen'!A:L,VLOOKUP(K51,'3-Productie normen'!$B$34:$C$41,2,FALSE),FALSE)))</f>
        <v>0</v>
      </c>
      <c r="P51" s="332">
        <f t="shared" si="1"/>
        <v>0</v>
      </c>
      <c r="Q51" s="333"/>
      <c r="S51" s="334">
        <f t="shared" si="2"/>
        <v>3666</v>
      </c>
    </row>
    <row r="52" spans="1:19" ht="14.1" customHeight="1">
      <c r="A52" s="74">
        <v>52</v>
      </c>
      <c r="B52" s="300" t="s">
        <v>32</v>
      </c>
      <c r="C52" s="300" t="s">
        <v>106</v>
      </c>
      <c r="D52" s="328" t="s">
        <v>164</v>
      </c>
      <c r="E52" s="329" t="s">
        <v>183</v>
      </c>
      <c r="F52" s="337" t="s">
        <v>126</v>
      </c>
      <c r="G52" s="337" t="s">
        <v>69</v>
      </c>
      <c r="H52" s="70" t="s">
        <v>113</v>
      </c>
      <c r="I52" s="330">
        <v>20.38</v>
      </c>
      <c r="J52" s="331">
        <f t="shared" si="0"/>
        <v>120</v>
      </c>
      <c r="K52" s="260">
        <v>120</v>
      </c>
      <c r="L52" s="260"/>
      <c r="M52" s="259" t="e">
        <f>IF(K52="nio",0,IF(K52&gt;0,K52*I52/O52,0))*VLOOKUP(B52,'2-Kosten per locatie'!$A$14:$C$21,3,FALSE)</f>
        <v>#DIV/0!</v>
      </c>
      <c r="N52" s="259">
        <f>IF(L52&gt;0,L52*I52/P52,0)*VLOOKUP(B52,'2-Kosten per locatie'!$A$14:$C$21,3,FALSE)</f>
        <v>0</v>
      </c>
      <c r="O52" s="332">
        <f>IF(K52="nio",0,IF(K52&gt;0,VLOOKUP(G52,'3-Productie normen'!A:L,VLOOKUP(K52,'3-Productie normen'!$B$34:$C$41,2,FALSE),FALSE)))</f>
        <v>0</v>
      </c>
      <c r="P52" s="332">
        <f t="shared" si="1"/>
        <v>0</v>
      </c>
      <c r="Q52" s="333"/>
      <c r="S52" s="334">
        <f t="shared" si="2"/>
        <v>2445.6</v>
      </c>
    </row>
    <row r="53" spans="1:19" ht="14.1" customHeight="1">
      <c r="A53" s="74">
        <v>53</v>
      </c>
      <c r="B53" s="300" t="s">
        <v>32</v>
      </c>
      <c r="C53" s="300" t="s">
        <v>106</v>
      </c>
      <c r="D53" s="328" t="s">
        <v>164</v>
      </c>
      <c r="E53" s="329" t="s">
        <v>184</v>
      </c>
      <c r="F53" s="70" t="s">
        <v>185</v>
      </c>
      <c r="G53" s="70" t="s">
        <v>74</v>
      </c>
      <c r="H53" s="70" t="s">
        <v>113</v>
      </c>
      <c r="I53" s="330">
        <v>22.22</v>
      </c>
      <c r="J53" s="331">
        <f t="shared" si="0"/>
        <v>0</v>
      </c>
      <c r="K53" s="260" t="s">
        <v>120</v>
      </c>
      <c r="L53" s="260"/>
      <c r="M53" s="259">
        <f>IF(K53="nio",0,IF(K53&gt;0,K53*I53/O53,0))*VLOOKUP(B53,'2-Kosten per locatie'!$A$14:$C$21,3,FALSE)</f>
        <v>0</v>
      </c>
      <c r="N53" s="259">
        <f>IF(L53&gt;0,L53*I53/P53,0)*VLOOKUP(B53,'2-Kosten per locatie'!$A$14:$C$21,3,FALSE)</f>
        <v>0</v>
      </c>
      <c r="O53" s="332">
        <f>IF(K53="nio",0,IF(K53&gt;0,VLOOKUP(G53,'3-Productie normen'!A:L,VLOOKUP(K53,'3-Productie normen'!$B$34:$C$41,2,FALSE),FALSE)))</f>
        <v>0</v>
      </c>
      <c r="P53" s="332">
        <f t="shared" si="1"/>
        <v>0</v>
      </c>
      <c r="Q53" s="333"/>
      <c r="S53" s="334">
        <f t="shared" si="2"/>
        <v>0</v>
      </c>
    </row>
    <row r="54" spans="1:19" ht="14.1" customHeight="1">
      <c r="A54" s="74">
        <v>54</v>
      </c>
      <c r="B54" s="300" t="s">
        <v>32</v>
      </c>
      <c r="C54" s="300" t="s">
        <v>106</v>
      </c>
      <c r="D54" s="85" t="s">
        <v>164</v>
      </c>
      <c r="E54" s="255" t="s">
        <v>186</v>
      </c>
      <c r="F54" s="84" t="s">
        <v>187</v>
      </c>
      <c r="G54" s="84" t="s">
        <v>58</v>
      </c>
      <c r="H54" s="70" t="s">
        <v>113</v>
      </c>
      <c r="I54" s="330">
        <v>5.28</v>
      </c>
      <c r="J54" s="331">
        <f t="shared" si="0"/>
        <v>200</v>
      </c>
      <c r="K54" s="260">
        <v>200</v>
      </c>
      <c r="L54" s="260"/>
      <c r="M54" s="259" t="e">
        <f>IF(K54="nio",0,IF(K54&gt;0,K54*I54/O54,0))*VLOOKUP(B54,'2-Kosten per locatie'!$A$14:$C$21,3,FALSE)</f>
        <v>#DIV/0!</v>
      </c>
      <c r="N54" s="259">
        <f>IF(L54&gt;0,L54*I54/P54,0)*VLOOKUP(B54,'2-Kosten per locatie'!$A$14:$C$21,3,FALSE)</f>
        <v>0</v>
      </c>
      <c r="O54" s="332">
        <f>IF(K54="nio",0,IF(K54&gt;0,VLOOKUP(G54,'3-Productie normen'!A:L,VLOOKUP(K54,'3-Productie normen'!$B$34:$C$41,2,FALSE),FALSE)))</f>
        <v>0</v>
      </c>
      <c r="P54" s="332">
        <f t="shared" si="1"/>
        <v>0</v>
      </c>
      <c r="Q54" s="333"/>
      <c r="S54" s="334">
        <f t="shared" si="2"/>
        <v>1056</v>
      </c>
    </row>
    <row r="55" spans="1:19" ht="14.1" customHeight="1">
      <c r="A55" s="74">
        <v>55</v>
      </c>
      <c r="B55" s="300" t="s">
        <v>32</v>
      </c>
      <c r="C55" s="300" t="s">
        <v>106</v>
      </c>
      <c r="D55" s="328" t="s">
        <v>164</v>
      </c>
      <c r="E55" s="329" t="s">
        <v>188</v>
      </c>
      <c r="F55" s="70" t="s">
        <v>181</v>
      </c>
      <c r="G55" s="70" t="s">
        <v>59</v>
      </c>
      <c r="H55" s="70" t="s">
        <v>113</v>
      </c>
      <c r="I55" s="330">
        <v>20.93</v>
      </c>
      <c r="J55" s="331">
        <f t="shared" si="0"/>
        <v>200</v>
      </c>
      <c r="K55" s="260">
        <v>200</v>
      </c>
      <c r="L55" s="260"/>
      <c r="M55" s="259" t="e">
        <f>IF(K55="nio",0,IF(K55&gt;0,K55*I55/O55,0))*VLOOKUP(B55,'2-Kosten per locatie'!$A$14:$C$21,3,FALSE)</f>
        <v>#DIV/0!</v>
      </c>
      <c r="N55" s="259">
        <f>IF(L55&gt;0,L55*I55/P55,0)*VLOOKUP(B55,'2-Kosten per locatie'!$A$14:$C$21,3,FALSE)</f>
        <v>0</v>
      </c>
      <c r="O55" s="332">
        <f>IF(K55="nio",0,IF(K55&gt;0,VLOOKUP(G55,'3-Productie normen'!A:L,VLOOKUP(K55,'3-Productie normen'!$B$34:$C$41,2,FALSE),FALSE)))</f>
        <v>0</v>
      </c>
      <c r="P55" s="332">
        <f t="shared" si="1"/>
        <v>0</v>
      </c>
      <c r="Q55" s="333"/>
      <c r="S55" s="334">
        <f t="shared" si="2"/>
        <v>4186</v>
      </c>
    </row>
    <row r="56" spans="1:19" ht="14.1" customHeight="1">
      <c r="A56" s="74">
        <v>56</v>
      </c>
      <c r="B56" s="300" t="s">
        <v>32</v>
      </c>
      <c r="C56" s="300" t="s">
        <v>106</v>
      </c>
      <c r="D56" s="328" t="s">
        <v>164</v>
      </c>
      <c r="E56" s="329" t="s">
        <v>189</v>
      </c>
      <c r="F56" s="70" t="s">
        <v>190</v>
      </c>
      <c r="G56" s="70" t="s">
        <v>66</v>
      </c>
      <c r="H56" s="70" t="s">
        <v>113</v>
      </c>
      <c r="I56" s="330">
        <v>79.760000000000005</v>
      </c>
      <c r="J56" s="331">
        <f t="shared" si="0"/>
        <v>120</v>
      </c>
      <c r="K56" s="260">
        <v>120</v>
      </c>
      <c r="L56" s="260"/>
      <c r="M56" s="259" t="e">
        <f>IF(K56="nio",0,IF(K56&gt;0,K56*I56/O56,0))*VLOOKUP(B56,'2-Kosten per locatie'!$A$14:$C$21,3,FALSE)</f>
        <v>#DIV/0!</v>
      </c>
      <c r="N56" s="259">
        <f>IF(L56&gt;0,L56*I56/P56,0)*VLOOKUP(B56,'2-Kosten per locatie'!$A$14:$C$21,3,FALSE)</f>
        <v>0</v>
      </c>
      <c r="O56" s="332">
        <f>IF(K56="nio",0,IF(K56&gt;0,VLOOKUP(G56,'3-Productie normen'!A:L,VLOOKUP(K56,'3-Productie normen'!$B$34:$C$41,2,FALSE),FALSE)))</f>
        <v>0</v>
      </c>
      <c r="P56" s="332">
        <f t="shared" si="1"/>
        <v>0</v>
      </c>
      <c r="Q56" s="333"/>
      <c r="S56" s="334">
        <f t="shared" si="2"/>
        <v>9571.2000000000007</v>
      </c>
    </row>
    <row r="57" spans="1:19" ht="14.1" customHeight="1">
      <c r="A57" s="74">
        <v>57</v>
      </c>
      <c r="B57" s="300" t="s">
        <v>32</v>
      </c>
      <c r="C57" s="300" t="s">
        <v>106</v>
      </c>
      <c r="D57" s="328" t="s">
        <v>164</v>
      </c>
      <c r="E57" s="329" t="s">
        <v>191</v>
      </c>
      <c r="F57" s="70" t="s">
        <v>126</v>
      </c>
      <c r="G57" s="70" t="s">
        <v>69</v>
      </c>
      <c r="H57" s="70" t="s">
        <v>113</v>
      </c>
      <c r="I57" s="330">
        <v>30.55</v>
      </c>
      <c r="J57" s="331">
        <f t="shared" si="0"/>
        <v>120</v>
      </c>
      <c r="K57" s="260">
        <v>120</v>
      </c>
      <c r="L57" s="260"/>
      <c r="M57" s="259" t="e">
        <f>IF(K57="nio",0,IF(K57&gt;0,K57*I57/O57,0))*VLOOKUP(B57,'2-Kosten per locatie'!$A$14:$C$21,3,FALSE)</f>
        <v>#DIV/0!</v>
      </c>
      <c r="N57" s="259">
        <f>IF(L57&gt;0,L57*I57/P57,0)*VLOOKUP(B57,'2-Kosten per locatie'!$A$14:$C$21,3,FALSE)</f>
        <v>0</v>
      </c>
      <c r="O57" s="332">
        <f>IF(K57="nio",0,IF(K57&gt;0,VLOOKUP(G57,'3-Productie normen'!A:L,VLOOKUP(K57,'3-Productie normen'!$B$34:$C$41,2,FALSE),FALSE)))</f>
        <v>0</v>
      </c>
      <c r="P57" s="332">
        <f t="shared" si="1"/>
        <v>0</v>
      </c>
      <c r="Q57" s="333"/>
      <c r="S57" s="334">
        <f t="shared" si="2"/>
        <v>3666</v>
      </c>
    </row>
    <row r="58" spans="1:19" ht="14.1" customHeight="1">
      <c r="A58" s="74">
        <v>58</v>
      </c>
      <c r="B58" s="300" t="s">
        <v>32</v>
      </c>
      <c r="C58" s="300" t="s">
        <v>106</v>
      </c>
      <c r="D58" s="328" t="s">
        <v>164</v>
      </c>
      <c r="E58" s="329" t="s">
        <v>192</v>
      </c>
      <c r="F58" s="70" t="s">
        <v>190</v>
      </c>
      <c r="G58" s="70" t="s">
        <v>66</v>
      </c>
      <c r="H58" s="70" t="s">
        <v>113</v>
      </c>
      <c r="I58" s="330">
        <v>81.5</v>
      </c>
      <c r="J58" s="331">
        <f t="shared" si="0"/>
        <v>120</v>
      </c>
      <c r="K58" s="260">
        <v>120</v>
      </c>
      <c r="L58" s="260"/>
      <c r="M58" s="259" t="e">
        <f>IF(K58="nio",0,IF(K58&gt;0,K58*I58/O58,0))*VLOOKUP(B58,'2-Kosten per locatie'!$A$14:$C$21,3,FALSE)</f>
        <v>#DIV/0!</v>
      </c>
      <c r="N58" s="259">
        <f>IF(L58&gt;0,L58*I58/P58,0)*VLOOKUP(B58,'2-Kosten per locatie'!$A$14:$C$21,3,FALSE)</f>
        <v>0</v>
      </c>
      <c r="O58" s="332">
        <f>IF(K58="nio",0,IF(K58&gt;0,VLOOKUP(G58,'3-Productie normen'!A:L,VLOOKUP(K58,'3-Productie normen'!$B$34:$C$41,2,FALSE),FALSE)))</f>
        <v>0</v>
      </c>
      <c r="P58" s="332">
        <f t="shared" si="1"/>
        <v>0</v>
      </c>
      <c r="Q58" s="333"/>
      <c r="S58" s="334">
        <f t="shared" si="2"/>
        <v>9780</v>
      </c>
    </row>
    <row r="59" spans="1:19" ht="14.1" customHeight="1">
      <c r="A59" s="74">
        <v>59</v>
      </c>
      <c r="B59" s="300" t="s">
        <v>32</v>
      </c>
      <c r="C59" s="300" t="s">
        <v>106</v>
      </c>
      <c r="D59" s="328" t="s">
        <v>164</v>
      </c>
      <c r="E59" s="329" t="s">
        <v>193</v>
      </c>
      <c r="F59" s="70" t="s">
        <v>194</v>
      </c>
      <c r="G59" s="70" t="s">
        <v>65</v>
      </c>
      <c r="H59" s="70" t="s">
        <v>113</v>
      </c>
      <c r="I59" s="330">
        <v>58.18</v>
      </c>
      <c r="J59" s="331">
        <f t="shared" si="0"/>
        <v>120</v>
      </c>
      <c r="K59" s="260">
        <v>120</v>
      </c>
      <c r="L59" s="260"/>
      <c r="M59" s="259" t="e">
        <f>IF(K59="nio",0,IF(K59&gt;0,K59*I59/O59,0))*VLOOKUP(B59,'2-Kosten per locatie'!$A$14:$C$21,3,FALSE)</f>
        <v>#DIV/0!</v>
      </c>
      <c r="N59" s="259">
        <f>IF(L59&gt;0,L59*I59/P59,0)*VLOOKUP(B59,'2-Kosten per locatie'!$A$14:$C$21,3,FALSE)</f>
        <v>0</v>
      </c>
      <c r="O59" s="332">
        <f>IF(K59="nio",0,IF(K59&gt;0,VLOOKUP(G59,'3-Productie normen'!A:L,VLOOKUP(K59,'3-Productie normen'!$B$34:$C$41,2,FALSE),FALSE)))</f>
        <v>0</v>
      </c>
      <c r="P59" s="332">
        <f t="shared" si="1"/>
        <v>0</v>
      </c>
      <c r="Q59" s="333"/>
      <c r="S59" s="334">
        <f t="shared" si="2"/>
        <v>6981.6</v>
      </c>
    </row>
    <row r="60" spans="1:19" ht="14.1" customHeight="1">
      <c r="A60" s="74">
        <v>60</v>
      </c>
      <c r="B60" s="300" t="s">
        <v>32</v>
      </c>
      <c r="C60" s="300" t="s">
        <v>106</v>
      </c>
      <c r="D60" s="328" t="s">
        <v>164</v>
      </c>
      <c r="E60" s="329" t="s">
        <v>195</v>
      </c>
      <c r="F60" s="70" t="s">
        <v>190</v>
      </c>
      <c r="G60" s="70" t="s">
        <v>66</v>
      </c>
      <c r="H60" s="70" t="s">
        <v>113</v>
      </c>
      <c r="I60" s="330">
        <v>51.7</v>
      </c>
      <c r="J60" s="331">
        <f t="shared" si="0"/>
        <v>120</v>
      </c>
      <c r="K60" s="260">
        <v>120</v>
      </c>
      <c r="L60" s="260"/>
      <c r="M60" s="259" t="e">
        <f>IF(K60="nio",0,IF(K60&gt;0,K60*I60/O60,0))*VLOOKUP(B60,'2-Kosten per locatie'!$A$14:$C$21,3,FALSE)</f>
        <v>#DIV/0!</v>
      </c>
      <c r="N60" s="259">
        <f>IF(L60&gt;0,L60*I60/P60,0)*VLOOKUP(B60,'2-Kosten per locatie'!$A$14:$C$21,3,FALSE)</f>
        <v>0</v>
      </c>
      <c r="O60" s="332">
        <f>IF(K60="nio",0,IF(K60&gt;0,VLOOKUP(G60,'3-Productie normen'!A:L,VLOOKUP(K60,'3-Productie normen'!$B$34:$C$41,2,FALSE),FALSE)))</f>
        <v>0</v>
      </c>
      <c r="P60" s="332">
        <f t="shared" si="1"/>
        <v>0</v>
      </c>
      <c r="Q60" s="333"/>
      <c r="S60" s="334">
        <f t="shared" si="2"/>
        <v>6204</v>
      </c>
    </row>
    <row r="61" spans="1:19" ht="14.1" customHeight="1">
      <c r="A61" s="74">
        <v>61</v>
      </c>
      <c r="B61" s="300" t="s">
        <v>32</v>
      </c>
      <c r="C61" s="300" t="s">
        <v>106</v>
      </c>
      <c r="D61" s="328" t="s">
        <v>164</v>
      </c>
      <c r="E61" s="329" t="s">
        <v>196</v>
      </c>
      <c r="F61" s="70" t="s">
        <v>190</v>
      </c>
      <c r="G61" s="70" t="s">
        <v>66</v>
      </c>
      <c r="H61" s="70" t="s">
        <v>113</v>
      </c>
      <c r="I61" s="330">
        <v>40.770000000000003</v>
      </c>
      <c r="J61" s="331">
        <f t="shared" si="0"/>
        <v>120</v>
      </c>
      <c r="K61" s="260">
        <v>120</v>
      </c>
      <c r="L61" s="260"/>
      <c r="M61" s="259" t="e">
        <f>IF(K61="nio",0,IF(K61&gt;0,K61*I61/O61,0))*VLOOKUP(B61,'2-Kosten per locatie'!$A$14:$C$21,3,FALSE)</f>
        <v>#DIV/0!</v>
      </c>
      <c r="N61" s="259">
        <f>IF(L61&gt;0,L61*I61/P61,0)*VLOOKUP(B61,'2-Kosten per locatie'!$A$14:$C$21,3,FALSE)</f>
        <v>0</v>
      </c>
      <c r="O61" s="332">
        <f>IF(K61="nio",0,IF(K61&gt;0,VLOOKUP(G61,'3-Productie normen'!A:L,VLOOKUP(K61,'3-Productie normen'!$B$34:$C$41,2,FALSE),FALSE)))</f>
        <v>0</v>
      </c>
      <c r="P61" s="332">
        <f t="shared" si="1"/>
        <v>0</v>
      </c>
      <c r="Q61" s="333"/>
      <c r="S61" s="334">
        <f t="shared" si="2"/>
        <v>4892.4000000000005</v>
      </c>
    </row>
    <row r="62" spans="1:19" ht="14.1" customHeight="1">
      <c r="A62" s="74">
        <v>62</v>
      </c>
      <c r="B62" s="300" t="s">
        <v>32</v>
      </c>
      <c r="C62" s="300" t="s">
        <v>106</v>
      </c>
      <c r="D62" s="328" t="s">
        <v>164</v>
      </c>
      <c r="E62" s="329" t="s">
        <v>197</v>
      </c>
      <c r="F62" s="70" t="s">
        <v>190</v>
      </c>
      <c r="G62" s="70" t="s">
        <v>66</v>
      </c>
      <c r="H62" s="70" t="s">
        <v>113</v>
      </c>
      <c r="I62" s="330">
        <v>85.8</v>
      </c>
      <c r="J62" s="331">
        <f t="shared" si="0"/>
        <v>120</v>
      </c>
      <c r="K62" s="260">
        <v>120</v>
      </c>
      <c r="L62" s="260"/>
      <c r="M62" s="259" t="e">
        <f>IF(K62="nio",0,IF(K62&gt;0,K62*I62/O62,0))*VLOOKUP(B62,'2-Kosten per locatie'!$A$14:$C$21,3,FALSE)</f>
        <v>#DIV/0!</v>
      </c>
      <c r="N62" s="259">
        <f>IF(L62&gt;0,L62*I62/P62,0)*VLOOKUP(B62,'2-Kosten per locatie'!$A$14:$C$21,3,FALSE)</f>
        <v>0</v>
      </c>
      <c r="O62" s="332">
        <f>IF(K62="nio",0,IF(K62&gt;0,VLOOKUP(G62,'3-Productie normen'!A:L,VLOOKUP(K62,'3-Productie normen'!$B$34:$C$41,2,FALSE),FALSE)))</f>
        <v>0</v>
      </c>
      <c r="P62" s="332">
        <f t="shared" si="1"/>
        <v>0</v>
      </c>
      <c r="Q62" s="333"/>
      <c r="S62" s="334">
        <f t="shared" si="2"/>
        <v>10296</v>
      </c>
    </row>
    <row r="63" spans="1:19" ht="14.1" customHeight="1">
      <c r="A63" s="74">
        <v>63</v>
      </c>
      <c r="B63" s="300" t="s">
        <v>32</v>
      </c>
      <c r="C63" s="300" t="s">
        <v>106</v>
      </c>
      <c r="D63" s="328" t="s">
        <v>164</v>
      </c>
      <c r="E63" s="329" t="s">
        <v>198</v>
      </c>
      <c r="F63" s="70" t="s">
        <v>126</v>
      </c>
      <c r="G63" s="70" t="s">
        <v>69</v>
      </c>
      <c r="H63" s="70" t="s">
        <v>113</v>
      </c>
      <c r="I63" s="330">
        <v>13.98</v>
      </c>
      <c r="J63" s="331">
        <f t="shared" si="0"/>
        <v>120</v>
      </c>
      <c r="K63" s="260">
        <v>120</v>
      </c>
      <c r="L63" s="260"/>
      <c r="M63" s="259" t="e">
        <f>IF(K63="nio",0,IF(K63&gt;0,K63*I63/O63,0))*VLOOKUP(B63,'2-Kosten per locatie'!$A$14:$C$21,3,FALSE)</f>
        <v>#DIV/0!</v>
      </c>
      <c r="N63" s="259">
        <f>IF(L63&gt;0,L63*I63/P63,0)*VLOOKUP(B63,'2-Kosten per locatie'!$A$14:$C$21,3,FALSE)</f>
        <v>0</v>
      </c>
      <c r="O63" s="332">
        <f>IF(K63="nio",0,IF(K63&gt;0,VLOOKUP(G63,'3-Productie normen'!A:L,VLOOKUP(K63,'3-Productie normen'!$B$34:$C$41,2,FALSE),FALSE)))</f>
        <v>0</v>
      </c>
      <c r="P63" s="332">
        <f t="shared" si="1"/>
        <v>0</v>
      </c>
      <c r="Q63" s="333"/>
      <c r="S63" s="334">
        <f t="shared" si="2"/>
        <v>1677.6000000000001</v>
      </c>
    </row>
    <row r="64" spans="1:19" ht="14.1" customHeight="1">
      <c r="A64" s="74">
        <v>64</v>
      </c>
      <c r="B64" s="300" t="s">
        <v>32</v>
      </c>
      <c r="C64" s="300" t="s">
        <v>106</v>
      </c>
      <c r="D64" s="328" t="s">
        <v>164</v>
      </c>
      <c r="E64" s="329" t="s">
        <v>199</v>
      </c>
      <c r="F64" s="70" t="s">
        <v>126</v>
      </c>
      <c r="G64" s="70" t="s">
        <v>69</v>
      </c>
      <c r="H64" s="70" t="s">
        <v>113</v>
      </c>
      <c r="I64" s="330">
        <v>12.69</v>
      </c>
      <c r="J64" s="331">
        <f t="shared" si="0"/>
        <v>120</v>
      </c>
      <c r="K64" s="260">
        <v>120</v>
      </c>
      <c r="L64" s="260"/>
      <c r="M64" s="259" t="e">
        <f>IF(K64="nio",0,IF(K64&gt;0,K64*I64/O64,0))*VLOOKUP(B64,'2-Kosten per locatie'!$A$14:$C$21,3,FALSE)</f>
        <v>#DIV/0!</v>
      </c>
      <c r="N64" s="259">
        <f>IF(L64&gt;0,L64*I64/P64,0)*VLOOKUP(B64,'2-Kosten per locatie'!$A$14:$C$21,3,FALSE)</f>
        <v>0</v>
      </c>
      <c r="O64" s="332">
        <f>IF(K64="nio",0,IF(K64&gt;0,VLOOKUP(G64,'3-Productie normen'!A:L,VLOOKUP(K64,'3-Productie normen'!$B$34:$C$41,2,FALSE),FALSE)))</f>
        <v>0</v>
      </c>
      <c r="P64" s="332">
        <f t="shared" si="1"/>
        <v>0</v>
      </c>
      <c r="Q64" s="333"/>
      <c r="S64" s="334">
        <f t="shared" si="2"/>
        <v>1522.8</v>
      </c>
    </row>
    <row r="65" spans="1:19" ht="14.1" customHeight="1">
      <c r="A65" s="74">
        <v>65</v>
      </c>
      <c r="B65" s="300" t="s">
        <v>32</v>
      </c>
      <c r="C65" s="300" t="s">
        <v>106</v>
      </c>
      <c r="D65" s="328" t="s">
        <v>164</v>
      </c>
      <c r="E65" s="329" t="s">
        <v>200</v>
      </c>
      <c r="F65" s="70" t="s">
        <v>126</v>
      </c>
      <c r="G65" s="70" t="s">
        <v>69</v>
      </c>
      <c r="H65" s="70" t="s">
        <v>113</v>
      </c>
      <c r="I65" s="330">
        <v>12.63</v>
      </c>
      <c r="J65" s="331">
        <f t="shared" si="0"/>
        <v>120</v>
      </c>
      <c r="K65" s="260">
        <v>120</v>
      </c>
      <c r="L65" s="260"/>
      <c r="M65" s="259" t="e">
        <f>IF(K65="nio",0,IF(K65&gt;0,K65*I65/O65,0))*VLOOKUP(B65,'2-Kosten per locatie'!$A$14:$C$21,3,FALSE)</f>
        <v>#DIV/0!</v>
      </c>
      <c r="N65" s="259">
        <f>IF(L65&gt;0,L65*I65/P65,0)*VLOOKUP(B65,'2-Kosten per locatie'!$A$14:$C$21,3,FALSE)</f>
        <v>0</v>
      </c>
      <c r="O65" s="332">
        <f>IF(K65="nio",0,IF(K65&gt;0,VLOOKUP(G65,'3-Productie normen'!A:L,VLOOKUP(K65,'3-Productie normen'!$B$34:$C$41,2,FALSE),FALSE)))</f>
        <v>0</v>
      </c>
      <c r="P65" s="332">
        <f t="shared" si="1"/>
        <v>0</v>
      </c>
      <c r="Q65" s="333"/>
      <c r="S65" s="334">
        <f t="shared" si="2"/>
        <v>1515.6000000000001</v>
      </c>
    </row>
    <row r="66" spans="1:19" ht="14.1" customHeight="1">
      <c r="A66" s="74">
        <v>66</v>
      </c>
      <c r="B66" s="300" t="s">
        <v>32</v>
      </c>
      <c r="C66" s="300" t="s">
        <v>106</v>
      </c>
      <c r="D66" s="328" t="s">
        <v>164</v>
      </c>
      <c r="E66" s="329" t="s">
        <v>201</v>
      </c>
      <c r="F66" s="70" t="s">
        <v>122</v>
      </c>
      <c r="G66" s="70" t="s">
        <v>59</v>
      </c>
      <c r="H66" s="70" t="s">
        <v>113</v>
      </c>
      <c r="I66" s="330">
        <v>18.850000000000001</v>
      </c>
      <c r="J66" s="331">
        <f t="shared" si="0"/>
        <v>200</v>
      </c>
      <c r="K66" s="260">
        <v>200</v>
      </c>
      <c r="L66" s="260"/>
      <c r="M66" s="259" t="e">
        <f>IF(K66="nio",0,IF(K66&gt;0,K66*I66/O66,0))*VLOOKUP(B66,'2-Kosten per locatie'!$A$14:$C$21,3,FALSE)</f>
        <v>#DIV/0!</v>
      </c>
      <c r="N66" s="259">
        <f>IF(L66&gt;0,L66*I66/P66,0)*VLOOKUP(B66,'2-Kosten per locatie'!$A$14:$C$21,3,FALSE)</f>
        <v>0</v>
      </c>
      <c r="O66" s="332">
        <f>IF(K66="nio",0,IF(K66&gt;0,VLOOKUP(G66,'3-Productie normen'!A:L,VLOOKUP(K66,'3-Productie normen'!$B$34:$C$41,2,FALSE),FALSE)))</f>
        <v>0</v>
      </c>
      <c r="P66" s="332">
        <f t="shared" si="1"/>
        <v>0</v>
      </c>
      <c r="Q66" s="333"/>
      <c r="S66" s="334">
        <f t="shared" si="2"/>
        <v>3770.0000000000005</v>
      </c>
    </row>
    <row r="67" spans="1:19" ht="14.1" customHeight="1">
      <c r="A67" s="74">
        <v>67</v>
      </c>
      <c r="B67" s="300" t="s">
        <v>32</v>
      </c>
      <c r="C67" s="300" t="s">
        <v>106</v>
      </c>
      <c r="D67" s="328" t="s">
        <v>164</v>
      </c>
      <c r="E67" s="329" t="s">
        <v>202</v>
      </c>
      <c r="F67" s="70" t="s">
        <v>122</v>
      </c>
      <c r="G67" s="70" t="s">
        <v>59</v>
      </c>
      <c r="H67" s="70" t="s">
        <v>113</v>
      </c>
      <c r="I67" s="330">
        <v>5.18</v>
      </c>
      <c r="J67" s="331">
        <f t="shared" si="0"/>
        <v>200</v>
      </c>
      <c r="K67" s="260">
        <v>200</v>
      </c>
      <c r="L67" s="260"/>
      <c r="M67" s="259" t="e">
        <f>IF(K67="nio",0,IF(K67&gt;0,K67*I67/O67,0))*VLOOKUP(B67,'2-Kosten per locatie'!$A$14:$C$21,3,FALSE)</f>
        <v>#DIV/0!</v>
      </c>
      <c r="N67" s="259">
        <f>IF(L67&gt;0,L67*I67/P67,0)*VLOOKUP(B67,'2-Kosten per locatie'!$A$14:$C$21,3,FALSE)</f>
        <v>0</v>
      </c>
      <c r="O67" s="332">
        <f>IF(K67="nio",0,IF(K67&gt;0,VLOOKUP(G67,'3-Productie normen'!A:L,VLOOKUP(K67,'3-Productie normen'!$B$34:$C$41,2,FALSE),FALSE)))</f>
        <v>0</v>
      </c>
      <c r="P67" s="332">
        <f t="shared" si="1"/>
        <v>0</v>
      </c>
      <c r="Q67" s="333"/>
      <c r="S67" s="334">
        <f t="shared" si="2"/>
        <v>1036</v>
      </c>
    </row>
    <row r="68" spans="1:19" ht="14.1" customHeight="1">
      <c r="A68" s="74">
        <v>68</v>
      </c>
      <c r="B68" s="300" t="s">
        <v>32</v>
      </c>
      <c r="C68" s="300" t="s">
        <v>106</v>
      </c>
      <c r="D68" s="328" t="s">
        <v>164</v>
      </c>
      <c r="E68" s="329" t="s">
        <v>203</v>
      </c>
      <c r="F68" s="70" t="s">
        <v>126</v>
      </c>
      <c r="G68" s="70" t="s">
        <v>69</v>
      </c>
      <c r="H68" s="70" t="s">
        <v>113</v>
      </c>
      <c r="I68" s="330">
        <v>15.83</v>
      </c>
      <c r="J68" s="331">
        <f t="shared" si="0"/>
        <v>120</v>
      </c>
      <c r="K68" s="260">
        <v>120</v>
      </c>
      <c r="L68" s="260"/>
      <c r="M68" s="259" t="e">
        <f>IF(K68="nio",0,IF(K68&gt;0,K68*I68/O68,0))*VLOOKUP(B68,'2-Kosten per locatie'!$A$14:$C$21,3,FALSE)</f>
        <v>#DIV/0!</v>
      </c>
      <c r="N68" s="259">
        <f>IF(L68&gt;0,L68*I68/P68,0)*VLOOKUP(B68,'2-Kosten per locatie'!$A$14:$C$21,3,FALSE)</f>
        <v>0</v>
      </c>
      <c r="O68" s="332">
        <f>IF(K68="nio",0,IF(K68&gt;0,VLOOKUP(G68,'3-Productie normen'!A:L,VLOOKUP(K68,'3-Productie normen'!$B$34:$C$41,2,FALSE),FALSE)))</f>
        <v>0</v>
      </c>
      <c r="P68" s="332">
        <f t="shared" si="1"/>
        <v>0</v>
      </c>
      <c r="Q68" s="333"/>
      <c r="S68" s="334">
        <f t="shared" si="2"/>
        <v>1899.6</v>
      </c>
    </row>
    <row r="69" spans="1:19" ht="14.1" customHeight="1">
      <c r="A69" s="74">
        <v>69</v>
      </c>
      <c r="B69" s="300" t="s">
        <v>32</v>
      </c>
      <c r="C69" s="300" t="s">
        <v>106</v>
      </c>
      <c r="D69" s="328" t="s">
        <v>164</v>
      </c>
      <c r="E69" s="329" t="s">
        <v>204</v>
      </c>
      <c r="F69" s="70" t="s">
        <v>144</v>
      </c>
      <c r="G69" s="70" t="s">
        <v>61</v>
      </c>
      <c r="H69" s="70" t="s">
        <v>145</v>
      </c>
      <c r="I69" s="330">
        <v>8.91</v>
      </c>
      <c r="J69" s="331">
        <f t="shared" si="0"/>
        <v>400</v>
      </c>
      <c r="K69" s="260">
        <v>200</v>
      </c>
      <c r="L69" s="260">
        <v>200</v>
      </c>
      <c r="M69" s="259" t="e">
        <f>IF(K69="nio",0,IF(K69&gt;0,K69*I69/O69,0))*VLOOKUP(B69,'2-Kosten per locatie'!$A$14:$C$21,3,FALSE)</f>
        <v>#DIV/0!</v>
      </c>
      <c r="N69" s="259" t="e">
        <f>IF(L69&gt;0,L69*I69/P69,0)*VLOOKUP(B69,'2-Kosten per locatie'!$A$14:$C$21,3,FALSE)</f>
        <v>#DIV/0!</v>
      </c>
      <c r="O69" s="332">
        <f>IF(K69="nio",0,IF(K69&gt;0,VLOOKUP(G69,'3-Productie normen'!A:L,VLOOKUP(K69,'3-Productie normen'!$B$34:$C$41,2,FALSE),FALSE)))</f>
        <v>0</v>
      </c>
      <c r="P69" s="332">
        <f t="shared" si="1"/>
        <v>0</v>
      </c>
      <c r="Q69" s="333"/>
      <c r="S69" s="334">
        <f t="shared" si="2"/>
        <v>3564</v>
      </c>
    </row>
    <row r="70" spans="1:19" ht="14.1" customHeight="1">
      <c r="A70" s="74">
        <v>70</v>
      </c>
      <c r="B70" s="300" t="s">
        <v>32</v>
      </c>
      <c r="C70" s="300" t="s">
        <v>106</v>
      </c>
      <c r="D70" s="328" t="s">
        <v>164</v>
      </c>
      <c r="E70" s="329" t="s">
        <v>205</v>
      </c>
      <c r="F70" s="70" t="s">
        <v>147</v>
      </c>
      <c r="G70" s="70" t="s">
        <v>61</v>
      </c>
      <c r="H70" s="70" t="s">
        <v>145</v>
      </c>
      <c r="I70" s="330">
        <v>8.9</v>
      </c>
      <c r="J70" s="331">
        <f t="shared" si="0"/>
        <v>400</v>
      </c>
      <c r="K70" s="260">
        <v>200</v>
      </c>
      <c r="L70" s="260">
        <v>200</v>
      </c>
      <c r="M70" s="259" t="e">
        <f>IF(K70="nio",0,IF(K70&gt;0,K70*I70/O70,0))*VLOOKUP(B70,'2-Kosten per locatie'!$A$14:$C$21,3,FALSE)</f>
        <v>#DIV/0!</v>
      </c>
      <c r="N70" s="259" t="e">
        <f>IF(L70&gt;0,L70*I70/P70,0)*VLOOKUP(B70,'2-Kosten per locatie'!$A$14:$C$21,3,FALSE)</f>
        <v>#DIV/0!</v>
      </c>
      <c r="O70" s="332">
        <f>IF(K70="nio",0,IF(K70&gt;0,VLOOKUP(G70,'3-Productie normen'!A:L,VLOOKUP(K70,'3-Productie normen'!$B$34:$C$41,2,FALSE),FALSE)))</f>
        <v>0</v>
      </c>
      <c r="P70" s="332">
        <f t="shared" si="1"/>
        <v>0</v>
      </c>
      <c r="Q70" s="333"/>
      <c r="S70" s="334">
        <f t="shared" si="2"/>
        <v>3560</v>
      </c>
    </row>
    <row r="71" spans="1:19" ht="14.1" customHeight="1">
      <c r="A71" s="74">
        <v>71</v>
      </c>
      <c r="B71" s="300" t="s">
        <v>32</v>
      </c>
      <c r="C71" s="300" t="s">
        <v>106</v>
      </c>
      <c r="D71" s="328" t="s">
        <v>164</v>
      </c>
      <c r="E71" s="329" t="s">
        <v>206</v>
      </c>
      <c r="F71" s="70" t="s">
        <v>207</v>
      </c>
      <c r="G71" s="70" t="s">
        <v>74</v>
      </c>
      <c r="H71" s="70" t="s">
        <v>113</v>
      </c>
      <c r="I71" s="330">
        <v>2.72</v>
      </c>
      <c r="J71" s="331">
        <f t="shared" si="0"/>
        <v>0</v>
      </c>
      <c r="K71" s="260" t="s">
        <v>120</v>
      </c>
      <c r="L71" s="260"/>
      <c r="M71" s="259">
        <f>IF(K71="nio",0,IF(K71&gt;0,K71*I71/O71,0))*VLOOKUP(B71,'2-Kosten per locatie'!$A$14:$C$21,3,FALSE)</f>
        <v>0</v>
      </c>
      <c r="N71" s="259">
        <f>IF(L71&gt;0,L71*I71/P71,0)*VLOOKUP(B71,'2-Kosten per locatie'!$A$14:$C$21,3,FALSE)</f>
        <v>0</v>
      </c>
      <c r="O71" s="332">
        <f>IF(K71="nio",0,IF(K71&gt;0,VLOOKUP(G71,'3-Productie normen'!A:L,VLOOKUP(K71,'3-Productie normen'!$B$34:$C$41,2,FALSE),FALSE)))</f>
        <v>0</v>
      </c>
      <c r="P71" s="332">
        <f t="shared" si="1"/>
        <v>0</v>
      </c>
      <c r="Q71" s="333"/>
      <c r="S71" s="334">
        <f t="shared" si="2"/>
        <v>0</v>
      </c>
    </row>
    <row r="72" spans="1:19" ht="14.1" customHeight="1">
      <c r="A72" s="74">
        <v>72</v>
      </c>
      <c r="B72" s="300" t="s">
        <v>32</v>
      </c>
      <c r="C72" s="300" t="s">
        <v>106</v>
      </c>
      <c r="D72" s="328" t="s">
        <v>164</v>
      </c>
      <c r="E72" s="329" t="s">
        <v>208</v>
      </c>
      <c r="F72" s="70" t="s">
        <v>149</v>
      </c>
      <c r="G72" s="70" t="s">
        <v>61</v>
      </c>
      <c r="H72" s="70" t="s">
        <v>145</v>
      </c>
      <c r="I72" s="330">
        <v>5.91</v>
      </c>
      <c r="J72" s="331">
        <f t="shared" si="0"/>
        <v>400</v>
      </c>
      <c r="K72" s="260">
        <v>200</v>
      </c>
      <c r="L72" s="260">
        <v>200</v>
      </c>
      <c r="M72" s="259" t="e">
        <f>IF(K72="nio",0,IF(K72&gt;0,K72*I72/O72,0))*VLOOKUP(B72,'2-Kosten per locatie'!$A$14:$C$21,3,FALSE)</f>
        <v>#DIV/0!</v>
      </c>
      <c r="N72" s="259" t="e">
        <f>IF(L72&gt;0,L72*I72/P72,0)*VLOOKUP(B72,'2-Kosten per locatie'!$A$14:$C$21,3,FALSE)</f>
        <v>#DIV/0!</v>
      </c>
      <c r="O72" s="332">
        <f>IF(K72="nio",0,IF(K72&gt;0,VLOOKUP(G72,'3-Productie normen'!A:L,VLOOKUP(K72,'3-Productie normen'!$B$34:$C$41,2,FALSE),FALSE)))</f>
        <v>0</v>
      </c>
      <c r="P72" s="332">
        <f t="shared" si="1"/>
        <v>0</v>
      </c>
      <c r="Q72" s="333"/>
      <c r="S72" s="334">
        <f t="shared" si="2"/>
        <v>2364</v>
      </c>
    </row>
    <row r="73" spans="1:19" ht="14.1" customHeight="1">
      <c r="A73" s="74">
        <v>73</v>
      </c>
      <c r="B73" s="300" t="s">
        <v>32</v>
      </c>
      <c r="C73" s="300" t="s">
        <v>106</v>
      </c>
      <c r="D73" s="328" t="s">
        <v>164</v>
      </c>
      <c r="E73" s="329" t="s">
        <v>209</v>
      </c>
      <c r="F73" s="70" t="s">
        <v>122</v>
      </c>
      <c r="G73" s="70" t="s">
        <v>59</v>
      </c>
      <c r="H73" s="70" t="s">
        <v>113</v>
      </c>
      <c r="I73" s="330">
        <v>98.25</v>
      </c>
      <c r="J73" s="331">
        <f t="shared" si="0"/>
        <v>200</v>
      </c>
      <c r="K73" s="260">
        <v>200</v>
      </c>
      <c r="L73" s="260"/>
      <c r="M73" s="259" t="e">
        <f>IF(K73="nio",0,IF(K73&gt;0,K73*I73/O73,0))*VLOOKUP(B73,'2-Kosten per locatie'!$A$14:$C$21,3,FALSE)</f>
        <v>#DIV/0!</v>
      </c>
      <c r="N73" s="259">
        <f>IF(L73&gt;0,L73*I73/P73,0)*VLOOKUP(B73,'2-Kosten per locatie'!$A$14:$C$21,3,FALSE)</f>
        <v>0</v>
      </c>
      <c r="O73" s="332">
        <f>IF(K73="nio",0,IF(K73&gt;0,VLOOKUP(G73,'3-Productie normen'!A:L,VLOOKUP(K73,'3-Productie normen'!$B$34:$C$41,2,FALSE),FALSE)))</f>
        <v>0</v>
      </c>
      <c r="P73" s="332">
        <f t="shared" si="1"/>
        <v>0</v>
      </c>
      <c r="Q73" s="333"/>
      <c r="S73" s="334">
        <f t="shared" si="2"/>
        <v>19650</v>
      </c>
    </row>
    <row r="74" spans="1:19" ht="14.1" customHeight="1">
      <c r="A74" s="74">
        <v>74</v>
      </c>
      <c r="B74" s="300" t="s">
        <v>32</v>
      </c>
      <c r="C74" s="300" t="s">
        <v>106</v>
      </c>
      <c r="D74" s="328" t="s">
        <v>164</v>
      </c>
      <c r="E74" s="329" t="s">
        <v>210</v>
      </c>
      <c r="F74" s="70" t="s">
        <v>139</v>
      </c>
      <c r="G74" s="70" t="s">
        <v>59</v>
      </c>
      <c r="H74" s="70" t="s">
        <v>113</v>
      </c>
      <c r="I74" s="330">
        <v>9.4600000000000009</v>
      </c>
      <c r="J74" s="331">
        <f t="shared" ref="J74:J137" si="3">SUM(K74:L74)</f>
        <v>200</v>
      </c>
      <c r="K74" s="260">
        <v>200</v>
      </c>
      <c r="L74" s="260"/>
      <c r="M74" s="259" t="e">
        <f>IF(K74="nio",0,IF(K74&gt;0,K74*I74/O74,0))*VLOOKUP(B74,'2-Kosten per locatie'!$A$14:$C$21,3,FALSE)</f>
        <v>#DIV/0!</v>
      </c>
      <c r="N74" s="259">
        <f>IF(L74&gt;0,L74*I74/P74,0)*VLOOKUP(B74,'2-Kosten per locatie'!$A$14:$C$21,3,FALSE)</f>
        <v>0</v>
      </c>
      <c r="O74" s="332">
        <f>IF(K74="nio",0,IF(K74&gt;0,VLOOKUP(G74,'3-Productie normen'!A:L,VLOOKUP(K74,'3-Productie normen'!$B$34:$C$41,2,FALSE),FALSE)))</f>
        <v>0</v>
      </c>
      <c r="P74" s="332">
        <f t="shared" ref="P74:P137" si="4">IF(L74&gt;0,O74*$P$8,0)</f>
        <v>0</v>
      </c>
      <c r="Q74" s="333"/>
      <c r="S74" s="334">
        <f t="shared" ref="S74:S137" si="5">J74*I74</f>
        <v>1892.0000000000002</v>
      </c>
    </row>
    <row r="75" spans="1:19" ht="14.1" customHeight="1">
      <c r="A75" s="74">
        <v>75</v>
      </c>
      <c r="B75" s="300" t="s">
        <v>32</v>
      </c>
      <c r="C75" s="300" t="s">
        <v>106</v>
      </c>
      <c r="D75" s="328" t="s">
        <v>164</v>
      </c>
      <c r="E75" s="329" t="s">
        <v>211</v>
      </c>
      <c r="F75" s="70" t="s">
        <v>185</v>
      </c>
      <c r="G75" s="70" t="s">
        <v>74</v>
      </c>
      <c r="H75" s="70" t="s">
        <v>113</v>
      </c>
      <c r="I75" s="330">
        <v>11.07</v>
      </c>
      <c r="J75" s="331">
        <f t="shared" si="3"/>
        <v>0</v>
      </c>
      <c r="K75" s="260" t="s">
        <v>120</v>
      </c>
      <c r="L75" s="260"/>
      <c r="M75" s="259">
        <f>IF(K75="nio",0,IF(K75&gt;0,K75*I75/O75,0))*VLOOKUP(B75,'2-Kosten per locatie'!$A$14:$C$21,3,FALSE)</f>
        <v>0</v>
      </c>
      <c r="N75" s="259">
        <f>IF(L75&gt;0,L75*I75/P75,0)*VLOOKUP(B75,'2-Kosten per locatie'!$A$14:$C$21,3,FALSE)</f>
        <v>0</v>
      </c>
      <c r="O75" s="332">
        <f>IF(K75="nio",0,IF(K75&gt;0,VLOOKUP(G75,'3-Productie normen'!A:L,VLOOKUP(K75,'3-Productie normen'!$B$34:$C$41,2,FALSE),FALSE)))</f>
        <v>0</v>
      </c>
      <c r="P75" s="332">
        <f t="shared" si="4"/>
        <v>0</v>
      </c>
      <c r="Q75" s="333"/>
      <c r="S75" s="334">
        <f t="shared" si="5"/>
        <v>0</v>
      </c>
    </row>
    <row r="76" spans="1:19" ht="14.1" customHeight="1">
      <c r="A76" s="74">
        <v>76</v>
      </c>
      <c r="B76" s="300" t="s">
        <v>32</v>
      </c>
      <c r="C76" s="300" t="s">
        <v>106</v>
      </c>
      <c r="D76" s="328" t="s">
        <v>164</v>
      </c>
      <c r="E76" s="329" t="s">
        <v>212</v>
      </c>
      <c r="F76" s="70" t="s">
        <v>190</v>
      </c>
      <c r="G76" s="70" t="s">
        <v>66</v>
      </c>
      <c r="H76" s="70" t="s">
        <v>113</v>
      </c>
      <c r="I76" s="330">
        <v>71.3</v>
      </c>
      <c r="J76" s="331">
        <f t="shared" si="3"/>
        <v>120</v>
      </c>
      <c r="K76" s="260">
        <v>120</v>
      </c>
      <c r="L76" s="260"/>
      <c r="M76" s="259" t="e">
        <f>IF(K76="nio",0,IF(K76&gt;0,K76*I76/O76,0))*VLOOKUP(B76,'2-Kosten per locatie'!$A$14:$C$21,3,FALSE)</f>
        <v>#DIV/0!</v>
      </c>
      <c r="N76" s="259">
        <f>IF(L76&gt;0,L76*I76/P76,0)*VLOOKUP(B76,'2-Kosten per locatie'!$A$14:$C$21,3,FALSE)</f>
        <v>0</v>
      </c>
      <c r="O76" s="332">
        <f>IF(K76="nio",0,IF(K76&gt;0,VLOOKUP(G76,'3-Productie normen'!A:L,VLOOKUP(K76,'3-Productie normen'!$B$34:$C$41,2,FALSE),FALSE)))</f>
        <v>0</v>
      </c>
      <c r="P76" s="332">
        <f t="shared" si="4"/>
        <v>0</v>
      </c>
      <c r="Q76" s="333"/>
      <c r="S76" s="334">
        <f t="shared" si="5"/>
        <v>8556</v>
      </c>
    </row>
    <row r="77" spans="1:19" ht="14.1" customHeight="1">
      <c r="A77" s="74">
        <v>77</v>
      </c>
      <c r="B77" s="300" t="s">
        <v>32</v>
      </c>
      <c r="C77" s="300" t="s">
        <v>106</v>
      </c>
      <c r="D77" s="328" t="s">
        <v>164</v>
      </c>
      <c r="E77" s="329" t="s">
        <v>213</v>
      </c>
      <c r="F77" s="70" t="s">
        <v>175</v>
      </c>
      <c r="G77" s="70" t="s">
        <v>74</v>
      </c>
      <c r="H77" s="70" t="s">
        <v>113</v>
      </c>
      <c r="I77" s="330">
        <v>1.31</v>
      </c>
      <c r="J77" s="331">
        <f t="shared" si="3"/>
        <v>0</v>
      </c>
      <c r="K77" s="260" t="s">
        <v>120</v>
      </c>
      <c r="L77" s="260"/>
      <c r="M77" s="259">
        <f>IF(K77="nio",0,IF(K77&gt;0,K77*I77/O77,0))*VLOOKUP(B77,'2-Kosten per locatie'!$A$14:$C$21,3,FALSE)</f>
        <v>0</v>
      </c>
      <c r="N77" s="259">
        <f>IF(L77&gt;0,L77*I77/P77,0)*VLOOKUP(B77,'2-Kosten per locatie'!$A$14:$C$21,3,FALSE)</f>
        <v>0</v>
      </c>
      <c r="O77" s="332">
        <f>IF(K77="nio",0,IF(K77&gt;0,VLOOKUP(G77,'3-Productie normen'!A:L,VLOOKUP(K77,'3-Productie normen'!$B$34:$C$41,2,FALSE),FALSE)))</f>
        <v>0</v>
      </c>
      <c r="P77" s="332">
        <f t="shared" si="4"/>
        <v>0</v>
      </c>
      <c r="Q77" s="333"/>
      <c r="S77" s="334">
        <f t="shared" si="5"/>
        <v>0</v>
      </c>
    </row>
    <row r="78" spans="1:19" ht="14.1" customHeight="1">
      <c r="A78" s="74">
        <v>78</v>
      </c>
      <c r="B78" s="300" t="s">
        <v>32</v>
      </c>
      <c r="C78" s="300" t="s">
        <v>106</v>
      </c>
      <c r="D78" s="328" t="s">
        <v>164</v>
      </c>
      <c r="E78" s="329" t="s">
        <v>214</v>
      </c>
      <c r="F78" s="70" t="s">
        <v>190</v>
      </c>
      <c r="G78" s="70" t="s">
        <v>66</v>
      </c>
      <c r="H78" s="70" t="s">
        <v>113</v>
      </c>
      <c r="I78" s="330">
        <v>99.54</v>
      </c>
      <c r="J78" s="331">
        <f t="shared" si="3"/>
        <v>120</v>
      </c>
      <c r="K78" s="260">
        <v>120</v>
      </c>
      <c r="L78" s="260"/>
      <c r="M78" s="259" t="e">
        <f>IF(K78="nio",0,IF(K78&gt;0,K78*I78/O78,0))*VLOOKUP(B78,'2-Kosten per locatie'!$A$14:$C$21,3,FALSE)</f>
        <v>#DIV/0!</v>
      </c>
      <c r="N78" s="259">
        <f>IF(L78&gt;0,L78*I78/P78,0)*VLOOKUP(B78,'2-Kosten per locatie'!$A$14:$C$21,3,FALSE)</f>
        <v>0</v>
      </c>
      <c r="O78" s="332">
        <f>IF(K78="nio",0,IF(K78&gt;0,VLOOKUP(G78,'3-Productie normen'!A:L,VLOOKUP(K78,'3-Productie normen'!$B$34:$C$41,2,FALSE),FALSE)))</f>
        <v>0</v>
      </c>
      <c r="P78" s="332">
        <f t="shared" si="4"/>
        <v>0</v>
      </c>
      <c r="Q78" s="333"/>
      <c r="S78" s="334">
        <f t="shared" si="5"/>
        <v>11944.800000000001</v>
      </c>
    </row>
    <row r="79" spans="1:19" ht="14.1" customHeight="1">
      <c r="A79" s="74">
        <v>79</v>
      </c>
      <c r="B79" s="300" t="s">
        <v>32</v>
      </c>
      <c r="C79" s="300" t="s">
        <v>106</v>
      </c>
      <c r="D79" s="328" t="s">
        <v>164</v>
      </c>
      <c r="E79" s="329" t="s">
        <v>215</v>
      </c>
      <c r="F79" s="70" t="s">
        <v>194</v>
      </c>
      <c r="G79" s="70" t="s">
        <v>65</v>
      </c>
      <c r="H79" s="70" t="s">
        <v>113</v>
      </c>
      <c r="I79" s="330">
        <v>99.54</v>
      </c>
      <c r="J79" s="331">
        <f t="shared" si="3"/>
        <v>120</v>
      </c>
      <c r="K79" s="260">
        <v>120</v>
      </c>
      <c r="L79" s="260"/>
      <c r="M79" s="259" t="e">
        <f>IF(K79="nio",0,IF(K79&gt;0,K79*I79/O79,0))*VLOOKUP(B79,'2-Kosten per locatie'!$A$14:$C$21,3,FALSE)</f>
        <v>#DIV/0!</v>
      </c>
      <c r="N79" s="259">
        <f>IF(L79&gt;0,L79*I79/P79,0)*VLOOKUP(B79,'2-Kosten per locatie'!$A$14:$C$21,3,FALSE)</f>
        <v>0</v>
      </c>
      <c r="O79" s="332">
        <f>IF(K79="nio",0,IF(K79&gt;0,VLOOKUP(G79,'3-Productie normen'!A:L,VLOOKUP(K79,'3-Productie normen'!$B$34:$C$41,2,FALSE),FALSE)))</f>
        <v>0</v>
      </c>
      <c r="P79" s="332">
        <f t="shared" si="4"/>
        <v>0</v>
      </c>
      <c r="Q79" s="333"/>
      <c r="S79" s="334">
        <f t="shared" si="5"/>
        <v>11944.800000000001</v>
      </c>
    </row>
    <row r="80" spans="1:19" ht="14.1" customHeight="1">
      <c r="A80" s="74">
        <v>80</v>
      </c>
      <c r="B80" s="300" t="s">
        <v>32</v>
      </c>
      <c r="C80" s="300" t="s">
        <v>106</v>
      </c>
      <c r="D80" s="328" t="s">
        <v>164</v>
      </c>
      <c r="E80" s="329" t="s">
        <v>216</v>
      </c>
      <c r="F80" s="70" t="s">
        <v>190</v>
      </c>
      <c r="G80" s="70" t="s">
        <v>66</v>
      </c>
      <c r="H80" s="70" t="s">
        <v>113</v>
      </c>
      <c r="I80" s="330">
        <v>56</v>
      </c>
      <c r="J80" s="331">
        <f t="shared" si="3"/>
        <v>120</v>
      </c>
      <c r="K80" s="260">
        <v>120</v>
      </c>
      <c r="L80" s="260"/>
      <c r="M80" s="259" t="e">
        <f>IF(K80="nio",0,IF(K80&gt;0,K80*I80/O80,0))*VLOOKUP(B80,'2-Kosten per locatie'!$A$14:$C$21,3,FALSE)</f>
        <v>#DIV/0!</v>
      </c>
      <c r="N80" s="259">
        <f>IF(L80&gt;0,L80*I80/P80,0)*VLOOKUP(B80,'2-Kosten per locatie'!$A$14:$C$21,3,FALSE)</f>
        <v>0</v>
      </c>
      <c r="O80" s="332">
        <f>IF(K80="nio",0,IF(K80&gt;0,VLOOKUP(G80,'3-Productie normen'!A:L,VLOOKUP(K80,'3-Productie normen'!$B$34:$C$41,2,FALSE),FALSE)))</f>
        <v>0</v>
      </c>
      <c r="P80" s="332">
        <f t="shared" si="4"/>
        <v>0</v>
      </c>
      <c r="Q80" s="333"/>
      <c r="S80" s="334">
        <f t="shared" si="5"/>
        <v>6720</v>
      </c>
    </row>
    <row r="81" spans="1:19" ht="14.1" customHeight="1">
      <c r="A81" s="74">
        <v>81</v>
      </c>
      <c r="B81" s="300" t="s">
        <v>32</v>
      </c>
      <c r="C81" s="300" t="s">
        <v>106</v>
      </c>
      <c r="D81" s="328" t="s">
        <v>164</v>
      </c>
      <c r="E81" s="329" t="s">
        <v>217</v>
      </c>
      <c r="F81" s="70" t="s">
        <v>194</v>
      </c>
      <c r="G81" s="70" t="s">
        <v>65</v>
      </c>
      <c r="H81" s="70" t="s">
        <v>113</v>
      </c>
      <c r="I81" s="330">
        <v>81.93</v>
      </c>
      <c r="J81" s="331">
        <f t="shared" si="3"/>
        <v>120</v>
      </c>
      <c r="K81" s="260">
        <v>120</v>
      </c>
      <c r="L81" s="260"/>
      <c r="M81" s="259" t="e">
        <f>IF(K81="nio",0,IF(K81&gt;0,K81*I81/O81,0))*VLOOKUP(B81,'2-Kosten per locatie'!$A$14:$C$21,3,FALSE)</f>
        <v>#DIV/0!</v>
      </c>
      <c r="N81" s="259">
        <f>IF(L81&gt;0,L81*I81/P81,0)*VLOOKUP(B81,'2-Kosten per locatie'!$A$14:$C$21,3,FALSE)</f>
        <v>0</v>
      </c>
      <c r="O81" s="332">
        <f>IF(K81="nio",0,IF(K81&gt;0,VLOOKUP(G81,'3-Productie normen'!A:L,VLOOKUP(K81,'3-Productie normen'!$B$34:$C$41,2,FALSE),FALSE)))</f>
        <v>0</v>
      </c>
      <c r="P81" s="332">
        <f t="shared" si="4"/>
        <v>0</v>
      </c>
      <c r="Q81" s="333"/>
      <c r="S81" s="334">
        <f t="shared" si="5"/>
        <v>9831.6</v>
      </c>
    </row>
    <row r="82" spans="1:19" ht="14.1" customHeight="1">
      <c r="A82" s="74">
        <v>82</v>
      </c>
      <c r="B82" s="300" t="s">
        <v>32</v>
      </c>
      <c r="C82" s="300" t="s">
        <v>106</v>
      </c>
      <c r="D82" s="328" t="s">
        <v>164</v>
      </c>
      <c r="E82" s="329" t="s">
        <v>218</v>
      </c>
      <c r="F82" s="70" t="s">
        <v>194</v>
      </c>
      <c r="G82" s="70" t="s">
        <v>65</v>
      </c>
      <c r="H82" s="70" t="s">
        <v>113</v>
      </c>
      <c r="I82" s="330">
        <v>79.67</v>
      </c>
      <c r="J82" s="331">
        <f t="shared" si="3"/>
        <v>120</v>
      </c>
      <c r="K82" s="260">
        <v>120</v>
      </c>
      <c r="L82" s="260"/>
      <c r="M82" s="259" t="e">
        <f>IF(K82="nio",0,IF(K82&gt;0,K82*I82/O82,0))*VLOOKUP(B82,'2-Kosten per locatie'!$A$14:$C$21,3,FALSE)</f>
        <v>#DIV/0!</v>
      </c>
      <c r="N82" s="259">
        <f>IF(L82&gt;0,L82*I82/P82,0)*VLOOKUP(B82,'2-Kosten per locatie'!$A$14:$C$21,3,FALSE)</f>
        <v>0</v>
      </c>
      <c r="O82" s="332">
        <f>IF(K82="nio",0,IF(K82&gt;0,VLOOKUP(G82,'3-Productie normen'!A:L,VLOOKUP(K82,'3-Productie normen'!$B$34:$C$41,2,FALSE),FALSE)))</f>
        <v>0</v>
      </c>
      <c r="P82" s="332">
        <f t="shared" si="4"/>
        <v>0</v>
      </c>
      <c r="Q82" s="333"/>
      <c r="S82" s="334">
        <f t="shared" si="5"/>
        <v>9560.4</v>
      </c>
    </row>
    <row r="83" spans="1:19" ht="14.1" customHeight="1">
      <c r="A83" s="74">
        <v>83</v>
      </c>
      <c r="B83" s="300" t="s">
        <v>32</v>
      </c>
      <c r="C83" s="300" t="s">
        <v>106</v>
      </c>
      <c r="D83" s="328" t="s">
        <v>164</v>
      </c>
      <c r="E83" s="329" t="s">
        <v>219</v>
      </c>
      <c r="F83" s="70" t="s">
        <v>122</v>
      </c>
      <c r="G83" s="70" t="s">
        <v>59</v>
      </c>
      <c r="H83" s="70" t="s">
        <v>113</v>
      </c>
      <c r="I83" s="330">
        <v>47.75</v>
      </c>
      <c r="J83" s="331">
        <f t="shared" si="3"/>
        <v>200</v>
      </c>
      <c r="K83" s="260">
        <v>200</v>
      </c>
      <c r="L83" s="260"/>
      <c r="M83" s="259" t="e">
        <f>IF(K83="nio",0,IF(K83&gt;0,K83*I83/O83,0))*VLOOKUP(B83,'2-Kosten per locatie'!$A$14:$C$21,3,FALSE)</f>
        <v>#DIV/0!</v>
      </c>
      <c r="N83" s="259">
        <f>IF(L83&gt;0,L83*I83/P83,0)*VLOOKUP(B83,'2-Kosten per locatie'!$A$14:$C$21,3,FALSE)</f>
        <v>0</v>
      </c>
      <c r="O83" s="332">
        <f>IF(K83="nio",0,IF(K83&gt;0,VLOOKUP(G83,'3-Productie normen'!A:L,VLOOKUP(K83,'3-Productie normen'!$B$34:$C$41,2,FALSE),FALSE)))</f>
        <v>0</v>
      </c>
      <c r="P83" s="332">
        <f t="shared" si="4"/>
        <v>0</v>
      </c>
      <c r="Q83" s="333"/>
      <c r="S83" s="334">
        <f t="shared" si="5"/>
        <v>9550</v>
      </c>
    </row>
    <row r="84" spans="1:19" ht="14.1" customHeight="1">
      <c r="A84" s="74">
        <v>84</v>
      </c>
      <c r="B84" s="300" t="s">
        <v>32</v>
      </c>
      <c r="C84" s="300" t="s">
        <v>106</v>
      </c>
      <c r="D84" s="328" t="s">
        <v>164</v>
      </c>
      <c r="E84" s="329" t="s">
        <v>220</v>
      </c>
      <c r="F84" s="70" t="s">
        <v>133</v>
      </c>
      <c r="G84" s="70" t="s">
        <v>76</v>
      </c>
      <c r="H84" s="70" t="s">
        <v>113</v>
      </c>
      <c r="I84" s="330">
        <v>0.49</v>
      </c>
      <c r="J84" s="331">
        <f t="shared" si="3"/>
        <v>0</v>
      </c>
      <c r="K84" s="260" t="s">
        <v>120</v>
      </c>
      <c r="L84" s="260"/>
      <c r="M84" s="259">
        <f>IF(K84="nio",0,IF(K84&gt;0,K84*I84/O84,0))*VLOOKUP(B84,'2-Kosten per locatie'!$A$14:$C$21,3,FALSE)</f>
        <v>0</v>
      </c>
      <c r="N84" s="259">
        <f>IF(L84&gt;0,L84*I84/P84,0)*VLOOKUP(B84,'2-Kosten per locatie'!$A$14:$C$21,3,FALSE)</f>
        <v>0</v>
      </c>
      <c r="O84" s="332">
        <f>IF(K84="nio",0,IF(K84&gt;0,VLOOKUP(G84,'3-Productie normen'!A:L,VLOOKUP(K84,'3-Productie normen'!$B$34:$C$41,2,FALSE),FALSE)))</f>
        <v>0</v>
      </c>
      <c r="P84" s="332">
        <f t="shared" si="4"/>
        <v>0</v>
      </c>
      <c r="Q84" s="333"/>
      <c r="S84" s="334">
        <f t="shared" si="5"/>
        <v>0</v>
      </c>
    </row>
    <row r="85" spans="1:19" ht="14.1" customHeight="1">
      <c r="A85" s="74">
        <v>85</v>
      </c>
      <c r="B85" s="300" t="s">
        <v>32</v>
      </c>
      <c r="C85" s="300" t="s">
        <v>106</v>
      </c>
      <c r="D85" s="328" t="s">
        <v>164</v>
      </c>
      <c r="E85" s="329" t="s">
        <v>221</v>
      </c>
      <c r="F85" s="70" t="s">
        <v>147</v>
      </c>
      <c r="G85" s="70" t="s">
        <v>61</v>
      </c>
      <c r="H85" s="70" t="s">
        <v>145</v>
      </c>
      <c r="I85" s="330">
        <v>5.65</v>
      </c>
      <c r="J85" s="331">
        <f t="shared" si="3"/>
        <v>400</v>
      </c>
      <c r="K85" s="260">
        <v>200</v>
      </c>
      <c r="L85" s="260">
        <v>200</v>
      </c>
      <c r="M85" s="259" t="e">
        <f>IF(K85="nio",0,IF(K85&gt;0,K85*I85/O85,0))*VLOOKUP(B85,'2-Kosten per locatie'!$A$14:$C$21,3,FALSE)</f>
        <v>#DIV/0!</v>
      </c>
      <c r="N85" s="259" t="e">
        <f>IF(L85&gt;0,L85*I85/P85,0)*VLOOKUP(B85,'2-Kosten per locatie'!$A$14:$C$21,3,FALSE)</f>
        <v>#DIV/0!</v>
      </c>
      <c r="O85" s="332">
        <f>IF(K85="nio",0,IF(K85&gt;0,VLOOKUP(G85,'3-Productie normen'!A:L,VLOOKUP(K85,'3-Productie normen'!$B$34:$C$41,2,FALSE),FALSE)))</f>
        <v>0</v>
      </c>
      <c r="P85" s="332">
        <f t="shared" si="4"/>
        <v>0</v>
      </c>
      <c r="Q85" s="333"/>
      <c r="S85" s="334">
        <f t="shared" si="5"/>
        <v>2260</v>
      </c>
    </row>
    <row r="86" spans="1:19" ht="14.1" customHeight="1">
      <c r="A86" s="74">
        <v>86</v>
      </c>
      <c r="B86" s="300" t="s">
        <v>32</v>
      </c>
      <c r="C86" s="300" t="s">
        <v>106</v>
      </c>
      <c r="D86" s="328" t="s">
        <v>164</v>
      </c>
      <c r="E86" s="329" t="s">
        <v>222</v>
      </c>
      <c r="F86" s="70" t="s">
        <v>144</v>
      </c>
      <c r="G86" s="70" t="s">
        <v>61</v>
      </c>
      <c r="H86" s="70" t="s">
        <v>145</v>
      </c>
      <c r="I86" s="330">
        <v>5.6</v>
      </c>
      <c r="J86" s="331">
        <f t="shared" si="3"/>
        <v>400</v>
      </c>
      <c r="K86" s="260">
        <v>200</v>
      </c>
      <c r="L86" s="260">
        <v>200</v>
      </c>
      <c r="M86" s="259" t="e">
        <f>IF(K86="nio",0,IF(K86&gt;0,K86*I86/O86,0))*VLOOKUP(B86,'2-Kosten per locatie'!$A$14:$C$21,3,FALSE)</f>
        <v>#DIV/0!</v>
      </c>
      <c r="N86" s="259" t="e">
        <f>IF(L86&gt;0,L86*I86/P86,0)*VLOOKUP(B86,'2-Kosten per locatie'!$A$14:$C$21,3,FALSE)</f>
        <v>#DIV/0!</v>
      </c>
      <c r="O86" s="332">
        <f>IF(K86="nio",0,IF(K86&gt;0,VLOOKUP(G86,'3-Productie normen'!A:L,VLOOKUP(K86,'3-Productie normen'!$B$34:$C$41,2,FALSE),FALSE)))</f>
        <v>0</v>
      </c>
      <c r="P86" s="332">
        <f t="shared" si="4"/>
        <v>0</v>
      </c>
      <c r="Q86" s="333"/>
      <c r="S86" s="334">
        <f t="shared" si="5"/>
        <v>2240</v>
      </c>
    </row>
    <row r="87" spans="1:19" ht="14.1" customHeight="1">
      <c r="A87" s="74">
        <v>87</v>
      </c>
      <c r="B87" s="300" t="s">
        <v>32</v>
      </c>
      <c r="C87" s="300" t="s">
        <v>106</v>
      </c>
      <c r="D87" s="328" t="s">
        <v>164</v>
      </c>
      <c r="E87" s="329" t="s">
        <v>223</v>
      </c>
      <c r="F87" s="70" t="s">
        <v>126</v>
      </c>
      <c r="G87" s="70" t="s">
        <v>69</v>
      </c>
      <c r="H87" s="70" t="s">
        <v>110</v>
      </c>
      <c r="I87" s="330">
        <v>14.79</v>
      </c>
      <c r="J87" s="331">
        <f t="shared" si="3"/>
        <v>120</v>
      </c>
      <c r="K87" s="260">
        <v>120</v>
      </c>
      <c r="L87" s="260"/>
      <c r="M87" s="259" t="e">
        <f>IF(K87="nio",0,IF(K87&gt;0,K87*I87/O87,0))*VLOOKUP(B87,'2-Kosten per locatie'!$A$14:$C$21,3,FALSE)</f>
        <v>#DIV/0!</v>
      </c>
      <c r="N87" s="259">
        <f>IF(L87&gt;0,L87*I87/P87,0)*VLOOKUP(B87,'2-Kosten per locatie'!$A$14:$C$21,3,FALSE)</f>
        <v>0</v>
      </c>
      <c r="O87" s="332">
        <f>IF(K87="nio",0,IF(K87&gt;0,VLOOKUP(G87,'3-Productie normen'!A:L,VLOOKUP(K87,'3-Productie normen'!$B$34:$C$41,2,FALSE),FALSE)))</f>
        <v>0</v>
      </c>
      <c r="P87" s="332">
        <f t="shared" si="4"/>
        <v>0</v>
      </c>
      <c r="Q87" s="333"/>
      <c r="S87" s="334">
        <f t="shared" si="5"/>
        <v>1774.8</v>
      </c>
    </row>
    <row r="88" spans="1:19" ht="14.1" customHeight="1">
      <c r="A88" s="74">
        <v>88</v>
      </c>
      <c r="B88" s="300" t="s">
        <v>32</v>
      </c>
      <c r="C88" s="300" t="s">
        <v>106</v>
      </c>
      <c r="D88" s="328" t="s">
        <v>164</v>
      </c>
      <c r="E88" s="329" t="s">
        <v>224</v>
      </c>
      <c r="F88" s="70" t="s">
        <v>225</v>
      </c>
      <c r="G88" s="70" t="s">
        <v>74</v>
      </c>
      <c r="H88" s="70" t="s">
        <v>113</v>
      </c>
      <c r="I88" s="330">
        <v>15.07</v>
      </c>
      <c r="J88" s="331">
        <f t="shared" si="3"/>
        <v>0</v>
      </c>
      <c r="K88" s="260" t="s">
        <v>120</v>
      </c>
      <c r="L88" s="260"/>
      <c r="M88" s="259">
        <f>IF(K88="nio",0,IF(K88&gt;0,K88*I88/O88,0))*VLOOKUP(B88,'2-Kosten per locatie'!$A$14:$C$21,3,FALSE)</f>
        <v>0</v>
      </c>
      <c r="N88" s="259">
        <f>IF(L88&gt;0,L88*I88/P88,0)*VLOOKUP(B88,'2-Kosten per locatie'!$A$14:$C$21,3,FALSE)</f>
        <v>0</v>
      </c>
      <c r="O88" s="332">
        <f>IF(K88="nio",0,IF(K88&gt;0,VLOOKUP(G88,'3-Productie normen'!A:L,VLOOKUP(K88,'3-Productie normen'!$B$34:$C$41,2,FALSE),FALSE)))</f>
        <v>0</v>
      </c>
      <c r="P88" s="332">
        <f t="shared" si="4"/>
        <v>0</v>
      </c>
      <c r="Q88" s="333"/>
      <c r="S88" s="334">
        <f t="shared" si="5"/>
        <v>0</v>
      </c>
    </row>
    <row r="89" spans="1:19" ht="14.1" customHeight="1">
      <c r="A89" s="74">
        <v>89</v>
      </c>
      <c r="B89" s="300" t="s">
        <v>32</v>
      </c>
      <c r="C89" s="300" t="s">
        <v>106</v>
      </c>
      <c r="D89" s="328" t="s">
        <v>164</v>
      </c>
      <c r="E89" s="329" t="s">
        <v>226</v>
      </c>
      <c r="F89" s="70" t="s">
        <v>126</v>
      </c>
      <c r="G89" s="70" t="s">
        <v>69</v>
      </c>
      <c r="H89" s="70" t="s">
        <v>113</v>
      </c>
      <c r="I89" s="330">
        <v>24.47</v>
      </c>
      <c r="J89" s="331">
        <f t="shared" si="3"/>
        <v>120</v>
      </c>
      <c r="K89" s="260">
        <v>120</v>
      </c>
      <c r="L89" s="260"/>
      <c r="M89" s="259" t="e">
        <f>IF(K89="nio",0,IF(K89&gt;0,K89*I89/O89,0))*VLOOKUP(B89,'2-Kosten per locatie'!$A$14:$C$21,3,FALSE)</f>
        <v>#DIV/0!</v>
      </c>
      <c r="N89" s="259">
        <f>IF(L89&gt;0,L89*I89/P89,0)*VLOOKUP(B89,'2-Kosten per locatie'!$A$14:$C$21,3,FALSE)</f>
        <v>0</v>
      </c>
      <c r="O89" s="332">
        <f>IF(K89="nio",0,IF(K89&gt;0,VLOOKUP(G89,'3-Productie normen'!A:L,VLOOKUP(K89,'3-Productie normen'!$B$34:$C$41,2,FALSE),FALSE)))</f>
        <v>0</v>
      </c>
      <c r="P89" s="332">
        <f t="shared" si="4"/>
        <v>0</v>
      </c>
      <c r="Q89" s="333"/>
      <c r="S89" s="334">
        <f t="shared" si="5"/>
        <v>2936.3999999999996</v>
      </c>
    </row>
    <row r="90" spans="1:19" ht="14.1" customHeight="1">
      <c r="A90" s="74">
        <v>90</v>
      </c>
      <c r="B90" s="300" t="s">
        <v>32</v>
      </c>
      <c r="C90" s="300" t="s">
        <v>106</v>
      </c>
      <c r="D90" s="328" t="s">
        <v>164</v>
      </c>
      <c r="E90" s="329" t="s">
        <v>227</v>
      </c>
      <c r="F90" s="70" t="s">
        <v>126</v>
      </c>
      <c r="G90" s="70" t="s">
        <v>69</v>
      </c>
      <c r="H90" s="70" t="s">
        <v>113</v>
      </c>
      <c r="I90" s="330">
        <v>27.14</v>
      </c>
      <c r="J90" s="331">
        <f t="shared" si="3"/>
        <v>120</v>
      </c>
      <c r="K90" s="260">
        <v>120</v>
      </c>
      <c r="L90" s="260"/>
      <c r="M90" s="259" t="e">
        <f>IF(K90="nio",0,IF(K90&gt;0,K90*I90/O90,0))*VLOOKUP(B90,'2-Kosten per locatie'!$A$14:$C$21,3,FALSE)</f>
        <v>#DIV/0!</v>
      </c>
      <c r="N90" s="259">
        <f>IF(L90&gt;0,L90*I90/P90,0)*VLOOKUP(B90,'2-Kosten per locatie'!$A$14:$C$21,3,FALSE)</f>
        <v>0</v>
      </c>
      <c r="O90" s="332">
        <f>IF(K90="nio",0,IF(K90&gt;0,VLOOKUP(G90,'3-Productie normen'!A:L,VLOOKUP(K90,'3-Productie normen'!$B$34:$C$41,2,FALSE),FALSE)))</f>
        <v>0</v>
      </c>
      <c r="P90" s="332">
        <f t="shared" si="4"/>
        <v>0</v>
      </c>
      <c r="Q90" s="333"/>
      <c r="S90" s="334">
        <f t="shared" si="5"/>
        <v>3256.8</v>
      </c>
    </row>
    <row r="91" spans="1:19" ht="14.1" customHeight="1">
      <c r="A91" s="74">
        <v>91</v>
      </c>
      <c r="B91" s="300" t="s">
        <v>32</v>
      </c>
      <c r="C91" s="300" t="s">
        <v>106</v>
      </c>
      <c r="D91" s="328" t="s">
        <v>164</v>
      </c>
      <c r="E91" s="329" t="s">
        <v>228</v>
      </c>
      <c r="F91" s="70" t="s">
        <v>194</v>
      </c>
      <c r="G91" s="70" t="s">
        <v>65</v>
      </c>
      <c r="H91" s="70" t="s">
        <v>113</v>
      </c>
      <c r="I91" s="330">
        <v>51.12</v>
      </c>
      <c r="J91" s="331">
        <f t="shared" si="3"/>
        <v>120</v>
      </c>
      <c r="K91" s="260">
        <v>120</v>
      </c>
      <c r="L91" s="260"/>
      <c r="M91" s="259" t="e">
        <f>IF(K91="nio",0,IF(K91&gt;0,K91*I91/O91,0))*VLOOKUP(B91,'2-Kosten per locatie'!$A$14:$C$21,3,FALSE)</f>
        <v>#DIV/0!</v>
      </c>
      <c r="N91" s="259">
        <f>IF(L91&gt;0,L91*I91/P91,0)*VLOOKUP(B91,'2-Kosten per locatie'!$A$14:$C$21,3,FALSE)</f>
        <v>0</v>
      </c>
      <c r="O91" s="332">
        <f>IF(K91="nio",0,IF(K91&gt;0,VLOOKUP(G91,'3-Productie normen'!A:L,VLOOKUP(K91,'3-Productie normen'!$B$34:$C$41,2,FALSE),FALSE)))</f>
        <v>0</v>
      </c>
      <c r="P91" s="332">
        <f t="shared" si="4"/>
        <v>0</v>
      </c>
      <c r="Q91" s="333"/>
      <c r="S91" s="334">
        <f t="shared" si="5"/>
        <v>6134.4</v>
      </c>
    </row>
    <row r="92" spans="1:19" ht="14.1" customHeight="1">
      <c r="A92" s="74">
        <v>92</v>
      </c>
      <c r="B92" s="300" t="s">
        <v>32</v>
      </c>
      <c r="C92" s="300" t="s">
        <v>106</v>
      </c>
      <c r="D92" s="328" t="s">
        <v>107</v>
      </c>
      <c r="E92" s="329" t="s">
        <v>229</v>
      </c>
      <c r="F92" s="70" t="s">
        <v>122</v>
      </c>
      <c r="G92" s="70" t="s">
        <v>59</v>
      </c>
      <c r="H92" s="70" t="s">
        <v>113</v>
      </c>
      <c r="I92" s="330">
        <v>82.15</v>
      </c>
      <c r="J92" s="331">
        <f t="shared" si="3"/>
        <v>200</v>
      </c>
      <c r="K92" s="260">
        <v>200</v>
      </c>
      <c r="L92" s="260"/>
      <c r="M92" s="259" t="e">
        <f>IF(K92="nio",0,IF(K92&gt;0,K92*I92/O92,0))*VLOOKUP(B92,'2-Kosten per locatie'!$A$14:$C$21,3,FALSE)</f>
        <v>#DIV/0!</v>
      </c>
      <c r="N92" s="259">
        <f>IF(L92&gt;0,L92*I92/P92,0)*VLOOKUP(B92,'2-Kosten per locatie'!$A$14:$C$21,3,FALSE)</f>
        <v>0</v>
      </c>
      <c r="O92" s="332">
        <f>IF(K92="nio",0,IF(K92&gt;0,VLOOKUP(G92,'3-Productie normen'!A:L,VLOOKUP(K92,'3-Productie normen'!$B$34:$C$41,2,FALSE),FALSE)))</f>
        <v>0</v>
      </c>
      <c r="P92" s="332">
        <f t="shared" si="4"/>
        <v>0</v>
      </c>
      <c r="Q92" s="333"/>
      <c r="S92" s="334">
        <f t="shared" si="5"/>
        <v>16430</v>
      </c>
    </row>
    <row r="93" spans="1:19" ht="14.1" customHeight="1">
      <c r="A93" s="74">
        <v>93</v>
      </c>
      <c r="B93" s="300" t="s">
        <v>32</v>
      </c>
      <c r="C93" s="300" t="s">
        <v>106</v>
      </c>
      <c r="D93" s="328" t="s">
        <v>107</v>
      </c>
      <c r="E93" s="329" t="s">
        <v>230</v>
      </c>
      <c r="F93" s="70" t="s">
        <v>122</v>
      </c>
      <c r="G93" s="70" t="s">
        <v>59</v>
      </c>
      <c r="H93" s="70" t="s">
        <v>113</v>
      </c>
      <c r="I93" s="330">
        <v>5.69</v>
      </c>
      <c r="J93" s="331">
        <f t="shared" si="3"/>
        <v>200</v>
      </c>
      <c r="K93" s="260">
        <v>200</v>
      </c>
      <c r="L93" s="260"/>
      <c r="M93" s="259" t="e">
        <f>IF(K93="nio",0,IF(K93&gt;0,K93*I93/O93,0))*VLOOKUP(B93,'2-Kosten per locatie'!$A$14:$C$21,3,FALSE)</f>
        <v>#DIV/0!</v>
      </c>
      <c r="N93" s="259">
        <f>IF(L93&gt;0,L93*I93/P93,0)*VLOOKUP(B93,'2-Kosten per locatie'!$A$14:$C$21,3,FALSE)</f>
        <v>0</v>
      </c>
      <c r="O93" s="332">
        <f>IF(K93="nio",0,IF(K93&gt;0,VLOOKUP(G93,'3-Productie normen'!A:L,VLOOKUP(K93,'3-Productie normen'!$B$34:$C$41,2,FALSE),FALSE)))</f>
        <v>0</v>
      </c>
      <c r="P93" s="332">
        <f t="shared" si="4"/>
        <v>0</v>
      </c>
      <c r="Q93" s="333"/>
      <c r="S93" s="334">
        <f t="shared" si="5"/>
        <v>1138</v>
      </c>
    </row>
    <row r="94" spans="1:19" ht="14.1" customHeight="1">
      <c r="A94" s="74">
        <v>94</v>
      </c>
      <c r="B94" s="300" t="s">
        <v>32</v>
      </c>
      <c r="C94" s="300" t="s">
        <v>106</v>
      </c>
      <c r="D94" s="328" t="s">
        <v>107</v>
      </c>
      <c r="E94" s="329" t="s">
        <v>231</v>
      </c>
      <c r="F94" s="70" t="s">
        <v>122</v>
      </c>
      <c r="G94" s="70" t="s">
        <v>59</v>
      </c>
      <c r="H94" s="70" t="s">
        <v>113</v>
      </c>
      <c r="I94" s="330">
        <v>106.14</v>
      </c>
      <c r="J94" s="331">
        <f t="shared" si="3"/>
        <v>200</v>
      </c>
      <c r="K94" s="260">
        <v>200</v>
      </c>
      <c r="L94" s="260"/>
      <c r="M94" s="259" t="e">
        <f>IF(K94="nio",0,IF(K94&gt;0,K94*I94/O94,0))*VLOOKUP(B94,'2-Kosten per locatie'!$A$14:$C$21,3,FALSE)</f>
        <v>#DIV/0!</v>
      </c>
      <c r="N94" s="259">
        <f>IF(L94&gt;0,L94*I94/P94,0)*VLOOKUP(B94,'2-Kosten per locatie'!$A$14:$C$21,3,FALSE)</f>
        <v>0</v>
      </c>
      <c r="O94" s="332">
        <f>IF(K94="nio",0,IF(K94&gt;0,VLOOKUP(G94,'3-Productie normen'!A:L,VLOOKUP(K94,'3-Productie normen'!$B$34:$C$41,2,FALSE),FALSE)))</f>
        <v>0</v>
      </c>
      <c r="P94" s="332">
        <f t="shared" si="4"/>
        <v>0</v>
      </c>
      <c r="Q94" s="333"/>
      <c r="S94" s="334">
        <f t="shared" si="5"/>
        <v>21228</v>
      </c>
    </row>
    <row r="95" spans="1:19" ht="14.1" customHeight="1">
      <c r="A95" s="74">
        <v>95</v>
      </c>
      <c r="B95" s="300" t="s">
        <v>32</v>
      </c>
      <c r="C95" s="300" t="s">
        <v>106</v>
      </c>
      <c r="D95" s="328" t="s">
        <v>107</v>
      </c>
      <c r="E95" s="329" t="s">
        <v>232</v>
      </c>
      <c r="F95" s="70" t="s">
        <v>133</v>
      </c>
      <c r="G95" s="70" t="s">
        <v>76</v>
      </c>
      <c r="H95" s="70" t="s">
        <v>113</v>
      </c>
      <c r="I95" s="330">
        <v>0.31</v>
      </c>
      <c r="J95" s="331">
        <f t="shared" si="3"/>
        <v>0</v>
      </c>
      <c r="K95" s="260" t="s">
        <v>120</v>
      </c>
      <c r="L95" s="260"/>
      <c r="M95" s="259">
        <f>IF(K95="nio",0,IF(K95&gt;0,K95*I95/O95,0))*VLOOKUP(B95,'2-Kosten per locatie'!$A$14:$C$21,3,FALSE)</f>
        <v>0</v>
      </c>
      <c r="N95" s="259">
        <f>IF(L95&gt;0,L95*I95/P95,0)*VLOOKUP(B95,'2-Kosten per locatie'!$A$14:$C$21,3,FALSE)</f>
        <v>0</v>
      </c>
      <c r="O95" s="332">
        <f>IF(K95="nio",0,IF(K95&gt;0,VLOOKUP(G95,'3-Productie normen'!A:L,VLOOKUP(K95,'3-Productie normen'!$B$34:$C$41,2,FALSE),FALSE)))</f>
        <v>0</v>
      </c>
      <c r="P95" s="332">
        <f t="shared" si="4"/>
        <v>0</v>
      </c>
      <c r="Q95" s="333"/>
      <c r="S95" s="334">
        <f t="shared" si="5"/>
        <v>0</v>
      </c>
    </row>
    <row r="96" spans="1:19" ht="14.1" customHeight="1">
      <c r="A96" s="74">
        <v>96</v>
      </c>
      <c r="B96" s="300" t="s">
        <v>32</v>
      </c>
      <c r="C96" s="300" t="s">
        <v>106</v>
      </c>
      <c r="D96" s="328" t="s">
        <v>107</v>
      </c>
      <c r="E96" s="329" t="s">
        <v>233</v>
      </c>
      <c r="F96" s="70" t="s">
        <v>126</v>
      </c>
      <c r="G96" s="70" t="s">
        <v>69</v>
      </c>
      <c r="H96" s="70" t="s">
        <v>113</v>
      </c>
      <c r="I96" s="330">
        <v>19.010000000000002</v>
      </c>
      <c r="J96" s="331">
        <f t="shared" si="3"/>
        <v>120</v>
      </c>
      <c r="K96" s="260">
        <v>120</v>
      </c>
      <c r="L96" s="260"/>
      <c r="M96" s="259" t="e">
        <f>IF(K96="nio",0,IF(K96&gt;0,K96*I96/O96,0))*VLOOKUP(B96,'2-Kosten per locatie'!$A$14:$C$21,3,FALSE)</f>
        <v>#DIV/0!</v>
      </c>
      <c r="N96" s="259">
        <f>IF(L96&gt;0,L96*I96/P96,0)*VLOOKUP(B96,'2-Kosten per locatie'!$A$14:$C$21,3,FALSE)</f>
        <v>0</v>
      </c>
      <c r="O96" s="332">
        <f>IF(K96="nio",0,IF(K96&gt;0,VLOOKUP(G96,'3-Productie normen'!A:L,VLOOKUP(K96,'3-Productie normen'!$B$34:$C$41,2,FALSE),FALSE)))</f>
        <v>0</v>
      </c>
      <c r="P96" s="332">
        <f t="shared" si="4"/>
        <v>0</v>
      </c>
      <c r="Q96" s="333"/>
      <c r="S96" s="334">
        <f t="shared" si="5"/>
        <v>2281.2000000000003</v>
      </c>
    </row>
    <row r="97" spans="1:19" ht="14.1" customHeight="1">
      <c r="A97" s="74">
        <v>97</v>
      </c>
      <c r="B97" s="300" t="s">
        <v>32</v>
      </c>
      <c r="C97" s="300" t="s">
        <v>106</v>
      </c>
      <c r="D97" s="328" t="s">
        <v>107</v>
      </c>
      <c r="E97" s="329" t="s">
        <v>234</v>
      </c>
      <c r="F97" s="70" t="s">
        <v>126</v>
      </c>
      <c r="G97" s="70" t="s">
        <v>69</v>
      </c>
      <c r="H97" s="70" t="s">
        <v>113</v>
      </c>
      <c r="I97" s="330">
        <v>19.010000000000002</v>
      </c>
      <c r="J97" s="331">
        <f t="shared" si="3"/>
        <v>120</v>
      </c>
      <c r="K97" s="260">
        <v>120</v>
      </c>
      <c r="L97" s="260"/>
      <c r="M97" s="259" t="e">
        <f>IF(K97="nio",0,IF(K97&gt;0,K97*I97/O97,0))*VLOOKUP(B97,'2-Kosten per locatie'!$A$14:$C$21,3,FALSE)</f>
        <v>#DIV/0!</v>
      </c>
      <c r="N97" s="259">
        <f>IF(L97&gt;0,L97*I97/P97,0)*VLOOKUP(B97,'2-Kosten per locatie'!$A$14:$C$21,3,FALSE)</f>
        <v>0</v>
      </c>
      <c r="O97" s="332">
        <f>IF(K97="nio",0,IF(K97&gt;0,VLOOKUP(G97,'3-Productie normen'!A:L,VLOOKUP(K97,'3-Productie normen'!$B$34:$C$41,2,FALSE),FALSE)))</f>
        <v>0</v>
      </c>
      <c r="P97" s="332">
        <f t="shared" si="4"/>
        <v>0</v>
      </c>
      <c r="Q97" s="333"/>
      <c r="S97" s="334">
        <f t="shared" si="5"/>
        <v>2281.2000000000003</v>
      </c>
    </row>
    <row r="98" spans="1:19" ht="14.1" customHeight="1">
      <c r="A98" s="74">
        <v>98</v>
      </c>
      <c r="B98" s="300" t="s">
        <v>32</v>
      </c>
      <c r="C98" s="300" t="s">
        <v>106</v>
      </c>
      <c r="D98" s="328" t="s">
        <v>107</v>
      </c>
      <c r="E98" s="329" t="s">
        <v>235</v>
      </c>
      <c r="F98" s="70" t="s">
        <v>126</v>
      </c>
      <c r="G98" s="70" t="s">
        <v>69</v>
      </c>
      <c r="H98" s="70" t="s">
        <v>113</v>
      </c>
      <c r="I98" s="330">
        <v>18.89</v>
      </c>
      <c r="J98" s="331">
        <f t="shared" si="3"/>
        <v>120</v>
      </c>
      <c r="K98" s="260">
        <v>120</v>
      </c>
      <c r="L98" s="260"/>
      <c r="M98" s="259" t="e">
        <f>IF(K98="nio",0,IF(K98&gt;0,K98*I98/O98,0))*VLOOKUP(B98,'2-Kosten per locatie'!$A$14:$C$21,3,FALSE)</f>
        <v>#DIV/0!</v>
      </c>
      <c r="N98" s="259">
        <f>IF(L98&gt;0,L98*I98/P98,0)*VLOOKUP(B98,'2-Kosten per locatie'!$A$14:$C$21,3,FALSE)</f>
        <v>0</v>
      </c>
      <c r="O98" s="332">
        <f>IF(K98="nio",0,IF(K98&gt;0,VLOOKUP(G98,'3-Productie normen'!A:L,VLOOKUP(K98,'3-Productie normen'!$B$34:$C$41,2,FALSE),FALSE)))</f>
        <v>0</v>
      </c>
      <c r="P98" s="332">
        <f t="shared" si="4"/>
        <v>0</v>
      </c>
      <c r="Q98" s="333"/>
      <c r="S98" s="334">
        <f t="shared" si="5"/>
        <v>2266.8000000000002</v>
      </c>
    </row>
    <row r="99" spans="1:19" ht="14.1" customHeight="1">
      <c r="A99" s="74">
        <v>99</v>
      </c>
      <c r="B99" s="300" t="s">
        <v>32</v>
      </c>
      <c r="C99" s="300" t="s">
        <v>106</v>
      </c>
      <c r="D99" s="328" t="s">
        <v>107</v>
      </c>
      <c r="E99" s="329" t="s">
        <v>236</v>
      </c>
      <c r="F99" s="70" t="s">
        <v>126</v>
      </c>
      <c r="G99" s="70" t="s">
        <v>69</v>
      </c>
      <c r="H99" s="70" t="s">
        <v>113</v>
      </c>
      <c r="I99" s="330">
        <v>25.37</v>
      </c>
      <c r="J99" s="331">
        <f t="shared" si="3"/>
        <v>120</v>
      </c>
      <c r="K99" s="260">
        <v>120</v>
      </c>
      <c r="L99" s="260"/>
      <c r="M99" s="259" t="e">
        <f>IF(K99="nio",0,IF(K99&gt;0,K99*I99/O99,0))*VLOOKUP(B99,'2-Kosten per locatie'!$A$14:$C$21,3,FALSE)</f>
        <v>#DIV/0!</v>
      </c>
      <c r="N99" s="259">
        <f>IF(L99&gt;0,L99*I99/P99,0)*VLOOKUP(B99,'2-Kosten per locatie'!$A$14:$C$21,3,FALSE)</f>
        <v>0</v>
      </c>
      <c r="O99" s="332">
        <f>IF(K99="nio",0,IF(K99&gt;0,VLOOKUP(G99,'3-Productie normen'!A:L,VLOOKUP(K99,'3-Productie normen'!$B$34:$C$41,2,FALSE),FALSE)))</f>
        <v>0</v>
      </c>
      <c r="P99" s="332">
        <f t="shared" si="4"/>
        <v>0</v>
      </c>
      <c r="Q99" s="333"/>
      <c r="S99" s="334">
        <f t="shared" si="5"/>
        <v>3044.4</v>
      </c>
    </row>
    <row r="100" spans="1:19" ht="14.1" customHeight="1">
      <c r="A100" s="74">
        <v>100</v>
      </c>
      <c r="B100" s="300" t="s">
        <v>32</v>
      </c>
      <c r="C100" s="300" t="s">
        <v>106</v>
      </c>
      <c r="D100" s="328" t="s">
        <v>107</v>
      </c>
      <c r="E100" s="329" t="s">
        <v>237</v>
      </c>
      <c r="F100" s="70" t="s">
        <v>126</v>
      </c>
      <c r="G100" s="70" t="s">
        <v>69</v>
      </c>
      <c r="H100" s="70" t="s">
        <v>113</v>
      </c>
      <c r="I100" s="330">
        <v>25.03</v>
      </c>
      <c r="J100" s="331">
        <f t="shared" si="3"/>
        <v>120</v>
      </c>
      <c r="K100" s="260">
        <v>120</v>
      </c>
      <c r="L100" s="260"/>
      <c r="M100" s="259" t="e">
        <f>IF(K100="nio",0,IF(K100&gt;0,K100*I100/O100,0))*VLOOKUP(B100,'2-Kosten per locatie'!$A$14:$C$21,3,FALSE)</f>
        <v>#DIV/0!</v>
      </c>
      <c r="N100" s="259">
        <f>IF(L100&gt;0,L100*I100/P100,0)*VLOOKUP(B100,'2-Kosten per locatie'!$A$14:$C$21,3,FALSE)</f>
        <v>0</v>
      </c>
      <c r="O100" s="332">
        <f>IF(K100="nio",0,IF(K100&gt;0,VLOOKUP(G100,'3-Productie normen'!A:L,VLOOKUP(K100,'3-Productie normen'!$B$34:$C$41,2,FALSE),FALSE)))</f>
        <v>0</v>
      </c>
      <c r="P100" s="332">
        <f t="shared" si="4"/>
        <v>0</v>
      </c>
      <c r="Q100" s="333"/>
      <c r="S100" s="334">
        <f t="shared" si="5"/>
        <v>3003.6000000000004</v>
      </c>
    </row>
    <row r="101" spans="1:19" ht="14.1" customHeight="1">
      <c r="A101" s="74">
        <v>101</v>
      </c>
      <c r="B101" s="300" t="s">
        <v>32</v>
      </c>
      <c r="C101" s="300" t="s">
        <v>106</v>
      </c>
      <c r="D101" s="328" t="s">
        <v>107</v>
      </c>
      <c r="E101" s="329" t="s">
        <v>238</v>
      </c>
      <c r="F101" s="70" t="s">
        <v>126</v>
      </c>
      <c r="G101" s="70" t="s">
        <v>69</v>
      </c>
      <c r="H101" s="70" t="s">
        <v>113</v>
      </c>
      <c r="I101" s="330">
        <v>20.48</v>
      </c>
      <c r="J101" s="331">
        <f t="shared" si="3"/>
        <v>120</v>
      </c>
      <c r="K101" s="260">
        <v>120</v>
      </c>
      <c r="L101" s="260"/>
      <c r="M101" s="259" t="e">
        <f>IF(K101="nio",0,IF(K101&gt;0,K101*I101/O101,0))*VLOOKUP(B101,'2-Kosten per locatie'!$A$14:$C$21,3,FALSE)</f>
        <v>#DIV/0!</v>
      </c>
      <c r="N101" s="259">
        <f>IF(L101&gt;0,L101*I101/P101,0)*VLOOKUP(B101,'2-Kosten per locatie'!$A$14:$C$21,3,FALSE)</f>
        <v>0</v>
      </c>
      <c r="O101" s="332">
        <f>IF(K101="nio",0,IF(K101&gt;0,VLOOKUP(G101,'3-Productie normen'!A:L,VLOOKUP(K101,'3-Productie normen'!$B$34:$C$41,2,FALSE),FALSE)))</f>
        <v>0</v>
      </c>
      <c r="P101" s="332">
        <f t="shared" si="4"/>
        <v>0</v>
      </c>
      <c r="Q101" s="333"/>
      <c r="S101" s="334">
        <f t="shared" si="5"/>
        <v>2457.6</v>
      </c>
    </row>
    <row r="102" spans="1:19" ht="14.1" customHeight="1">
      <c r="A102" s="74">
        <v>102</v>
      </c>
      <c r="B102" s="300" t="s">
        <v>32</v>
      </c>
      <c r="C102" s="300" t="s">
        <v>106</v>
      </c>
      <c r="D102" s="328" t="s">
        <v>107</v>
      </c>
      <c r="E102" s="329" t="s">
        <v>239</v>
      </c>
      <c r="F102" s="70" t="s">
        <v>126</v>
      </c>
      <c r="G102" s="70" t="s">
        <v>69</v>
      </c>
      <c r="H102" s="70" t="s">
        <v>113</v>
      </c>
      <c r="I102" s="330">
        <v>25.12</v>
      </c>
      <c r="J102" s="331">
        <f t="shared" si="3"/>
        <v>120</v>
      </c>
      <c r="K102" s="260">
        <v>120</v>
      </c>
      <c r="L102" s="260"/>
      <c r="M102" s="259" t="e">
        <f>IF(K102="nio",0,IF(K102&gt;0,K102*I102/O102,0))*VLOOKUP(B102,'2-Kosten per locatie'!$A$14:$C$21,3,FALSE)</f>
        <v>#DIV/0!</v>
      </c>
      <c r="N102" s="259">
        <f>IF(L102&gt;0,L102*I102/P102,0)*VLOOKUP(B102,'2-Kosten per locatie'!$A$14:$C$21,3,FALSE)</f>
        <v>0</v>
      </c>
      <c r="O102" s="332">
        <f>IF(K102="nio",0,IF(K102&gt;0,VLOOKUP(G102,'3-Productie normen'!A:L,VLOOKUP(K102,'3-Productie normen'!$B$34:$C$41,2,FALSE),FALSE)))</f>
        <v>0</v>
      </c>
      <c r="P102" s="332">
        <f t="shared" si="4"/>
        <v>0</v>
      </c>
      <c r="Q102" s="333"/>
      <c r="S102" s="334">
        <f t="shared" si="5"/>
        <v>3014.4</v>
      </c>
    </row>
    <row r="103" spans="1:19" ht="14.1" customHeight="1">
      <c r="A103" s="74">
        <v>103</v>
      </c>
      <c r="B103" s="300" t="s">
        <v>32</v>
      </c>
      <c r="C103" s="300" t="s">
        <v>106</v>
      </c>
      <c r="D103" s="328" t="s">
        <v>107</v>
      </c>
      <c r="E103" s="329" t="s">
        <v>240</v>
      </c>
      <c r="F103" s="70" t="s">
        <v>144</v>
      </c>
      <c r="G103" s="70" t="s">
        <v>61</v>
      </c>
      <c r="H103" s="70" t="s">
        <v>145</v>
      </c>
      <c r="I103" s="330">
        <v>12.96</v>
      </c>
      <c r="J103" s="331">
        <f t="shared" si="3"/>
        <v>400</v>
      </c>
      <c r="K103" s="260">
        <v>200</v>
      </c>
      <c r="L103" s="260">
        <v>200</v>
      </c>
      <c r="M103" s="259" t="e">
        <f>IF(K103="nio",0,IF(K103&gt;0,K103*I103/O103,0))*VLOOKUP(B103,'2-Kosten per locatie'!$A$14:$C$21,3,FALSE)</f>
        <v>#DIV/0!</v>
      </c>
      <c r="N103" s="259" t="e">
        <f>IF(L103&gt;0,L103*I103/P103,0)*VLOOKUP(B103,'2-Kosten per locatie'!$A$14:$C$21,3,FALSE)</f>
        <v>#DIV/0!</v>
      </c>
      <c r="O103" s="332">
        <f>IF(K103="nio",0,IF(K103&gt;0,VLOOKUP(G103,'3-Productie normen'!A:L,VLOOKUP(K103,'3-Productie normen'!$B$34:$C$41,2,FALSE),FALSE)))</f>
        <v>0</v>
      </c>
      <c r="P103" s="332">
        <f t="shared" si="4"/>
        <v>0</v>
      </c>
      <c r="Q103" s="333"/>
      <c r="S103" s="334">
        <f t="shared" si="5"/>
        <v>5184</v>
      </c>
    </row>
    <row r="104" spans="1:19" ht="14.1" customHeight="1">
      <c r="A104" s="74">
        <v>104</v>
      </c>
      <c r="B104" s="300" t="s">
        <v>32</v>
      </c>
      <c r="C104" s="300" t="s">
        <v>106</v>
      </c>
      <c r="D104" s="328" t="s">
        <v>107</v>
      </c>
      <c r="E104" s="329" t="s">
        <v>241</v>
      </c>
      <c r="F104" s="70" t="s">
        <v>147</v>
      </c>
      <c r="G104" s="70" t="s">
        <v>61</v>
      </c>
      <c r="H104" s="70" t="s">
        <v>145</v>
      </c>
      <c r="I104" s="330">
        <v>5.31</v>
      </c>
      <c r="J104" s="331">
        <f t="shared" si="3"/>
        <v>400</v>
      </c>
      <c r="K104" s="260">
        <v>200</v>
      </c>
      <c r="L104" s="260">
        <v>200</v>
      </c>
      <c r="M104" s="259" t="e">
        <f>IF(K104="nio",0,IF(K104&gt;0,K104*I104/O104,0))*VLOOKUP(B104,'2-Kosten per locatie'!$A$14:$C$21,3,FALSE)</f>
        <v>#DIV/0!</v>
      </c>
      <c r="N104" s="259" t="e">
        <f>IF(L104&gt;0,L104*I104/P104,0)*VLOOKUP(B104,'2-Kosten per locatie'!$A$14:$C$21,3,FALSE)</f>
        <v>#DIV/0!</v>
      </c>
      <c r="O104" s="332">
        <f>IF(K104="nio",0,IF(K104&gt;0,VLOOKUP(G104,'3-Productie normen'!A:L,VLOOKUP(K104,'3-Productie normen'!$B$34:$C$41,2,FALSE),FALSE)))</f>
        <v>0</v>
      </c>
      <c r="P104" s="332">
        <f t="shared" si="4"/>
        <v>0</v>
      </c>
      <c r="Q104" s="333"/>
      <c r="S104" s="334">
        <f t="shared" si="5"/>
        <v>2124</v>
      </c>
    </row>
    <row r="105" spans="1:19" ht="14.1" customHeight="1">
      <c r="A105" s="74">
        <v>105</v>
      </c>
      <c r="B105" s="300" t="s">
        <v>32</v>
      </c>
      <c r="C105" s="300" t="s">
        <v>106</v>
      </c>
      <c r="D105" s="328" t="s">
        <v>107</v>
      </c>
      <c r="E105" s="329" t="s">
        <v>242</v>
      </c>
      <c r="F105" s="70" t="s">
        <v>124</v>
      </c>
      <c r="G105" s="70" t="s">
        <v>74</v>
      </c>
      <c r="H105" s="70" t="s">
        <v>113</v>
      </c>
      <c r="I105" s="330">
        <v>3.86</v>
      </c>
      <c r="J105" s="331">
        <f t="shared" si="3"/>
        <v>0</v>
      </c>
      <c r="K105" s="260" t="s">
        <v>120</v>
      </c>
      <c r="L105" s="260"/>
      <c r="M105" s="259">
        <f>IF(K105="nio",0,IF(K105&gt;0,K105*I105/O105,0))*VLOOKUP(B105,'2-Kosten per locatie'!$A$14:$C$21,3,FALSE)</f>
        <v>0</v>
      </c>
      <c r="N105" s="259">
        <f>IF(L105&gt;0,L105*I105/P105,0)*VLOOKUP(B105,'2-Kosten per locatie'!$A$14:$C$21,3,FALSE)</f>
        <v>0</v>
      </c>
      <c r="O105" s="332">
        <f>IF(K105="nio",0,IF(K105&gt;0,VLOOKUP(G105,'3-Productie normen'!A:L,VLOOKUP(K105,'3-Productie normen'!$B$34:$C$41,2,FALSE),FALSE)))</f>
        <v>0</v>
      </c>
      <c r="P105" s="332">
        <f t="shared" si="4"/>
        <v>0</v>
      </c>
      <c r="Q105" s="333"/>
      <c r="S105" s="334">
        <f t="shared" si="5"/>
        <v>0</v>
      </c>
    </row>
    <row r="106" spans="1:19" ht="14.1" customHeight="1">
      <c r="A106" s="74">
        <v>106</v>
      </c>
      <c r="B106" s="300" t="s">
        <v>32</v>
      </c>
      <c r="C106" s="300" t="s">
        <v>106</v>
      </c>
      <c r="D106" s="328" t="s">
        <v>107</v>
      </c>
      <c r="E106" s="329" t="s">
        <v>243</v>
      </c>
      <c r="F106" s="70" t="s">
        <v>122</v>
      </c>
      <c r="G106" s="70" t="s">
        <v>59</v>
      </c>
      <c r="H106" s="70" t="s">
        <v>113</v>
      </c>
      <c r="I106" s="330">
        <v>59.62</v>
      </c>
      <c r="J106" s="331">
        <f t="shared" si="3"/>
        <v>200</v>
      </c>
      <c r="K106" s="260">
        <v>200</v>
      </c>
      <c r="L106" s="260"/>
      <c r="M106" s="259" t="e">
        <f>IF(K106="nio",0,IF(K106&gt;0,K106*I106/O106,0))*VLOOKUP(B106,'2-Kosten per locatie'!$A$14:$C$21,3,FALSE)</f>
        <v>#DIV/0!</v>
      </c>
      <c r="N106" s="259">
        <f>IF(L106&gt;0,L106*I106/P106,0)*VLOOKUP(B106,'2-Kosten per locatie'!$A$14:$C$21,3,FALSE)</f>
        <v>0</v>
      </c>
      <c r="O106" s="332">
        <f>IF(K106="nio",0,IF(K106&gt;0,VLOOKUP(G106,'3-Productie normen'!A:L,VLOOKUP(K106,'3-Productie normen'!$B$34:$C$41,2,FALSE),FALSE)))</f>
        <v>0</v>
      </c>
      <c r="P106" s="332">
        <f t="shared" si="4"/>
        <v>0</v>
      </c>
      <c r="Q106" s="333"/>
      <c r="S106" s="334">
        <f t="shared" si="5"/>
        <v>11924</v>
      </c>
    </row>
    <row r="107" spans="1:19" ht="14.1" customHeight="1">
      <c r="A107" s="74">
        <v>107</v>
      </c>
      <c r="B107" s="300" t="s">
        <v>32</v>
      </c>
      <c r="C107" s="300" t="s">
        <v>106</v>
      </c>
      <c r="D107" s="328" t="s">
        <v>107</v>
      </c>
      <c r="E107" s="329" t="s">
        <v>244</v>
      </c>
      <c r="F107" s="70" t="s">
        <v>133</v>
      </c>
      <c r="G107" s="70" t="s">
        <v>76</v>
      </c>
      <c r="H107" s="70" t="s">
        <v>113</v>
      </c>
      <c r="I107" s="330">
        <v>0.32</v>
      </c>
      <c r="J107" s="331">
        <f t="shared" si="3"/>
        <v>0</v>
      </c>
      <c r="K107" s="260" t="s">
        <v>120</v>
      </c>
      <c r="L107" s="260"/>
      <c r="M107" s="259">
        <f>IF(K107="nio",0,IF(K107&gt;0,K107*I107/O107,0))*VLOOKUP(B107,'2-Kosten per locatie'!$A$14:$C$21,3,FALSE)</f>
        <v>0</v>
      </c>
      <c r="N107" s="259">
        <f>IF(L107&gt;0,L107*I107/P107,0)*VLOOKUP(B107,'2-Kosten per locatie'!$A$14:$C$21,3,FALSE)</f>
        <v>0</v>
      </c>
      <c r="O107" s="332">
        <f>IF(K107="nio",0,IF(K107&gt;0,VLOOKUP(G107,'3-Productie normen'!A:L,VLOOKUP(K107,'3-Productie normen'!$B$34:$C$41,2,FALSE),FALSE)))</f>
        <v>0</v>
      </c>
      <c r="P107" s="332">
        <f t="shared" si="4"/>
        <v>0</v>
      </c>
      <c r="Q107" s="333"/>
      <c r="S107" s="334">
        <f t="shared" si="5"/>
        <v>0</v>
      </c>
    </row>
    <row r="108" spans="1:19" ht="14.1" customHeight="1">
      <c r="A108" s="74">
        <v>108</v>
      </c>
      <c r="B108" s="300" t="s">
        <v>32</v>
      </c>
      <c r="C108" s="300" t="s">
        <v>106</v>
      </c>
      <c r="D108" s="328" t="s">
        <v>107</v>
      </c>
      <c r="E108" s="329" t="s">
        <v>245</v>
      </c>
      <c r="F108" s="70" t="s">
        <v>122</v>
      </c>
      <c r="G108" s="70" t="s">
        <v>59</v>
      </c>
      <c r="H108" s="70" t="s">
        <v>113</v>
      </c>
      <c r="I108" s="330">
        <v>51.75</v>
      </c>
      <c r="J108" s="331">
        <f t="shared" si="3"/>
        <v>200</v>
      </c>
      <c r="K108" s="260">
        <v>200</v>
      </c>
      <c r="L108" s="260"/>
      <c r="M108" s="259" t="e">
        <f>IF(K108="nio",0,IF(K108&gt;0,K108*I108/O108,0))*VLOOKUP(B108,'2-Kosten per locatie'!$A$14:$C$21,3,FALSE)</f>
        <v>#DIV/0!</v>
      </c>
      <c r="N108" s="259">
        <f>IF(L108&gt;0,L108*I108/P108,0)*VLOOKUP(B108,'2-Kosten per locatie'!$A$14:$C$21,3,FALSE)</f>
        <v>0</v>
      </c>
      <c r="O108" s="332">
        <f>IF(K108="nio",0,IF(K108&gt;0,VLOOKUP(G108,'3-Productie normen'!A:L,VLOOKUP(K108,'3-Productie normen'!$B$34:$C$41,2,FALSE),FALSE)))</f>
        <v>0</v>
      </c>
      <c r="P108" s="332">
        <f t="shared" si="4"/>
        <v>0</v>
      </c>
      <c r="Q108" s="333"/>
      <c r="S108" s="334">
        <f t="shared" si="5"/>
        <v>10350</v>
      </c>
    </row>
    <row r="109" spans="1:19" ht="14.1" customHeight="1">
      <c r="A109" s="74">
        <v>109</v>
      </c>
      <c r="B109" s="300" t="s">
        <v>32</v>
      </c>
      <c r="C109" s="300" t="s">
        <v>106</v>
      </c>
      <c r="D109" s="328" t="s">
        <v>107</v>
      </c>
      <c r="E109" s="329" t="s">
        <v>246</v>
      </c>
      <c r="F109" s="70" t="s">
        <v>190</v>
      </c>
      <c r="G109" s="70" t="s">
        <v>66</v>
      </c>
      <c r="H109" s="70" t="s">
        <v>113</v>
      </c>
      <c r="I109" s="330">
        <v>90.19</v>
      </c>
      <c r="J109" s="331">
        <f t="shared" si="3"/>
        <v>120</v>
      </c>
      <c r="K109" s="260">
        <v>120</v>
      </c>
      <c r="L109" s="260"/>
      <c r="M109" s="259" t="e">
        <f>IF(K109="nio",0,IF(K109&gt;0,K109*I109/O109,0))*VLOOKUP(B109,'2-Kosten per locatie'!$A$14:$C$21,3,FALSE)</f>
        <v>#DIV/0!</v>
      </c>
      <c r="N109" s="259">
        <f>IF(L109&gt;0,L109*I109/P109,0)*VLOOKUP(B109,'2-Kosten per locatie'!$A$14:$C$21,3,FALSE)</f>
        <v>0</v>
      </c>
      <c r="O109" s="332">
        <f>IF(K109="nio",0,IF(K109&gt;0,VLOOKUP(G109,'3-Productie normen'!A:L,VLOOKUP(K109,'3-Productie normen'!$B$34:$C$41,2,FALSE),FALSE)))</f>
        <v>0</v>
      </c>
      <c r="P109" s="332">
        <f t="shared" si="4"/>
        <v>0</v>
      </c>
      <c r="Q109" s="333"/>
      <c r="S109" s="334">
        <f t="shared" si="5"/>
        <v>10822.8</v>
      </c>
    </row>
    <row r="110" spans="1:19" ht="14.1" customHeight="1">
      <c r="A110" s="74">
        <v>110</v>
      </c>
      <c r="B110" s="300" t="s">
        <v>32</v>
      </c>
      <c r="C110" s="300" t="s">
        <v>106</v>
      </c>
      <c r="D110" s="328" t="s">
        <v>107</v>
      </c>
      <c r="E110" s="329" t="s">
        <v>247</v>
      </c>
      <c r="F110" s="70" t="s">
        <v>135</v>
      </c>
      <c r="G110" s="70" t="s">
        <v>70</v>
      </c>
      <c r="H110" s="70" t="s">
        <v>113</v>
      </c>
      <c r="I110" s="330">
        <v>22.02</v>
      </c>
      <c r="J110" s="331">
        <f t="shared" si="3"/>
        <v>120</v>
      </c>
      <c r="K110" s="260">
        <v>120</v>
      </c>
      <c r="L110" s="260"/>
      <c r="M110" s="259" t="e">
        <f>IF(K110="nio",0,IF(K110&gt;0,K110*I110/O110,0))*VLOOKUP(B110,'2-Kosten per locatie'!$A$14:$C$21,3,FALSE)</f>
        <v>#DIV/0!</v>
      </c>
      <c r="N110" s="259">
        <f>IF(L110&gt;0,L110*I110/P110,0)*VLOOKUP(B110,'2-Kosten per locatie'!$A$14:$C$21,3,FALSE)</f>
        <v>0</v>
      </c>
      <c r="O110" s="332">
        <f>IF(K110="nio",0,IF(K110&gt;0,VLOOKUP(G110,'3-Productie normen'!A:L,VLOOKUP(K110,'3-Productie normen'!$B$34:$C$41,2,FALSE),FALSE)))</f>
        <v>0</v>
      </c>
      <c r="P110" s="332">
        <f t="shared" si="4"/>
        <v>0</v>
      </c>
      <c r="Q110" s="333"/>
      <c r="S110" s="334">
        <f t="shared" si="5"/>
        <v>2642.4</v>
      </c>
    </row>
    <row r="111" spans="1:19" ht="14.1" customHeight="1">
      <c r="A111" s="74">
        <v>111</v>
      </c>
      <c r="B111" s="300" t="s">
        <v>32</v>
      </c>
      <c r="C111" s="300" t="s">
        <v>106</v>
      </c>
      <c r="D111" s="328" t="s">
        <v>107</v>
      </c>
      <c r="E111" s="329" t="s">
        <v>248</v>
      </c>
      <c r="F111" s="70" t="s">
        <v>135</v>
      </c>
      <c r="G111" s="70" t="s">
        <v>70</v>
      </c>
      <c r="H111" s="70" t="s">
        <v>113</v>
      </c>
      <c r="I111" s="330">
        <v>15.42</v>
      </c>
      <c r="J111" s="331">
        <f t="shared" si="3"/>
        <v>120</v>
      </c>
      <c r="K111" s="260">
        <v>120</v>
      </c>
      <c r="L111" s="260"/>
      <c r="M111" s="259" t="e">
        <f>IF(K111="nio",0,IF(K111&gt;0,K111*I111/O111,0))*VLOOKUP(B111,'2-Kosten per locatie'!$A$14:$C$21,3,FALSE)</f>
        <v>#DIV/0!</v>
      </c>
      <c r="N111" s="259">
        <f>IF(L111&gt;0,L111*I111/P111,0)*VLOOKUP(B111,'2-Kosten per locatie'!$A$14:$C$21,3,FALSE)</f>
        <v>0</v>
      </c>
      <c r="O111" s="332">
        <f>IF(K111="nio",0,IF(K111&gt;0,VLOOKUP(G111,'3-Productie normen'!A:L,VLOOKUP(K111,'3-Productie normen'!$B$34:$C$41,2,FALSE),FALSE)))</f>
        <v>0</v>
      </c>
      <c r="P111" s="332">
        <f t="shared" si="4"/>
        <v>0</v>
      </c>
      <c r="Q111" s="333"/>
      <c r="S111" s="334">
        <f t="shared" si="5"/>
        <v>1850.4</v>
      </c>
    </row>
    <row r="112" spans="1:19" ht="14.1" customHeight="1">
      <c r="A112" s="74">
        <v>112</v>
      </c>
      <c r="B112" s="300" t="s">
        <v>32</v>
      </c>
      <c r="C112" s="300" t="s">
        <v>106</v>
      </c>
      <c r="D112" s="328" t="s">
        <v>107</v>
      </c>
      <c r="E112" s="329" t="s">
        <v>249</v>
      </c>
      <c r="F112" s="70" t="s">
        <v>126</v>
      </c>
      <c r="G112" s="70" t="s">
        <v>69</v>
      </c>
      <c r="H112" s="70" t="s">
        <v>113</v>
      </c>
      <c r="I112" s="330">
        <v>15.18</v>
      </c>
      <c r="J112" s="331">
        <f t="shared" si="3"/>
        <v>120</v>
      </c>
      <c r="K112" s="260">
        <v>120</v>
      </c>
      <c r="L112" s="260"/>
      <c r="M112" s="259" t="e">
        <f>IF(K112="nio",0,IF(K112&gt;0,K112*I112/O112,0))*VLOOKUP(B112,'2-Kosten per locatie'!$A$14:$C$21,3,FALSE)</f>
        <v>#DIV/0!</v>
      </c>
      <c r="N112" s="259">
        <f>IF(L112&gt;0,L112*I112/P112,0)*VLOOKUP(B112,'2-Kosten per locatie'!$A$14:$C$21,3,FALSE)</f>
        <v>0</v>
      </c>
      <c r="O112" s="332">
        <f>IF(K112="nio",0,IF(K112&gt;0,VLOOKUP(G112,'3-Productie normen'!A:L,VLOOKUP(K112,'3-Productie normen'!$B$34:$C$41,2,FALSE),FALSE)))</f>
        <v>0</v>
      </c>
      <c r="P112" s="332">
        <f t="shared" si="4"/>
        <v>0</v>
      </c>
      <c r="Q112" s="333"/>
      <c r="S112" s="334">
        <f t="shared" si="5"/>
        <v>1821.6</v>
      </c>
    </row>
    <row r="113" spans="1:19" ht="14.1" customHeight="1">
      <c r="A113" s="74">
        <v>113</v>
      </c>
      <c r="B113" s="300" t="s">
        <v>32</v>
      </c>
      <c r="C113" s="300" t="s">
        <v>106</v>
      </c>
      <c r="D113" s="328" t="s">
        <v>107</v>
      </c>
      <c r="E113" s="329" t="s">
        <v>250</v>
      </c>
      <c r="F113" s="70" t="s">
        <v>126</v>
      </c>
      <c r="G113" s="70" t="s">
        <v>69</v>
      </c>
      <c r="H113" s="70" t="s">
        <v>113</v>
      </c>
      <c r="I113" s="330">
        <v>15.18</v>
      </c>
      <c r="J113" s="331">
        <f t="shared" si="3"/>
        <v>120</v>
      </c>
      <c r="K113" s="260">
        <v>120</v>
      </c>
      <c r="L113" s="260"/>
      <c r="M113" s="259" t="e">
        <f>IF(K113="nio",0,IF(K113&gt;0,K113*I113/O113,0))*VLOOKUP(B113,'2-Kosten per locatie'!$A$14:$C$21,3,FALSE)</f>
        <v>#DIV/0!</v>
      </c>
      <c r="N113" s="259">
        <f>IF(L113&gt;0,L113*I113/P113,0)*VLOOKUP(B113,'2-Kosten per locatie'!$A$14:$C$21,3,FALSE)</f>
        <v>0</v>
      </c>
      <c r="O113" s="332">
        <f>IF(K113="nio",0,IF(K113&gt;0,VLOOKUP(G113,'3-Productie normen'!A:L,VLOOKUP(K113,'3-Productie normen'!$B$34:$C$41,2,FALSE),FALSE)))</f>
        <v>0</v>
      </c>
      <c r="P113" s="332">
        <f t="shared" si="4"/>
        <v>0</v>
      </c>
      <c r="Q113" s="333"/>
      <c r="S113" s="334">
        <f t="shared" si="5"/>
        <v>1821.6</v>
      </c>
    </row>
    <row r="114" spans="1:19" ht="14.1" customHeight="1">
      <c r="A114" s="74">
        <v>114</v>
      </c>
      <c r="B114" s="300" t="s">
        <v>32</v>
      </c>
      <c r="C114" s="300" t="s">
        <v>106</v>
      </c>
      <c r="D114" s="328" t="s">
        <v>107</v>
      </c>
      <c r="E114" s="329" t="s">
        <v>251</v>
      </c>
      <c r="F114" s="70" t="s">
        <v>190</v>
      </c>
      <c r="G114" s="70" t="s">
        <v>66</v>
      </c>
      <c r="H114" s="70" t="s">
        <v>113</v>
      </c>
      <c r="I114" s="330">
        <v>76.72</v>
      </c>
      <c r="J114" s="331">
        <f t="shared" si="3"/>
        <v>120</v>
      </c>
      <c r="K114" s="260">
        <v>120</v>
      </c>
      <c r="L114" s="260"/>
      <c r="M114" s="259" t="e">
        <f>IF(K114="nio",0,IF(K114&gt;0,K114*I114/O114,0))*VLOOKUP(B114,'2-Kosten per locatie'!$A$14:$C$21,3,FALSE)</f>
        <v>#DIV/0!</v>
      </c>
      <c r="N114" s="259">
        <f>IF(L114&gt;0,L114*I114/P114,0)*VLOOKUP(B114,'2-Kosten per locatie'!$A$14:$C$21,3,FALSE)</f>
        <v>0</v>
      </c>
      <c r="O114" s="332">
        <f>IF(K114="nio",0,IF(K114&gt;0,VLOOKUP(G114,'3-Productie normen'!A:L,VLOOKUP(K114,'3-Productie normen'!$B$34:$C$41,2,FALSE),FALSE)))</f>
        <v>0</v>
      </c>
      <c r="P114" s="332">
        <f t="shared" si="4"/>
        <v>0</v>
      </c>
      <c r="Q114" s="333"/>
      <c r="S114" s="334">
        <f t="shared" si="5"/>
        <v>9206.4</v>
      </c>
    </row>
    <row r="115" spans="1:19" ht="14.1" customHeight="1">
      <c r="A115" s="74">
        <v>115</v>
      </c>
      <c r="B115" s="300" t="s">
        <v>32</v>
      </c>
      <c r="C115" s="300" t="s">
        <v>106</v>
      </c>
      <c r="D115" s="328" t="s">
        <v>107</v>
      </c>
      <c r="E115" s="329" t="s">
        <v>252</v>
      </c>
      <c r="F115" s="70" t="s">
        <v>135</v>
      </c>
      <c r="G115" s="70" t="s">
        <v>70</v>
      </c>
      <c r="H115" s="70" t="s">
        <v>113</v>
      </c>
      <c r="I115" s="330">
        <v>14.66</v>
      </c>
      <c r="J115" s="331">
        <f t="shared" si="3"/>
        <v>120</v>
      </c>
      <c r="K115" s="260">
        <v>120</v>
      </c>
      <c r="L115" s="260"/>
      <c r="M115" s="259" t="e">
        <f>IF(K115="nio",0,IF(K115&gt;0,K115*I115/O115,0))*VLOOKUP(B115,'2-Kosten per locatie'!$A$14:$C$21,3,FALSE)</f>
        <v>#DIV/0!</v>
      </c>
      <c r="N115" s="259">
        <f>IF(L115&gt;0,L115*I115/P115,0)*VLOOKUP(B115,'2-Kosten per locatie'!$A$14:$C$21,3,FALSE)</f>
        <v>0</v>
      </c>
      <c r="O115" s="332">
        <f>IF(K115="nio",0,IF(K115&gt;0,VLOOKUP(G115,'3-Productie normen'!A:L,VLOOKUP(K115,'3-Productie normen'!$B$34:$C$41,2,FALSE),FALSE)))</f>
        <v>0</v>
      </c>
      <c r="P115" s="332">
        <f t="shared" si="4"/>
        <v>0</v>
      </c>
      <c r="Q115" s="333"/>
      <c r="S115" s="334">
        <f t="shared" si="5"/>
        <v>1759.2</v>
      </c>
    </row>
    <row r="116" spans="1:19" ht="14.1" customHeight="1">
      <c r="A116" s="74">
        <v>116</v>
      </c>
      <c r="B116" s="300" t="s">
        <v>32</v>
      </c>
      <c r="C116" s="300" t="s">
        <v>106</v>
      </c>
      <c r="D116" s="328" t="s">
        <v>107</v>
      </c>
      <c r="E116" s="329" t="s">
        <v>253</v>
      </c>
      <c r="F116" s="70" t="s">
        <v>135</v>
      </c>
      <c r="G116" s="70" t="s">
        <v>70</v>
      </c>
      <c r="H116" s="70" t="s">
        <v>113</v>
      </c>
      <c r="I116" s="330">
        <v>22.02</v>
      </c>
      <c r="J116" s="331">
        <f t="shared" si="3"/>
        <v>120</v>
      </c>
      <c r="K116" s="260">
        <v>120</v>
      </c>
      <c r="L116" s="260"/>
      <c r="M116" s="259" t="e">
        <f>IF(K116="nio",0,IF(K116&gt;0,K116*I116/O116,0))*VLOOKUP(B116,'2-Kosten per locatie'!$A$14:$C$21,3,FALSE)</f>
        <v>#DIV/0!</v>
      </c>
      <c r="N116" s="259">
        <f>IF(L116&gt;0,L116*I116/P116,0)*VLOOKUP(B116,'2-Kosten per locatie'!$A$14:$C$21,3,FALSE)</f>
        <v>0</v>
      </c>
      <c r="O116" s="332">
        <f>IF(K116="nio",0,IF(K116&gt;0,VLOOKUP(G116,'3-Productie normen'!A:L,VLOOKUP(K116,'3-Productie normen'!$B$34:$C$41,2,FALSE),FALSE)))</f>
        <v>0</v>
      </c>
      <c r="P116" s="332">
        <f t="shared" si="4"/>
        <v>0</v>
      </c>
      <c r="Q116" s="333"/>
      <c r="S116" s="334">
        <f t="shared" si="5"/>
        <v>2642.4</v>
      </c>
    </row>
    <row r="117" spans="1:19" ht="14.1" customHeight="1">
      <c r="A117" s="74">
        <v>117</v>
      </c>
      <c r="B117" s="300" t="s">
        <v>32</v>
      </c>
      <c r="C117" s="300" t="s">
        <v>106</v>
      </c>
      <c r="D117" s="328" t="s">
        <v>107</v>
      </c>
      <c r="E117" s="329" t="s">
        <v>254</v>
      </c>
      <c r="F117" s="70" t="s">
        <v>190</v>
      </c>
      <c r="G117" s="70" t="s">
        <v>66</v>
      </c>
      <c r="H117" s="70" t="s">
        <v>113</v>
      </c>
      <c r="I117" s="330">
        <v>91.8</v>
      </c>
      <c r="J117" s="331">
        <f t="shared" si="3"/>
        <v>120</v>
      </c>
      <c r="K117" s="260">
        <v>120</v>
      </c>
      <c r="L117" s="260"/>
      <c r="M117" s="259" t="e">
        <f>IF(K117="nio",0,IF(K117&gt;0,K117*I117/O117,0))*VLOOKUP(B117,'2-Kosten per locatie'!$A$14:$C$21,3,FALSE)</f>
        <v>#DIV/0!</v>
      </c>
      <c r="N117" s="259">
        <f>IF(L117&gt;0,L117*I117/P117,0)*VLOOKUP(B117,'2-Kosten per locatie'!$A$14:$C$21,3,FALSE)</f>
        <v>0</v>
      </c>
      <c r="O117" s="332">
        <f>IF(K117="nio",0,IF(K117&gt;0,VLOOKUP(G117,'3-Productie normen'!A:L,VLOOKUP(K117,'3-Productie normen'!$B$34:$C$41,2,FALSE),FALSE)))</f>
        <v>0</v>
      </c>
      <c r="P117" s="332">
        <f t="shared" si="4"/>
        <v>0</v>
      </c>
      <c r="Q117" s="333"/>
      <c r="S117" s="334">
        <f t="shared" si="5"/>
        <v>11016</v>
      </c>
    </row>
    <row r="118" spans="1:19" ht="14.1" customHeight="1">
      <c r="A118" s="74">
        <v>118</v>
      </c>
      <c r="B118" s="300" t="s">
        <v>32</v>
      </c>
      <c r="C118" s="300" t="s">
        <v>106</v>
      </c>
      <c r="D118" s="328" t="s">
        <v>107</v>
      </c>
      <c r="E118" s="329" t="s">
        <v>255</v>
      </c>
      <c r="F118" s="70" t="s">
        <v>207</v>
      </c>
      <c r="G118" s="70" t="s">
        <v>74</v>
      </c>
      <c r="H118" s="70" t="s">
        <v>113</v>
      </c>
      <c r="I118" s="338">
        <v>7.27</v>
      </c>
      <c r="J118" s="331">
        <f t="shared" si="3"/>
        <v>0</v>
      </c>
      <c r="K118" s="260" t="s">
        <v>120</v>
      </c>
      <c r="L118" s="260"/>
      <c r="M118" s="259">
        <f>IF(K118="nio",0,IF(K118&gt;0,K118*I118/O118,0))*VLOOKUP(B118,'2-Kosten per locatie'!$A$14:$C$21,3,FALSE)</f>
        <v>0</v>
      </c>
      <c r="N118" s="259">
        <f>IF(L118&gt;0,L118*I118/P118,0)*VLOOKUP(B118,'2-Kosten per locatie'!$A$14:$C$21,3,FALSE)</f>
        <v>0</v>
      </c>
      <c r="O118" s="332">
        <f>IF(K118="nio",0,IF(K118&gt;0,VLOOKUP(G118,'3-Productie normen'!A:L,VLOOKUP(K118,'3-Productie normen'!$B$34:$C$41,2,FALSE),FALSE)))</f>
        <v>0</v>
      </c>
      <c r="P118" s="332">
        <f t="shared" si="4"/>
        <v>0</v>
      </c>
      <c r="Q118" s="333"/>
      <c r="S118" s="334">
        <f t="shared" si="5"/>
        <v>0</v>
      </c>
    </row>
    <row r="119" spans="1:19" ht="14.1" customHeight="1">
      <c r="A119" s="74">
        <v>119</v>
      </c>
      <c r="B119" s="300" t="s">
        <v>32</v>
      </c>
      <c r="C119" s="300" t="s">
        <v>106</v>
      </c>
      <c r="D119" s="85" t="s">
        <v>164</v>
      </c>
      <c r="E119" s="255" t="s">
        <v>256</v>
      </c>
      <c r="F119" s="84" t="s">
        <v>185</v>
      </c>
      <c r="G119" s="84" t="s">
        <v>74</v>
      </c>
      <c r="H119" s="70" t="s">
        <v>113</v>
      </c>
      <c r="I119" s="330">
        <v>10.28</v>
      </c>
      <c r="J119" s="331">
        <f t="shared" si="3"/>
        <v>0</v>
      </c>
      <c r="K119" s="260" t="s">
        <v>120</v>
      </c>
      <c r="L119" s="260"/>
      <c r="M119" s="259">
        <f>IF(K119="nio",0,IF(K119&gt;0,K119*I119/O119,0))*VLOOKUP(B119,'2-Kosten per locatie'!$A$14:$C$21,3,FALSE)</f>
        <v>0</v>
      </c>
      <c r="N119" s="259">
        <f>IF(L119&gt;0,L119*I119/P119,0)*VLOOKUP(B119,'2-Kosten per locatie'!$A$14:$C$21,3,FALSE)</f>
        <v>0</v>
      </c>
      <c r="O119" s="332">
        <f>IF(K119="nio",0,IF(K119&gt;0,VLOOKUP(G119,'3-Productie normen'!A:L,VLOOKUP(K119,'3-Productie normen'!$B$34:$C$41,2,FALSE),FALSE)))</f>
        <v>0</v>
      </c>
      <c r="P119" s="332">
        <f t="shared" si="4"/>
        <v>0</v>
      </c>
      <c r="Q119" s="333"/>
      <c r="S119" s="334">
        <f t="shared" si="5"/>
        <v>0</v>
      </c>
    </row>
    <row r="120" spans="1:19" ht="14.1" customHeight="1">
      <c r="A120" s="74">
        <v>120</v>
      </c>
      <c r="B120" s="300" t="s">
        <v>32</v>
      </c>
      <c r="C120" s="300" t="s">
        <v>106</v>
      </c>
      <c r="D120" s="328" t="s">
        <v>164</v>
      </c>
      <c r="E120" s="329" t="s">
        <v>257</v>
      </c>
      <c r="F120" s="70" t="s">
        <v>117</v>
      </c>
      <c r="G120" s="70" t="s">
        <v>58</v>
      </c>
      <c r="H120" s="70" t="s">
        <v>113</v>
      </c>
      <c r="I120" s="330">
        <v>3.06</v>
      </c>
      <c r="J120" s="331">
        <f t="shared" si="3"/>
        <v>200</v>
      </c>
      <c r="K120" s="260">
        <v>200</v>
      </c>
      <c r="L120" s="260"/>
      <c r="M120" s="259" t="e">
        <f>IF(K120="nio",0,IF(K120&gt;0,K120*I120/O120,0))*VLOOKUP(B120,'2-Kosten per locatie'!$A$14:$C$21,3,FALSE)</f>
        <v>#DIV/0!</v>
      </c>
      <c r="N120" s="259">
        <f>IF(L120&gt;0,L120*I120/P120,0)*VLOOKUP(B120,'2-Kosten per locatie'!$A$14:$C$21,3,FALSE)</f>
        <v>0</v>
      </c>
      <c r="O120" s="332">
        <f>IF(K120="nio",0,IF(K120&gt;0,VLOOKUP(G120,'3-Productie normen'!A:L,VLOOKUP(K120,'3-Productie normen'!$B$34:$C$41,2,FALSE),FALSE)))</f>
        <v>0</v>
      </c>
      <c r="P120" s="332">
        <f t="shared" si="4"/>
        <v>0</v>
      </c>
      <c r="Q120" s="333"/>
      <c r="S120" s="334">
        <f t="shared" si="5"/>
        <v>612</v>
      </c>
    </row>
    <row r="121" spans="1:19" ht="14.1" customHeight="1">
      <c r="A121" s="74">
        <v>121</v>
      </c>
      <c r="B121" s="300" t="s">
        <v>32</v>
      </c>
      <c r="C121" s="300" t="s">
        <v>106</v>
      </c>
      <c r="D121" s="328" t="s">
        <v>258</v>
      </c>
      <c r="E121" s="329" t="s">
        <v>259</v>
      </c>
      <c r="F121" s="70" t="s">
        <v>122</v>
      </c>
      <c r="G121" s="70" t="s">
        <v>59</v>
      </c>
      <c r="H121" s="70" t="s">
        <v>113</v>
      </c>
      <c r="I121" s="330">
        <v>12.52</v>
      </c>
      <c r="J121" s="331">
        <f t="shared" si="3"/>
        <v>200</v>
      </c>
      <c r="K121" s="260">
        <v>200</v>
      </c>
      <c r="L121" s="260"/>
      <c r="M121" s="259" t="e">
        <f>IF(K121="nio",0,IF(K121&gt;0,K121*I121/O121,0))*VLOOKUP(B121,'2-Kosten per locatie'!$A$14:$C$21,3,FALSE)</f>
        <v>#DIV/0!</v>
      </c>
      <c r="N121" s="259">
        <f>IF(L121&gt;0,L121*I121/P121,0)*VLOOKUP(B121,'2-Kosten per locatie'!$A$14:$C$21,3,FALSE)</f>
        <v>0</v>
      </c>
      <c r="O121" s="332">
        <f>IF(K121="nio",0,IF(K121&gt;0,VLOOKUP(G121,'3-Productie normen'!A:L,VLOOKUP(K121,'3-Productie normen'!$B$34:$C$41,2,FALSE),FALSE)))</f>
        <v>0</v>
      </c>
      <c r="P121" s="332">
        <f t="shared" si="4"/>
        <v>0</v>
      </c>
      <c r="Q121" s="333"/>
      <c r="S121" s="334">
        <f t="shared" si="5"/>
        <v>2504</v>
      </c>
    </row>
    <row r="122" spans="1:19" ht="14.1" customHeight="1">
      <c r="A122" s="74">
        <v>122</v>
      </c>
      <c r="B122" s="300" t="s">
        <v>32</v>
      </c>
      <c r="C122" s="300" t="s">
        <v>106</v>
      </c>
      <c r="D122" s="328" t="s">
        <v>258</v>
      </c>
      <c r="E122" s="329" t="s">
        <v>260</v>
      </c>
      <c r="F122" s="70" t="s">
        <v>112</v>
      </c>
      <c r="G122" s="70" t="s">
        <v>58</v>
      </c>
      <c r="H122" s="70" t="s">
        <v>113</v>
      </c>
      <c r="I122" s="330">
        <v>8.58</v>
      </c>
      <c r="J122" s="331">
        <f t="shared" si="3"/>
        <v>200</v>
      </c>
      <c r="K122" s="260">
        <v>200</v>
      </c>
      <c r="L122" s="260"/>
      <c r="M122" s="259" t="e">
        <f>IF(K122="nio",0,IF(K122&gt;0,K122*I122/O122,0))*VLOOKUP(B122,'2-Kosten per locatie'!$A$14:$C$21,3,FALSE)</f>
        <v>#DIV/0!</v>
      </c>
      <c r="N122" s="259">
        <f>IF(L122&gt;0,L122*I122/P122,0)*VLOOKUP(B122,'2-Kosten per locatie'!$A$14:$C$21,3,FALSE)</f>
        <v>0</v>
      </c>
      <c r="O122" s="332">
        <f>IF(K122="nio",0,IF(K122&gt;0,VLOOKUP(G122,'3-Productie normen'!A:L,VLOOKUP(K122,'3-Productie normen'!$B$34:$C$41,2,FALSE),FALSE)))</f>
        <v>0</v>
      </c>
      <c r="P122" s="332">
        <f t="shared" si="4"/>
        <v>0</v>
      </c>
      <c r="Q122" s="333"/>
      <c r="S122" s="334">
        <f t="shared" si="5"/>
        <v>1716</v>
      </c>
    </row>
    <row r="123" spans="1:19" ht="14.1" customHeight="1">
      <c r="A123" s="74">
        <v>123</v>
      </c>
      <c r="B123" s="300" t="s">
        <v>32</v>
      </c>
      <c r="C123" s="300" t="s">
        <v>106</v>
      </c>
      <c r="D123" s="328" t="s">
        <v>258</v>
      </c>
      <c r="E123" s="329" t="s">
        <v>261</v>
      </c>
      <c r="F123" s="70" t="s">
        <v>262</v>
      </c>
      <c r="G123" s="70" t="s">
        <v>75</v>
      </c>
      <c r="H123" s="70" t="s">
        <v>263</v>
      </c>
      <c r="I123" s="330">
        <v>50.73</v>
      </c>
      <c r="J123" s="331">
        <f t="shared" si="3"/>
        <v>0</v>
      </c>
      <c r="K123" s="260" t="s">
        <v>120</v>
      </c>
      <c r="L123" s="260"/>
      <c r="M123" s="259">
        <f>IF(K123="nio",0,IF(K123&gt;0,K123*I123/O123,0))*VLOOKUP(B123,'2-Kosten per locatie'!$A$14:$C$21,3,FALSE)</f>
        <v>0</v>
      </c>
      <c r="N123" s="259">
        <f>IF(L123&gt;0,L123*I123/P123,0)*VLOOKUP(B123,'2-Kosten per locatie'!$A$14:$C$21,3,FALSE)</f>
        <v>0</v>
      </c>
      <c r="O123" s="332">
        <f>IF(K123="nio",0,IF(K123&gt;0,VLOOKUP(G123,'3-Productie normen'!A:L,VLOOKUP(K123,'3-Productie normen'!$B$34:$C$41,2,FALSE),FALSE)))</f>
        <v>0</v>
      </c>
      <c r="P123" s="332">
        <f t="shared" si="4"/>
        <v>0</v>
      </c>
      <c r="Q123" s="333"/>
      <c r="S123" s="334">
        <f t="shared" si="5"/>
        <v>0</v>
      </c>
    </row>
    <row r="124" spans="1:19" ht="14.1" customHeight="1">
      <c r="A124" s="74">
        <v>124</v>
      </c>
      <c r="B124" s="300" t="s">
        <v>32</v>
      </c>
      <c r="C124" s="300" t="s">
        <v>106</v>
      </c>
      <c r="D124" s="328" t="s">
        <v>258</v>
      </c>
      <c r="E124" s="329" t="s">
        <v>264</v>
      </c>
      <c r="F124" s="70" t="s">
        <v>262</v>
      </c>
      <c r="G124" s="70" t="s">
        <v>75</v>
      </c>
      <c r="H124" s="70" t="s">
        <v>263</v>
      </c>
      <c r="I124" s="330">
        <v>8.48</v>
      </c>
      <c r="J124" s="331">
        <f t="shared" si="3"/>
        <v>0</v>
      </c>
      <c r="K124" s="260" t="s">
        <v>120</v>
      </c>
      <c r="L124" s="260"/>
      <c r="M124" s="259">
        <f>IF(K124="nio",0,IF(K124&gt;0,K124*I124/O124,0))*VLOOKUP(B124,'2-Kosten per locatie'!$A$14:$C$21,3,FALSE)</f>
        <v>0</v>
      </c>
      <c r="N124" s="259">
        <f>IF(L124&gt;0,L124*I124/P124,0)*VLOOKUP(B124,'2-Kosten per locatie'!$A$14:$C$21,3,FALSE)</f>
        <v>0</v>
      </c>
      <c r="O124" s="332">
        <f>IF(K124="nio",0,IF(K124&gt;0,VLOOKUP(G124,'3-Productie normen'!A:L,VLOOKUP(K124,'3-Productie normen'!$B$34:$C$41,2,FALSE),FALSE)))</f>
        <v>0</v>
      </c>
      <c r="P124" s="332">
        <f t="shared" si="4"/>
        <v>0</v>
      </c>
      <c r="Q124" s="333"/>
      <c r="S124" s="334">
        <f t="shared" si="5"/>
        <v>0</v>
      </c>
    </row>
    <row r="125" spans="1:19" ht="14.1" customHeight="1">
      <c r="A125" s="74">
        <v>125</v>
      </c>
      <c r="B125" s="300" t="s">
        <v>32</v>
      </c>
      <c r="C125" s="300" t="s">
        <v>106</v>
      </c>
      <c r="D125" s="328" t="s">
        <v>258</v>
      </c>
      <c r="E125" s="329" t="s">
        <v>265</v>
      </c>
      <c r="F125" s="70" t="s">
        <v>122</v>
      </c>
      <c r="G125" s="70" t="s">
        <v>59</v>
      </c>
      <c r="H125" s="70" t="s">
        <v>113</v>
      </c>
      <c r="I125" s="330">
        <v>40.24</v>
      </c>
      <c r="J125" s="331">
        <f t="shared" si="3"/>
        <v>200</v>
      </c>
      <c r="K125" s="260">
        <v>200</v>
      </c>
      <c r="L125" s="260"/>
      <c r="M125" s="259" t="e">
        <f>IF(K125="nio",0,IF(K125&gt;0,K125*I125/O125,0))*VLOOKUP(B125,'2-Kosten per locatie'!$A$14:$C$21,3,FALSE)</f>
        <v>#DIV/0!</v>
      </c>
      <c r="N125" s="259">
        <f>IF(L125&gt;0,L125*I125/P125,0)*VLOOKUP(B125,'2-Kosten per locatie'!$A$14:$C$21,3,FALSE)</f>
        <v>0</v>
      </c>
      <c r="O125" s="332">
        <f>IF(K125="nio",0,IF(K125&gt;0,VLOOKUP(G125,'3-Productie normen'!A:L,VLOOKUP(K125,'3-Productie normen'!$B$34:$C$41,2,FALSE),FALSE)))</f>
        <v>0</v>
      </c>
      <c r="P125" s="332">
        <f t="shared" si="4"/>
        <v>0</v>
      </c>
      <c r="Q125" s="333"/>
      <c r="S125" s="334">
        <f t="shared" si="5"/>
        <v>8048</v>
      </c>
    </row>
    <row r="126" spans="1:19" ht="14.1" customHeight="1">
      <c r="A126" s="74">
        <v>126</v>
      </c>
      <c r="B126" s="300" t="s">
        <v>32</v>
      </c>
      <c r="C126" s="300" t="s">
        <v>106</v>
      </c>
      <c r="D126" s="328" t="s">
        <v>258</v>
      </c>
      <c r="E126" s="329" t="s">
        <v>266</v>
      </c>
      <c r="F126" s="70" t="s">
        <v>267</v>
      </c>
      <c r="G126" s="70" t="s">
        <v>76</v>
      </c>
      <c r="H126" s="70" t="s">
        <v>113</v>
      </c>
      <c r="I126" s="330">
        <v>0.76</v>
      </c>
      <c r="J126" s="331">
        <f t="shared" si="3"/>
        <v>0</v>
      </c>
      <c r="K126" s="260" t="s">
        <v>120</v>
      </c>
      <c r="L126" s="260"/>
      <c r="M126" s="259">
        <f>IF(K126="nio",0,IF(K126&gt;0,K126*I126/O126,0))*VLOOKUP(B126,'2-Kosten per locatie'!$A$14:$C$21,3,FALSE)</f>
        <v>0</v>
      </c>
      <c r="N126" s="259">
        <f>IF(L126&gt;0,L126*I126/P126,0)*VLOOKUP(B126,'2-Kosten per locatie'!$A$14:$C$21,3,FALSE)</f>
        <v>0</v>
      </c>
      <c r="O126" s="332">
        <f>IF(K126="nio",0,IF(K126&gt;0,VLOOKUP(G126,'3-Productie normen'!A:L,VLOOKUP(K126,'3-Productie normen'!$B$34:$C$41,2,FALSE),FALSE)))</f>
        <v>0</v>
      </c>
      <c r="P126" s="332">
        <f t="shared" si="4"/>
        <v>0</v>
      </c>
      <c r="Q126" s="333"/>
      <c r="S126" s="334">
        <f t="shared" si="5"/>
        <v>0</v>
      </c>
    </row>
    <row r="127" spans="1:19" ht="14.1" customHeight="1">
      <c r="A127" s="74">
        <v>127</v>
      </c>
      <c r="B127" s="300" t="s">
        <v>32</v>
      </c>
      <c r="C127" s="300" t="s">
        <v>106</v>
      </c>
      <c r="D127" s="328" t="s">
        <v>258</v>
      </c>
      <c r="E127" s="329" t="s">
        <v>268</v>
      </c>
      <c r="F127" s="70" t="s">
        <v>269</v>
      </c>
      <c r="G127" s="70" t="s">
        <v>67</v>
      </c>
      <c r="H127" s="70" t="s">
        <v>113</v>
      </c>
      <c r="I127" s="330">
        <v>36.89</v>
      </c>
      <c r="J127" s="331">
        <f t="shared" si="3"/>
        <v>120</v>
      </c>
      <c r="K127" s="260">
        <v>120</v>
      </c>
      <c r="L127" s="260"/>
      <c r="M127" s="259" t="e">
        <f>IF(K127="nio",0,IF(K127&gt;0,K127*I127/O127,0))*VLOOKUP(B127,'2-Kosten per locatie'!$A$14:$C$21,3,FALSE)</f>
        <v>#DIV/0!</v>
      </c>
      <c r="N127" s="259">
        <f>IF(L127&gt;0,L127*I127/P127,0)*VLOOKUP(B127,'2-Kosten per locatie'!$A$14:$C$21,3,FALSE)</f>
        <v>0</v>
      </c>
      <c r="O127" s="332">
        <f>IF(K127="nio",0,IF(K127&gt;0,VLOOKUP(G127,'3-Productie normen'!A:L,VLOOKUP(K127,'3-Productie normen'!$B$34:$C$41,2,FALSE),FALSE)))</f>
        <v>0</v>
      </c>
      <c r="P127" s="332">
        <f t="shared" si="4"/>
        <v>0</v>
      </c>
      <c r="Q127" s="333"/>
      <c r="S127" s="334">
        <f t="shared" si="5"/>
        <v>4426.8</v>
      </c>
    </row>
    <row r="128" spans="1:19" ht="14.1" customHeight="1">
      <c r="A128" s="74">
        <v>128</v>
      </c>
      <c r="B128" s="300" t="s">
        <v>32</v>
      </c>
      <c r="C128" s="300" t="s">
        <v>106</v>
      </c>
      <c r="D128" s="328" t="s">
        <v>258</v>
      </c>
      <c r="E128" s="329" t="s">
        <v>270</v>
      </c>
      <c r="F128" s="70" t="s">
        <v>194</v>
      </c>
      <c r="G128" s="70" t="s">
        <v>65</v>
      </c>
      <c r="H128" s="70" t="s">
        <v>113</v>
      </c>
      <c r="I128" s="330">
        <v>74.28</v>
      </c>
      <c r="J128" s="331">
        <f t="shared" si="3"/>
        <v>120</v>
      </c>
      <c r="K128" s="260">
        <v>120</v>
      </c>
      <c r="L128" s="260"/>
      <c r="M128" s="259" t="e">
        <f>IF(K128="nio",0,IF(K128&gt;0,K128*I128/O128,0))*VLOOKUP(B128,'2-Kosten per locatie'!$A$14:$C$21,3,FALSE)</f>
        <v>#DIV/0!</v>
      </c>
      <c r="N128" s="259">
        <f>IF(L128&gt;0,L128*I128/P128,0)*VLOOKUP(B128,'2-Kosten per locatie'!$A$14:$C$21,3,FALSE)</f>
        <v>0</v>
      </c>
      <c r="O128" s="332">
        <f>IF(K128="nio",0,IF(K128&gt;0,VLOOKUP(G128,'3-Productie normen'!A:L,VLOOKUP(K128,'3-Productie normen'!$B$34:$C$41,2,FALSE),FALSE)))</f>
        <v>0</v>
      </c>
      <c r="P128" s="332">
        <f t="shared" si="4"/>
        <v>0</v>
      </c>
      <c r="Q128" s="333"/>
      <c r="S128" s="334">
        <f t="shared" si="5"/>
        <v>8913.6</v>
      </c>
    </row>
    <row r="129" spans="1:19" ht="14.1" customHeight="1">
      <c r="A129" s="74">
        <v>129</v>
      </c>
      <c r="B129" s="300" t="s">
        <v>32</v>
      </c>
      <c r="C129" s="300" t="s">
        <v>106</v>
      </c>
      <c r="D129" s="328" t="s">
        <v>258</v>
      </c>
      <c r="E129" s="329" t="s">
        <v>271</v>
      </c>
      <c r="F129" s="70" t="s">
        <v>185</v>
      </c>
      <c r="G129" s="70" t="s">
        <v>74</v>
      </c>
      <c r="H129" s="70" t="s">
        <v>113</v>
      </c>
      <c r="I129" s="330">
        <v>8.59</v>
      </c>
      <c r="J129" s="331">
        <f t="shared" si="3"/>
        <v>0</v>
      </c>
      <c r="K129" s="260" t="s">
        <v>120</v>
      </c>
      <c r="L129" s="260"/>
      <c r="M129" s="259">
        <f>IF(K129="nio",0,IF(K129&gt;0,K129*I129/O129,0))*VLOOKUP(B129,'2-Kosten per locatie'!$A$14:$C$21,3,FALSE)</f>
        <v>0</v>
      </c>
      <c r="N129" s="259">
        <f>IF(L129&gt;0,L129*I129/P129,0)*VLOOKUP(B129,'2-Kosten per locatie'!$A$14:$C$21,3,FALSE)</f>
        <v>0</v>
      </c>
      <c r="O129" s="332">
        <f>IF(K129="nio",0,IF(K129&gt;0,VLOOKUP(G129,'3-Productie normen'!A:L,VLOOKUP(K129,'3-Productie normen'!$B$34:$C$41,2,FALSE),FALSE)))</f>
        <v>0</v>
      </c>
      <c r="P129" s="332">
        <f t="shared" si="4"/>
        <v>0</v>
      </c>
      <c r="Q129" s="333"/>
      <c r="S129" s="334">
        <f t="shared" si="5"/>
        <v>0</v>
      </c>
    </row>
    <row r="130" spans="1:19" ht="14.1" customHeight="1">
      <c r="A130" s="74">
        <v>130</v>
      </c>
      <c r="B130" s="300" t="s">
        <v>32</v>
      </c>
      <c r="C130" s="300" t="s">
        <v>106</v>
      </c>
      <c r="D130" s="328" t="s">
        <v>258</v>
      </c>
      <c r="E130" s="329" t="s">
        <v>272</v>
      </c>
      <c r="F130" s="70" t="s">
        <v>144</v>
      </c>
      <c r="G130" s="70" t="s">
        <v>61</v>
      </c>
      <c r="H130" s="70" t="s">
        <v>145</v>
      </c>
      <c r="I130" s="330">
        <v>4.2300000000000004</v>
      </c>
      <c r="J130" s="331">
        <f t="shared" si="3"/>
        <v>400</v>
      </c>
      <c r="K130" s="260">
        <v>200</v>
      </c>
      <c r="L130" s="260">
        <v>200</v>
      </c>
      <c r="M130" s="259" t="e">
        <f>IF(K130="nio",0,IF(K130&gt;0,K130*I130/O130,0))*VLOOKUP(B130,'2-Kosten per locatie'!$A$14:$C$21,3,FALSE)</f>
        <v>#DIV/0!</v>
      </c>
      <c r="N130" s="259" t="e">
        <f>IF(L130&gt;0,L130*I130/P130,0)*VLOOKUP(B130,'2-Kosten per locatie'!$A$14:$C$21,3,FALSE)</f>
        <v>#DIV/0!</v>
      </c>
      <c r="O130" s="332">
        <f>IF(K130="nio",0,IF(K130&gt;0,VLOOKUP(G130,'3-Productie normen'!A:L,VLOOKUP(K130,'3-Productie normen'!$B$34:$C$41,2,FALSE),FALSE)))</f>
        <v>0</v>
      </c>
      <c r="P130" s="332">
        <f t="shared" si="4"/>
        <v>0</v>
      </c>
      <c r="Q130" s="333"/>
      <c r="S130" s="334">
        <f t="shared" si="5"/>
        <v>1692.0000000000002</v>
      </c>
    </row>
    <row r="131" spans="1:19" ht="14.1" customHeight="1">
      <c r="A131" s="74">
        <v>131</v>
      </c>
      <c r="B131" s="300" t="s">
        <v>32</v>
      </c>
      <c r="C131" s="300" t="s">
        <v>106</v>
      </c>
      <c r="D131" s="328" t="s">
        <v>258</v>
      </c>
      <c r="E131" s="329" t="s">
        <v>273</v>
      </c>
      <c r="F131" s="70" t="s">
        <v>147</v>
      </c>
      <c r="G131" s="70" t="s">
        <v>61</v>
      </c>
      <c r="H131" s="70" t="s">
        <v>145</v>
      </c>
      <c r="I131" s="330">
        <v>4.2300000000000004</v>
      </c>
      <c r="J131" s="331">
        <f t="shared" si="3"/>
        <v>400</v>
      </c>
      <c r="K131" s="260">
        <v>200</v>
      </c>
      <c r="L131" s="260">
        <v>200</v>
      </c>
      <c r="M131" s="259" t="e">
        <f>IF(K131="nio",0,IF(K131&gt;0,K131*I131/O131,0))*VLOOKUP(B131,'2-Kosten per locatie'!$A$14:$C$21,3,FALSE)</f>
        <v>#DIV/0!</v>
      </c>
      <c r="N131" s="259" t="e">
        <f>IF(L131&gt;0,L131*I131/P131,0)*VLOOKUP(B131,'2-Kosten per locatie'!$A$14:$C$21,3,FALSE)</f>
        <v>#DIV/0!</v>
      </c>
      <c r="O131" s="332">
        <f>IF(K131="nio",0,IF(K131&gt;0,VLOOKUP(G131,'3-Productie normen'!A:L,VLOOKUP(K131,'3-Productie normen'!$B$34:$C$41,2,FALSE),FALSE)))</f>
        <v>0</v>
      </c>
      <c r="P131" s="332">
        <f t="shared" si="4"/>
        <v>0</v>
      </c>
      <c r="Q131" s="333"/>
      <c r="S131" s="334">
        <f t="shared" si="5"/>
        <v>1692.0000000000002</v>
      </c>
    </row>
    <row r="132" spans="1:19" ht="14.1" customHeight="1">
      <c r="A132" s="74">
        <v>132</v>
      </c>
      <c r="B132" s="300" t="s">
        <v>32</v>
      </c>
      <c r="C132" s="300" t="s">
        <v>106</v>
      </c>
      <c r="D132" s="328" t="s">
        <v>258</v>
      </c>
      <c r="E132" s="329" t="s">
        <v>274</v>
      </c>
      <c r="F132" s="70" t="s">
        <v>139</v>
      </c>
      <c r="G132" s="70" t="s">
        <v>58</v>
      </c>
      <c r="H132" s="70" t="s">
        <v>113</v>
      </c>
      <c r="I132" s="330">
        <v>33.53</v>
      </c>
      <c r="J132" s="331">
        <f t="shared" si="3"/>
        <v>200</v>
      </c>
      <c r="K132" s="260">
        <v>200</v>
      </c>
      <c r="L132" s="260"/>
      <c r="M132" s="259" t="e">
        <f>IF(K132="nio",0,IF(K132&gt;0,K132*I132/O132,0))*VLOOKUP(B132,'2-Kosten per locatie'!$A$14:$C$21,3,FALSE)</f>
        <v>#DIV/0!</v>
      </c>
      <c r="N132" s="259">
        <f>IF(L132&gt;0,L132*I132/P132,0)*VLOOKUP(B132,'2-Kosten per locatie'!$A$14:$C$21,3,FALSE)</f>
        <v>0</v>
      </c>
      <c r="O132" s="332">
        <f>IF(K132="nio",0,IF(K132&gt;0,VLOOKUP(G132,'3-Productie normen'!A:L,VLOOKUP(K132,'3-Productie normen'!$B$34:$C$41,2,FALSE),FALSE)))</f>
        <v>0</v>
      </c>
      <c r="P132" s="332">
        <f t="shared" si="4"/>
        <v>0</v>
      </c>
      <c r="Q132" s="333"/>
      <c r="S132" s="334">
        <f t="shared" si="5"/>
        <v>6706</v>
      </c>
    </row>
    <row r="133" spans="1:19" ht="14.1" customHeight="1">
      <c r="A133" s="74">
        <v>133</v>
      </c>
      <c r="B133" s="300" t="s">
        <v>32</v>
      </c>
      <c r="C133" s="300" t="s">
        <v>106</v>
      </c>
      <c r="D133" s="328" t="s">
        <v>258</v>
      </c>
      <c r="E133" s="329" t="s">
        <v>275</v>
      </c>
      <c r="F133" s="70" t="s">
        <v>122</v>
      </c>
      <c r="G133" s="70" t="s">
        <v>59</v>
      </c>
      <c r="H133" s="70" t="s">
        <v>113</v>
      </c>
      <c r="I133" s="330">
        <v>48.55</v>
      </c>
      <c r="J133" s="331">
        <f t="shared" si="3"/>
        <v>200</v>
      </c>
      <c r="K133" s="260">
        <v>200</v>
      </c>
      <c r="L133" s="260"/>
      <c r="M133" s="259" t="e">
        <f>IF(K133="nio",0,IF(K133&gt;0,K133*I133/O133,0))*VLOOKUP(B133,'2-Kosten per locatie'!$A$14:$C$21,3,FALSE)</f>
        <v>#DIV/0!</v>
      </c>
      <c r="N133" s="259">
        <f>IF(L133&gt;0,L133*I133/P133,0)*VLOOKUP(B133,'2-Kosten per locatie'!$A$14:$C$21,3,FALSE)</f>
        <v>0</v>
      </c>
      <c r="O133" s="332">
        <f>IF(K133="nio",0,IF(K133&gt;0,VLOOKUP(G133,'3-Productie normen'!A:L,VLOOKUP(K133,'3-Productie normen'!$B$34:$C$41,2,FALSE),FALSE)))</f>
        <v>0</v>
      </c>
      <c r="P133" s="332">
        <f t="shared" si="4"/>
        <v>0</v>
      </c>
      <c r="Q133" s="333"/>
      <c r="S133" s="334">
        <f t="shared" si="5"/>
        <v>9710</v>
      </c>
    </row>
    <row r="134" spans="1:19" ht="14.1" customHeight="1">
      <c r="A134" s="74">
        <v>134</v>
      </c>
      <c r="B134" s="300" t="s">
        <v>32</v>
      </c>
      <c r="C134" s="300" t="s">
        <v>106</v>
      </c>
      <c r="D134" s="328" t="s">
        <v>258</v>
      </c>
      <c r="E134" s="329" t="s">
        <v>276</v>
      </c>
      <c r="F134" s="70" t="s">
        <v>277</v>
      </c>
      <c r="G134" s="70" t="s">
        <v>65</v>
      </c>
      <c r="H134" s="70" t="s">
        <v>113</v>
      </c>
      <c r="I134" s="330">
        <v>102.88</v>
      </c>
      <c r="J134" s="331">
        <f t="shared" si="3"/>
        <v>120</v>
      </c>
      <c r="K134" s="260">
        <v>120</v>
      </c>
      <c r="L134" s="260"/>
      <c r="M134" s="259" t="e">
        <f>IF(K134="nio",0,IF(K134&gt;0,K134*I134/O134,0))*VLOOKUP(B134,'2-Kosten per locatie'!$A$14:$C$21,3,FALSE)</f>
        <v>#DIV/0!</v>
      </c>
      <c r="N134" s="259">
        <f>IF(L134&gt;0,L134*I134/P134,0)*VLOOKUP(B134,'2-Kosten per locatie'!$A$14:$C$21,3,FALSE)</f>
        <v>0</v>
      </c>
      <c r="O134" s="332">
        <f>IF(K134="nio",0,IF(K134&gt;0,VLOOKUP(G134,'3-Productie normen'!A:L,VLOOKUP(K134,'3-Productie normen'!$B$34:$C$41,2,FALSE),FALSE)))</f>
        <v>0</v>
      </c>
      <c r="P134" s="332">
        <f t="shared" si="4"/>
        <v>0</v>
      </c>
      <c r="Q134" s="333"/>
      <c r="S134" s="334">
        <f t="shared" si="5"/>
        <v>12345.599999999999</v>
      </c>
    </row>
    <row r="135" spans="1:19" ht="14.1" customHeight="1">
      <c r="A135" s="74">
        <v>135</v>
      </c>
      <c r="B135" s="300" t="s">
        <v>32</v>
      </c>
      <c r="C135" s="300" t="s">
        <v>106</v>
      </c>
      <c r="D135" s="328" t="s">
        <v>258</v>
      </c>
      <c r="E135" s="329" t="s">
        <v>278</v>
      </c>
      <c r="F135" s="70" t="s">
        <v>279</v>
      </c>
      <c r="G135" s="70" t="s">
        <v>64</v>
      </c>
      <c r="H135" s="70" t="s">
        <v>113</v>
      </c>
      <c r="I135" s="330">
        <v>41.88</v>
      </c>
      <c r="J135" s="331">
        <f t="shared" si="3"/>
        <v>120</v>
      </c>
      <c r="K135" s="260">
        <v>120</v>
      </c>
      <c r="L135" s="260"/>
      <c r="M135" s="259" t="e">
        <f>IF(K135="nio",0,IF(K135&gt;0,K135*I135/O135,0))*VLOOKUP(B135,'2-Kosten per locatie'!$A$14:$C$21,3,FALSE)</f>
        <v>#DIV/0!</v>
      </c>
      <c r="N135" s="259">
        <f>IF(L135&gt;0,L135*I135/P135,0)*VLOOKUP(B135,'2-Kosten per locatie'!$A$14:$C$21,3,FALSE)</f>
        <v>0</v>
      </c>
      <c r="O135" s="332">
        <f>IF(K135="nio",0,IF(K135&gt;0,VLOOKUP(G135,'3-Productie normen'!A:L,VLOOKUP(K135,'3-Productie normen'!$B$34:$C$41,2,FALSE),FALSE)))</f>
        <v>0</v>
      </c>
      <c r="P135" s="332">
        <f t="shared" si="4"/>
        <v>0</v>
      </c>
      <c r="Q135" s="333"/>
      <c r="S135" s="334">
        <f t="shared" si="5"/>
        <v>5025.6000000000004</v>
      </c>
    </row>
    <row r="136" spans="1:19" ht="14.1" customHeight="1">
      <c r="A136" s="74">
        <v>136</v>
      </c>
      <c r="B136" s="300" t="s">
        <v>32</v>
      </c>
      <c r="C136" s="300" t="s">
        <v>106</v>
      </c>
      <c r="D136" s="328" t="s">
        <v>258</v>
      </c>
      <c r="E136" s="329" t="s">
        <v>280</v>
      </c>
      <c r="F136" s="70" t="s">
        <v>279</v>
      </c>
      <c r="G136" s="70" t="s">
        <v>64</v>
      </c>
      <c r="H136" s="70" t="s">
        <v>113</v>
      </c>
      <c r="I136" s="330">
        <v>38.18</v>
      </c>
      <c r="J136" s="331">
        <f t="shared" si="3"/>
        <v>120</v>
      </c>
      <c r="K136" s="260">
        <v>120</v>
      </c>
      <c r="L136" s="260"/>
      <c r="M136" s="259" t="e">
        <f>IF(K136="nio",0,IF(K136&gt;0,K136*I136/O136,0))*VLOOKUP(B136,'2-Kosten per locatie'!$A$14:$C$21,3,FALSE)</f>
        <v>#DIV/0!</v>
      </c>
      <c r="N136" s="259">
        <f>IF(L136&gt;0,L136*I136/P136,0)*VLOOKUP(B136,'2-Kosten per locatie'!$A$14:$C$21,3,FALSE)</f>
        <v>0</v>
      </c>
      <c r="O136" s="332">
        <f>IF(K136="nio",0,IF(K136&gt;0,VLOOKUP(G136,'3-Productie normen'!A:L,VLOOKUP(K136,'3-Productie normen'!$B$34:$C$41,2,FALSE),FALSE)))</f>
        <v>0</v>
      </c>
      <c r="P136" s="332">
        <f t="shared" si="4"/>
        <v>0</v>
      </c>
      <c r="Q136" s="333"/>
      <c r="S136" s="334">
        <f t="shared" si="5"/>
        <v>4581.6000000000004</v>
      </c>
    </row>
    <row r="137" spans="1:19" ht="14.1" customHeight="1">
      <c r="A137" s="74">
        <v>137</v>
      </c>
      <c r="B137" s="300" t="s">
        <v>32</v>
      </c>
      <c r="C137" s="300" t="s">
        <v>106</v>
      </c>
      <c r="D137" s="328" t="s">
        <v>258</v>
      </c>
      <c r="E137" s="329" t="s">
        <v>281</v>
      </c>
      <c r="F137" s="70" t="s">
        <v>126</v>
      </c>
      <c r="G137" s="70" t="s">
        <v>69</v>
      </c>
      <c r="H137" s="70" t="s">
        <v>113</v>
      </c>
      <c r="I137" s="330">
        <v>8.16</v>
      </c>
      <c r="J137" s="331">
        <f t="shared" si="3"/>
        <v>120</v>
      </c>
      <c r="K137" s="260">
        <v>120</v>
      </c>
      <c r="L137" s="260"/>
      <c r="M137" s="259" t="e">
        <f>IF(K137="nio",0,IF(K137&gt;0,K137*I137/O137,0))*VLOOKUP(B137,'2-Kosten per locatie'!$A$14:$C$21,3,FALSE)</f>
        <v>#DIV/0!</v>
      </c>
      <c r="N137" s="259">
        <f>IF(L137&gt;0,L137*I137/P137,0)*VLOOKUP(B137,'2-Kosten per locatie'!$A$14:$C$21,3,FALSE)</f>
        <v>0</v>
      </c>
      <c r="O137" s="332">
        <f>IF(K137="nio",0,IF(K137&gt;0,VLOOKUP(G137,'3-Productie normen'!A:L,VLOOKUP(K137,'3-Productie normen'!$B$34:$C$41,2,FALSE),FALSE)))</f>
        <v>0</v>
      </c>
      <c r="P137" s="332">
        <f t="shared" si="4"/>
        <v>0</v>
      </c>
      <c r="Q137" s="333"/>
      <c r="S137" s="334">
        <f t="shared" si="5"/>
        <v>979.2</v>
      </c>
    </row>
    <row r="138" spans="1:19" ht="14.1" customHeight="1">
      <c r="A138" s="74">
        <v>138</v>
      </c>
      <c r="B138" s="300" t="s">
        <v>32</v>
      </c>
      <c r="C138" s="300" t="s">
        <v>106</v>
      </c>
      <c r="D138" s="328" t="s">
        <v>282</v>
      </c>
      <c r="E138" s="329" t="s">
        <v>283</v>
      </c>
      <c r="F138" s="70" t="s">
        <v>284</v>
      </c>
      <c r="G138" s="70" t="s">
        <v>76</v>
      </c>
      <c r="H138" s="70" t="s">
        <v>113</v>
      </c>
      <c r="I138" s="330">
        <v>220.22</v>
      </c>
      <c r="J138" s="331">
        <f t="shared" ref="J138:J201" si="6">SUM(K138:L138)</f>
        <v>0</v>
      </c>
      <c r="K138" s="260" t="s">
        <v>120</v>
      </c>
      <c r="L138" s="260"/>
      <c r="M138" s="259">
        <f>IF(K138="nio",0,IF(K138&gt;0,K138*I138/O138,0))*VLOOKUP(B138,'2-Kosten per locatie'!$A$14:$C$21,3,FALSE)</f>
        <v>0</v>
      </c>
      <c r="N138" s="259">
        <f>IF(L138&gt;0,L138*I138/P138,0)*VLOOKUP(B138,'2-Kosten per locatie'!$A$14:$C$21,3,FALSE)</f>
        <v>0</v>
      </c>
      <c r="O138" s="332">
        <f>IF(K138="nio",0,IF(K138&gt;0,VLOOKUP(G138,'3-Productie normen'!A:L,VLOOKUP(K138,'3-Productie normen'!$B$34:$C$41,2,FALSE),FALSE)))</f>
        <v>0</v>
      </c>
      <c r="P138" s="332">
        <f t="shared" ref="P138:P201" si="7">IF(L138&gt;0,O138*$P$8,0)</f>
        <v>0</v>
      </c>
      <c r="Q138" s="333"/>
      <c r="S138" s="334">
        <f t="shared" ref="S138:S201" si="8">J138*I138</f>
        <v>0</v>
      </c>
    </row>
    <row r="139" spans="1:19" ht="14.1" customHeight="1">
      <c r="A139" s="74">
        <v>139</v>
      </c>
      <c r="B139" s="300" t="s">
        <v>32</v>
      </c>
      <c r="C139" s="300" t="s">
        <v>106</v>
      </c>
      <c r="D139" s="328" t="s">
        <v>282</v>
      </c>
      <c r="E139" s="329" t="s">
        <v>285</v>
      </c>
      <c r="F139" s="70" t="s">
        <v>122</v>
      </c>
      <c r="G139" s="70" t="s">
        <v>59</v>
      </c>
      <c r="H139" s="70" t="s">
        <v>113</v>
      </c>
      <c r="I139" s="330">
        <v>148.59</v>
      </c>
      <c r="J139" s="331">
        <f t="shared" si="6"/>
        <v>200</v>
      </c>
      <c r="K139" s="260">
        <v>200</v>
      </c>
      <c r="L139" s="260"/>
      <c r="M139" s="259" t="e">
        <f>IF(K139="nio",0,IF(K139&gt;0,K139*I139/O139,0))*VLOOKUP(B139,'2-Kosten per locatie'!$A$14:$C$21,3,FALSE)</f>
        <v>#DIV/0!</v>
      </c>
      <c r="N139" s="259">
        <f>IF(L139&gt;0,L139*I139/P139,0)*VLOOKUP(B139,'2-Kosten per locatie'!$A$14:$C$21,3,FALSE)</f>
        <v>0</v>
      </c>
      <c r="O139" s="332">
        <f>IF(K139="nio",0,IF(K139&gt;0,VLOOKUP(G139,'3-Productie normen'!A:L,VLOOKUP(K139,'3-Productie normen'!$B$34:$C$41,2,FALSE),FALSE)))</f>
        <v>0</v>
      </c>
      <c r="P139" s="332">
        <f t="shared" si="7"/>
        <v>0</v>
      </c>
      <c r="Q139" s="333"/>
      <c r="S139" s="334">
        <f t="shared" si="8"/>
        <v>29718</v>
      </c>
    </row>
    <row r="140" spans="1:19" ht="14.1" customHeight="1">
      <c r="A140" s="74">
        <v>140</v>
      </c>
      <c r="B140" s="300" t="s">
        <v>32</v>
      </c>
      <c r="C140" s="300" t="s">
        <v>106</v>
      </c>
      <c r="D140" s="328" t="s">
        <v>282</v>
      </c>
      <c r="E140" s="329" t="s">
        <v>286</v>
      </c>
      <c r="F140" s="70" t="s">
        <v>262</v>
      </c>
      <c r="G140" s="70" t="s">
        <v>75</v>
      </c>
      <c r="H140" s="70" t="s">
        <v>263</v>
      </c>
      <c r="I140" s="330">
        <v>14.48</v>
      </c>
      <c r="J140" s="331">
        <f t="shared" si="6"/>
        <v>0</v>
      </c>
      <c r="K140" s="260" t="s">
        <v>120</v>
      </c>
      <c r="L140" s="260"/>
      <c r="M140" s="259">
        <f>IF(K140="nio",0,IF(K140&gt;0,K140*I140/O140,0))*VLOOKUP(B140,'2-Kosten per locatie'!$A$14:$C$21,3,FALSE)</f>
        <v>0</v>
      </c>
      <c r="N140" s="259">
        <f>IF(L140&gt;0,L140*I140/P140,0)*VLOOKUP(B140,'2-Kosten per locatie'!$A$14:$C$21,3,FALSE)</f>
        <v>0</v>
      </c>
      <c r="O140" s="332">
        <f>IF(K140="nio",0,IF(K140&gt;0,VLOOKUP(G140,'3-Productie normen'!A:L,VLOOKUP(K140,'3-Productie normen'!$B$34:$C$41,2,FALSE),FALSE)))</f>
        <v>0</v>
      </c>
      <c r="P140" s="332">
        <f t="shared" si="7"/>
        <v>0</v>
      </c>
      <c r="Q140" s="333"/>
      <c r="S140" s="334">
        <f t="shared" si="8"/>
        <v>0</v>
      </c>
    </row>
    <row r="141" spans="1:19" ht="14.1" customHeight="1">
      <c r="A141" s="74">
        <v>141</v>
      </c>
      <c r="B141" s="300" t="s">
        <v>32</v>
      </c>
      <c r="C141" s="300" t="s">
        <v>106</v>
      </c>
      <c r="D141" s="328" t="s">
        <v>282</v>
      </c>
      <c r="E141" s="329" t="s">
        <v>287</v>
      </c>
      <c r="F141" s="70" t="s">
        <v>288</v>
      </c>
      <c r="G141" s="70" t="s">
        <v>64</v>
      </c>
      <c r="H141" s="70" t="s">
        <v>113</v>
      </c>
      <c r="I141" s="330">
        <v>41.48</v>
      </c>
      <c r="J141" s="331">
        <f t="shared" si="6"/>
        <v>120</v>
      </c>
      <c r="K141" s="260">
        <v>120</v>
      </c>
      <c r="L141" s="260"/>
      <c r="M141" s="259" t="e">
        <f>IF(K141="nio",0,IF(K141&gt;0,K141*I141/O141,0))*VLOOKUP(B141,'2-Kosten per locatie'!$A$14:$C$21,3,FALSE)</f>
        <v>#DIV/0!</v>
      </c>
      <c r="N141" s="259">
        <f>IF(L141&gt;0,L141*I141/P141,0)*VLOOKUP(B141,'2-Kosten per locatie'!$A$14:$C$21,3,FALSE)</f>
        <v>0</v>
      </c>
      <c r="O141" s="332">
        <f>IF(K141="nio",0,IF(K141&gt;0,VLOOKUP(G141,'3-Productie normen'!A:L,VLOOKUP(K141,'3-Productie normen'!$B$34:$C$41,2,FALSE),FALSE)))</f>
        <v>0</v>
      </c>
      <c r="P141" s="332">
        <f t="shared" si="7"/>
        <v>0</v>
      </c>
      <c r="Q141" s="333"/>
      <c r="S141" s="334">
        <f t="shared" si="8"/>
        <v>4977.5999999999995</v>
      </c>
    </row>
    <row r="142" spans="1:19" ht="14.1" customHeight="1">
      <c r="A142" s="74">
        <v>142</v>
      </c>
      <c r="B142" s="300" t="s">
        <v>32</v>
      </c>
      <c r="C142" s="300" t="s">
        <v>106</v>
      </c>
      <c r="D142" s="328" t="s">
        <v>282</v>
      </c>
      <c r="E142" s="329" t="s">
        <v>289</v>
      </c>
      <c r="F142" s="70" t="s">
        <v>122</v>
      </c>
      <c r="G142" s="70" t="s">
        <v>59</v>
      </c>
      <c r="H142" s="70" t="s">
        <v>113</v>
      </c>
      <c r="I142" s="330">
        <v>64.290000000000006</v>
      </c>
      <c r="J142" s="331">
        <f t="shared" si="6"/>
        <v>200</v>
      </c>
      <c r="K142" s="260">
        <v>200</v>
      </c>
      <c r="L142" s="260"/>
      <c r="M142" s="259" t="e">
        <f>IF(K142="nio",0,IF(K142&gt;0,K142*I142/O142,0))*VLOOKUP(B142,'2-Kosten per locatie'!$A$14:$C$21,3,FALSE)</f>
        <v>#DIV/0!</v>
      </c>
      <c r="N142" s="259">
        <f>IF(L142&gt;0,L142*I142/P142,0)*VLOOKUP(B142,'2-Kosten per locatie'!$A$14:$C$21,3,FALSE)</f>
        <v>0</v>
      </c>
      <c r="O142" s="332">
        <f>IF(K142="nio",0,IF(K142&gt;0,VLOOKUP(G142,'3-Productie normen'!A:L,VLOOKUP(K142,'3-Productie normen'!$B$34:$C$41,2,FALSE),FALSE)))</f>
        <v>0</v>
      </c>
      <c r="P142" s="332">
        <f t="shared" si="7"/>
        <v>0</v>
      </c>
      <c r="Q142" s="333"/>
      <c r="S142" s="334">
        <f t="shared" si="8"/>
        <v>12858.000000000002</v>
      </c>
    </row>
    <row r="143" spans="1:19" ht="14.1" customHeight="1">
      <c r="A143" s="74">
        <v>143</v>
      </c>
      <c r="B143" s="300" t="s">
        <v>32</v>
      </c>
      <c r="C143" s="300" t="s">
        <v>106</v>
      </c>
      <c r="D143" s="328" t="s">
        <v>282</v>
      </c>
      <c r="E143" s="329" t="s">
        <v>290</v>
      </c>
      <c r="F143" s="300" t="s">
        <v>112</v>
      </c>
      <c r="G143" s="300" t="s">
        <v>58</v>
      </c>
      <c r="H143" s="70" t="s">
        <v>113</v>
      </c>
      <c r="I143" s="330">
        <v>13.77</v>
      </c>
      <c r="J143" s="331">
        <f t="shared" si="6"/>
        <v>200</v>
      </c>
      <c r="K143" s="260">
        <v>200</v>
      </c>
      <c r="L143" s="260"/>
      <c r="M143" s="259" t="e">
        <f>IF(K143="nio",0,IF(K143&gt;0,K143*I143/O143,0))*VLOOKUP(B143,'2-Kosten per locatie'!$A$14:$C$21,3,FALSE)</f>
        <v>#DIV/0!</v>
      </c>
      <c r="N143" s="259">
        <f>IF(L143&gt;0,L143*I143/P143,0)*VLOOKUP(B143,'2-Kosten per locatie'!$A$14:$C$21,3,FALSE)</f>
        <v>0</v>
      </c>
      <c r="O143" s="332">
        <f>IF(K143="nio",0,IF(K143&gt;0,VLOOKUP(G143,'3-Productie normen'!A:L,VLOOKUP(K143,'3-Productie normen'!$B$34:$C$41,2,FALSE),FALSE)))</f>
        <v>0</v>
      </c>
      <c r="P143" s="332">
        <f t="shared" si="7"/>
        <v>0</v>
      </c>
      <c r="Q143" s="333"/>
      <c r="S143" s="334">
        <f t="shared" si="8"/>
        <v>2754</v>
      </c>
    </row>
    <row r="144" spans="1:19" ht="14.1" customHeight="1">
      <c r="A144" s="74">
        <v>144</v>
      </c>
      <c r="B144" s="300" t="s">
        <v>32</v>
      </c>
      <c r="C144" s="300" t="s">
        <v>106</v>
      </c>
      <c r="D144" s="328" t="s">
        <v>282</v>
      </c>
      <c r="E144" s="329" t="s">
        <v>291</v>
      </c>
      <c r="F144" s="300" t="s">
        <v>262</v>
      </c>
      <c r="G144" s="300" t="s">
        <v>75</v>
      </c>
      <c r="H144" s="70" t="s">
        <v>263</v>
      </c>
      <c r="I144" s="330">
        <v>7.03</v>
      </c>
      <c r="J144" s="331">
        <f t="shared" si="6"/>
        <v>0</v>
      </c>
      <c r="K144" s="260" t="s">
        <v>120</v>
      </c>
      <c r="L144" s="260"/>
      <c r="M144" s="259">
        <f>IF(K144="nio",0,IF(K144&gt;0,K144*I144/O144,0))*VLOOKUP(B144,'2-Kosten per locatie'!$A$14:$C$21,3,FALSE)</f>
        <v>0</v>
      </c>
      <c r="N144" s="259">
        <f>IF(L144&gt;0,L144*I144/P144,0)*VLOOKUP(B144,'2-Kosten per locatie'!$A$14:$C$21,3,FALSE)</f>
        <v>0</v>
      </c>
      <c r="O144" s="332">
        <f>IF(K144="nio",0,IF(K144&gt;0,VLOOKUP(G144,'3-Productie normen'!A:L,VLOOKUP(K144,'3-Productie normen'!$B$34:$C$41,2,FALSE),FALSE)))</f>
        <v>0</v>
      </c>
      <c r="P144" s="332">
        <f t="shared" si="7"/>
        <v>0</v>
      </c>
      <c r="Q144" s="333"/>
      <c r="S144" s="334">
        <f t="shared" si="8"/>
        <v>0</v>
      </c>
    </row>
    <row r="145" spans="1:19" ht="14.1" customHeight="1">
      <c r="A145" s="74">
        <v>145</v>
      </c>
      <c r="B145" s="300" t="s">
        <v>32</v>
      </c>
      <c r="C145" s="300" t="s">
        <v>106</v>
      </c>
      <c r="D145" s="328" t="s">
        <v>282</v>
      </c>
      <c r="E145" s="329" t="s">
        <v>292</v>
      </c>
      <c r="F145" s="300" t="s">
        <v>262</v>
      </c>
      <c r="G145" s="300" t="s">
        <v>75</v>
      </c>
      <c r="H145" s="70" t="s">
        <v>263</v>
      </c>
      <c r="I145" s="330">
        <v>7.3</v>
      </c>
      <c r="J145" s="331">
        <f t="shared" si="6"/>
        <v>0</v>
      </c>
      <c r="K145" s="260" t="s">
        <v>120</v>
      </c>
      <c r="L145" s="260"/>
      <c r="M145" s="259">
        <f>IF(K145="nio",0,IF(K145&gt;0,K145*I145/O145,0))*VLOOKUP(B145,'2-Kosten per locatie'!$A$14:$C$21,3,FALSE)</f>
        <v>0</v>
      </c>
      <c r="N145" s="259">
        <f>IF(L145&gt;0,L145*I145/P145,0)*VLOOKUP(B145,'2-Kosten per locatie'!$A$14:$C$21,3,FALSE)</f>
        <v>0</v>
      </c>
      <c r="O145" s="332">
        <f>IF(K145="nio",0,IF(K145&gt;0,VLOOKUP(G145,'3-Productie normen'!A:L,VLOOKUP(K145,'3-Productie normen'!$B$34:$C$41,2,FALSE),FALSE)))</f>
        <v>0</v>
      </c>
      <c r="P145" s="332">
        <f t="shared" si="7"/>
        <v>0</v>
      </c>
      <c r="Q145" s="333"/>
      <c r="S145" s="334">
        <f t="shared" si="8"/>
        <v>0</v>
      </c>
    </row>
    <row r="146" spans="1:19" ht="14.1" customHeight="1">
      <c r="A146" s="74">
        <v>146</v>
      </c>
      <c r="B146" s="300" t="s">
        <v>32</v>
      </c>
      <c r="C146" s="300" t="s">
        <v>106</v>
      </c>
      <c r="D146" s="328" t="s">
        <v>282</v>
      </c>
      <c r="E146" s="329" t="s">
        <v>293</v>
      </c>
      <c r="F146" s="70" t="s">
        <v>126</v>
      </c>
      <c r="G146" s="70" t="s">
        <v>69</v>
      </c>
      <c r="H146" s="70" t="s">
        <v>113</v>
      </c>
      <c r="I146" s="330">
        <v>22.04</v>
      </c>
      <c r="J146" s="331">
        <f t="shared" si="6"/>
        <v>120</v>
      </c>
      <c r="K146" s="260">
        <v>120</v>
      </c>
      <c r="L146" s="260"/>
      <c r="M146" s="259" t="e">
        <f>IF(K146="nio",0,IF(K146&gt;0,K146*I146/O146,0))*VLOOKUP(B146,'2-Kosten per locatie'!$A$14:$C$21,3,FALSE)</f>
        <v>#DIV/0!</v>
      </c>
      <c r="N146" s="259">
        <f>IF(L146&gt;0,L146*I146/P146,0)*VLOOKUP(B146,'2-Kosten per locatie'!$A$14:$C$21,3,FALSE)</f>
        <v>0</v>
      </c>
      <c r="O146" s="332">
        <f>IF(K146="nio",0,IF(K146&gt;0,VLOOKUP(G146,'3-Productie normen'!A:L,VLOOKUP(K146,'3-Productie normen'!$B$34:$C$41,2,FALSE),FALSE)))</f>
        <v>0</v>
      </c>
      <c r="P146" s="332">
        <f t="shared" si="7"/>
        <v>0</v>
      </c>
      <c r="Q146" s="333"/>
      <c r="S146" s="334">
        <f t="shared" si="8"/>
        <v>2644.7999999999997</v>
      </c>
    </row>
    <row r="147" spans="1:19" ht="14.1" customHeight="1">
      <c r="A147" s="74">
        <v>147</v>
      </c>
      <c r="B147" s="300" t="s">
        <v>32</v>
      </c>
      <c r="C147" s="300" t="s">
        <v>106</v>
      </c>
      <c r="D147" s="328" t="s">
        <v>282</v>
      </c>
      <c r="E147" s="329" t="s">
        <v>294</v>
      </c>
      <c r="F147" s="70" t="s">
        <v>126</v>
      </c>
      <c r="G147" s="70" t="s">
        <v>69</v>
      </c>
      <c r="H147" s="70" t="s">
        <v>113</v>
      </c>
      <c r="I147" s="330">
        <v>26.11</v>
      </c>
      <c r="J147" s="331">
        <f t="shared" si="6"/>
        <v>120</v>
      </c>
      <c r="K147" s="260">
        <v>120</v>
      </c>
      <c r="L147" s="260"/>
      <c r="M147" s="259" t="e">
        <f>IF(K147="nio",0,IF(K147&gt;0,K147*I147/O147,0))*VLOOKUP(B147,'2-Kosten per locatie'!$A$14:$C$21,3,FALSE)</f>
        <v>#DIV/0!</v>
      </c>
      <c r="N147" s="259">
        <f>IF(L147&gt;0,L147*I147/P147,0)*VLOOKUP(B147,'2-Kosten per locatie'!$A$14:$C$21,3,FALSE)</f>
        <v>0</v>
      </c>
      <c r="O147" s="332">
        <f>IF(K147="nio",0,IF(K147&gt;0,VLOOKUP(G147,'3-Productie normen'!A:L,VLOOKUP(K147,'3-Productie normen'!$B$34:$C$41,2,FALSE),FALSE)))</f>
        <v>0</v>
      </c>
      <c r="P147" s="332">
        <f t="shared" si="7"/>
        <v>0</v>
      </c>
      <c r="Q147" s="333"/>
      <c r="S147" s="334">
        <f t="shared" si="8"/>
        <v>3133.2</v>
      </c>
    </row>
    <row r="148" spans="1:19" ht="14.1" customHeight="1">
      <c r="A148" s="74">
        <v>148</v>
      </c>
      <c r="B148" s="300" t="s">
        <v>32</v>
      </c>
      <c r="C148" s="300" t="s">
        <v>106</v>
      </c>
      <c r="D148" s="328" t="s">
        <v>282</v>
      </c>
      <c r="E148" s="329" t="s">
        <v>295</v>
      </c>
      <c r="F148" s="70" t="s">
        <v>135</v>
      </c>
      <c r="G148" s="70" t="s">
        <v>70</v>
      </c>
      <c r="H148" s="70" t="s">
        <v>113</v>
      </c>
      <c r="I148" s="330">
        <v>25.89</v>
      </c>
      <c r="J148" s="331">
        <f t="shared" si="6"/>
        <v>120</v>
      </c>
      <c r="K148" s="260">
        <v>120</v>
      </c>
      <c r="L148" s="260"/>
      <c r="M148" s="259" t="e">
        <f>IF(K148="nio",0,IF(K148&gt;0,K148*I148/O148,0))*VLOOKUP(B148,'2-Kosten per locatie'!$A$14:$C$21,3,FALSE)</f>
        <v>#DIV/0!</v>
      </c>
      <c r="N148" s="259">
        <f>IF(L148&gt;0,L148*I148/P148,0)*VLOOKUP(B148,'2-Kosten per locatie'!$A$14:$C$21,3,FALSE)</f>
        <v>0</v>
      </c>
      <c r="O148" s="332">
        <f>IF(K148="nio",0,IF(K148&gt;0,VLOOKUP(G148,'3-Productie normen'!A:L,VLOOKUP(K148,'3-Productie normen'!$B$34:$C$41,2,FALSE),FALSE)))</f>
        <v>0</v>
      </c>
      <c r="P148" s="332">
        <f t="shared" si="7"/>
        <v>0</v>
      </c>
      <c r="Q148" s="333"/>
      <c r="S148" s="334">
        <f t="shared" si="8"/>
        <v>3106.8</v>
      </c>
    </row>
    <row r="149" spans="1:19" ht="14.1" customHeight="1">
      <c r="A149" s="74">
        <v>149</v>
      </c>
      <c r="B149" s="300" t="s">
        <v>32</v>
      </c>
      <c r="C149" s="300" t="s">
        <v>106</v>
      </c>
      <c r="D149" s="328" t="s">
        <v>282</v>
      </c>
      <c r="E149" s="329" t="s">
        <v>296</v>
      </c>
      <c r="F149" s="70" t="s">
        <v>126</v>
      </c>
      <c r="G149" s="70" t="s">
        <v>69</v>
      </c>
      <c r="H149" s="70" t="s">
        <v>113</v>
      </c>
      <c r="I149" s="330">
        <v>26.02</v>
      </c>
      <c r="J149" s="331">
        <f t="shared" si="6"/>
        <v>120</v>
      </c>
      <c r="K149" s="260">
        <v>120</v>
      </c>
      <c r="L149" s="260"/>
      <c r="M149" s="259" t="e">
        <f>IF(K149="nio",0,IF(K149&gt;0,K149*I149/O149,0))*VLOOKUP(B149,'2-Kosten per locatie'!$A$14:$C$21,3,FALSE)</f>
        <v>#DIV/0!</v>
      </c>
      <c r="N149" s="259">
        <f>IF(L149&gt;0,L149*I149/P149,0)*VLOOKUP(B149,'2-Kosten per locatie'!$A$14:$C$21,3,FALSE)</f>
        <v>0</v>
      </c>
      <c r="O149" s="332">
        <f>IF(K149="nio",0,IF(K149&gt;0,VLOOKUP(G149,'3-Productie normen'!A:L,VLOOKUP(K149,'3-Productie normen'!$B$34:$C$41,2,FALSE),FALSE)))</f>
        <v>0</v>
      </c>
      <c r="P149" s="332">
        <f t="shared" si="7"/>
        <v>0</v>
      </c>
      <c r="Q149" s="333"/>
      <c r="S149" s="334">
        <f t="shared" si="8"/>
        <v>3122.4</v>
      </c>
    </row>
    <row r="150" spans="1:19" ht="14.1" customHeight="1">
      <c r="A150" s="74">
        <v>150</v>
      </c>
      <c r="B150" s="300" t="s">
        <v>32</v>
      </c>
      <c r="C150" s="300" t="s">
        <v>106</v>
      </c>
      <c r="D150" s="328" t="s">
        <v>282</v>
      </c>
      <c r="E150" s="329" t="s">
        <v>297</v>
      </c>
      <c r="F150" s="337" t="s">
        <v>135</v>
      </c>
      <c r="G150" s="337" t="s">
        <v>70</v>
      </c>
      <c r="H150" s="70" t="s">
        <v>113</v>
      </c>
      <c r="I150" s="330">
        <v>27.53</v>
      </c>
      <c r="J150" s="331">
        <f t="shared" si="6"/>
        <v>120</v>
      </c>
      <c r="K150" s="260">
        <v>120</v>
      </c>
      <c r="L150" s="260"/>
      <c r="M150" s="259" t="e">
        <f>IF(K150="nio",0,IF(K150&gt;0,K150*I150/O150,0))*VLOOKUP(B150,'2-Kosten per locatie'!$A$14:$C$21,3,FALSE)</f>
        <v>#DIV/0!</v>
      </c>
      <c r="N150" s="259">
        <f>IF(L150&gt;0,L150*I150/P150,0)*VLOOKUP(B150,'2-Kosten per locatie'!$A$14:$C$21,3,FALSE)</f>
        <v>0</v>
      </c>
      <c r="O150" s="332">
        <f>IF(K150="nio",0,IF(K150&gt;0,VLOOKUP(G150,'3-Productie normen'!A:L,VLOOKUP(K150,'3-Productie normen'!$B$34:$C$41,2,FALSE),FALSE)))</f>
        <v>0</v>
      </c>
      <c r="P150" s="332">
        <f t="shared" si="7"/>
        <v>0</v>
      </c>
      <c r="Q150" s="333"/>
      <c r="S150" s="334">
        <f t="shared" si="8"/>
        <v>3303.6000000000004</v>
      </c>
    </row>
    <row r="151" spans="1:19" ht="14.1" customHeight="1">
      <c r="A151" s="74">
        <v>151</v>
      </c>
      <c r="B151" s="300" t="s">
        <v>32</v>
      </c>
      <c r="C151" s="300" t="s">
        <v>106</v>
      </c>
      <c r="D151" s="328" t="s">
        <v>282</v>
      </c>
      <c r="E151" s="329" t="s">
        <v>298</v>
      </c>
      <c r="F151" s="70" t="s">
        <v>135</v>
      </c>
      <c r="G151" s="70" t="s">
        <v>70</v>
      </c>
      <c r="H151" s="70" t="s">
        <v>113</v>
      </c>
      <c r="I151" s="330">
        <v>15.48</v>
      </c>
      <c r="J151" s="331">
        <f t="shared" si="6"/>
        <v>120</v>
      </c>
      <c r="K151" s="260">
        <v>120</v>
      </c>
      <c r="L151" s="260"/>
      <c r="M151" s="259" t="e">
        <f>IF(K151="nio",0,IF(K151&gt;0,K151*I151/O151,0))*VLOOKUP(B151,'2-Kosten per locatie'!$A$14:$C$21,3,FALSE)</f>
        <v>#DIV/0!</v>
      </c>
      <c r="N151" s="259">
        <f>IF(L151&gt;0,L151*I151/P151,0)*VLOOKUP(B151,'2-Kosten per locatie'!$A$14:$C$21,3,FALSE)</f>
        <v>0</v>
      </c>
      <c r="O151" s="332">
        <f>IF(K151="nio",0,IF(K151&gt;0,VLOOKUP(G151,'3-Productie normen'!A:L,VLOOKUP(K151,'3-Productie normen'!$B$34:$C$41,2,FALSE),FALSE)))</f>
        <v>0</v>
      </c>
      <c r="P151" s="332">
        <f t="shared" si="7"/>
        <v>0</v>
      </c>
      <c r="Q151" s="333"/>
      <c r="S151" s="334">
        <f t="shared" si="8"/>
        <v>1857.6000000000001</v>
      </c>
    </row>
    <row r="152" spans="1:19" ht="14.1" customHeight="1">
      <c r="A152" s="74">
        <v>152</v>
      </c>
      <c r="B152" s="300" t="s">
        <v>32</v>
      </c>
      <c r="C152" s="300" t="s">
        <v>106</v>
      </c>
      <c r="D152" s="85" t="s">
        <v>282</v>
      </c>
      <c r="E152" s="255" t="s">
        <v>299</v>
      </c>
      <c r="F152" s="84" t="s">
        <v>194</v>
      </c>
      <c r="G152" s="84" t="s">
        <v>65</v>
      </c>
      <c r="H152" s="70" t="s">
        <v>113</v>
      </c>
      <c r="I152" s="330">
        <v>79.760000000000005</v>
      </c>
      <c r="J152" s="331">
        <f t="shared" si="6"/>
        <v>120</v>
      </c>
      <c r="K152" s="260">
        <v>120</v>
      </c>
      <c r="L152" s="260"/>
      <c r="M152" s="259" t="e">
        <f>IF(K152="nio",0,IF(K152&gt;0,K152*I152/O152,0))*VLOOKUP(B152,'2-Kosten per locatie'!$A$14:$C$21,3,FALSE)</f>
        <v>#DIV/0!</v>
      </c>
      <c r="N152" s="259">
        <f>IF(L152&gt;0,L152*I152/P152,0)*VLOOKUP(B152,'2-Kosten per locatie'!$A$14:$C$21,3,FALSE)</f>
        <v>0</v>
      </c>
      <c r="O152" s="332">
        <f>IF(K152="nio",0,IF(K152&gt;0,VLOOKUP(G152,'3-Productie normen'!A:L,VLOOKUP(K152,'3-Productie normen'!$B$34:$C$41,2,FALSE),FALSE)))</f>
        <v>0</v>
      </c>
      <c r="P152" s="332">
        <f t="shared" si="7"/>
        <v>0</v>
      </c>
      <c r="Q152" s="333"/>
      <c r="S152" s="334">
        <f t="shared" si="8"/>
        <v>9571.2000000000007</v>
      </c>
    </row>
    <row r="153" spans="1:19" ht="14.1" customHeight="1">
      <c r="A153" s="74">
        <v>153</v>
      </c>
      <c r="B153" s="300" t="s">
        <v>32</v>
      </c>
      <c r="C153" s="300" t="s">
        <v>106</v>
      </c>
      <c r="D153" s="328" t="s">
        <v>282</v>
      </c>
      <c r="E153" s="329" t="s">
        <v>300</v>
      </c>
      <c r="F153" s="70" t="s">
        <v>126</v>
      </c>
      <c r="G153" s="70" t="s">
        <v>69</v>
      </c>
      <c r="H153" s="70" t="s">
        <v>113</v>
      </c>
      <c r="I153" s="330">
        <v>29.56</v>
      </c>
      <c r="J153" s="331">
        <f t="shared" si="6"/>
        <v>120</v>
      </c>
      <c r="K153" s="260">
        <v>120</v>
      </c>
      <c r="L153" s="260"/>
      <c r="M153" s="259" t="e">
        <f>IF(K153="nio",0,IF(K153&gt;0,K153*I153/O153,0))*VLOOKUP(B153,'2-Kosten per locatie'!$A$14:$C$21,3,FALSE)</f>
        <v>#DIV/0!</v>
      </c>
      <c r="N153" s="259">
        <f>IF(L153&gt;0,L153*I153/P153,0)*VLOOKUP(B153,'2-Kosten per locatie'!$A$14:$C$21,3,FALSE)</f>
        <v>0</v>
      </c>
      <c r="O153" s="332">
        <f>IF(K153="nio",0,IF(K153&gt;0,VLOOKUP(G153,'3-Productie normen'!A:L,VLOOKUP(K153,'3-Productie normen'!$B$34:$C$41,2,FALSE),FALSE)))</f>
        <v>0</v>
      </c>
      <c r="P153" s="332">
        <f t="shared" si="7"/>
        <v>0</v>
      </c>
      <c r="Q153" s="333"/>
      <c r="S153" s="334">
        <f t="shared" si="8"/>
        <v>3547.2</v>
      </c>
    </row>
    <row r="154" spans="1:19" ht="14.1" customHeight="1">
      <c r="A154" s="74">
        <v>154</v>
      </c>
      <c r="B154" s="300" t="s">
        <v>32</v>
      </c>
      <c r="C154" s="300" t="s">
        <v>106</v>
      </c>
      <c r="D154" s="328" t="s">
        <v>282</v>
      </c>
      <c r="E154" s="329" t="s">
        <v>301</v>
      </c>
      <c r="F154" s="70" t="s">
        <v>185</v>
      </c>
      <c r="G154" s="70" t="s">
        <v>74</v>
      </c>
      <c r="H154" s="70" t="s">
        <v>113</v>
      </c>
      <c r="I154" s="330">
        <v>9.4700000000000006</v>
      </c>
      <c r="J154" s="331">
        <f t="shared" si="6"/>
        <v>0</v>
      </c>
      <c r="K154" s="260" t="s">
        <v>120</v>
      </c>
      <c r="L154" s="260"/>
      <c r="M154" s="259">
        <f>IF(K154="nio",0,IF(K154&gt;0,K154*I154/O154,0))*VLOOKUP(B154,'2-Kosten per locatie'!$A$14:$C$21,3,FALSE)</f>
        <v>0</v>
      </c>
      <c r="N154" s="259">
        <f>IF(L154&gt;0,L154*I154/P154,0)*VLOOKUP(B154,'2-Kosten per locatie'!$A$14:$C$21,3,FALSE)</f>
        <v>0</v>
      </c>
      <c r="O154" s="332">
        <f>IF(K154="nio",0,IF(K154&gt;0,VLOOKUP(G154,'3-Productie normen'!A:L,VLOOKUP(K154,'3-Productie normen'!$B$34:$C$41,2,FALSE),FALSE)))</f>
        <v>0</v>
      </c>
      <c r="P154" s="332">
        <f t="shared" si="7"/>
        <v>0</v>
      </c>
      <c r="Q154" s="333"/>
      <c r="S154" s="334">
        <f t="shared" si="8"/>
        <v>0</v>
      </c>
    </row>
    <row r="155" spans="1:19" ht="14.1" customHeight="1">
      <c r="A155" s="74">
        <v>155</v>
      </c>
      <c r="B155" s="300" t="s">
        <v>32</v>
      </c>
      <c r="C155" s="300" t="s">
        <v>106</v>
      </c>
      <c r="D155" s="328" t="s">
        <v>282</v>
      </c>
      <c r="E155" s="329" t="s">
        <v>302</v>
      </c>
      <c r="F155" s="70" t="s">
        <v>194</v>
      </c>
      <c r="G155" s="70" t="s">
        <v>65</v>
      </c>
      <c r="H155" s="70" t="s">
        <v>113</v>
      </c>
      <c r="I155" s="330">
        <v>80</v>
      </c>
      <c r="J155" s="331">
        <f t="shared" si="6"/>
        <v>120</v>
      </c>
      <c r="K155" s="260">
        <v>120</v>
      </c>
      <c r="L155" s="260"/>
      <c r="M155" s="259" t="e">
        <f>IF(K155="nio",0,IF(K155&gt;0,K155*I155/O155,0))*VLOOKUP(B155,'2-Kosten per locatie'!$A$14:$C$21,3,FALSE)</f>
        <v>#DIV/0!</v>
      </c>
      <c r="N155" s="259">
        <f>IF(L155&gt;0,L155*I155/P155,0)*VLOOKUP(B155,'2-Kosten per locatie'!$A$14:$C$21,3,FALSE)</f>
        <v>0</v>
      </c>
      <c r="O155" s="332">
        <f>IF(K155="nio",0,IF(K155&gt;0,VLOOKUP(G155,'3-Productie normen'!A:L,VLOOKUP(K155,'3-Productie normen'!$B$34:$C$41,2,FALSE),FALSE)))</f>
        <v>0</v>
      </c>
      <c r="P155" s="332">
        <f t="shared" si="7"/>
        <v>0</v>
      </c>
      <c r="Q155" s="333"/>
      <c r="S155" s="334">
        <f t="shared" si="8"/>
        <v>9600</v>
      </c>
    </row>
    <row r="156" spans="1:19" ht="14.1" customHeight="1">
      <c r="A156" s="74">
        <v>156</v>
      </c>
      <c r="B156" s="300" t="s">
        <v>32</v>
      </c>
      <c r="C156" s="300" t="s">
        <v>106</v>
      </c>
      <c r="D156" s="328" t="s">
        <v>282</v>
      </c>
      <c r="E156" s="329" t="s">
        <v>303</v>
      </c>
      <c r="F156" s="70" t="s">
        <v>194</v>
      </c>
      <c r="G156" s="70" t="s">
        <v>65</v>
      </c>
      <c r="H156" s="70" t="s">
        <v>113</v>
      </c>
      <c r="I156" s="330">
        <v>55.81</v>
      </c>
      <c r="J156" s="331">
        <f t="shared" si="6"/>
        <v>120</v>
      </c>
      <c r="K156" s="260">
        <v>120</v>
      </c>
      <c r="L156" s="260"/>
      <c r="M156" s="259" t="e">
        <f>IF(K156="nio",0,IF(K156&gt;0,K156*I156/O156,0))*VLOOKUP(B156,'2-Kosten per locatie'!$A$14:$C$21,3,FALSE)</f>
        <v>#DIV/0!</v>
      </c>
      <c r="N156" s="259">
        <f>IF(L156&gt;0,L156*I156/P156,0)*VLOOKUP(B156,'2-Kosten per locatie'!$A$14:$C$21,3,FALSE)</f>
        <v>0</v>
      </c>
      <c r="O156" s="332">
        <f>IF(K156="nio",0,IF(K156&gt;0,VLOOKUP(G156,'3-Productie normen'!A:L,VLOOKUP(K156,'3-Productie normen'!$B$34:$C$41,2,FALSE),FALSE)))</f>
        <v>0</v>
      </c>
      <c r="P156" s="332">
        <f t="shared" si="7"/>
        <v>0</v>
      </c>
      <c r="Q156" s="333"/>
      <c r="S156" s="334">
        <f t="shared" si="8"/>
        <v>6697.2000000000007</v>
      </c>
    </row>
    <row r="157" spans="1:19" ht="14.1" customHeight="1">
      <c r="A157" s="74">
        <v>157</v>
      </c>
      <c r="B157" s="300" t="s">
        <v>32</v>
      </c>
      <c r="C157" s="300" t="s">
        <v>106</v>
      </c>
      <c r="D157" s="328" t="s">
        <v>282</v>
      </c>
      <c r="E157" s="329" t="s">
        <v>304</v>
      </c>
      <c r="F157" s="70" t="s">
        <v>126</v>
      </c>
      <c r="G157" s="70" t="s">
        <v>69</v>
      </c>
      <c r="H157" s="70" t="s">
        <v>113</v>
      </c>
      <c r="I157" s="330">
        <v>19.559999999999999</v>
      </c>
      <c r="J157" s="331">
        <f t="shared" si="6"/>
        <v>120</v>
      </c>
      <c r="K157" s="260">
        <v>120</v>
      </c>
      <c r="L157" s="260"/>
      <c r="M157" s="259" t="e">
        <f>IF(K157="nio",0,IF(K157&gt;0,K157*I157/O157,0))*VLOOKUP(B157,'2-Kosten per locatie'!$A$14:$C$21,3,FALSE)</f>
        <v>#DIV/0!</v>
      </c>
      <c r="N157" s="259">
        <f>IF(L157&gt;0,L157*I157/P157,0)*VLOOKUP(B157,'2-Kosten per locatie'!$A$14:$C$21,3,FALSE)</f>
        <v>0</v>
      </c>
      <c r="O157" s="332">
        <f>IF(K157="nio",0,IF(K157&gt;0,VLOOKUP(G157,'3-Productie normen'!A:L,VLOOKUP(K157,'3-Productie normen'!$B$34:$C$41,2,FALSE),FALSE)))</f>
        <v>0</v>
      </c>
      <c r="P157" s="332">
        <f t="shared" si="7"/>
        <v>0</v>
      </c>
      <c r="Q157" s="333"/>
      <c r="S157" s="334">
        <f t="shared" si="8"/>
        <v>2347.1999999999998</v>
      </c>
    </row>
    <row r="158" spans="1:19" ht="14.1" customHeight="1">
      <c r="A158" s="74">
        <v>158</v>
      </c>
      <c r="B158" s="300" t="s">
        <v>32</v>
      </c>
      <c r="C158" s="300" t="s">
        <v>106</v>
      </c>
      <c r="D158" s="328" t="s">
        <v>282</v>
      </c>
      <c r="E158" s="329" t="s">
        <v>305</v>
      </c>
      <c r="F158" s="300" t="s">
        <v>126</v>
      </c>
      <c r="G158" s="300" t="s">
        <v>69</v>
      </c>
      <c r="H158" s="70" t="s">
        <v>113</v>
      </c>
      <c r="I158" s="330">
        <v>20.440000000000001</v>
      </c>
      <c r="J158" s="331">
        <f t="shared" si="6"/>
        <v>120</v>
      </c>
      <c r="K158" s="260">
        <v>120</v>
      </c>
      <c r="L158" s="260"/>
      <c r="M158" s="259" t="e">
        <f>IF(K158="nio",0,IF(K158&gt;0,K158*I158/O158,0))*VLOOKUP(B158,'2-Kosten per locatie'!$A$14:$C$21,3,FALSE)</f>
        <v>#DIV/0!</v>
      </c>
      <c r="N158" s="259">
        <f>IF(L158&gt;0,L158*I158/P158,0)*VLOOKUP(B158,'2-Kosten per locatie'!$A$14:$C$21,3,FALSE)</f>
        <v>0</v>
      </c>
      <c r="O158" s="332">
        <f>IF(K158="nio",0,IF(K158&gt;0,VLOOKUP(G158,'3-Productie normen'!A:L,VLOOKUP(K158,'3-Productie normen'!$B$34:$C$41,2,FALSE),FALSE)))</f>
        <v>0</v>
      </c>
      <c r="P158" s="332">
        <f t="shared" si="7"/>
        <v>0</v>
      </c>
      <c r="Q158" s="333"/>
      <c r="S158" s="334">
        <f t="shared" si="8"/>
        <v>2452.8000000000002</v>
      </c>
    </row>
    <row r="159" spans="1:19" ht="14.1" customHeight="1">
      <c r="A159" s="74">
        <v>159</v>
      </c>
      <c r="B159" s="300" t="s">
        <v>32</v>
      </c>
      <c r="C159" s="300" t="s">
        <v>106</v>
      </c>
      <c r="D159" s="328" t="s">
        <v>282</v>
      </c>
      <c r="E159" s="329" t="s">
        <v>306</v>
      </c>
      <c r="F159" s="300" t="s">
        <v>194</v>
      </c>
      <c r="G159" s="300" t="s">
        <v>65</v>
      </c>
      <c r="H159" s="70" t="s">
        <v>113</v>
      </c>
      <c r="I159" s="330">
        <v>64.22</v>
      </c>
      <c r="J159" s="331">
        <f t="shared" si="6"/>
        <v>120</v>
      </c>
      <c r="K159" s="260">
        <v>120</v>
      </c>
      <c r="L159" s="260"/>
      <c r="M159" s="259" t="e">
        <f>IF(K159="nio",0,IF(K159&gt;0,K159*I159/O159,0))*VLOOKUP(B159,'2-Kosten per locatie'!$A$14:$C$21,3,FALSE)</f>
        <v>#DIV/0!</v>
      </c>
      <c r="N159" s="259">
        <f>IF(L159&gt;0,L159*I159/P159,0)*VLOOKUP(B159,'2-Kosten per locatie'!$A$14:$C$21,3,FALSE)</f>
        <v>0</v>
      </c>
      <c r="O159" s="332">
        <f>IF(K159="nio",0,IF(K159&gt;0,VLOOKUP(G159,'3-Productie normen'!A:L,VLOOKUP(K159,'3-Productie normen'!$B$34:$C$41,2,FALSE),FALSE)))</f>
        <v>0</v>
      </c>
      <c r="P159" s="332">
        <f t="shared" si="7"/>
        <v>0</v>
      </c>
      <c r="Q159" s="333"/>
      <c r="S159" s="334">
        <f t="shared" si="8"/>
        <v>7706.4</v>
      </c>
    </row>
    <row r="160" spans="1:19" ht="14.1" customHeight="1">
      <c r="A160" s="74">
        <v>160</v>
      </c>
      <c r="B160" s="300" t="s">
        <v>32</v>
      </c>
      <c r="C160" s="300" t="s">
        <v>106</v>
      </c>
      <c r="D160" s="328" t="s">
        <v>282</v>
      </c>
      <c r="E160" s="329" t="s">
        <v>307</v>
      </c>
      <c r="F160" s="300" t="s">
        <v>190</v>
      </c>
      <c r="G160" s="300" t="s">
        <v>66</v>
      </c>
      <c r="H160" s="70" t="s">
        <v>113</v>
      </c>
      <c r="I160" s="330">
        <v>91.32</v>
      </c>
      <c r="J160" s="331">
        <f t="shared" si="6"/>
        <v>120</v>
      </c>
      <c r="K160" s="260">
        <v>120</v>
      </c>
      <c r="L160" s="260"/>
      <c r="M160" s="259" t="e">
        <f>IF(K160="nio",0,IF(K160&gt;0,K160*I160/O160,0))*VLOOKUP(B160,'2-Kosten per locatie'!$A$14:$C$21,3,FALSE)</f>
        <v>#DIV/0!</v>
      </c>
      <c r="N160" s="259">
        <f>IF(L160&gt;0,L160*I160/P160,0)*VLOOKUP(B160,'2-Kosten per locatie'!$A$14:$C$21,3,FALSE)</f>
        <v>0</v>
      </c>
      <c r="O160" s="332">
        <f>IF(K160="nio",0,IF(K160&gt;0,VLOOKUP(G160,'3-Productie normen'!A:L,VLOOKUP(K160,'3-Productie normen'!$B$34:$C$41,2,FALSE),FALSE)))</f>
        <v>0</v>
      </c>
      <c r="P160" s="332">
        <f t="shared" si="7"/>
        <v>0</v>
      </c>
      <c r="Q160" s="333"/>
      <c r="S160" s="334">
        <f t="shared" si="8"/>
        <v>10958.4</v>
      </c>
    </row>
    <row r="161" spans="1:19" ht="14.1" customHeight="1">
      <c r="A161" s="74">
        <v>161</v>
      </c>
      <c r="B161" s="300" t="s">
        <v>32</v>
      </c>
      <c r="C161" s="300" t="s">
        <v>106</v>
      </c>
      <c r="D161" s="328" t="s">
        <v>282</v>
      </c>
      <c r="E161" s="329" t="s">
        <v>308</v>
      </c>
      <c r="F161" s="70" t="s">
        <v>122</v>
      </c>
      <c r="G161" s="70" t="s">
        <v>59</v>
      </c>
      <c r="H161" s="70" t="s">
        <v>113</v>
      </c>
      <c r="I161" s="330">
        <v>26.8</v>
      </c>
      <c r="J161" s="331">
        <f t="shared" si="6"/>
        <v>200</v>
      </c>
      <c r="K161" s="260">
        <v>200</v>
      </c>
      <c r="L161" s="260"/>
      <c r="M161" s="259" t="e">
        <f>IF(K161="nio",0,IF(K161&gt;0,K161*I161/O161,0))*VLOOKUP(B161,'2-Kosten per locatie'!$A$14:$C$21,3,FALSE)</f>
        <v>#DIV/0!</v>
      </c>
      <c r="N161" s="259">
        <f>IF(L161&gt;0,L161*I161/P161,0)*VLOOKUP(B161,'2-Kosten per locatie'!$A$14:$C$21,3,FALSE)</f>
        <v>0</v>
      </c>
      <c r="O161" s="332">
        <f>IF(K161="nio",0,IF(K161&gt;0,VLOOKUP(G161,'3-Productie normen'!A:L,VLOOKUP(K161,'3-Productie normen'!$B$34:$C$41,2,FALSE),FALSE)))</f>
        <v>0</v>
      </c>
      <c r="P161" s="332">
        <f t="shared" si="7"/>
        <v>0</v>
      </c>
      <c r="Q161" s="333"/>
      <c r="S161" s="334">
        <f t="shared" si="8"/>
        <v>5360</v>
      </c>
    </row>
    <row r="162" spans="1:19" ht="14.1" customHeight="1">
      <c r="A162" s="74">
        <v>162</v>
      </c>
      <c r="B162" s="300" t="s">
        <v>32</v>
      </c>
      <c r="C162" s="300" t="s">
        <v>106</v>
      </c>
      <c r="D162" s="328" t="s">
        <v>282</v>
      </c>
      <c r="E162" s="329" t="s">
        <v>309</v>
      </c>
      <c r="F162" s="70" t="s">
        <v>144</v>
      </c>
      <c r="G162" s="70" t="s">
        <v>61</v>
      </c>
      <c r="H162" s="70" t="s">
        <v>145</v>
      </c>
      <c r="I162" s="330">
        <v>8.08</v>
      </c>
      <c r="J162" s="331">
        <f t="shared" si="6"/>
        <v>400</v>
      </c>
      <c r="K162" s="260">
        <v>200</v>
      </c>
      <c r="L162" s="260">
        <v>200</v>
      </c>
      <c r="M162" s="259" t="e">
        <f>IF(K162="nio",0,IF(K162&gt;0,K162*I162/O162,0))*VLOOKUP(B162,'2-Kosten per locatie'!$A$14:$C$21,3,FALSE)</f>
        <v>#DIV/0!</v>
      </c>
      <c r="N162" s="259" t="e">
        <f>IF(L162&gt;0,L162*I162/P162,0)*VLOOKUP(B162,'2-Kosten per locatie'!$A$14:$C$21,3,FALSE)</f>
        <v>#DIV/0!</v>
      </c>
      <c r="O162" s="332">
        <f>IF(K162="nio",0,IF(K162&gt;0,VLOOKUP(G162,'3-Productie normen'!A:L,VLOOKUP(K162,'3-Productie normen'!$B$34:$C$41,2,FALSE),FALSE)))</f>
        <v>0</v>
      </c>
      <c r="P162" s="332">
        <f t="shared" si="7"/>
        <v>0</v>
      </c>
      <c r="Q162" s="333"/>
      <c r="S162" s="334">
        <f t="shared" si="8"/>
        <v>3232</v>
      </c>
    </row>
    <row r="163" spans="1:19" ht="14.1" customHeight="1">
      <c r="A163" s="74">
        <v>163</v>
      </c>
      <c r="B163" s="300" t="s">
        <v>32</v>
      </c>
      <c r="C163" s="300" t="s">
        <v>106</v>
      </c>
      <c r="D163" s="328" t="s">
        <v>282</v>
      </c>
      <c r="E163" s="329" t="s">
        <v>310</v>
      </c>
      <c r="F163" s="70" t="s">
        <v>147</v>
      </c>
      <c r="G163" s="70" t="s">
        <v>61</v>
      </c>
      <c r="H163" s="70" t="s">
        <v>145</v>
      </c>
      <c r="I163" s="330">
        <v>7.16</v>
      </c>
      <c r="J163" s="331">
        <f t="shared" si="6"/>
        <v>400</v>
      </c>
      <c r="K163" s="260">
        <v>200</v>
      </c>
      <c r="L163" s="260">
        <v>200</v>
      </c>
      <c r="M163" s="259" t="e">
        <f>IF(K163="nio",0,IF(K163&gt;0,K163*I163/O163,0))*VLOOKUP(B163,'2-Kosten per locatie'!$A$14:$C$21,3,FALSE)</f>
        <v>#DIV/0!</v>
      </c>
      <c r="N163" s="259" t="e">
        <f>IF(L163&gt;0,L163*I163/P163,0)*VLOOKUP(B163,'2-Kosten per locatie'!$A$14:$C$21,3,FALSE)</f>
        <v>#DIV/0!</v>
      </c>
      <c r="O163" s="332">
        <f>IF(K163="nio",0,IF(K163&gt;0,VLOOKUP(G163,'3-Productie normen'!A:L,VLOOKUP(K163,'3-Productie normen'!$B$34:$C$41,2,FALSE),FALSE)))</f>
        <v>0</v>
      </c>
      <c r="P163" s="332">
        <f t="shared" si="7"/>
        <v>0</v>
      </c>
      <c r="Q163" s="333"/>
      <c r="S163" s="334">
        <f t="shared" si="8"/>
        <v>2864</v>
      </c>
    </row>
    <row r="164" spans="1:19" ht="14.1" customHeight="1">
      <c r="A164" s="74">
        <v>164</v>
      </c>
      <c r="B164" s="300" t="s">
        <v>32</v>
      </c>
      <c r="C164" s="300" t="s">
        <v>106</v>
      </c>
      <c r="D164" s="328" t="s">
        <v>282</v>
      </c>
      <c r="E164" s="329" t="s">
        <v>311</v>
      </c>
      <c r="F164" s="70" t="s">
        <v>122</v>
      </c>
      <c r="G164" s="70" t="s">
        <v>59</v>
      </c>
      <c r="H164" s="70" t="s">
        <v>113</v>
      </c>
      <c r="I164" s="330">
        <v>96.28</v>
      </c>
      <c r="J164" s="331">
        <f t="shared" si="6"/>
        <v>200</v>
      </c>
      <c r="K164" s="260">
        <v>200</v>
      </c>
      <c r="L164" s="260"/>
      <c r="M164" s="259" t="e">
        <f>IF(K164="nio",0,IF(K164&gt;0,K164*I164/O164,0))*VLOOKUP(B164,'2-Kosten per locatie'!$A$14:$C$21,3,FALSE)</f>
        <v>#DIV/0!</v>
      </c>
      <c r="N164" s="259">
        <f>IF(L164&gt;0,L164*I164/P164,0)*VLOOKUP(B164,'2-Kosten per locatie'!$A$14:$C$21,3,FALSE)</f>
        <v>0</v>
      </c>
      <c r="O164" s="332">
        <f>IF(K164="nio",0,IF(K164&gt;0,VLOOKUP(G164,'3-Productie normen'!A:L,VLOOKUP(K164,'3-Productie normen'!$B$34:$C$41,2,FALSE),FALSE)))</f>
        <v>0</v>
      </c>
      <c r="P164" s="332">
        <f t="shared" si="7"/>
        <v>0</v>
      </c>
      <c r="Q164" s="333"/>
      <c r="S164" s="334">
        <f t="shared" si="8"/>
        <v>19256</v>
      </c>
    </row>
    <row r="165" spans="1:19" ht="14.1" customHeight="1">
      <c r="A165" s="74">
        <v>165</v>
      </c>
      <c r="B165" s="300" t="s">
        <v>32</v>
      </c>
      <c r="C165" s="300" t="s">
        <v>106</v>
      </c>
      <c r="D165" s="328" t="s">
        <v>282</v>
      </c>
      <c r="E165" s="329" t="s">
        <v>312</v>
      </c>
      <c r="F165" s="337" t="s">
        <v>119</v>
      </c>
      <c r="G165" s="337" t="s">
        <v>76</v>
      </c>
      <c r="H165" s="70" t="s">
        <v>113</v>
      </c>
      <c r="I165" s="330">
        <v>1.8</v>
      </c>
      <c r="J165" s="331">
        <f t="shared" si="6"/>
        <v>0</v>
      </c>
      <c r="K165" s="260" t="s">
        <v>120</v>
      </c>
      <c r="L165" s="260"/>
      <c r="M165" s="259">
        <f>IF(K165="nio",0,IF(K165&gt;0,K165*I165/O165,0))*VLOOKUP(B165,'2-Kosten per locatie'!$A$14:$C$21,3,FALSE)</f>
        <v>0</v>
      </c>
      <c r="N165" s="259">
        <f>IF(L165&gt;0,L165*I165/P165,0)*VLOOKUP(B165,'2-Kosten per locatie'!$A$14:$C$21,3,FALSE)</f>
        <v>0</v>
      </c>
      <c r="O165" s="332">
        <f>IF(K165="nio",0,IF(K165&gt;0,VLOOKUP(G165,'3-Productie normen'!A:L,VLOOKUP(K165,'3-Productie normen'!$B$34:$C$41,2,FALSE),FALSE)))</f>
        <v>0</v>
      </c>
      <c r="P165" s="332">
        <f t="shared" si="7"/>
        <v>0</v>
      </c>
      <c r="Q165" s="333"/>
      <c r="S165" s="334">
        <f t="shared" si="8"/>
        <v>0</v>
      </c>
    </row>
    <row r="166" spans="1:19" ht="14.1" customHeight="1">
      <c r="A166" s="74">
        <v>166</v>
      </c>
      <c r="B166" s="300" t="s">
        <v>32</v>
      </c>
      <c r="C166" s="300" t="s">
        <v>106</v>
      </c>
      <c r="D166" s="328" t="s">
        <v>282</v>
      </c>
      <c r="E166" s="329" t="s">
        <v>313</v>
      </c>
      <c r="F166" s="70" t="s">
        <v>185</v>
      </c>
      <c r="G166" s="70" t="s">
        <v>74</v>
      </c>
      <c r="H166" s="70" t="s">
        <v>113</v>
      </c>
      <c r="I166" s="330">
        <v>8.61</v>
      </c>
      <c r="J166" s="331">
        <f t="shared" si="6"/>
        <v>0</v>
      </c>
      <c r="K166" s="260" t="s">
        <v>120</v>
      </c>
      <c r="L166" s="260"/>
      <c r="M166" s="259">
        <f>IF(K166="nio",0,IF(K166&gt;0,K166*I166/O166,0))*VLOOKUP(B166,'2-Kosten per locatie'!$A$14:$C$21,3,FALSE)</f>
        <v>0</v>
      </c>
      <c r="N166" s="259">
        <f>IF(L166&gt;0,L166*I166/P166,0)*VLOOKUP(B166,'2-Kosten per locatie'!$A$14:$C$21,3,FALSE)</f>
        <v>0</v>
      </c>
      <c r="O166" s="332">
        <f>IF(K166="nio",0,IF(K166&gt;0,VLOOKUP(G166,'3-Productie normen'!A:L,VLOOKUP(K166,'3-Productie normen'!$B$34:$C$41,2,FALSE),FALSE)))</f>
        <v>0</v>
      </c>
      <c r="P166" s="332">
        <f t="shared" si="7"/>
        <v>0</v>
      </c>
      <c r="Q166" s="333"/>
      <c r="S166" s="334">
        <f t="shared" si="8"/>
        <v>0</v>
      </c>
    </row>
    <row r="167" spans="1:19" ht="14.1" customHeight="1">
      <c r="A167" s="74">
        <v>167</v>
      </c>
      <c r="B167" s="300" t="s">
        <v>32</v>
      </c>
      <c r="C167" s="300" t="s">
        <v>106</v>
      </c>
      <c r="D167" s="85" t="s">
        <v>282</v>
      </c>
      <c r="E167" s="255" t="s">
        <v>314</v>
      </c>
      <c r="F167" s="84" t="s">
        <v>139</v>
      </c>
      <c r="G167" s="84" t="s">
        <v>58</v>
      </c>
      <c r="H167" s="70" t="s">
        <v>113</v>
      </c>
      <c r="I167" s="330">
        <v>23.3</v>
      </c>
      <c r="J167" s="331">
        <f t="shared" si="6"/>
        <v>200</v>
      </c>
      <c r="K167" s="260">
        <v>200</v>
      </c>
      <c r="L167" s="260"/>
      <c r="M167" s="259" t="e">
        <f>IF(K167="nio",0,IF(K167&gt;0,K167*I167/O167,0))*VLOOKUP(B167,'2-Kosten per locatie'!$A$14:$C$21,3,FALSE)</f>
        <v>#DIV/0!</v>
      </c>
      <c r="N167" s="259">
        <f>IF(L167&gt;0,L167*I167/P167,0)*VLOOKUP(B167,'2-Kosten per locatie'!$A$14:$C$21,3,FALSE)</f>
        <v>0</v>
      </c>
      <c r="O167" s="332">
        <f>IF(K167="nio",0,IF(K167&gt;0,VLOOKUP(G167,'3-Productie normen'!A:L,VLOOKUP(K167,'3-Productie normen'!$B$34:$C$41,2,FALSE),FALSE)))</f>
        <v>0</v>
      </c>
      <c r="P167" s="332">
        <f t="shared" si="7"/>
        <v>0</v>
      </c>
      <c r="Q167" s="333"/>
      <c r="S167" s="334">
        <f t="shared" si="8"/>
        <v>4660</v>
      </c>
    </row>
    <row r="168" spans="1:19" ht="14.1" customHeight="1">
      <c r="A168" s="74">
        <v>168</v>
      </c>
      <c r="B168" s="300" t="s">
        <v>32</v>
      </c>
      <c r="C168" s="300" t="s">
        <v>106</v>
      </c>
      <c r="D168" s="328" t="s">
        <v>282</v>
      </c>
      <c r="E168" s="329" t="s">
        <v>315</v>
      </c>
      <c r="F168" s="70" t="s">
        <v>194</v>
      </c>
      <c r="G168" s="70" t="s">
        <v>65</v>
      </c>
      <c r="H168" s="70" t="s">
        <v>113</v>
      </c>
      <c r="I168" s="330">
        <v>54.22</v>
      </c>
      <c r="J168" s="331">
        <f t="shared" si="6"/>
        <v>120</v>
      </c>
      <c r="K168" s="260">
        <v>120</v>
      </c>
      <c r="L168" s="260"/>
      <c r="M168" s="259" t="e">
        <f>IF(K168="nio",0,IF(K168&gt;0,K168*I168/O168,0))*VLOOKUP(B168,'2-Kosten per locatie'!$A$14:$C$21,3,FALSE)</f>
        <v>#DIV/0!</v>
      </c>
      <c r="N168" s="259">
        <f>IF(L168&gt;0,L168*I168/P168,0)*VLOOKUP(B168,'2-Kosten per locatie'!$A$14:$C$21,3,FALSE)</f>
        <v>0</v>
      </c>
      <c r="O168" s="332">
        <f>IF(K168="nio",0,IF(K168&gt;0,VLOOKUP(G168,'3-Productie normen'!A:L,VLOOKUP(K168,'3-Productie normen'!$B$34:$C$41,2,FALSE),FALSE)))</f>
        <v>0</v>
      </c>
      <c r="P168" s="332">
        <f t="shared" si="7"/>
        <v>0</v>
      </c>
      <c r="Q168" s="333"/>
      <c r="S168" s="334">
        <f t="shared" si="8"/>
        <v>6506.4</v>
      </c>
    </row>
    <row r="169" spans="1:19" ht="14.1" customHeight="1">
      <c r="A169" s="74">
        <v>169</v>
      </c>
      <c r="B169" s="300" t="s">
        <v>32</v>
      </c>
      <c r="C169" s="300" t="s">
        <v>106</v>
      </c>
      <c r="D169" s="328" t="s">
        <v>282</v>
      </c>
      <c r="E169" s="329" t="s">
        <v>316</v>
      </c>
      <c r="F169" s="70" t="s">
        <v>279</v>
      </c>
      <c r="G169" s="70" t="s">
        <v>64</v>
      </c>
      <c r="H169" s="70" t="s">
        <v>113</v>
      </c>
      <c r="I169" s="330">
        <v>54.32</v>
      </c>
      <c r="J169" s="331">
        <f t="shared" si="6"/>
        <v>120</v>
      </c>
      <c r="K169" s="260">
        <v>120</v>
      </c>
      <c r="L169" s="260"/>
      <c r="M169" s="259" t="e">
        <f>IF(K169="nio",0,IF(K169&gt;0,K169*I169/O169,0))*VLOOKUP(B169,'2-Kosten per locatie'!$A$14:$C$21,3,FALSE)</f>
        <v>#DIV/0!</v>
      </c>
      <c r="N169" s="259">
        <f>IF(L169&gt;0,L169*I169/P169,0)*VLOOKUP(B169,'2-Kosten per locatie'!$A$14:$C$21,3,FALSE)</f>
        <v>0</v>
      </c>
      <c r="O169" s="332">
        <f>IF(K169="nio",0,IF(K169&gt;0,VLOOKUP(G169,'3-Productie normen'!A:L,VLOOKUP(K169,'3-Productie normen'!$B$34:$C$41,2,FALSE),FALSE)))</f>
        <v>0</v>
      </c>
      <c r="P169" s="332">
        <f t="shared" si="7"/>
        <v>0</v>
      </c>
      <c r="Q169" s="333"/>
      <c r="S169" s="334">
        <f t="shared" si="8"/>
        <v>6518.4</v>
      </c>
    </row>
    <row r="170" spans="1:19" ht="14.1" customHeight="1">
      <c r="A170" s="74">
        <v>170</v>
      </c>
      <c r="B170" s="300" t="s">
        <v>32</v>
      </c>
      <c r="C170" s="300" t="s">
        <v>106</v>
      </c>
      <c r="D170" s="328" t="s">
        <v>282</v>
      </c>
      <c r="E170" s="329" t="s">
        <v>317</v>
      </c>
      <c r="F170" s="70" t="s">
        <v>279</v>
      </c>
      <c r="G170" s="70" t="s">
        <v>64</v>
      </c>
      <c r="H170" s="70" t="s">
        <v>113</v>
      </c>
      <c r="I170" s="330">
        <v>52.21</v>
      </c>
      <c r="J170" s="331">
        <f t="shared" si="6"/>
        <v>120</v>
      </c>
      <c r="K170" s="260">
        <v>120</v>
      </c>
      <c r="L170" s="260"/>
      <c r="M170" s="259" t="e">
        <f>IF(K170="nio",0,IF(K170&gt;0,K170*I170/O170,0))*VLOOKUP(B170,'2-Kosten per locatie'!$A$14:$C$21,3,FALSE)</f>
        <v>#DIV/0!</v>
      </c>
      <c r="N170" s="259">
        <f>IF(L170&gt;0,L170*I170/P170,0)*VLOOKUP(B170,'2-Kosten per locatie'!$A$14:$C$21,3,FALSE)</f>
        <v>0</v>
      </c>
      <c r="O170" s="332">
        <f>IF(K170="nio",0,IF(K170&gt;0,VLOOKUP(G170,'3-Productie normen'!A:L,VLOOKUP(K170,'3-Productie normen'!$B$34:$C$41,2,FALSE),FALSE)))</f>
        <v>0</v>
      </c>
      <c r="P170" s="332">
        <f t="shared" si="7"/>
        <v>0</v>
      </c>
      <c r="Q170" s="333"/>
      <c r="S170" s="334">
        <f t="shared" si="8"/>
        <v>6265.2</v>
      </c>
    </row>
    <row r="171" spans="1:19" ht="14.1" customHeight="1">
      <c r="A171" s="74">
        <v>171</v>
      </c>
      <c r="B171" s="300" t="s">
        <v>32</v>
      </c>
      <c r="C171" s="300" t="s">
        <v>106</v>
      </c>
      <c r="D171" s="328" t="s">
        <v>282</v>
      </c>
      <c r="E171" s="329" t="s">
        <v>318</v>
      </c>
      <c r="F171" s="70" t="s">
        <v>194</v>
      </c>
      <c r="G171" s="70" t="s">
        <v>65</v>
      </c>
      <c r="H171" s="70" t="s">
        <v>113</v>
      </c>
      <c r="I171" s="330">
        <v>73.739999999999995</v>
      </c>
      <c r="J171" s="331">
        <f t="shared" si="6"/>
        <v>120</v>
      </c>
      <c r="K171" s="260">
        <v>120</v>
      </c>
      <c r="L171" s="260"/>
      <c r="M171" s="259" t="e">
        <f>IF(K171="nio",0,IF(K171&gt;0,K171*I171/O171,0))*VLOOKUP(B171,'2-Kosten per locatie'!$A$14:$C$21,3,FALSE)</f>
        <v>#DIV/0!</v>
      </c>
      <c r="N171" s="259">
        <f>IF(L171&gt;0,L171*I171/P171,0)*VLOOKUP(B171,'2-Kosten per locatie'!$A$14:$C$21,3,FALSE)</f>
        <v>0</v>
      </c>
      <c r="O171" s="332">
        <f>IF(K171="nio",0,IF(K171&gt;0,VLOOKUP(G171,'3-Productie normen'!A:L,VLOOKUP(K171,'3-Productie normen'!$B$34:$C$41,2,FALSE),FALSE)))</f>
        <v>0</v>
      </c>
      <c r="P171" s="332">
        <f t="shared" si="7"/>
        <v>0</v>
      </c>
      <c r="Q171" s="333"/>
      <c r="S171" s="334">
        <f t="shared" si="8"/>
        <v>8848.7999999999993</v>
      </c>
    </row>
    <row r="172" spans="1:19" ht="14.1" customHeight="1">
      <c r="A172" s="74">
        <v>172</v>
      </c>
      <c r="B172" s="300" t="s">
        <v>32</v>
      </c>
      <c r="C172" s="300" t="s">
        <v>106</v>
      </c>
      <c r="D172" s="328" t="s">
        <v>282</v>
      </c>
      <c r="E172" s="329" t="s">
        <v>319</v>
      </c>
      <c r="F172" s="70" t="s">
        <v>190</v>
      </c>
      <c r="G172" s="70" t="s">
        <v>66</v>
      </c>
      <c r="H172" s="70" t="s">
        <v>113</v>
      </c>
      <c r="I172" s="330">
        <v>99.4</v>
      </c>
      <c r="J172" s="331">
        <f t="shared" si="6"/>
        <v>120</v>
      </c>
      <c r="K172" s="260">
        <v>120</v>
      </c>
      <c r="L172" s="260"/>
      <c r="M172" s="259" t="e">
        <f>IF(K172="nio",0,IF(K172&gt;0,K172*I172/O172,0))*VLOOKUP(B172,'2-Kosten per locatie'!$A$14:$C$21,3,FALSE)</f>
        <v>#DIV/0!</v>
      </c>
      <c r="N172" s="259">
        <f>IF(L172&gt;0,L172*I172/P172,0)*VLOOKUP(B172,'2-Kosten per locatie'!$A$14:$C$21,3,FALSE)</f>
        <v>0</v>
      </c>
      <c r="O172" s="332">
        <f>IF(K172="nio",0,IF(K172&gt;0,VLOOKUP(G172,'3-Productie normen'!A:L,VLOOKUP(K172,'3-Productie normen'!$B$34:$C$41,2,FALSE),FALSE)))</f>
        <v>0</v>
      </c>
      <c r="P172" s="332">
        <f t="shared" si="7"/>
        <v>0</v>
      </c>
      <c r="Q172" s="333"/>
      <c r="S172" s="334">
        <f t="shared" si="8"/>
        <v>11928</v>
      </c>
    </row>
    <row r="173" spans="1:19" ht="14.1" customHeight="1">
      <c r="A173" s="74">
        <v>173</v>
      </c>
      <c r="B173" s="300" t="s">
        <v>32</v>
      </c>
      <c r="C173" s="300" t="s">
        <v>106</v>
      </c>
      <c r="D173" s="328" t="s">
        <v>282</v>
      </c>
      <c r="E173" s="329" t="s">
        <v>320</v>
      </c>
      <c r="F173" s="300" t="s">
        <v>194</v>
      </c>
      <c r="G173" s="300" t="s">
        <v>65</v>
      </c>
      <c r="H173" s="70" t="s">
        <v>113</v>
      </c>
      <c r="I173" s="330">
        <v>56</v>
      </c>
      <c r="J173" s="331">
        <f t="shared" si="6"/>
        <v>120</v>
      </c>
      <c r="K173" s="260">
        <v>120</v>
      </c>
      <c r="L173" s="260"/>
      <c r="M173" s="259" t="e">
        <f>IF(K173="nio",0,IF(K173&gt;0,K173*I173/O173,0))*VLOOKUP(B173,'2-Kosten per locatie'!$A$14:$C$21,3,FALSE)</f>
        <v>#DIV/0!</v>
      </c>
      <c r="N173" s="259">
        <f>IF(L173&gt;0,L173*I173/P173,0)*VLOOKUP(B173,'2-Kosten per locatie'!$A$14:$C$21,3,FALSE)</f>
        <v>0</v>
      </c>
      <c r="O173" s="332">
        <f>IF(K173="nio",0,IF(K173&gt;0,VLOOKUP(G173,'3-Productie normen'!A:L,VLOOKUP(K173,'3-Productie normen'!$B$34:$C$41,2,FALSE),FALSE)))</f>
        <v>0</v>
      </c>
      <c r="P173" s="332">
        <f t="shared" si="7"/>
        <v>0</v>
      </c>
      <c r="Q173" s="333"/>
      <c r="S173" s="334">
        <f t="shared" si="8"/>
        <v>6720</v>
      </c>
    </row>
    <row r="174" spans="1:19" ht="14.1" customHeight="1">
      <c r="A174" s="74">
        <v>174</v>
      </c>
      <c r="B174" s="300" t="s">
        <v>32</v>
      </c>
      <c r="C174" s="300" t="s">
        <v>106</v>
      </c>
      <c r="D174" s="328" t="s">
        <v>282</v>
      </c>
      <c r="E174" s="329" t="s">
        <v>321</v>
      </c>
      <c r="F174" s="300" t="s">
        <v>122</v>
      </c>
      <c r="G174" s="300" t="s">
        <v>59</v>
      </c>
      <c r="H174" s="70" t="s">
        <v>113</v>
      </c>
      <c r="I174" s="330">
        <v>36.1</v>
      </c>
      <c r="J174" s="331">
        <f t="shared" si="6"/>
        <v>200</v>
      </c>
      <c r="K174" s="260">
        <v>200</v>
      </c>
      <c r="L174" s="260"/>
      <c r="M174" s="259" t="e">
        <f>IF(K174="nio",0,IF(K174&gt;0,K174*I174/O174,0))*VLOOKUP(B174,'2-Kosten per locatie'!$A$14:$C$21,3,FALSE)</f>
        <v>#DIV/0!</v>
      </c>
      <c r="N174" s="259">
        <f>IF(L174&gt;0,L174*I174/P174,0)*VLOOKUP(B174,'2-Kosten per locatie'!$A$14:$C$21,3,FALSE)</f>
        <v>0</v>
      </c>
      <c r="O174" s="332">
        <f>IF(K174="nio",0,IF(K174&gt;0,VLOOKUP(G174,'3-Productie normen'!A:L,VLOOKUP(K174,'3-Productie normen'!$B$34:$C$41,2,FALSE),FALSE)))</f>
        <v>0</v>
      </c>
      <c r="P174" s="332">
        <f t="shared" si="7"/>
        <v>0</v>
      </c>
      <c r="Q174" s="333"/>
      <c r="S174" s="334">
        <f t="shared" si="8"/>
        <v>7220</v>
      </c>
    </row>
    <row r="175" spans="1:19" ht="14.1" customHeight="1">
      <c r="A175" s="74">
        <v>175</v>
      </c>
      <c r="B175" s="300" t="s">
        <v>32</v>
      </c>
      <c r="C175" s="300" t="s">
        <v>106</v>
      </c>
      <c r="D175" s="328" t="s">
        <v>282</v>
      </c>
      <c r="E175" s="329" t="s">
        <v>322</v>
      </c>
      <c r="F175" s="300" t="s">
        <v>133</v>
      </c>
      <c r="G175" s="300" t="s">
        <v>76</v>
      </c>
      <c r="H175" s="70" t="s">
        <v>113</v>
      </c>
      <c r="I175" s="330">
        <v>0.49</v>
      </c>
      <c r="J175" s="331">
        <f t="shared" si="6"/>
        <v>0</v>
      </c>
      <c r="K175" s="260" t="s">
        <v>120</v>
      </c>
      <c r="L175" s="260"/>
      <c r="M175" s="259">
        <f>IF(K175="nio",0,IF(K175&gt;0,K175*I175/O175,0))*VLOOKUP(B175,'2-Kosten per locatie'!$A$14:$C$21,3,FALSE)</f>
        <v>0</v>
      </c>
      <c r="N175" s="259">
        <f>IF(L175&gt;0,L175*I175/P175,0)*VLOOKUP(B175,'2-Kosten per locatie'!$A$14:$C$21,3,FALSE)</f>
        <v>0</v>
      </c>
      <c r="O175" s="332">
        <f>IF(K175="nio",0,IF(K175&gt;0,VLOOKUP(G175,'3-Productie normen'!A:L,VLOOKUP(K175,'3-Productie normen'!$B$34:$C$41,2,FALSE),FALSE)))</f>
        <v>0</v>
      </c>
      <c r="P175" s="332">
        <f t="shared" si="7"/>
        <v>0</v>
      </c>
      <c r="Q175" s="333"/>
      <c r="S175" s="334">
        <f t="shared" si="8"/>
        <v>0</v>
      </c>
    </row>
    <row r="176" spans="1:19" ht="14.1" customHeight="1">
      <c r="A176" s="74">
        <v>176</v>
      </c>
      <c r="B176" s="300" t="s">
        <v>32</v>
      </c>
      <c r="C176" s="300" t="s">
        <v>106</v>
      </c>
      <c r="D176" s="328" t="s">
        <v>282</v>
      </c>
      <c r="E176" s="329" t="s">
        <v>323</v>
      </c>
      <c r="F176" s="70" t="s">
        <v>225</v>
      </c>
      <c r="G176" s="70" t="s">
        <v>74</v>
      </c>
      <c r="H176" s="70" t="s">
        <v>113</v>
      </c>
      <c r="I176" s="330">
        <v>26.6</v>
      </c>
      <c r="J176" s="331">
        <f t="shared" si="6"/>
        <v>0</v>
      </c>
      <c r="K176" s="260" t="s">
        <v>120</v>
      </c>
      <c r="L176" s="260"/>
      <c r="M176" s="259">
        <f>IF(K176="nio",0,IF(K176&gt;0,K176*I176/O176,0))*VLOOKUP(B176,'2-Kosten per locatie'!$A$14:$C$21,3,FALSE)</f>
        <v>0</v>
      </c>
      <c r="N176" s="259">
        <f>IF(L176&gt;0,L176*I176/P176,0)*VLOOKUP(B176,'2-Kosten per locatie'!$A$14:$C$21,3,FALSE)</f>
        <v>0</v>
      </c>
      <c r="O176" s="332">
        <f>IF(K176="nio",0,IF(K176&gt;0,VLOOKUP(G176,'3-Productie normen'!A:L,VLOOKUP(K176,'3-Productie normen'!$B$34:$C$41,2,FALSE),FALSE)))</f>
        <v>0</v>
      </c>
      <c r="P176" s="332">
        <f t="shared" si="7"/>
        <v>0</v>
      </c>
      <c r="Q176" s="333"/>
      <c r="S176" s="334">
        <f t="shared" si="8"/>
        <v>0</v>
      </c>
    </row>
    <row r="177" spans="1:19" ht="14.1" customHeight="1">
      <c r="A177" s="74">
        <v>177</v>
      </c>
      <c r="B177" s="300" t="s">
        <v>32</v>
      </c>
      <c r="C177" s="300" t="s">
        <v>106</v>
      </c>
      <c r="D177" s="328" t="s">
        <v>282</v>
      </c>
      <c r="E177" s="329" t="s">
        <v>324</v>
      </c>
      <c r="F177" s="70" t="s">
        <v>325</v>
      </c>
      <c r="G177" s="70" t="s">
        <v>74</v>
      </c>
      <c r="H177" s="70" t="s">
        <v>113</v>
      </c>
      <c r="I177" s="330">
        <v>15.09</v>
      </c>
      <c r="J177" s="331">
        <f t="shared" si="6"/>
        <v>0</v>
      </c>
      <c r="K177" s="260" t="s">
        <v>120</v>
      </c>
      <c r="L177" s="260"/>
      <c r="M177" s="259">
        <f>IF(K177="nio",0,IF(K177&gt;0,K177*I177/O177,0))*VLOOKUP(B177,'2-Kosten per locatie'!$A$14:$C$21,3,FALSE)</f>
        <v>0</v>
      </c>
      <c r="N177" s="259">
        <f>IF(L177&gt;0,L177*I177/P177,0)*VLOOKUP(B177,'2-Kosten per locatie'!$A$14:$C$21,3,FALSE)</f>
        <v>0</v>
      </c>
      <c r="O177" s="332">
        <f>IF(K177="nio",0,IF(K177&gt;0,VLOOKUP(G177,'3-Productie normen'!A:L,VLOOKUP(K177,'3-Productie normen'!$B$34:$C$41,2,FALSE),FALSE)))</f>
        <v>0</v>
      </c>
      <c r="P177" s="332">
        <f t="shared" si="7"/>
        <v>0</v>
      </c>
      <c r="Q177" s="333"/>
      <c r="S177" s="334">
        <f t="shared" si="8"/>
        <v>0</v>
      </c>
    </row>
    <row r="178" spans="1:19" ht="14.1" customHeight="1">
      <c r="A178" s="74">
        <v>178</v>
      </c>
      <c r="B178" s="300" t="s">
        <v>32</v>
      </c>
      <c r="C178" s="300" t="s">
        <v>106</v>
      </c>
      <c r="D178" s="328" t="s">
        <v>282</v>
      </c>
      <c r="E178" s="329" t="s">
        <v>326</v>
      </c>
      <c r="F178" s="70" t="s">
        <v>147</v>
      </c>
      <c r="G178" s="70" t="s">
        <v>61</v>
      </c>
      <c r="H178" s="70" t="s">
        <v>145</v>
      </c>
      <c r="I178" s="330">
        <v>5.65</v>
      </c>
      <c r="J178" s="331">
        <f t="shared" si="6"/>
        <v>400</v>
      </c>
      <c r="K178" s="260">
        <v>200</v>
      </c>
      <c r="L178" s="260">
        <v>200</v>
      </c>
      <c r="M178" s="259" t="e">
        <f>IF(K178="nio",0,IF(K178&gt;0,K178*I178/O178,0))*VLOOKUP(B178,'2-Kosten per locatie'!$A$14:$C$21,3,FALSE)</f>
        <v>#DIV/0!</v>
      </c>
      <c r="N178" s="259" t="e">
        <f>IF(L178&gt;0,L178*I178/P178,0)*VLOOKUP(B178,'2-Kosten per locatie'!$A$14:$C$21,3,FALSE)</f>
        <v>#DIV/0!</v>
      </c>
      <c r="O178" s="332">
        <f>IF(K178="nio",0,IF(K178&gt;0,VLOOKUP(G178,'3-Productie normen'!A:L,VLOOKUP(K178,'3-Productie normen'!$B$34:$C$41,2,FALSE),FALSE)))</f>
        <v>0</v>
      </c>
      <c r="P178" s="332">
        <f t="shared" si="7"/>
        <v>0</v>
      </c>
      <c r="Q178" s="333"/>
      <c r="S178" s="334">
        <f t="shared" si="8"/>
        <v>2260</v>
      </c>
    </row>
    <row r="179" spans="1:19" ht="14.1" customHeight="1">
      <c r="A179" s="74">
        <v>179</v>
      </c>
      <c r="B179" s="300" t="s">
        <v>32</v>
      </c>
      <c r="C179" s="300" t="s">
        <v>106</v>
      </c>
      <c r="D179" s="328" t="s">
        <v>282</v>
      </c>
      <c r="E179" s="329" t="s">
        <v>327</v>
      </c>
      <c r="F179" s="70" t="s">
        <v>144</v>
      </c>
      <c r="G179" s="70" t="s">
        <v>61</v>
      </c>
      <c r="H179" s="70" t="s">
        <v>145</v>
      </c>
      <c r="I179" s="330">
        <v>5.61</v>
      </c>
      <c r="J179" s="331">
        <f t="shared" si="6"/>
        <v>400</v>
      </c>
      <c r="K179" s="260">
        <v>200</v>
      </c>
      <c r="L179" s="260">
        <v>200</v>
      </c>
      <c r="M179" s="259" t="e">
        <f>IF(K179="nio",0,IF(K179&gt;0,K179*I179/O179,0))*VLOOKUP(B179,'2-Kosten per locatie'!$A$14:$C$21,3,FALSE)</f>
        <v>#DIV/0!</v>
      </c>
      <c r="N179" s="259" t="e">
        <f>IF(L179&gt;0,L179*I179/P179,0)*VLOOKUP(B179,'2-Kosten per locatie'!$A$14:$C$21,3,FALSE)</f>
        <v>#DIV/0!</v>
      </c>
      <c r="O179" s="332">
        <f>IF(K179="nio",0,IF(K179&gt;0,VLOOKUP(G179,'3-Productie normen'!A:L,VLOOKUP(K179,'3-Productie normen'!$B$34:$C$41,2,FALSE),FALSE)))</f>
        <v>0</v>
      </c>
      <c r="P179" s="332">
        <f t="shared" si="7"/>
        <v>0</v>
      </c>
      <c r="Q179" s="333"/>
      <c r="S179" s="334">
        <f t="shared" si="8"/>
        <v>2244</v>
      </c>
    </row>
    <row r="180" spans="1:19" ht="14.1" customHeight="1">
      <c r="A180" s="74">
        <v>180</v>
      </c>
      <c r="B180" s="300" t="s">
        <v>32</v>
      </c>
      <c r="C180" s="300" t="s">
        <v>106</v>
      </c>
      <c r="D180" s="328" t="s">
        <v>282</v>
      </c>
      <c r="E180" s="329" t="s">
        <v>328</v>
      </c>
      <c r="F180" s="337" t="s">
        <v>329</v>
      </c>
      <c r="G180" s="337" t="s">
        <v>76</v>
      </c>
      <c r="H180" s="70" t="s">
        <v>113</v>
      </c>
      <c r="I180" s="330">
        <v>25.13</v>
      </c>
      <c r="J180" s="331">
        <f t="shared" si="6"/>
        <v>0</v>
      </c>
      <c r="K180" s="260" t="s">
        <v>120</v>
      </c>
      <c r="L180" s="260"/>
      <c r="M180" s="259">
        <f>IF(K180="nio",0,IF(K180&gt;0,K180*I180/O180,0))*VLOOKUP(B180,'2-Kosten per locatie'!$A$14:$C$21,3,FALSE)</f>
        <v>0</v>
      </c>
      <c r="N180" s="259">
        <f>IF(L180&gt;0,L180*I180/P180,0)*VLOOKUP(B180,'2-Kosten per locatie'!$A$14:$C$21,3,FALSE)</f>
        <v>0</v>
      </c>
      <c r="O180" s="332">
        <f>IF(K180="nio",0,IF(K180&gt;0,VLOOKUP(G180,'3-Productie normen'!A:L,VLOOKUP(K180,'3-Productie normen'!$B$34:$C$41,2,FALSE),FALSE)))</f>
        <v>0</v>
      </c>
      <c r="P180" s="332">
        <f t="shared" si="7"/>
        <v>0</v>
      </c>
      <c r="Q180" s="333"/>
      <c r="S180" s="334">
        <f t="shared" si="8"/>
        <v>0</v>
      </c>
    </row>
    <row r="181" spans="1:19" ht="14.1" customHeight="1">
      <c r="A181" s="74">
        <v>181</v>
      </c>
      <c r="B181" s="300" t="s">
        <v>32</v>
      </c>
      <c r="C181" s="300" t="s">
        <v>106</v>
      </c>
      <c r="D181" s="328" t="s">
        <v>282</v>
      </c>
      <c r="E181" s="329" t="s">
        <v>330</v>
      </c>
      <c r="F181" s="70" t="s">
        <v>126</v>
      </c>
      <c r="G181" s="70" t="s">
        <v>69</v>
      </c>
      <c r="H181" s="335" t="s">
        <v>110</v>
      </c>
      <c r="I181" s="330">
        <v>26.76</v>
      </c>
      <c r="J181" s="331">
        <f t="shared" si="6"/>
        <v>120</v>
      </c>
      <c r="K181" s="260">
        <v>120</v>
      </c>
      <c r="L181" s="260"/>
      <c r="M181" s="259" t="e">
        <f>IF(K181="nio",0,IF(K181&gt;0,K181*I181/O181,0))*VLOOKUP(B181,'2-Kosten per locatie'!$A$14:$C$21,3,FALSE)</f>
        <v>#DIV/0!</v>
      </c>
      <c r="N181" s="259">
        <f>IF(L181&gt;0,L181*I181/P181,0)*VLOOKUP(B181,'2-Kosten per locatie'!$A$14:$C$21,3,FALSE)</f>
        <v>0</v>
      </c>
      <c r="O181" s="332">
        <f>IF(K181="nio",0,IF(K181&gt;0,VLOOKUP(G181,'3-Productie normen'!A:L,VLOOKUP(K181,'3-Productie normen'!$B$34:$C$41,2,FALSE),FALSE)))</f>
        <v>0</v>
      </c>
      <c r="P181" s="332">
        <f t="shared" si="7"/>
        <v>0</v>
      </c>
      <c r="Q181" s="333"/>
      <c r="S181" s="334">
        <f t="shared" si="8"/>
        <v>3211.2000000000003</v>
      </c>
    </row>
    <row r="182" spans="1:19" ht="14.1" customHeight="1">
      <c r="A182" s="74">
        <v>182</v>
      </c>
      <c r="B182" s="300" t="s">
        <v>32</v>
      </c>
      <c r="C182" s="300" t="s">
        <v>106</v>
      </c>
      <c r="D182" s="328" t="s">
        <v>282</v>
      </c>
      <c r="E182" s="255" t="s">
        <v>331</v>
      </c>
      <c r="F182" s="84" t="s">
        <v>194</v>
      </c>
      <c r="G182" s="84" t="s">
        <v>65</v>
      </c>
      <c r="H182" s="70" t="s">
        <v>113</v>
      </c>
      <c r="I182" s="330">
        <v>51.08</v>
      </c>
      <c r="J182" s="331">
        <f t="shared" si="6"/>
        <v>120</v>
      </c>
      <c r="K182" s="260">
        <v>120</v>
      </c>
      <c r="L182" s="260"/>
      <c r="M182" s="259" t="e">
        <f>IF(K182="nio",0,IF(K182&gt;0,K182*I182/O182,0))*VLOOKUP(B182,'2-Kosten per locatie'!$A$14:$C$21,3,FALSE)</f>
        <v>#DIV/0!</v>
      </c>
      <c r="N182" s="259">
        <f>IF(L182&gt;0,L182*I182/P182,0)*VLOOKUP(B182,'2-Kosten per locatie'!$A$14:$C$21,3,FALSE)</f>
        <v>0</v>
      </c>
      <c r="O182" s="332">
        <f>IF(K182="nio",0,IF(K182&gt;0,VLOOKUP(G182,'3-Productie normen'!A:L,VLOOKUP(K182,'3-Productie normen'!$B$34:$C$41,2,FALSE),FALSE)))</f>
        <v>0</v>
      </c>
      <c r="P182" s="332">
        <f t="shared" si="7"/>
        <v>0</v>
      </c>
      <c r="Q182" s="333"/>
      <c r="S182" s="334">
        <f t="shared" si="8"/>
        <v>6129.5999999999995</v>
      </c>
    </row>
    <row r="183" spans="1:19" ht="14.1" customHeight="1">
      <c r="A183" s="74">
        <v>183</v>
      </c>
      <c r="B183" s="300" t="s">
        <v>32</v>
      </c>
      <c r="C183" s="300" t="s">
        <v>106</v>
      </c>
      <c r="D183" s="328" t="s">
        <v>258</v>
      </c>
      <c r="E183" s="329" t="s">
        <v>332</v>
      </c>
      <c r="F183" s="70" t="s">
        <v>122</v>
      </c>
      <c r="G183" s="70" t="s">
        <v>59</v>
      </c>
      <c r="H183" s="70" t="s">
        <v>113</v>
      </c>
      <c r="I183" s="330">
        <v>34.97</v>
      </c>
      <c r="J183" s="331">
        <f t="shared" si="6"/>
        <v>200</v>
      </c>
      <c r="K183" s="260">
        <v>200</v>
      </c>
      <c r="L183" s="260"/>
      <c r="M183" s="259" t="e">
        <f>IF(K183="nio",0,IF(K183&gt;0,K183*I183/O183,0))*VLOOKUP(B183,'2-Kosten per locatie'!$A$14:$C$21,3,FALSE)</f>
        <v>#DIV/0!</v>
      </c>
      <c r="N183" s="259">
        <f>IF(L183&gt;0,L183*I183/P183,0)*VLOOKUP(B183,'2-Kosten per locatie'!$A$14:$C$21,3,FALSE)</f>
        <v>0</v>
      </c>
      <c r="O183" s="332">
        <f>IF(K183="nio",0,IF(K183&gt;0,VLOOKUP(G183,'3-Productie normen'!A:L,VLOOKUP(K183,'3-Productie normen'!$B$34:$C$41,2,FALSE),FALSE)))</f>
        <v>0</v>
      </c>
      <c r="P183" s="332">
        <f t="shared" si="7"/>
        <v>0</v>
      </c>
      <c r="Q183" s="333"/>
      <c r="S183" s="334">
        <f t="shared" si="8"/>
        <v>6994</v>
      </c>
    </row>
    <row r="184" spans="1:19" ht="14.1" customHeight="1">
      <c r="A184" s="74">
        <v>184</v>
      </c>
      <c r="B184" s="300" t="s">
        <v>32</v>
      </c>
      <c r="C184" s="300" t="s">
        <v>106</v>
      </c>
      <c r="D184" s="328" t="s">
        <v>258</v>
      </c>
      <c r="E184" s="329" t="s">
        <v>333</v>
      </c>
      <c r="F184" s="300" t="s">
        <v>112</v>
      </c>
      <c r="G184" s="300" t="s">
        <v>58</v>
      </c>
      <c r="H184" s="70" t="s">
        <v>113</v>
      </c>
      <c r="I184" s="330">
        <v>12.83</v>
      </c>
      <c r="J184" s="331">
        <f t="shared" si="6"/>
        <v>200</v>
      </c>
      <c r="K184" s="260">
        <v>200</v>
      </c>
      <c r="L184" s="260"/>
      <c r="M184" s="259" t="e">
        <f>IF(K184="nio",0,IF(K184&gt;0,K184*I184/O184,0))*VLOOKUP(B184,'2-Kosten per locatie'!$A$14:$C$21,3,FALSE)</f>
        <v>#DIV/0!</v>
      </c>
      <c r="N184" s="259">
        <f>IF(L184&gt;0,L184*I184/P184,0)*VLOOKUP(B184,'2-Kosten per locatie'!$A$14:$C$21,3,FALSE)</f>
        <v>0</v>
      </c>
      <c r="O184" s="332">
        <f>IF(K184="nio",0,IF(K184&gt;0,VLOOKUP(G184,'3-Productie normen'!A:L,VLOOKUP(K184,'3-Productie normen'!$B$34:$C$41,2,FALSE),FALSE)))</f>
        <v>0</v>
      </c>
      <c r="P184" s="332">
        <f t="shared" si="7"/>
        <v>0</v>
      </c>
      <c r="Q184" s="333"/>
      <c r="S184" s="334">
        <f t="shared" si="8"/>
        <v>2566</v>
      </c>
    </row>
    <row r="185" spans="1:19" ht="14.1" customHeight="1">
      <c r="A185" s="74">
        <v>185</v>
      </c>
      <c r="B185" s="300" t="s">
        <v>32</v>
      </c>
      <c r="C185" s="300" t="s">
        <v>106</v>
      </c>
      <c r="D185" s="328" t="s">
        <v>258</v>
      </c>
      <c r="E185" s="329" t="s">
        <v>334</v>
      </c>
      <c r="F185" s="300" t="s">
        <v>262</v>
      </c>
      <c r="G185" s="300" t="s">
        <v>75</v>
      </c>
      <c r="H185" s="70" t="s">
        <v>263</v>
      </c>
      <c r="I185" s="330">
        <v>19.920000000000002</v>
      </c>
      <c r="J185" s="331">
        <f t="shared" si="6"/>
        <v>0</v>
      </c>
      <c r="K185" s="260" t="s">
        <v>120</v>
      </c>
      <c r="L185" s="260"/>
      <c r="M185" s="259">
        <f>IF(K185="nio",0,IF(K185&gt;0,K185*I185/O185,0))*VLOOKUP(B185,'2-Kosten per locatie'!$A$14:$C$21,3,FALSE)</f>
        <v>0</v>
      </c>
      <c r="N185" s="259">
        <f>IF(L185&gt;0,L185*I185/P185,0)*VLOOKUP(B185,'2-Kosten per locatie'!$A$14:$C$21,3,FALSE)</f>
        <v>0</v>
      </c>
      <c r="O185" s="332">
        <f>IF(K185="nio",0,IF(K185&gt;0,VLOOKUP(G185,'3-Productie normen'!A:L,VLOOKUP(K185,'3-Productie normen'!$B$34:$C$41,2,FALSE),FALSE)))</f>
        <v>0</v>
      </c>
      <c r="P185" s="332">
        <f t="shared" si="7"/>
        <v>0</v>
      </c>
      <c r="Q185" s="333"/>
      <c r="S185" s="334">
        <f t="shared" si="8"/>
        <v>0</v>
      </c>
    </row>
    <row r="186" spans="1:19" ht="14.1" customHeight="1">
      <c r="A186" s="74">
        <v>186</v>
      </c>
      <c r="B186" s="300" t="s">
        <v>32</v>
      </c>
      <c r="C186" s="300" t="s">
        <v>106</v>
      </c>
      <c r="D186" s="328" t="s">
        <v>258</v>
      </c>
      <c r="E186" s="329" t="s">
        <v>335</v>
      </c>
      <c r="F186" s="300" t="s">
        <v>336</v>
      </c>
      <c r="G186" s="300" t="s">
        <v>59</v>
      </c>
      <c r="H186" s="70" t="s">
        <v>113</v>
      </c>
      <c r="I186" s="330">
        <v>56.06</v>
      </c>
      <c r="J186" s="331">
        <f t="shared" si="6"/>
        <v>200</v>
      </c>
      <c r="K186" s="260">
        <v>200</v>
      </c>
      <c r="L186" s="260"/>
      <c r="M186" s="259" t="e">
        <f>IF(K186="nio",0,IF(K186&gt;0,K186*I186/O186,0))*VLOOKUP(B186,'2-Kosten per locatie'!$A$14:$C$21,3,FALSE)</f>
        <v>#DIV/0!</v>
      </c>
      <c r="N186" s="259">
        <f>IF(L186&gt;0,L186*I186/P186,0)*VLOOKUP(B186,'2-Kosten per locatie'!$A$14:$C$21,3,FALSE)</f>
        <v>0</v>
      </c>
      <c r="O186" s="332">
        <f>IF(K186="nio",0,IF(K186&gt;0,VLOOKUP(G186,'3-Productie normen'!A:L,VLOOKUP(K186,'3-Productie normen'!$B$34:$C$41,2,FALSE),FALSE)))</f>
        <v>0</v>
      </c>
      <c r="P186" s="332">
        <f t="shared" si="7"/>
        <v>0</v>
      </c>
      <c r="Q186" s="333"/>
      <c r="S186" s="334">
        <f t="shared" si="8"/>
        <v>11212</v>
      </c>
    </row>
    <row r="187" spans="1:19" ht="14.1" customHeight="1">
      <c r="A187" s="74">
        <v>187</v>
      </c>
      <c r="B187" s="300" t="s">
        <v>32</v>
      </c>
      <c r="C187" s="300" t="s">
        <v>106</v>
      </c>
      <c r="D187" s="328" t="s">
        <v>258</v>
      </c>
      <c r="E187" s="329" t="s">
        <v>337</v>
      </c>
      <c r="F187" s="70" t="s">
        <v>262</v>
      </c>
      <c r="G187" s="70" t="s">
        <v>75</v>
      </c>
      <c r="H187" s="70" t="s">
        <v>263</v>
      </c>
      <c r="I187" s="330">
        <v>19</v>
      </c>
      <c r="J187" s="331">
        <f t="shared" si="6"/>
        <v>0</v>
      </c>
      <c r="K187" s="260" t="s">
        <v>120</v>
      </c>
      <c r="L187" s="260"/>
      <c r="M187" s="259">
        <f>IF(K187="nio",0,IF(K187&gt;0,K187*I187/O187,0))*VLOOKUP(B187,'2-Kosten per locatie'!$A$14:$C$21,3,FALSE)</f>
        <v>0</v>
      </c>
      <c r="N187" s="259">
        <f>IF(L187&gt;0,L187*I187/P187,0)*VLOOKUP(B187,'2-Kosten per locatie'!$A$14:$C$21,3,FALSE)</f>
        <v>0</v>
      </c>
      <c r="O187" s="332">
        <f>IF(K187="nio",0,IF(K187&gt;0,VLOOKUP(G187,'3-Productie normen'!A:L,VLOOKUP(K187,'3-Productie normen'!$B$34:$C$41,2,FALSE),FALSE)))</f>
        <v>0</v>
      </c>
      <c r="P187" s="332">
        <f t="shared" si="7"/>
        <v>0</v>
      </c>
      <c r="Q187" s="333"/>
      <c r="S187" s="334">
        <f t="shared" si="8"/>
        <v>0</v>
      </c>
    </row>
    <row r="188" spans="1:19" ht="14.1" customHeight="1">
      <c r="A188" s="74">
        <v>188</v>
      </c>
      <c r="B188" s="300" t="s">
        <v>32</v>
      </c>
      <c r="C188" s="300" t="s">
        <v>106</v>
      </c>
      <c r="D188" s="328" t="s">
        <v>258</v>
      </c>
      <c r="E188" s="329" t="s">
        <v>338</v>
      </c>
      <c r="F188" s="70" t="s">
        <v>262</v>
      </c>
      <c r="G188" s="70" t="s">
        <v>75</v>
      </c>
      <c r="H188" s="70" t="s">
        <v>263</v>
      </c>
      <c r="I188" s="330">
        <v>10.3</v>
      </c>
      <c r="J188" s="331">
        <f t="shared" si="6"/>
        <v>0</v>
      </c>
      <c r="K188" s="260" t="s">
        <v>120</v>
      </c>
      <c r="L188" s="260"/>
      <c r="M188" s="259">
        <f>IF(K188="nio",0,IF(K188&gt;0,K188*I188/O188,0))*VLOOKUP(B188,'2-Kosten per locatie'!$A$14:$C$21,3,FALSE)</f>
        <v>0</v>
      </c>
      <c r="N188" s="259">
        <f>IF(L188&gt;0,L188*I188/P188,0)*VLOOKUP(B188,'2-Kosten per locatie'!$A$14:$C$21,3,FALSE)</f>
        <v>0</v>
      </c>
      <c r="O188" s="332">
        <f>IF(K188="nio",0,IF(K188&gt;0,VLOOKUP(G188,'3-Productie normen'!A:L,VLOOKUP(K188,'3-Productie normen'!$B$34:$C$41,2,FALSE),FALSE)))</f>
        <v>0</v>
      </c>
      <c r="P188" s="332">
        <f t="shared" si="7"/>
        <v>0</v>
      </c>
      <c r="Q188" s="333"/>
      <c r="S188" s="334">
        <f t="shared" si="8"/>
        <v>0</v>
      </c>
    </row>
    <row r="189" spans="1:19" ht="14.1" customHeight="1">
      <c r="A189" s="74">
        <v>189</v>
      </c>
      <c r="B189" s="300" t="s">
        <v>32</v>
      </c>
      <c r="C189" s="300" t="s">
        <v>106</v>
      </c>
      <c r="D189" s="328" t="s">
        <v>258</v>
      </c>
      <c r="E189" s="329" t="s">
        <v>339</v>
      </c>
      <c r="F189" s="70" t="s">
        <v>262</v>
      </c>
      <c r="G189" s="70" t="s">
        <v>75</v>
      </c>
      <c r="H189" s="70" t="s">
        <v>263</v>
      </c>
      <c r="I189" s="330">
        <v>5.31</v>
      </c>
      <c r="J189" s="331">
        <f t="shared" si="6"/>
        <v>0</v>
      </c>
      <c r="K189" s="260" t="s">
        <v>120</v>
      </c>
      <c r="L189" s="260"/>
      <c r="M189" s="259">
        <f>IF(K189="nio",0,IF(K189&gt;0,K189*I189/O189,0))*VLOOKUP(B189,'2-Kosten per locatie'!$A$14:$C$21,3,FALSE)</f>
        <v>0</v>
      </c>
      <c r="N189" s="259">
        <f>IF(L189&gt;0,L189*I189/P189,0)*VLOOKUP(B189,'2-Kosten per locatie'!$A$14:$C$21,3,FALSE)</f>
        <v>0</v>
      </c>
      <c r="O189" s="332">
        <f>IF(K189="nio",0,IF(K189&gt;0,VLOOKUP(G189,'3-Productie normen'!A:L,VLOOKUP(K189,'3-Productie normen'!$B$34:$C$41,2,FALSE),FALSE)))</f>
        <v>0</v>
      </c>
      <c r="P189" s="332">
        <f t="shared" si="7"/>
        <v>0</v>
      </c>
      <c r="Q189" s="333"/>
      <c r="S189" s="334">
        <f t="shared" si="8"/>
        <v>0</v>
      </c>
    </row>
    <row r="190" spans="1:19" ht="14.1" customHeight="1">
      <c r="A190" s="74">
        <v>190</v>
      </c>
      <c r="B190" s="300" t="s">
        <v>32</v>
      </c>
      <c r="C190" s="300" t="s">
        <v>106</v>
      </c>
      <c r="D190" s="328" t="s">
        <v>258</v>
      </c>
      <c r="E190" s="329" t="s">
        <v>340</v>
      </c>
      <c r="F190" s="70" t="s">
        <v>122</v>
      </c>
      <c r="G190" s="70" t="s">
        <v>59</v>
      </c>
      <c r="H190" s="70" t="s">
        <v>113</v>
      </c>
      <c r="I190" s="330">
        <v>5.7</v>
      </c>
      <c r="J190" s="331">
        <f t="shared" si="6"/>
        <v>200</v>
      </c>
      <c r="K190" s="260">
        <v>200</v>
      </c>
      <c r="L190" s="260"/>
      <c r="M190" s="259" t="e">
        <f>IF(K190="nio",0,IF(K190&gt;0,K190*I190/O190,0))*VLOOKUP(B190,'2-Kosten per locatie'!$A$14:$C$21,3,FALSE)</f>
        <v>#DIV/0!</v>
      </c>
      <c r="N190" s="259">
        <f>IF(L190&gt;0,L190*I190/P190,0)*VLOOKUP(B190,'2-Kosten per locatie'!$A$14:$C$21,3,FALSE)</f>
        <v>0</v>
      </c>
      <c r="O190" s="332">
        <f>IF(K190="nio",0,IF(K190&gt;0,VLOOKUP(G190,'3-Productie normen'!A:L,VLOOKUP(K190,'3-Productie normen'!$B$34:$C$41,2,FALSE),FALSE)))</f>
        <v>0</v>
      </c>
      <c r="P190" s="332">
        <f t="shared" si="7"/>
        <v>0</v>
      </c>
      <c r="Q190" s="333"/>
      <c r="S190" s="334">
        <f t="shared" si="8"/>
        <v>1140</v>
      </c>
    </row>
    <row r="191" spans="1:19" ht="14.1" customHeight="1">
      <c r="A191" s="74">
        <v>191</v>
      </c>
      <c r="B191" s="300" t="s">
        <v>32</v>
      </c>
      <c r="C191" s="300" t="s">
        <v>106</v>
      </c>
      <c r="D191" s="328" t="s">
        <v>258</v>
      </c>
      <c r="E191" s="329" t="s">
        <v>341</v>
      </c>
      <c r="F191" s="337" t="s">
        <v>122</v>
      </c>
      <c r="G191" s="337" t="s">
        <v>59</v>
      </c>
      <c r="H191" s="70" t="s">
        <v>113</v>
      </c>
      <c r="I191" s="330">
        <v>7.23</v>
      </c>
      <c r="J191" s="331">
        <f t="shared" si="6"/>
        <v>200</v>
      </c>
      <c r="K191" s="260">
        <v>200</v>
      </c>
      <c r="L191" s="260"/>
      <c r="M191" s="259" t="e">
        <f>IF(K191="nio",0,IF(K191&gt;0,K191*I191/O191,0))*VLOOKUP(B191,'2-Kosten per locatie'!$A$14:$C$21,3,FALSE)</f>
        <v>#DIV/0!</v>
      </c>
      <c r="N191" s="259">
        <f>IF(L191&gt;0,L191*I191/P191,0)*VLOOKUP(B191,'2-Kosten per locatie'!$A$14:$C$21,3,FALSE)</f>
        <v>0</v>
      </c>
      <c r="O191" s="332">
        <f>IF(K191="nio",0,IF(K191&gt;0,VLOOKUP(G191,'3-Productie normen'!A:L,VLOOKUP(K191,'3-Productie normen'!$B$34:$C$41,2,FALSE),FALSE)))</f>
        <v>0</v>
      </c>
      <c r="P191" s="332">
        <f t="shared" si="7"/>
        <v>0</v>
      </c>
      <c r="Q191" s="333"/>
      <c r="S191" s="334">
        <f t="shared" si="8"/>
        <v>1446</v>
      </c>
    </row>
    <row r="192" spans="1:19" ht="14.1" customHeight="1">
      <c r="A192" s="74">
        <v>192</v>
      </c>
      <c r="B192" s="300" t="s">
        <v>32</v>
      </c>
      <c r="C192" s="300" t="s">
        <v>106</v>
      </c>
      <c r="D192" s="328" t="s">
        <v>258</v>
      </c>
      <c r="E192" s="329" t="s">
        <v>342</v>
      </c>
      <c r="F192" s="70" t="s">
        <v>126</v>
      </c>
      <c r="G192" s="70" t="s">
        <v>69</v>
      </c>
      <c r="H192" s="70" t="s">
        <v>113</v>
      </c>
      <c r="I192" s="330">
        <v>19.079999999999998</v>
      </c>
      <c r="J192" s="331">
        <f t="shared" si="6"/>
        <v>120</v>
      </c>
      <c r="K192" s="260">
        <v>120</v>
      </c>
      <c r="L192" s="260"/>
      <c r="M192" s="259" t="e">
        <f>IF(K192="nio",0,IF(K192&gt;0,K192*I192/O192,0))*VLOOKUP(B192,'2-Kosten per locatie'!$A$14:$C$21,3,FALSE)</f>
        <v>#DIV/0!</v>
      </c>
      <c r="N192" s="259">
        <f>IF(L192&gt;0,L192*I192/P192,0)*VLOOKUP(B192,'2-Kosten per locatie'!$A$14:$C$21,3,FALSE)</f>
        <v>0</v>
      </c>
      <c r="O192" s="332">
        <f>IF(K192="nio",0,IF(K192&gt;0,VLOOKUP(G192,'3-Productie normen'!A:L,VLOOKUP(K192,'3-Productie normen'!$B$34:$C$41,2,FALSE),FALSE)))</f>
        <v>0</v>
      </c>
      <c r="P192" s="332">
        <f t="shared" si="7"/>
        <v>0</v>
      </c>
      <c r="Q192" s="333"/>
      <c r="S192" s="334">
        <f t="shared" si="8"/>
        <v>2289.6</v>
      </c>
    </row>
    <row r="193" spans="1:19" ht="14.1" customHeight="1">
      <c r="A193" s="74">
        <v>193</v>
      </c>
      <c r="B193" s="300" t="s">
        <v>32</v>
      </c>
      <c r="C193" s="300" t="s">
        <v>106</v>
      </c>
      <c r="D193" s="328" t="s">
        <v>258</v>
      </c>
      <c r="E193" s="329" t="s">
        <v>343</v>
      </c>
      <c r="F193" s="300" t="s">
        <v>126</v>
      </c>
      <c r="G193" s="300" t="s">
        <v>69</v>
      </c>
      <c r="H193" s="70" t="s">
        <v>113</v>
      </c>
      <c r="I193" s="330">
        <v>19.079999999999998</v>
      </c>
      <c r="J193" s="331">
        <f t="shared" si="6"/>
        <v>120</v>
      </c>
      <c r="K193" s="260">
        <v>120</v>
      </c>
      <c r="L193" s="260"/>
      <c r="M193" s="259" t="e">
        <f>IF(K193="nio",0,IF(K193&gt;0,K193*I193/O193,0))*VLOOKUP(B193,'2-Kosten per locatie'!$A$14:$C$21,3,FALSE)</f>
        <v>#DIV/0!</v>
      </c>
      <c r="N193" s="259">
        <f>IF(L193&gt;0,L193*I193/P193,0)*VLOOKUP(B193,'2-Kosten per locatie'!$A$14:$C$21,3,FALSE)</f>
        <v>0</v>
      </c>
      <c r="O193" s="332">
        <f>IF(K193="nio",0,IF(K193&gt;0,VLOOKUP(G193,'3-Productie normen'!A:L,VLOOKUP(K193,'3-Productie normen'!$B$34:$C$41,2,FALSE),FALSE)))</f>
        <v>0</v>
      </c>
      <c r="P193" s="332">
        <f t="shared" si="7"/>
        <v>0</v>
      </c>
      <c r="Q193" s="333"/>
      <c r="S193" s="334">
        <f t="shared" si="8"/>
        <v>2289.6</v>
      </c>
    </row>
    <row r="194" spans="1:19" ht="14.1" customHeight="1">
      <c r="A194" s="74">
        <v>194</v>
      </c>
      <c r="B194" s="300" t="s">
        <v>32</v>
      </c>
      <c r="C194" s="300" t="s">
        <v>106</v>
      </c>
      <c r="D194" s="328" t="s">
        <v>258</v>
      </c>
      <c r="E194" s="329" t="s">
        <v>344</v>
      </c>
      <c r="F194" s="300" t="s">
        <v>126</v>
      </c>
      <c r="G194" s="300" t="s">
        <v>69</v>
      </c>
      <c r="H194" s="70" t="s">
        <v>113</v>
      </c>
      <c r="I194" s="330">
        <v>18.89</v>
      </c>
      <c r="J194" s="331">
        <f t="shared" si="6"/>
        <v>120</v>
      </c>
      <c r="K194" s="260">
        <v>120</v>
      </c>
      <c r="L194" s="260"/>
      <c r="M194" s="259" t="e">
        <f>IF(K194="nio",0,IF(K194&gt;0,K194*I194/O194,0))*VLOOKUP(B194,'2-Kosten per locatie'!$A$14:$C$21,3,FALSE)</f>
        <v>#DIV/0!</v>
      </c>
      <c r="N194" s="259">
        <f>IF(L194&gt;0,L194*I194/P194,0)*VLOOKUP(B194,'2-Kosten per locatie'!$A$14:$C$21,3,FALSE)</f>
        <v>0</v>
      </c>
      <c r="O194" s="332">
        <f>IF(K194="nio",0,IF(K194&gt;0,VLOOKUP(G194,'3-Productie normen'!A:L,VLOOKUP(K194,'3-Productie normen'!$B$34:$C$41,2,FALSE),FALSE)))</f>
        <v>0</v>
      </c>
      <c r="P194" s="332">
        <f t="shared" si="7"/>
        <v>0</v>
      </c>
      <c r="Q194" s="333"/>
      <c r="S194" s="334">
        <f t="shared" si="8"/>
        <v>2266.8000000000002</v>
      </c>
    </row>
    <row r="195" spans="1:19" ht="14.1" customHeight="1">
      <c r="A195" s="74">
        <v>195</v>
      </c>
      <c r="B195" s="300" t="s">
        <v>32</v>
      </c>
      <c r="C195" s="300" t="s">
        <v>106</v>
      </c>
      <c r="D195" s="328" t="s">
        <v>258</v>
      </c>
      <c r="E195" s="329" t="s">
        <v>345</v>
      </c>
      <c r="F195" s="300" t="s">
        <v>126</v>
      </c>
      <c r="G195" s="300" t="s">
        <v>69</v>
      </c>
      <c r="H195" s="70" t="s">
        <v>113</v>
      </c>
      <c r="I195" s="330">
        <v>25.37</v>
      </c>
      <c r="J195" s="331">
        <f t="shared" si="6"/>
        <v>120</v>
      </c>
      <c r="K195" s="260">
        <v>120</v>
      </c>
      <c r="L195" s="260"/>
      <c r="M195" s="259" t="e">
        <f>IF(K195="nio",0,IF(K195&gt;0,K195*I195/O195,0))*VLOOKUP(B195,'2-Kosten per locatie'!$A$14:$C$21,3,FALSE)</f>
        <v>#DIV/0!</v>
      </c>
      <c r="N195" s="259">
        <f>IF(L195&gt;0,L195*I195/P195,0)*VLOOKUP(B195,'2-Kosten per locatie'!$A$14:$C$21,3,FALSE)</f>
        <v>0</v>
      </c>
      <c r="O195" s="332">
        <f>IF(K195="nio",0,IF(K195&gt;0,VLOOKUP(G195,'3-Productie normen'!A:L,VLOOKUP(K195,'3-Productie normen'!$B$34:$C$41,2,FALSE),FALSE)))</f>
        <v>0</v>
      </c>
      <c r="P195" s="332">
        <f t="shared" si="7"/>
        <v>0</v>
      </c>
      <c r="Q195" s="333"/>
      <c r="S195" s="334">
        <f t="shared" si="8"/>
        <v>3044.4</v>
      </c>
    </row>
    <row r="196" spans="1:19" ht="14.1" customHeight="1">
      <c r="A196" s="74">
        <v>196</v>
      </c>
      <c r="B196" s="300" t="s">
        <v>32</v>
      </c>
      <c r="C196" s="300" t="s">
        <v>106</v>
      </c>
      <c r="D196" s="328" t="s">
        <v>258</v>
      </c>
      <c r="E196" s="329" t="s">
        <v>346</v>
      </c>
      <c r="F196" s="70" t="s">
        <v>126</v>
      </c>
      <c r="G196" s="70" t="s">
        <v>69</v>
      </c>
      <c r="H196" s="70" t="s">
        <v>113</v>
      </c>
      <c r="I196" s="330">
        <v>25.03</v>
      </c>
      <c r="J196" s="331">
        <f t="shared" si="6"/>
        <v>120</v>
      </c>
      <c r="K196" s="260">
        <v>120</v>
      </c>
      <c r="L196" s="260"/>
      <c r="M196" s="259" t="e">
        <f>IF(K196="nio",0,IF(K196&gt;0,K196*I196/O196,0))*VLOOKUP(B196,'2-Kosten per locatie'!$A$14:$C$21,3,FALSE)</f>
        <v>#DIV/0!</v>
      </c>
      <c r="N196" s="259">
        <f>IF(L196&gt;0,L196*I196/P196,0)*VLOOKUP(B196,'2-Kosten per locatie'!$A$14:$C$21,3,FALSE)</f>
        <v>0</v>
      </c>
      <c r="O196" s="332">
        <f>IF(K196="nio",0,IF(K196&gt;0,VLOOKUP(G196,'3-Productie normen'!A:L,VLOOKUP(K196,'3-Productie normen'!$B$34:$C$41,2,FALSE),FALSE)))</f>
        <v>0</v>
      </c>
      <c r="P196" s="332">
        <f t="shared" si="7"/>
        <v>0</v>
      </c>
      <c r="Q196" s="333"/>
      <c r="S196" s="334">
        <f t="shared" si="8"/>
        <v>3003.6000000000004</v>
      </c>
    </row>
    <row r="197" spans="1:19" ht="14.1" customHeight="1">
      <c r="A197" s="74">
        <v>197</v>
      </c>
      <c r="B197" s="300" t="s">
        <v>32</v>
      </c>
      <c r="C197" s="300" t="s">
        <v>106</v>
      </c>
      <c r="D197" s="328" t="s">
        <v>258</v>
      </c>
      <c r="E197" s="329" t="s">
        <v>347</v>
      </c>
      <c r="F197" s="70" t="s">
        <v>126</v>
      </c>
      <c r="G197" s="70" t="s">
        <v>69</v>
      </c>
      <c r="H197" s="70" t="s">
        <v>113</v>
      </c>
      <c r="I197" s="330">
        <v>18.39</v>
      </c>
      <c r="J197" s="331">
        <f t="shared" si="6"/>
        <v>120</v>
      </c>
      <c r="K197" s="260">
        <v>120</v>
      </c>
      <c r="L197" s="260"/>
      <c r="M197" s="259" t="e">
        <f>IF(K197="nio",0,IF(K197&gt;0,K197*I197/O197,0))*VLOOKUP(B197,'2-Kosten per locatie'!$A$14:$C$21,3,FALSE)</f>
        <v>#DIV/0!</v>
      </c>
      <c r="N197" s="259">
        <f>IF(L197&gt;0,L197*I197/P197,0)*VLOOKUP(B197,'2-Kosten per locatie'!$A$14:$C$21,3,FALSE)</f>
        <v>0</v>
      </c>
      <c r="O197" s="332">
        <f>IF(K197="nio",0,IF(K197&gt;0,VLOOKUP(G197,'3-Productie normen'!A:L,VLOOKUP(K197,'3-Productie normen'!$B$34:$C$41,2,FALSE),FALSE)))</f>
        <v>0</v>
      </c>
      <c r="P197" s="332">
        <f t="shared" si="7"/>
        <v>0</v>
      </c>
      <c r="Q197" s="333"/>
      <c r="S197" s="334">
        <f t="shared" si="8"/>
        <v>2206.8000000000002</v>
      </c>
    </row>
    <row r="198" spans="1:19" ht="14.1" customHeight="1">
      <c r="A198" s="74">
        <v>198</v>
      </c>
      <c r="B198" s="300" t="s">
        <v>32</v>
      </c>
      <c r="C198" s="300" t="s">
        <v>106</v>
      </c>
      <c r="D198" s="328" t="s">
        <v>258</v>
      </c>
      <c r="E198" s="329" t="s">
        <v>348</v>
      </c>
      <c r="F198" s="70" t="s">
        <v>126</v>
      </c>
      <c r="G198" s="70" t="s">
        <v>69</v>
      </c>
      <c r="H198" s="70" t="s">
        <v>113</v>
      </c>
      <c r="I198" s="330">
        <v>25.12</v>
      </c>
      <c r="J198" s="331">
        <f t="shared" si="6"/>
        <v>120</v>
      </c>
      <c r="K198" s="260">
        <v>120</v>
      </c>
      <c r="L198" s="260"/>
      <c r="M198" s="259" t="e">
        <f>IF(K198="nio",0,IF(K198&gt;0,K198*I198/O198,0))*VLOOKUP(B198,'2-Kosten per locatie'!$A$14:$C$21,3,FALSE)</f>
        <v>#DIV/0!</v>
      </c>
      <c r="N198" s="259">
        <f>IF(L198&gt;0,L198*I198/P198,0)*VLOOKUP(B198,'2-Kosten per locatie'!$A$14:$C$21,3,FALSE)</f>
        <v>0</v>
      </c>
      <c r="O198" s="332">
        <f>IF(K198="nio",0,IF(K198&gt;0,VLOOKUP(G198,'3-Productie normen'!A:L,VLOOKUP(K198,'3-Productie normen'!$B$34:$C$41,2,FALSE),FALSE)))</f>
        <v>0</v>
      </c>
      <c r="P198" s="332">
        <f t="shared" si="7"/>
        <v>0</v>
      </c>
      <c r="Q198" s="333"/>
      <c r="S198" s="334">
        <f t="shared" si="8"/>
        <v>3014.4</v>
      </c>
    </row>
    <row r="199" spans="1:19" ht="14.1" customHeight="1">
      <c r="A199" s="74">
        <v>199</v>
      </c>
      <c r="B199" s="300" t="s">
        <v>32</v>
      </c>
      <c r="C199" s="300" t="s">
        <v>106</v>
      </c>
      <c r="D199" s="328" t="s">
        <v>258</v>
      </c>
      <c r="E199" s="329" t="s">
        <v>349</v>
      </c>
      <c r="F199" s="70" t="s">
        <v>122</v>
      </c>
      <c r="G199" s="70" t="s">
        <v>59</v>
      </c>
      <c r="H199" s="70" t="s">
        <v>113</v>
      </c>
      <c r="I199" s="330">
        <v>20.84</v>
      </c>
      <c r="J199" s="331">
        <f t="shared" si="6"/>
        <v>200</v>
      </c>
      <c r="K199" s="260">
        <v>200</v>
      </c>
      <c r="L199" s="260"/>
      <c r="M199" s="259" t="e">
        <f>IF(K199="nio",0,IF(K199&gt;0,K199*I199/O199,0))*VLOOKUP(B199,'2-Kosten per locatie'!$A$14:$C$21,3,FALSE)</f>
        <v>#DIV/0!</v>
      </c>
      <c r="N199" s="259">
        <f>IF(L199&gt;0,L199*I199/P199,0)*VLOOKUP(B199,'2-Kosten per locatie'!$A$14:$C$21,3,FALSE)</f>
        <v>0</v>
      </c>
      <c r="O199" s="332">
        <f>IF(K199="nio",0,IF(K199&gt;0,VLOOKUP(G199,'3-Productie normen'!A:L,VLOOKUP(K199,'3-Productie normen'!$B$34:$C$41,2,FALSE),FALSE)))</f>
        <v>0</v>
      </c>
      <c r="P199" s="332">
        <f t="shared" si="7"/>
        <v>0</v>
      </c>
      <c r="Q199" s="333"/>
      <c r="S199" s="334">
        <f t="shared" si="8"/>
        <v>4168</v>
      </c>
    </row>
    <row r="200" spans="1:19" ht="14.1" customHeight="1">
      <c r="A200" s="74">
        <v>200</v>
      </c>
      <c r="B200" s="300" t="s">
        <v>32</v>
      </c>
      <c r="C200" s="300" t="s">
        <v>106</v>
      </c>
      <c r="D200" s="328" t="s">
        <v>258</v>
      </c>
      <c r="E200" s="329" t="s">
        <v>350</v>
      </c>
      <c r="F200" s="337" t="s">
        <v>144</v>
      </c>
      <c r="G200" s="337" t="s">
        <v>61</v>
      </c>
      <c r="H200" s="70" t="s">
        <v>145</v>
      </c>
      <c r="I200" s="330">
        <v>12.96</v>
      </c>
      <c r="J200" s="331">
        <f t="shared" si="6"/>
        <v>400</v>
      </c>
      <c r="K200" s="260">
        <v>200</v>
      </c>
      <c r="L200" s="260">
        <v>200</v>
      </c>
      <c r="M200" s="259" t="e">
        <f>IF(K200="nio",0,IF(K200&gt;0,K200*I200/O200,0))*VLOOKUP(B200,'2-Kosten per locatie'!$A$14:$C$21,3,FALSE)</f>
        <v>#DIV/0!</v>
      </c>
      <c r="N200" s="259" t="e">
        <f>IF(L200&gt;0,L200*I200/P200,0)*VLOOKUP(B200,'2-Kosten per locatie'!$A$14:$C$21,3,FALSE)</f>
        <v>#DIV/0!</v>
      </c>
      <c r="O200" s="332">
        <f>IF(K200="nio",0,IF(K200&gt;0,VLOOKUP(G200,'3-Productie normen'!A:L,VLOOKUP(K200,'3-Productie normen'!$B$34:$C$41,2,FALSE),FALSE)))</f>
        <v>0</v>
      </c>
      <c r="P200" s="332">
        <f t="shared" si="7"/>
        <v>0</v>
      </c>
      <c r="Q200" s="333"/>
      <c r="S200" s="334">
        <f t="shared" si="8"/>
        <v>5184</v>
      </c>
    </row>
    <row r="201" spans="1:19" ht="14.1" customHeight="1">
      <c r="A201" s="74">
        <v>201</v>
      </c>
      <c r="B201" s="300" t="s">
        <v>32</v>
      </c>
      <c r="C201" s="300" t="s">
        <v>106</v>
      </c>
      <c r="D201" s="328" t="s">
        <v>258</v>
      </c>
      <c r="E201" s="329" t="s">
        <v>351</v>
      </c>
      <c r="F201" s="70" t="s">
        <v>147</v>
      </c>
      <c r="G201" s="70" t="s">
        <v>61</v>
      </c>
      <c r="H201" s="335" t="s">
        <v>145</v>
      </c>
      <c r="I201" s="330">
        <v>5.3</v>
      </c>
      <c r="J201" s="331">
        <f t="shared" si="6"/>
        <v>400</v>
      </c>
      <c r="K201" s="260">
        <v>200</v>
      </c>
      <c r="L201" s="260">
        <v>200</v>
      </c>
      <c r="M201" s="259" t="e">
        <f>IF(K201="nio",0,IF(K201&gt;0,K201*I201/O201,0))*VLOOKUP(B201,'2-Kosten per locatie'!$A$14:$C$21,3,FALSE)</f>
        <v>#DIV/0!</v>
      </c>
      <c r="N201" s="259" t="e">
        <f>IF(L201&gt;0,L201*I201/P201,0)*VLOOKUP(B201,'2-Kosten per locatie'!$A$14:$C$21,3,FALSE)</f>
        <v>#DIV/0!</v>
      </c>
      <c r="O201" s="332">
        <f>IF(K201="nio",0,IF(K201&gt;0,VLOOKUP(G201,'3-Productie normen'!A:L,VLOOKUP(K201,'3-Productie normen'!$B$34:$C$41,2,FALSE),FALSE)))</f>
        <v>0</v>
      </c>
      <c r="P201" s="332">
        <f t="shared" si="7"/>
        <v>0</v>
      </c>
      <c r="Q201" s="333"/>
      <c r="S201" s="334">
        <f t="shared" si="8"/>
        <v>2120</v>
      </c>
    </row>
    <row r="202" spans="1:19" ht="14.1" customHeight="1">
      <c r="A202" s="74">
        <v>202</v>
      </c>
      <c r="B202" s="300" t="s">
        <v>32</v>
      </c>
      <c r="C202" s="300" t="s">
        <v>106</v>
      </c>
      <c r="D202" s="328" t="s">
        <v>258</v>
      </c>
      <c r="E202" s="255" t="s">
        <v>352</v>
      </c>
      <c r="F202" s="84" t="s">
        <v>124</v>
      </c>
      <c r="G202" s="84" t="s">
        <v>74</v>
      </c>
      <c r="H202" s="70" t="s">
        <v>113</v>
      </c>
      <c r="I202" s="330">
        <v>3.31</v>
      </c>
      <c r="J202" s="331">
        <f t="shared" ref="J202:J265" si="9">SUM(K202:L202)</f>
        <v>0</v>
      </c>
      <c r="K202" s="260" t="s">
        <v>120</v>
      </c>
      <c r="L202" s="260"/>
      <c r="M202" s="259">
        <f>IF(K202="nio",0,IF(K202&gt;0,K202*I202/O202,0))*VLOOKUP(B202,'2-Kosten per locatie'!$A$14:$C$21,3,FALSE)</f>
        <v>0</v>
      </c>
      <c r="N202" s="259">
        <f>IF(L202&gt;0,L202*I202/P202,0)*VLOOKUP(B202,'2-Kosten per locatie'!$A$14:$C$21,3,FALSE)</f>
        <v>0</v>
      </c>
      <c r="O202" s="332">
        <f>IF(K202="nio",0,IF(K202&gt;0,VLOOKUP(G202,'3-Productie normen'!A:L,VLOOKUP(K202,'3-Productie normen'!$B$34:$C$41,2,FALSE),FALSE)))</f>
        <v>0</v>
      </c>
      <c r="P202" s="332">
        <f t="shared" ref="P202:P265" si="10">IF(L202&gt;0,O202*$P$8,0)</f>
        <v>0</v>
      </c>
      <c r="Q202" s="333"/>
      <c r="S202" s="334">
        <f t="shared" ref="S202:S265" si="11">J202*I202</f>
        <v>0</v>
      </c>
    </row>
    <row r="203" spans="1:19" ht="14.1" customHeight="1">
      <c r="A203" s="74">
        <v>203</v>
      </c>
      <c r="B203" s="300" t="s">
        <v>32</v>
      </c>
      <c r="C203" s="300" t="s">
        <v>106</v>
      </c>
      <c r="D203" s="328" t="s">
        <v>258</v>
      </c>
      <c r="E203" s="329" t="s">
        <v>353</v>
      </c>
      <c r="F203" s="70" t="s">
        <v>207</v>
      </c>
      <c r="G203" s="70" t="s">
        <v>74</v>
      </c>
      <c r="H203" s="70" t="s">
        <v>113</v>
      </c>
      <c r="I203" s="330">
        <v>1.63</v>
      </c>
      <c r="J203" s="331">
        <f t="shared" si="9"/>
        <v>0</v>
      </c>
      <c r="K203" s="260" t="s">
        <v>120</v>
      </c>
      <c r="L203" s="260"/>
      <c r="M203" s="259">
        <f>IF(K203="nio",0,IF(K203&gt;0,K203*I203/O203,0))*VLOOKUP(B203,'2-Kosten per locatie'!$A$14:$C$21,3,FALSE)</f>
        <v>0</v>
      </c>
      <c r="N203" s="259">
        <f>IF(L203&gt;0,L203*I203/P203,0)*VLOOKUP(B203,'2-Kosten per locatie'!$A$14:$C$21,3,FALSE)</f>
        <v>0</v>
      </c>
      <c r="O203" s="332">
        <f>IF(K203="nio",0,IF(K203&gt;0,VLOOKUP(G203,'3-Productie normen'!A:L,VLOOKUP(K203,'3-Productie normen'!$B$34:$C$41,2,FALSE),FALSE)))</f>
        <v>0</v>
      </c>
      <c r="P203" s="332">
        <f t="shared" si="10"/>
        <v>0</v>
      </c>
      <c r="Q203" s="333"/>
      <c r="S203" s="334">
        <f t="shared" si="11"/>
        <v>0</v>
      </c>
    </row>
    <row r="204" spans="1:19" ht="14.1" customHeight="1">
      <c r="A204" s="74">
        <v>204</v>
      </c>
      <c r="B204" s="300" t="s">
        <v>32</v>
      </c>
      <c r="C204" s="300" t="s">
        <v>106</v>
      </c>
      <c r="D204" s="328" t="s">
        <v>258</v>
      </c>
      <c r="E204" s="329" t="s">
        <v>354</v>
      </c>
      <c r="F204" s="300" t="s">
        <v>122</v>
      </c>
      <c r="G204" s="300" t="s">
        <v>59</v>
      </c>
      <c r="H204" s="70" t="s">
        <v>113</v>
      </c>
      <c r="I204" s="336">
        <v>49.99</v>
      </c>
      <c r="J204" s="331">
        <f t="shared" si="9"/>
        <v>200</v>
      </c>
      <c r="K204" s="260">
        <v>200</v>
      </c>
      <c r="L204" s="260"/>
      <c r="M204" s="259" t="e">
        <f>IF(K204="nio",0,IF(K204&gt;0,K204*I204/O204,0))*VLOOKUP(B204,'2-Kosten per locatie'!$A$14:$C$21,3,FALSE)</f>
        <v>#DIV/0!</v>
      </c>
      <c r="N204" s="259">
        <f>IF(L204&gt;0,L204*I204/P204,0)*VLOOKUP(B204,'2-Kosten per locatie'!$A$14:$C$21,3,FALSE)</f>
        <v>0</v>
      </c>
      <c r="O204" s="332">
        <f>IF(K204="nio",0,IF(K204&gt;0,VLOOKUP(G204,'3-Productie normen'!A:L,VLOOKUP(K204,'3-Productie normen'!$B$34:$C$41,2,FALSE),FALSE)))</f>
        <v>0</v>
      </c>
      <c r="P204" s="332">
        <f t="shared" si="10"/>
        <v>0</v>
      </c>
      <c r="Q204" s="333"/>
      <c r="S204" s="334">
        <f t="shared" si="11"/>
        <v>9998</v>
      </c>
    </row>
    <row r="205" spans="1:19" ht="14.1" customHeight="1">
      <c r="A205" s="74">
        <v>205</v>
      </c>
      <c r="B205" s="300" t="s">
        <v>32</v>
      </c>
      <c r="C205" s="300" t="s">
        <v>106</v>
      </c>
      <c r="D205" s="328" t="s">
        <v>258</v>
      </c>
      <c r="E205" s="329" t="s">
        <v>355</v>
      </c>
      <c r="F205" s="300" t="s">
        <v>267</v>
      </c>
      <c r="G205" s="300" t="s">
        <v>76</v>
      </c>
      <c r="H205" s="70" t="s">
        <v>113</v>
      </c>
      <c r="I205" s="336">
        <v>0.59</v>
      </c>
      <c r="J205" s="331">
        <f t="shared" si="9"/>
        <v>0</v>
      </c>
      <c r="K205" s="260" t="s">
        <v>120</v>
      </c>
      <c r="L205" s="260"/>
      <c r="M205" s="259">
        <f>IF(K205="nio",0,IF(K205&gt;0,K205*I205/O205,0))*VLOOKUP(B205,'2-Kosten per locatie'!$A$14:$C$21,3,FALSE)</f>
        <v>0</v>
      </c>
      <c r="N205" s="259">
        <f>IF(L205&gt;0,L205*I205/P205,0)*VLOOKUP(B205,'2-Kosten per locatie'!$A$14:$C$21,3,FALSE)</f>
        <v>0</v>
      </c>
      <c r="O205" s="332">
        <f>IF(K205="nio",0,IF(K205&gt;0,VLOOKUP(G205,'3-Productie normen'!A:L,VLOOKUP(K205,'3-Productie normen'!$B$34:$C$41,2,FALSE),FALSE)))</f>
        <v>0</v>
      </c>
      <c r="P205" s="332">
        <f t="shared" si="10"/>
        <v>0</v>
      </c>
      <c r="Q205" s="333"/>
      <c r="S205" s="334">
        <f t="shared" si="11"/>
        <v>0</v>
      </c>
    </row>
    <row r="206" spans="1:19" ht="14.1" customHeight="1">
      <c r="A206" s="74">
        <v>206</v>
      </c>
      <c r="B206" s="300" t="s">
        <v>32</v>
      </c>
      <c r="C206" s="300" t="s">
        <v>106</v>
      </c>
      <c r="D206" s="328" t="s">
        <v>258</v>
      </c>
      <c r="E206" s="329" t="s">
        <v>356</v>
      </c>
      <c r="F206" s="300" t="s">
        <v>139</v>
      </c>
      <c r="G206" s="300" t="s">
        <v>58</v>
      </c>
      <c r="H206" s="70" t="s">
        <v>113</v>
      </c>
      <c r="I206" s="336">
        <v>10.58</v>
      </c>
      <c r="J206" s="331">
        <f t="shared" si="9"/>
        <v>200</v>
      </c>
      <c r="K206" s="260">
        <v>200</v>
      </c>
      <c r="L206" s="260"/>
      <c r="M206" s="259" t="e">
        <f>IF(K206="nio",0,IF(K206&gt;0,K206*I206/O206,0))*VLOOKUP(B206,'2-Kosten per locatie'!$A$14:$C$21,3,FALSE)</f>
        <v>#DIV/0!</v>
      </c>
      <c r="N206" s="259">
        <f>IF(L206&gt;0,L206*I206/P206,0)*VLOOKUP(B206,'2-Kosten per locatie'!$A$14:$C$21,3,FALSE)</f>
        <v>0</v>
      </c>
      <c r="O206" s="332">
        <f>IF(K206="nio",0,IF(K206&gt;0,VLOOKUP(G206,'3-Productie normen'!A:L,VLOOKUP(K206,'3-Productie normen'!$B$34:$C$41,2,FALSE),FALSE)))</f>
        <v>0</v>
      </c>
      <c r="P206" s="332">
        <f t="shared" si="10"/>
        <v>0</v>
      </c>
      <c r="Q206" s="333"/>
      <c r="S206" s="334">
        <f t="shared" si="11"/>
        <v>2116</v>
      </c>
    </row>
    <row r="207" spans="1:19" ht="14.1" customHeight="1">
      <c r="A207" s="74">
        <v>207</v>
      </c>
      <c r="B207" s="300" t="s">
        <v>32</v>
      </c>
      <c r="C207" s="300" t="s">
        <v>106</v>
      </c>
      <c r="D207" s="328" t="s">
        <v>258</v>
      </c>
      <c r="E207" s="329" t="s">
        <v>357</v>
      </c>
      <c r="F207" s="70" t="s">
        <v>139</v>
      </c>
      <c r="G207" s="70" t="s">
        <v>58</v>
      </c>
      <c r="H207" s="70" t="s">
        <v>113</v>
      </c>
      <c r="I207" s="336">
        <v>10.3</v>
      </c>
      <c r="J207" s="331">
        <f t="shared" si="9"/>
        <v>200</v>
      </c>
      <c r="K207" s="260">
        <v>200</v>
      </c>
      <c r="L207" s="260"/>
      <c r="M207" s="259" t="e">
        <f>IF(K207="nio",0,IF(K207&gt;0,K207*I207/O207,0))*VLOOKUP(B207,'2-Kosten per locatie'!$A$14:$C$21,3,FALSE)</f>
        <v>#DIV/0!</v>
      </c>
      <c r="N207" s="259">
        <f>IF(L207&gt;0,L207*I207/P207,0)*VLOOKUP(B207,'2-Kosten per locatie'!$A$14:$C$21,3,FALSE)</f>
        <v>0</v>
      </c>
      <c r="O207" s="332">
        <f>IF(K207="nio",0,IF(K207&gt;0,VLOOKUP(G207,'3-Productie normen'!A:L,VLOOKUP(K207,'3-Productie normen'!$B$34:$C$41,2,FALSE),FALSE)))</f>
        <v>0</v>
      </c>
      <c r="P207" s="332">
        <f t="shared" si="10"/>
        <v>0</v>
      </c>
      <c r="Q207" s="333"/>
      <c r="S207" s="334">
        <f t="shared" si="11"/>
        <v>2060</v>
      </c>
    </row>
    <row r="208" spans="1:19" ht="14.1" customHeight="1">
      <c r="A208" s="74">
        <v>208</v>
      </c>
      <c r="B208" s="300" t="s">
        <v>32</v>
      </c>
      <c r="C208" s="300" t="s">
        <v>106</v>
      </c>
      <c r="D208" s="328" t="s">
        <v>258</v>
      </c>
      <c r="E208" s="329" t="s">
        <v>358</v>
      </c>
      <c r="F208" s="70" t="s">
        <v>190</v>
      </c>
      <c r="G208" s="70" t="s">
        <v>66</v>
      </c>
      <c r="H208" s="70" t="s">
        <v>113</v>
      </c>
      <c r="I208" s="336">
        <v>90.19</v>
      </c>
      <c r="J208" s="331">
        <f t="shared" si="9"/>
        <v>120</v>
      </c>
      <c r="K208" s="260">
        <v>120</v>
      </c>
      <c r="L208" s="260"/>
      <c r="M208" s="259" t="e">
        <f>IF(K208="nio",0,IF(K208&gt;0,K208*I208/O208,0))*VLOOKUP(B208,'2-Kosten per locatie'!$A$14:$C$21,3,FALSE)</f>
        <v>#DIV/0!</v>
      </c>
      <c r="N208" s="259">
        <f>IF(L208&gt;0,L208*I208/P208,0)*VLOOKUP(B208,'2-Kosten per locatie'!$A$14:$C$21,3,FALSE)</f>
        <v>0</v>
      </c>
      <c r="O208" s="332">
        <f>IF(K208="nio",0,IF(K208&gt;0,VLOOKUP(G208,'3-Productie normen'!A:L,VLOOKUP(K208,'3-Productie normen'!$B$34:$C$41,2,FALSE),FALSE)))</f>
        <v>0</v>
      </c>
      <c r="P208" s="332">
        <f t="shared" si="10"/>
        <v>0</v>
      </c>
      <c r="Q208" s="333"/>
      <c r="S208" s="334">
        <f t="shared" si="11"/>
        <v>10822.8</v>
      </c>
    </row>
    <row r="209" spans="1:19" ht="14.1" customHeight="1">
      <c r="A209" s="74">
        <v>209</v>
      </c>
      <c r="B209" s="300" t="s">
        <v>32</v>
      </c>
      <c r="C209" s="300" t="s">
        <v>106</v>
      </c>
      <c r="D209" s="328" t="s">
        <v>258</v>
      </c>
      <c r="E209" s="329" t="s">
        <v>359</v>
      </c>
      <c r="F209" s="70" t="s">
        <v>135</v>
      </c>
      <c r="G209" s="70" t="s">
        <v>70</v>
      </c>
      <c r="H209" s="70" t="s">
        <v>113</v>
      </c>
      <c r="I209" s="336">
        <v>21.96</v>
      </c>
      <c r="J209" s="331">
        <f t="shared" si="9"/>
        <v>120</v>
      </c>
      <c r="K209" s="260">
        <v>120</v>
      </c>
      <c r="L209" s="260"/>
      <c r="M209" s="259" t="e">
        <f>IF(K209="nio",0,IF(K209&gt;0,K209*I209/O209,0))*VLOOKUP(B209,'2-Kosten per locatie'!$A$14:$C$21,3,FALSE)</f>
        <v>#DIV/0!</v>
      </c>
      <c r="N209" s="259">
        <f>IF(L209&gt;0,L209*I209/P209,0)*VLOOKUP(B209,'2-Kosten per locatie'!$A$14:$C$21,3,FALSE)</f>
        <v>0</v>
      </c>
      <c r="O209" s="332">
        <f>IF(K209="nio",0,IF(K209&gt;0,VLOOKUP(G209,'3-Productie normen'!A:L,VLOOKUP(K209,'3-Productie normen'!$B$34:$C$41,2,FALSE),FALSE)))</f>
        <v>0</v>
      </c>
      <c r="P209" s="332">
        <f t="shared" si="10"/>
        <v>0</v>
      </c>
      <c r="Q209" s="333"/>
      <c r="S209" s="334">
        <f t="shared" si="11"/>
        <v>2635.2000000000003</v>
      </c>
    </row>
    <row r="210" spans="1:19" ht="14.1" customHeight="1">
      <c r="A210" s="74">
        <v>210</v>
      </c>
      <c r="B210" s="300" t="s">
        <v>32</v>
      </c>
      <c r="C210" s="300" t="s">
        <v>106</v>
      </c>
      <c r="D210" s="328" t="s">
        <v>258</v>
      </c>
      <c r="E210" s="329" t="s">
        <v>360</v>
      </c>
      <c r="F210" s="70" t="s">
        <v>135</v>
      </c>
      <c r="G210" s="70" t="s">
        <v>70</v>
      </c>
      <c r="H210" s="70" t="s">
        <v>113</v>
      </c>
      <c r="I210" s="336">
        <v>15.69</v>
      </c>
      <c r="J210" s="331">
        <f t="shared" si="9"/>
        <v>120</v>
      </c>
      <c r="K210" s="260">
        <v>120</v>
      </c>
      <c r="L210" s="260"/>
      <c r="M210" s="259" t="e">
        <f>IF(K210="nio",0,IF(K210&gt;0,K210*I210/O210,0))*VLOOKUP(B210,'2-Kosten per locatie'!$A$14:$C$21,3,FALSE)</f>
        <v>#DIV/0!</v>
      </c>
      <c r="N210" s="259">
        <f>IF(L210&gt;0,L210*I210/P210,0)*VLOOKUP(B210,'2-Kosten per locatie'!$A$14:$C$21,3,FALSE)</f>
        <v>0</v>
      </c>
      <c r="O210" s="332">
        <f>IF(K210="nio",0,IF(K210&gt;0,VLOOKUP(G210,'3-Productie normen'!A:L,VLOOKUP(K210,'3-Productie normen'!$B$34:$C$41,2,FALSE),FALSE)))</f>
        <v>0</v>
      </c>
      <c r="P210" s="332">
        <f t="shared" si="10"/>
        <v>0</v>
      </c>
      <c r="Q210" s="333"/>
      <c r="S210" s="334">
        <f t="shared" si="11"/>
        <v>1882.8</v>
      </c>
    </row>
    <row r="211" spans="1:19" ht="14.1" customHeight="1">
      <c r="A211" s="74">
        <v>211</v>
      </c>
      <c r="B211" s="300" t="s">
        <v>32</v>
      </c>
      <c r="C211" s="300" t="s">
        <v>106</v>
      </c>
      <c r="D211" s="328" t="s">
        <v>258</v>
      </c>
      <c r="E211" s="329" t="s">
        <v>361</v>
      </c>
      <c r="F211" s="300" t="s">
        <v>279</v>
      </c>
      <c r="G211" s="300" t="s">
        <v>64</v>
      </c>
      <c r="H211" s="70" t="s">
        <v>113</v>
      </c>
      <c r="I211" s="336">
        <v>37.54</v>
      </c>
      <c r="J211" s="331">
        <f t="shared" si="9"/>
        <v>120</v>
      </c>
      <c r="K211" s="260">
        <v>120</v>
      </c>
      <c r="L211" s="260"/>
      <c r="M211" s="259" t="e">
        <f>IF(K211="nio",0,IF(K211&gt;0,K211*I211/O211,0))*VLOOKUP(B211,'2-Kosten per locatie'!$A$14:$C$21,3,FALSE)</f>
        <v>#DIV/0!</v>
      </c>
      <c r="N211" s="259">
        <f>IF(L211&gt;0,L211*I211/P211,0)*VLOOKUP(B211,'2-Kosten per locatie'!$A$14:$C$21,3,FALSE)</f>
        <v>0</v>
      </c>
      <c r="O211" s="332">
        <f>IF(K211="nio",0,IF(K211&gt;0,VLOOKUP(G211,'3-Productie normen'!A:L,VLOOKUP(K211,'3-Productie normen'!$B$34:$C$41,2,FALSE),FALSE)))</f>
        <v>0</v>
      </c>
      <c r="P211" s="332">
        <f t="shared" si="10"/>
        <v>0</v>
      </c>
      <c r="Q211" s="333"/>
      <c r="S211" s="334">
        <f t="shared" si="11"/>
        <v>4504.8</v>
      </c>
    </row>
    <row r="212" spans="1:19" ht="14.1" customHeight="1">
      <c r="A212" s="74">
        <v>212</v>
      </c>
      <c r="B212" s="300" t="s">
        <v>32</v>
      </c>
      <c r="C212" s="300" t="s">
        <v>106</v>
      </c>
      <c r="D212" s="328" t="s">
        <v>258</v>
      </c>
      <c r="E212" s="329" t="s">
        <v>362</v>
      </c>
      <c r="F212" s="300" t="s">
        <v>279</v>
      </c>
      <c r="G212" s="300" t="s">
        <v>64</v>
      </c>
      <c r="H212" s="70" t="s">
        <v>113</v>
      </c>
      <c r="I212" s="336">
        <v>37.54</v>
      </c>
      <c r="J212" s="331">
        <f t="shared" si="9"/>
        <v>120</v>
      </c>
      <c r="K212" s="260">
        <v>120</v>
      </c>
      <c r="L212" s="260"/>
      <c r="M212" s="259" t="e">
        <f>IF(K212="nio",0,IF(K212&gt;0,K212*I212/O212,0))*VLOOKUP(B212,'2-Kosten per locatie'!$A$14:$C$21,3,FALSE)</f>
        <v>#DIV/0!</v>
      </c>
      <c r="N212" s="259">
        <f>IF(L212&gt;0,L212*I212/P212,0)*VLOOKUP(B212,'2-Kosten per locatie'!$A$14:$C$21,3,FALSE)</f>
        <v>0</v>
      </c>
      <c r="O212" s="332">
        <f>IF(K212="nio",0,IF(K212&gt;0,VLOOKUP(G212,'3-Productie normen'!A:L,VLOOKUP(K212,'3-Productie normen'!$B$34:$C$41,2,FALSE),FALSE)))</f>
        <v>0</v>
      </c>
      <c r="P212" s="332">
        <f t="shared" si="10"/>
        <v>0</v>
      </c>
      <c r="Q212" s="333"/>
      <c r="S212" s="334">
        <f t="shared" si="11"/>
        <v>4504.8</v>
      </c>
    </row>
    <row r="213" spans="1:19" ht="14.1" customHeight="1">
      <c r="A213" s="74">
        <v>213</v>
      </c>
      <c r="B213" s="300" t="s">
        <v>32</v>
      </c>
      <c r="C213" s="300" t="s">
        <v>106</v>
      </c>
      <c r="D213" s="328" t="s">
        <v>258</v>
      </c>
      <c r="E213" s="329" t="s">
        <v>363</v>
      </c>
      <c r="F213" s="300" t="s">
        <v>126</v>
      </c>
      <c r="G213" s="300" t="s">
        <v>69</v>
      </c>
      <c r="H213" s="70" t="s">
        <v>113</v>
      </c>
      <c r="I213" s="336">
        <v>15.1</v>
      </c>
      <c r="J213" s="331">
        <f t="shared" si="9"/>
        <v>120</v>
      </c>
      <c r="K213" s="260">
        <v>120</v>
      </c>
      <c r="L213" s="260"/>
      <c r="M213" s="259" t="e">
        <f>IF(K213="nio",0,IF(K213&gt;0,K213*I213/O213,0))*VLOOKUP(B213,'2-Kosten per locatie'!$A$14:$C$21,3,FALSE)</f>
        <v>#DIV/0!</v>
      </c>
      <c r="N213" s="259">
        <f>IF(L213&gt;0,L213*I213/P213,0)*VLOOKUP(B213,'2-Kosten per locatie'!$A$14:$C$21,3,FALSE)</f>
        <v>0</v>
      </c>
      <c r="O213" s="332">
        <f>IF(K213="nio",0,IF(K213&gt;0,VLOOKUP(G213,'3-Productie normen'!A:L,VLOOKUP(K213,'3-Productie normen'!$B$34:$C$41,2,FALSE),FALSE)))</f>
        <v>0</v>
      </c>
      <c r="P213" s="332">
        <f t="shared" si="10"/>
        <v>0</v>
      </c>
      <c r="Q213" s="333"/>
      <c r="S213" s="334">
        <f t="shared" si="11"/>
        <v>1812</v>
      </c>
    </row>
    <row r="214" spans="1:19" ht="14.1" customHeight="1">
      <c r="A214" s="74">
        <v>214</v>
      </c>
      <c r="B214" s="300" t="s">
        <v>32</v>
      </c>
      <c r="C214" s="300" t="s">
        <v>106</v>
      </c>
      <c r="D214" s="328" t="s">
        <v>258</v>
      </c>
      <c r="E214" s="329" t="s">
        <v>364</v>
      </c>
      <c r="F214" s="70" t="s">
        <v>126</v>
      </c>
      <c r="G214" s="70" t="s">
        <v>69</v>
      </c>
      <c r="H214" s="70" t="s">
        <v>113</v>
      </c>
      <c r="I214" s="336">
        <v>15.1</v>
      </c>
      <c r="J214" s="331">
        <f t="shared" si="9"/>
        <v>120</v>
      </c>
      <c r="K214" s="260">
        <v>120</v>
      </c>
      <c r="L214" s="260"/>
      <c r="M214" s="259" t="e">
        <f>IF(K214="nio",0,IF(K214&gt;0,K214*I214/O214,0))*VLOOKUP(B214,'2-Kosten per locatie'!$A$14:$C$21,3,FALSE)</f>
        <v>#DIV/0!</v>
      </c>
      <c r="N214" s="259">
        <f>IF(L214&gt;0,L214*I214/P214,0)*VLOOKUP(B214,'2-Kosten per locatie'!$A$14:$C$21,3,FALSE)</f>
        <v>0</v>
      </c>
      <c r="O214" s="332">
        <f>IF(K214="nio",0,IF(K214&gt;0,VLOOKUP(G214,'3-Productie normen'!A:L,VLOOKUP(K214,'3-Productie normen'!$B$34:$C$41,2,FALSE),FALSE)))</f>
        <v>0</v>
      </c>
      <c r="P214" s="332">
        <f t="shared" si="10"/>
        <v>0</v>
      </c>
      <c r="Q214" s="333"/>
      <c r="S214" s="334">
        <f t="shared" si="11"/>
        <v>1812</v>
      </c>
    </row>
    <row r="215" spans="1:19" ht="14.1" customHeight="1">
      <c r="A215" s="74">
        <v>215</v>
      </c>
      <c r="B215" s="300" t="s">
        <v>32</v>
      </c>
      <c r="C215" s="300" t="s">
        <v>106</v>
      </c>
      <c r="D215" s="328" t="s">
        <v>258</v>
      </c>
      <c r="E215" s="329" t="s">
        <v>365</v>
      </c>
      <c r="F215" s="70" t="s">
        <v>135</v>
      </c>
      <c r="G215" s="70" t="s">
        <v>70</v>
      </c>
      <c r="H215" s="70" t="s">
        <v>113</v>
      </c>
      <c r="I215" s="336">
        <v>14.9</v>
      </c>
      <c r="J215" s="331">
        <f t="shared" si="9"/>
        <v>120</v>
      </c>
      <c r="K215" s="260">
        <v>120</v>
      </c>
      <c r="L215" s="260"/>
      <c r="M215" s="259" t="e">
        <f>IF(K215="nio",0,IF(K215&gt;0,K215*I215/O215,0))*VLOOKUP(B215,'2-Kosten per locatie'!$A$14:$C$21,3,FALSE)</f>
        <v>#DIV/0!</v>
      </c>
      <c r="N215" s="259">
        <f>IF(L215&gt;0,L215*I215/P215,0)*VLOOKUP(B215,'2-Kosten per locatie'!$A$14:$C$21,3,FALSE)</f>
        <v>0</v>
      </c>
      <c r="O215" s="332">
        <f>IF(K215="nio",0,IF(K215&gt;0,VLOOKUP(G215,'3-Productie normen'!A:L,VLOOKUP(K215,'3-Productie normen'!$B$34:$C$41,2,FALSE),FALSE)))</f>
        <v>0</v>
      </c>
      <c r="P215" s="332">
        <f t="shared" si="10"/>
        <v>0</v>
      </c>
      <c r="Q215" s="333"/>
      <c r="S215" s="334">
        <f t="shared" si="11"/>
        <v>1788</v>
      </c>
    </row>
    <row r="216" spans="1:19" ht="14.1" customHeight="1">
      <c r="A216" s="74">
        <v>216</v>
      </c>
      <c r="B216" s="300" t="s">
        <v>32</v>
      </c>
      <c r="C216" s="300" t="s">
        <v>106</v>
      </c>
      <c r="D216" s="328" t="s">
        <v>258</v>
      </c>
      <c r="E216" s="329" t="s">
        <v>366</v>
      </c>
      <c r="F216" s="70" t="s">
        <v>122</v>
      </c>
      <c r="G216" s="70" t="s">
        <v>59</v>
      </c>
      <c r="H216" s="70" t="s">
        <v>113</v>
      </c>
      <c r="I216" s="336">
        <v>51.14</v>
      </c>
      <c r="J216" s="331">
        <f t="shared" si="9"/>
        <v>200</v>
      </c>
      <c r="K216" s="260">
        <v>200</v>
      </c>
      <c r="L216" s="260"/>
      <c r="M216" s="259" t="e">
        <f>IF(K216="nio",0,IF(K216&gt;0,K216*I216/O216,0))*VLOOKUP(B216,'2-Kosten per locatie'!$A$14:$C$21,3,FALSE)</f>
        <v>#DIV/0!</v>
      </c>
      <c r="N216" s="259">
        <f>IF(L216&gt;0,L216*I216/P216,0)*VLOOKUP(B216,'2-Kosten per locatie'!$A$14:$C$21,3,FALSE)</f>
        <v>0</v>
      </c>
      <c r="O216" s="332">
        <f>IF(K216="nio",0,IF(K216&gt;0,VLOOKUP(G216,'3-Productie normen'!A:L,VLOOKUP(K216,'3-Productie normen'!$B$34:$C$41,2,FALSE),FALSE)))</f>
        <v>0</v>
      </c>
      <c r="P216" s="332">
        <f t="shared" si="10"/>
        <v>0</v>
      </c>
      <c r="Q216" s="333"/>
      <c r="S216" s="334">
        <f t="shared" si="11"/>
        <v>10228</v>
      </c>
    </row>
    <row r="217" spans="1:19" ht="14.1" customHeight="1">
      <c r="A217" s="74">
        <v>217</v>
      </c>
      <c r="B217" s="300" t="s">
        <v>32</v>
      </c>
      <c r="C217" s="300" t="s">
        <v>106</v>
      </c>
      <c r="D217" s="328" t="s">
        <v>258</v>
      </c>
      <c r="E217" s="329" t="s">
        <v>367</v>
      </c>
      <c r="F217" s="70" t="s">
        <v>267</v>
      </c>
      <c r="G217" s="70" t="s">
        <v>76</v>
      </c>
      <c r="H217" s="70" t="s">
        <v>113</v>
      </c>
      <c r="I217" s="336">
        <v>0.59</v>
      </c>
      <c r="J217" s="331">
        <f t="shared" si="9"/>
        <v>0</v>
      </c>
      <c r="K217" s="260" t="s">
        <v>120</v>
      </c>
      <c r="L217" s="260"/>
      <c r="M217" s="259">
        <f>IF(K217="nio",0,IF(K217&gt;0,K217*I217/O217,0))*VLOOKUP(B217,'2-Kosten per locatie'!$A$14:$C$21,3,FALSE)</f>
        <v>0</v>
      </c>
      <c r="N217" s="259">
        <f>IF(L217&gt;0,L217*I217/P217,0)*VLOOKUP(B217,'2-Kosten per locatie'!$A$14:$C$21,3,FALSE)</f>
        <v>0</v>
      </c>
      <c r="O217" s="332">
        <f>IF(K217="nio",0,IF(K217&gt;0,VLOOKUP(G217,'3-Productie normen'!A:L,VLOOKUP(K217,'3-Productie normen'!$B$34:$C$41,2,FALSE),FALSE)))</f>
        <v>0</v>
      </c>
      <c r="P217" s="332">
        <f t="shared" si="10"/>
        <v>0</v>
      </c>
      <c r="Q217" s="333"/>
      <c r="S217" s="334">
        <f t="shared" si="11"/>
        <v>0</v>
      </c>
    </row>
    <row r="218" spans="1:19" ht="14.1" customHeight="1">
      <c r="A218" s="74">
        <v>218</v>
      </c>
      <c r="B218" s="300" t="s">
        <v>32</v>
      </c>
      <c r="C218" s="300" t="s">
        <v>106</v>
      </c>
      <c r="D218" s="328" t="s">
        <v>258</v>
      </c>
      <c r="E218" s="329" t="s">
        <v>368</v>
      </c>
      <c r="F218" s="337" t="s">
        <v>135</v>
      </c>
      <c r="G218" s="337" t="s">
        <v>70</v>
      </c>
      <c r="H218" s="70" t="s">
        <v>113</v>
      </c>
      <c r="I218" s="336">
        <v>7.14</v>
      </c>
      <c r="J218" s="331">
        <f t="shared" si="9"/>
        <v>120</v>
      </c>
      <c r="K218" s="260">
        <v>120</v>
      </c>
      <c r="L218" s="260"/>
      <c r="M218" s="259" t="e">
        <f>IF(K218="nio",0,IF(K218&gt;0,K218*I218/O218,0))*VLOOKUP(B218,'2-Kosten per locatie'!$A$14:$C$21,3,FALSE)</f>
        <v>#DIV/0!</v>
      </c>
      <c r="N218" s="259">
        <f>IF(L218&gt;0,L218*I218/P218,0)*VLOOKUP(B218,'2-Kosten per locatie'!$A$14:$C$21,3,FALSE)</f>
        <v>0</v>
      </c>
      <c r="O218" s="332">
        <f>IF(K218="nio",0,IF(K218&gt;0,VLOOKUP(G218,'3-Productie normen'!A:L,VLOOKUP(K218,'3-Productie normen'!$B$34:$C$41,2,FALSE),FALSE)))</f>
        <v>0</v>
      </c>
      <c r="P218" s="332">
        <f t="shared" si="10"/>
        <v>0</v>
      </c>
      <c r="Q218" s="333"/>
      <c r="S218" s="334">
        <f t="shared" si="11"/>
        <v>856.8</v>
      </c>
    </row>
    <row r="219" spans="1:19" ht="14.1" customHeight="1">
      <c r="A219" s="74">
        <v>219</v>
      </c>
      <c r="B219" s="300" t="s">
        <v>32</v>
      </c>
      <c r="C219" s="300" t="s">
        <v>106</v>
      </c>
      <c r="D219" s="328" t="s">
        <v>258</v>
      </c>
      <c r="E219" s="329" t="s">
        <v>369</v>
      </c>
      <c r="F219" s="70" t="s">
        <v>194</v>
      </c>
      <c r="G219" s="70" t="s">
        <v>65</v>
      </c>
      <c r="H219" s="70" t="s">
        <v>113</v>
      </c>
      <c r="I219" s="336">
        <v>48.97</v>
      </c>
      <c r="J219" s="331">
        <f t="shared" si="9"/>
        <v>120</v>
      </c>
      <c r="K219" s="260">
        <v>120</v>
      </c>
      <c r="L219" s="260"/>
      <c r="M219" s="259" t="e">
        <f>IF(K219="nio",0,IF(K219&gt;0,K219*I219/O219,0))*VLOOKUP(B219,'2-Kosten per locatie'!$A$14:$C$21,3,FALSE)</f>
        <v>#DIV/0!</v>
      </c>
      <c r="N219" s="259">
        <f>IF(L219&gt;0,L219*I219/P219,0)*VLOOKUP(B219,'2-Kosten per locatie'!$A$14:$C$21,3,FALSE)</f>
        <v>0</v>
      </c>
      <c r="O219" s="332">
        <f>IF(K219="nio",0,IF(K219&gt;0,VLOOKUP(G219,'3-Productie normen'!A:L,VLOOKUP(K219,'3-Productie normen'!$B$34:$C$41,2,FALSE),FALSE)))</f>
        <v>0</v>
      </c>
      <c r="P219" s="332">
        <f t="shared" si="10"/>
        <v>0</v>
      </c>
      <c r="Q219" s="333"/>
      <c r="S219" s="334">
        <f t="shared" si="11"/>
        <v>5876.4</v>
      </c>
    </row>
    <row r="220" spans="1:19" ht="14.1" customHeight="1">
      <c r="A220" s="74">
        <v>220</v>
      </c>
      <c r="B220" s="300" t="s">
        <v>32</v>
      </c>
      <c r="C220" s="300" t="s">
        <v>106</v>
      </c>
      <c r="D220" s="85" t="s">
        <v>258</v>
      </c>
      <c r="E220" s="255" t="s">
        <v>370</v>
      </c>
      <c r="F220" s="84" t="s">
        <v>194</v>
      </c>
      <c r="G220" s="84" t="s">
        <v>65</v>
      </c>
      <c r="H220" s="70" t="s">
        <v>113</v>
      </c>
      <c r="I220" s="336">
        <v>48.97</v>
      </c>
      <c r="J220" s="331">
        <f t="shared" si="9"/>
        <v>120</v>
      </c>
      <c r="K220" s="260">
        <v>120</v>
      </c>
      <c r="L220" s="260"/>
      <c r="M220" s="259" t="e">
        <f>IF(K220="nio",0,IF(K220&gt;0,K220*I220/O220,0))*VLOOKUP(B220,'2-Kosten per locatie'!$A$14:$C$21,3,FALSE)</f>
        <v>#DIV/0!</v>
      </c>
      <c r="N220" s="259">
        <f>IF(L220&gt;0,L220*I220/P220,0)*VLOOKUP(B220,'2-Kosten per locatie'!$A$14:$C$21,3,FALSE)</f>
        <v>0</v>
      </c>
      <c r="O220" s="332">
        <f>IF(K220="nio",0,IF(K220&gt;0,VLOOKUP(G220,'3-Productie normen'!A:L,VLOOKUP(K220,'3-Productie normen'!$B$34:$C$41,2,FALSE),FALSE)))</f>
        <v>0</v>
      </c>
      <c r="P220" s="332">
        <f t="shared" si="10"/>
        <v>0</v>
      </c>
      <c r="Q220" s="333"/>
      <c r="S220" s="334">
        <f t="shared" si="11"/>
        <v>5876.4</v>
      </c>
    </row>
    <row r="221" spans="1:19" ht="14.1" customHeight="1">
      <c r="A221" s="74">
        <v>221</v>
      </c>
      <c r="B221" s="300" t="s">
        <v>32</v>
      </c>
      <c r="C221" s="300" t="s">
        <v>106</v>
      </c>
      <c r="D221" s="328" t="s">
        <v>258</v>
      </c>
      <c r="E221" s="329" t="s">
        <v>371</v>
      </c>
      <c r="F221" s="70" t="s">
        <v>135</v>
      </c>
      <c r="G221" s="70" t="s">
        <v>70</v>
      </c>
      <c r="H221" s="70" t="s">
        <v>113</v>
      </c>
      <c r="I221" s="336">
        <v>7.17</v>
      </c>
      <c r="J221" s="331">
        <f t="shared" si="9"/>
        <v>120</v>
      </c>
      <c r="K221" s="260">
        <v>120</v>
      </c>
      <c r="L221" s="260"/>
      <c r="M221" s="259" t="e">
        <f>IF(K221="nio",0,IF(K221&gt;0,K221*I221/O221,0))*VLOOKUP(B221,'2-Kosten per locatie'!$A$14:$C$21,3,FALSE)</f>
        <v>#DIV/0!</v>
      </c>
      <c r="N221" s="259">
        <f>IF(L221&gt;0,L221*I221/P221,0)*VLOOKUP(B221,'2-Kosten per locatie'!$A$14:$C$21,3,FALSE)</f>
        <v>0</v>
      </c>
      <c r="O221" s="332">
        <f>IF(K221="nio",0,IF(K221&gt;0,VLOOKUP(G221,'3-Productie normen'!A:L,VLOOKUP(K221,'3-Productie normen'!$B$34:$C$41,2,FALSE),FALSE)))</f>
        <v>0</v>
      </c>
      <c r="P221" s="332">
        <f t="shared" si="10"/>
        <v>0</v>
      </c>
      <c r="Q221" s="333"/>
      <c r="S221" s="334">
        <f t="shared" si="11"/>
        <v>860.4</v>
      </c>
    </row>
    <row r="222" spans="1:19" ht="14.1" customHeight="1">
      <c r="A222" s="74">
        <v>222</v>
      </c>
      <c r="B222" s="300" t="s">
        <v>32</v>
      </c>
      <c r="C222" s="300" t="s">
        <v>106</v>
      </c>
      <c r="D222" s="328" t="s">
        <v>372</v>
      </c>
      <c r="E222" s="329" t="s">
        <v>373</v>
      </c>
      <c r="F222" s="70" t="s">
        <v>374</v>
      </c>
      <c r="G222" s="70" t="s">
        <v>60</v>
      </c>
      <c r="H222" s="70" t="s">
        <v>113</v>
      </c>
      <c r="I222" s="336">
        <v>99.79</v>
      </c>
      <c r="J222" s="331">
        <f t="shared" si="9"/>
        <v>400</v>
      </c>
      <c r="K222" s="260">
        <v>200</v>
      </c>
      <c r="L222" s="260">
        <v>200</v>
      </c>
      <c r="M222" s="259" t="e">
        <f>IF(K222="nio",0,IF(K222&gt;0,K222*I222/O222,0))*VLOOKUP(B222,'2-Kosten per locatie'!$A$14:$C$21,3,FALSE)</f>
        <v>#DIV/0!</v>
      </c>
      <c r="N222" s="259" t="e">
        <f>IF(L222&gt;0,L222*I222/P222,0)*VLOOKUP(B222,'2-Kosten per locatie'!$A$14:$C$21,3,FALSE)</f>
        <v>#DIV/0!</v>
      </c>
      <c r="O222" s="332">
        <f>IF(K222="nio",0,IF(K222&gt;0,VLOOKUP(G222,'3-Productie normen'!A:L,VLOOKUP(K222,'3-Productie normen'!$B$34:$C$41,2,FALSE),FALSE)))</f>
        <v>0</v>
      </c>
      <c r="P222" s="332">
        <f t="shared" si="10"/>
        <v>0</v>
      </c>
      <c r="Q222" s="333"/>
      <c r="S222" s="334">
        <f t="shared" si="11"/>
        <v>39916</v>
      </c>
    </row>
    <row r="223" spans="1:19" ht="14.1" customHeight="1">
      <c r="A223" s="74">
        <v>223</v>
      </c>
      <c r="B223" s="300" t="s">
        <v>32</v>
      </c>
      <c r="C223" s="300" t="s">
        <v>106</v>
      </c>
      <c r="D223" s="328" t="s">
        <v>372</v>
      </c>
      <c r="E223" s="329" t="s">
        <v>375</v>
      </c>
      <c r="F223" s="70" t="s">
        <v>262</v>
      </c>
      <c r="G223" s="70" t="s">
        <v>75</v>
      </c>
      <c r="H223" s="70" t="s">
        <v>263</v>
      </c>
      <c r="I223" s="336">
        <v>32.01</v>
      </c>
      <c r="J223" s="331">
        <f t="shared" si="9"/>
        <v>0</v>
      </c>
      <c r="K223" s="260" t="s">
        <v>120</v>
      </c>
      <c r="L223" s="260"/>
      <c r="M223" s="259">
        <f>IF(K223="nio",0,IF(K223&gt;0,K223*I223/O223,0))*VLOOKUP(B223,'2-Kosten per locatie'!$A$14:$C$21,3,FALSE)</f>
        <v>0</v>
      </c>
      <c r="N223" s="259">
        <f>IF(L223&gt;0,L223*I223/P223,0)*VLOOKUP(B223,'2-Kosten per locatie'!$A$14:$C$21,3,FALSE)</f>
        <v>0</v>
      </c>
      <c r="O223" s="332">
        <f>IF(K223="nio",0,IF(K223&gt;0,VLOOKUP(G223,'3-Productie normen'!A:L,VLOOKUP(K223,'3-Productie normen'!$B$34:$C$41,2,FALSE),FALSE)))</f>
        <v>0</v>
      </c>
      <c r="P223" s="332">
        <f t="shared" si="10"/>
        <v>0</v>
      </c>
      <c r="Q223" s="333"/>
      <c r="S223" s="334">
        <f t="shared" si="11"/>
        <v>0</v>
      </c>
    </row>
    <row r="224" spans="1:19" ht="14.1" customHeight="1">
      <c r="A224" s="74">
        <v>224</v>
      </c>
      <c r="B224" s="300" t="s">
        <v>32</v>
      </c>
      <c r="C224" s="300" t="s">
        <v>106</v>
      </c>
      <c r="D224" s="328" t="s">
        <v>372</v>
      </c>
      <c r="E224" s="329" t="s">
        <v>376</v>
      </c>
      <c r="F224" s="70" t="s">
        <v>112</v>
      </c>
      <c r="G224" s="70" t="s">
        <v>58</v>
      </c>
      <c r="H224" s="70" t="s">
        <v>113</v>
      </c>
      <c r="I224" s="336">
        <v>8.5299999999999994</v>
      </c>
      <c r="J224" s="331">
        <f t="shared" si="9"/>
        <v>200</v>
      </c>
      <c r="K224" s="260">
        <v>200</v>
      </c>
      <c r="L224" s="260"/>
      <c r="M224" s="259" t="e">
        <f>IF(K224="nio",0,IF(K224&gt;0,K224*I224/O224,0))*VLOOKUP(B224,'2-Kosten per locatie'!$A$14:$C$21,3,FALSE)</f>
        <v>#DIV/0!</v>
      </c>
      <c r="N224" s="259">
        <f>IF(L224&gt;0,L224*I224/P224,0)*VLOOKUP(B224,'2-Kosten per locatie'!$A$14:$C$21,3,FALSE)</f>
        <v>0</v>
      </c>
      <c r="O224" s="332">
        <f>IF(K224="nio",0,IF(K224&gt;0,VLOOKUP(G224,'3-Productie normen'!A:L,VLOOKUP(K224,'3-Productie normen'!$B$34:$C$41,2,FALSE),FALSE)))</f>
        <v>0</v>
      </c>
      <c r="P224" s="332">
        <f t="shared" si="10"/>
        <v>0</v>
      </c>
      <c r="Q224" s="333"/>
      <c r="S224" s="334">
        <f t="shared" si="11"/>
        <v>1705.9999999999998</v>
      </c>
    </row>
    <row r="225" spans="1:19" ht="14.1" customHeight="1">
      <c r="A225" s="74">
        <v>225</v>
      </c>
      <c r="B225" s="300" t="s">
        <v>32</v>
      </c>
      <c r="C225" s="300" t="s">
        <v>106</v>
      </c>
      <c r="D225" s="328" t="s">
        <v>372</v>
      </c>
      <c r="E225" s="329" t="s">
        <v>377</v>
      </c>
      <c r="F225" s="70" t="s">
        <v>126</v>
      </c>
      <c r="G225" s="70" t="s">
        <v>69</v>
      </c>
      <c r="H225" s="70" t="s">
        <v>113</v>
      </c>
      <c r="I225" s="336">
        <v>13.3</v>
      </c>
      <c r="J225" s="331">
        <f t="shared" si="9"/>
        <v>120</v>
      </c>
      <c r="K225" s="260">
        <v>120</v>
      </c>
      <c r="L225" s="260"/>
      <c r="M225" s="259" t="e">
        <f>IF(K225="nio",0,IF(K225&gt;0,K225*I225/O225,0))*VLOOKUP(B225,'2-Kosten per locatie'!$A$14:$C$21,3,FALSE)</f>
        <v>#DIV/0!</v>
      </c>
      <c r="N225" s="259">
        <f>IF(L225&gt;0,L225*I225/P225,0)*VLOOKUP(B225,'2-Kosten per locatie'!$A$14:$C$21,3,FALSE)</f>
        <v>0</v>
      </c>
      <c r="O225" s="332">
        <f>IF(K225="nio",0,IF(K225&gt;0,VLOOKUP(G225,'3-Productie normen'!A:L,VLOOKUP(K225,'3-Productie normen'!$B$34:$C$41,2,FALSE),FALSE)))</f>
        <v>0</v>
      </c>
      <c r="P225" s="332">
        <f t="shared" si="10"/>
        <v>0</v>
      </c>
      <c r="Q225" s="333"/>
      <c r="S225" s="334">
        <f t="shared" si="11"/>
        <v>1596</v>
      </c>
    </row>
    <row r="226" spans="1:19" ht="14.1" customHeight="1">
      <c r="A226" s="74">
        <v>226</v>
      </c>
      <c r="B226" s="300" t="s">
        <v>32</v>
      </c>
      <c r="C226" s="300" t="s">
        <v>106</v>
      </c>
      <c r="D226" s="328" t="s">
        <v>372</v>
      </c>
      <c r="E226" s="329" t="s">
        <v>378</v>
      </c>
      <c r="F226" s="70" t="s">
        <v>126</v>
      </c>
      <c r="G226" s="70" t="s">
        <v>69</v>
      </c>
      <c r="H226" s="70" t="s">
        <v>113</v>
      </c>
      <c r="I226" s="336">
        <v>13.63</v>
      </c>
      <c r="J226" s="331">
        <f t="shared" si="9"/>
        <v>120</v>
      </c>
      <c r="K226" s="260">
        <v>120</v>
      </c>
      <c r="L226" s="260"/>
      <c r="M226" s="259" t="e">
        <f>IF(K226="nio",0,IF(K226&gt;0,K226*I226/O226,0))*VLOOKUP(B226,'2-Kosten per locatie'!$A$14:$C$21,3,FALSE)</f>
        <v>#DIV/0!</v>
      </c>
      <c r="N226" s="259">
        <f>IF(L226&gt;0,L226*I226/P226,0)*VLOOKUP(B226,'2-Kosten per locatie'!$A$14:$C$21,3,FALSE)</f>
        <v>0</v>
      </c>
      <c r="O226" s="332">
        <f>IF(K226="nio",0,IF(K226&gt;0,VLOOKUP(G226,'3-Productie normen'!A:L,VLOOKUP(K226,'3-Productie normen'!$B$34:$C$41,2,FALSE),FALSE)))</f>
        <v>0</v>
      </c>
      <c r="P226" s="332">
        <f t="shared" si="10"/>
        <v>0</v>
      </c>
      <c r="Q226" s="333"/>
      <c r="S226" s="334">
        <f t="shared" si="11"/>
        <v>1635.6000000000001</v>
      </c>
    </row>
    <row r="227" spans="1:19" ht="14.1" customHeight="1">
      <c r="A227" s="74">
        <v>227</v>
      </c>
      <c r="B227" s="300" t="s">
        <v>32</v>
      </c>
      <c r="C227" s="300" t="s">
        <v>106</v>
      </c>
      <c r="D227" s="328" t="s">
        <v>372</v>
      </c>
      <c r="E227" s="329" t="s">
        <v>379</v>
      </c>
      <c r="F227" s="70" t="s">
        <v>133</v>
      </c>
      <c r="G227" s="70" t="s">
        <v>76</v>
      </c>
      <c r="H227" s="70" t="s">
        <v>113</v>
      </c>
      <c r="I227" s="336">
        <v>1.33</v>
      </c>
      <c r="J227" s="331">
        <f t="shared" si="9"/>
        <v>0</v>
      </c>
      <c r="K227" s="260" t="s">
        <v>120</v>
      </c>
      <c r="L227" s="260"/>
      <c r="M227" s="259">
        <f>IF(K227="nio",0,IF(K227&gt;0,K227*I227/O227,0))*VLOOKUP(B227,'2-Kosten per locatie'!$A$14:$C$21,3,FALSE)</f>
        <v>0</v>
      </c>
      <c r="N227" s="259">
        <f>IF(L227&gt;0,L227*I227/P227,0)*VLOOKUP(B227,'2-Kosten per locatie'!$A$14:$C$21,3,FALSE)</f>
        <v>0</v>
      </c>
      <c r="O227" s="332">
        <f>IF(K227="nio",0,IF(K227&gt;0,VLOOKUP(G227,'3-Productie normen'!A:L,VLOOKUP(K227,'3-Productie normen'!$B$34:$C$41,2,FALSE),FALSE)))</f>
        <v>0</v>
      </c>
      <c r="P227" s="332">
        <f t="shared" si="10"/>
        <v>0</v>
      </c>
      <c r="Q227" s="333"/>
      <c r="S227" s="334">
        <f t="shared" si="11"/>
        <v>0</v>
      </c>
    </row>
    <row r="228" spans="1:19" ht="14.1" customHeight="1">
      <c r="A228" s="74">
        <v>228</v>
      </c>
      <c r="B228" s="300" t="s">
        <v>32</v>
      </c>
      <c r="C228" s="300" t="s">
        <v>106</v>
      </c>
      <c r="D228" s="328" t="s">
        <v>372</v>
      </c>
      <c r="E228" s="329" t="s">
        <v>380</v>
      </c>
      <c r="F228" s="70" t="s">
        <v>175</v>
      </c>
      <c r="G228" s="70" t="s">
        <v>74</v>
      </c>
      <c r="H228" s="70" t="s">
        <v>113</v>
      </c>
      <c r="I228" s="336">
        <v>0.62</v>
      </c>
      <c r="J228" s="331">
        <f t="shared" si="9"/>
        <v>0</v>
      </c>
      <c r="K228" s="260" t="s">
        <v>120</v>
      </c>
      <c r="L228" s="260"/>
      <c r="M228" s="259">
        <f>IF(K228="nio",0,IF(K228&gt;0,K228*I228/O228,0))*VLOOKUP(B228,'2-Kosten per locatie'!$A$14:$C$21,3,FALSE)</f>
        <v>0</v>
      </c>
      <c r="N228" s="259">
        <f>IF(L228&gt;0,L228*I228/P228,0)*VLOOKUP(B228,'2-Kosten per locatie'!$A$14:$C$21,3,FALSE)</f>
        <v>0</v>
      </c>
      <c r="O228" s="332">
        <f>IF(K228="nio",0,IF(K228&gt;0,VLOOKUP(G228,'3-Productie normen'!A:L,VLOOKUP(K228,'3-Productie normen'!$B$34:$C$41,2,FALSE),FALSE)))</f>
        <v>0</v>
      </c>
      <c r="P228" s="332">
        <f t="shared" si="10"/>
        <v>0</v>
      </c>
      <c r="Q228" s="333"/>
      <c r="S228" s="334">
        <f t="shared" si="11"/>
        <v>0</v>
      </c>
    </row>
    <row r="229" spans="1:19" ht="14.1" customHeight="1">
      <c r="A229" s="74">
        <v>229</v>
      </c>
      <c r="B229" s="300" t="s">
        <v>32</v>
      </c>
      <c r="C229" s="300" t="s">
        <v>106</v>
      </c>
      <c r="D229" s="328" t="s">
        <v>372</v>
      </c>
      <c r="E229" s="329" t="s">
        <v>381</v>
      </c>
      <c r="F229" s="70" t="s">
        <v>175</v>
      </c>
      <c r="G229" s="70" t="s">
        <v>74</v>
      </c>
      <c r="H229" s="70" t="s">
        <v>113</v>
      </c>
      <c r="I229" s="336">
        <v>0.62</v>
      </c>
      <c r="J229" s="331">
        <f t="shared" si="9"/>
        <v>0</v>
      </c>
      <c r="K229" s="260" t="s">
        <v>120</v>
      </c>
      <c r="L229" s="260"/>
      <c r="M229" s="259">
        <f>IF(K229="nio",0,IF(K229&gt;0,K229*I229/O229,0))*VLOOKUP(B229,'2-Kosten per locatie'!$A$14:$C$21,3,FALSE)</f>
        <v>0</v>
      </c>
      <c r="N229" s="259">
        <f>IF(L229&gt;0,L229*I229/P229,0)*VLOOKUP(B229,'2-Kosten per locatie'!$A$14:$C$21,3,FALSE)</f>
        <v>0</v>
      </c>
      <c r="O229" s="332">
        <f>IF(K229="nio",0,IF(K229&gt;0,VLOOKUP(G229,'3-Productie normen'!A:L,VLOOKUP(K229,'3-Productie normen'!$B$34:$C$41,2,FALSE),FALSE)))</f>
        <v>0</v>
      </c>
      <c r="P229" s="332">
        <f t="shared" si="10"/>
        <v>0</v>
      </c>
      <c r="Q229" s="333"/>
      <c r="S229" s="334">
        <f t="shared" si="11"/>
        <v>0</v>
      </c>
    </row>
    <row r="230" spans="1:19" ht="14.1" customHeight="1">
      <c r="A230" s="74">
        <v>230</v>
      </c>
      <c r="B230" s="300" t="s">
        <v>32</v>
      </c>
      <c r="C230" s="300" t="s">
        <v>106</v>
      </c>
      <c r="D230" s="328" t="s">
        <v>372</v>
      </c>
      <c r="E230" s="329" t="s">
        <v>382</v>
      </c>
      <c r="F230" s="70" t="s">
        <v>175</v>
      </c>
      <c r="G230" s="70" t="s">
        <v>74</v>
      </c>
      <c r="H230" s="70" t="s">
        <v>113</v>
      </c>
      <c r="I230" s="336">
        <v>1.37</v>
      </c>
      <c r="J230" s="331">
        <f t="shared" si="9"/>
        <v>0</v>
      </c>
      <c r="K230" s="260" t="s">
        <v>120</v>
      </c>
      <c r="L230" s="260"/>
      <c r="M230" s="259">
        <f>IF(K230="nio",0,IF(K230&gt;0,K230*I230/O230,0))*VLOOKUP(B230,'2-Kosten per locatie'!$A$14:$C$21,3,FALSE)</f>
        <v>0</v>
      </c>
      <c r="N230" s="259">
        <f>IF(L230&gt;0,L230*I230/P230,0)*VLOOKUP(B230,'2-Kosten per locatie'!$A$14:$C$21,3,FALSE)</f>
        <v>0</v>
      </c>
      <c r="O230" s="332">
        <f>IF(K230="nio",0,IF(K230&gt;0,VLOOKUP(G230,'3-Productie normen'!A:L,VLOOKUP(K230,'3-Productie normen'!$B$34:$C$41,2,FALSE),FALSE)))</f>
        <v>0</v>
      </c>
      <c r="P230" s="332">
        <f t="shared" si="10"/>
        <v>0</v>
      </c>
      <c r="Q230" s="333"/>
      <c r="S230" s="334">
        <f t="shared" si="11"/>
        <v>0</v>
      </c>
    </row>
    <row r="231" spans="1:19" ht="14.1" customHeight="1">
      <c r="A231" s="74">
        <v>231</v>
      </c>
      <c r="B231" s="300" t="s">
        <v>32</v>
      </c>
      <c r="C231" s="300" t="s">
        <v>106</v>
      </c>
      <c r="D231" s="328" t="s">
        <v>372</v>
      </c>
      <c r="E231" s="329" t="s">
        <v>383</v>
      </c>
      <c r="F231" s="70" t="s">
        <v>185</v>
      </c>
      <c r="G231" s="70" t="s">
        <v>74</v>
      </c>
      <c r="H231" s="70" t="s">
        <v>113</v>
      </c>
      <c r="I231" s="336">
        <v>13.25</v>
      </c>
      <c r="J231" s="331">
        <f t="shared" si="9"/>
        <v>0</v>
      </c>
      <c r="K231" s="260" t="s">
        <v>120</v>
      </c>
      <c r="L231" s="260"/>
      <c r="M231" s="259">
        <f>IF(K231="nio",0,IF(K231&gt;0,K231*I231/O231,0))*VLOOKUP(B231,'2-Kosten per locatie'!$A$14:$C$21,3,FALSE)</f>
        <v>0</v>
      </c>
      <c r="N231" s="259">
        <f>IF(L231&gt;0,L231*I231/P231,0)*VLOOKUP(B231,'2-Kosten per locatie'!$A$14:$C$21,3,FALSE)</f>
        <v>0</v>
      </c>
      <c r="O231" s="332">
        <f>IF(K231="nio",0,IF(K231&gt;0,VLOOKUP(G231,'3-Productie normen'!A:L,VLOOKUP(K231,'3-Productie normen'!$B$34:$C$41,2,FALSE),FALSE)))</f>
        <v>0</v>
      </c>
      <c r="P231" s="332">
        <f t="shared" si="10"/>
        <v>0</v>
      </c>
      <c r="Q231" s="333"/>
      <c r="S231" s="334">
        <f t="shared" si="11"/>
        <v>0</v>
      </c>
    </row>
    <row r="232" spans="1:19" ht="14.1" customHeight="1">
      <c r="A232" s="74">
        <v>232</v>
      </c>
      <c r="B232" s="300" t="s">
        <v>32</v>
      </c>
      <c r="C232" s="300" t="s">
        <v>106</v>
      </c>
      <c r="D232" s="328" t="s">
        <v>372</v>
      </c>
      <c r="E232" s="329" t="s">
        <v>384</v>
      </c>
      <c r="F232" s="300" t="s">
        <v>269</v>
      </c>
      <c r="G232" s="300" t="s">
        <v>67</v>
      </c>
      <c r="H232" s="70" t="s">
        <v>113</v>
      </c>
      <c r="I232" s="336">
        <v>138.25</v>
      </c>
      <c r="J232" s="331">
        <f t="shared" si="9"/>
        <v>120</v>
      </c>
      <c r="K232" s="260">
        <v>120</v>
      </c>
      <c r="L232" s="260"/>
      <c r="M232" s="259" t="e">
        <f>IF(K232="nio",0,IF(K232&gt;0,K232*I232/O232,0))*VLOOKUP(B232,'2-Kosten per locatie'!$A$14:$C$21,3,FALSE)</f>
        <v>#DIV/0!</v>
      </c>
      <c r="N232" s="259">
        <f>IF(L232&gt;0,L232*I232/P232,0)*VLOOKUP(B232,'2-Kosten per locatie'!$A$14:$C$21,3,FALSE)</f>
        <v>0</v>
      </c>
      <c r="O232" s="332">
        <f>IF(K232="nio",0,IF(K232&gt;0,VLOOKUP(G232,'3-Productie normen'!A:L,VLOOKUP(K232,'3-Productie normen'!$B$34:$C$41,2,FALSE),FALSE)))</f>
        <v>0</v>
      </c>
      <c r="P232" s="332">
        <f t="shared" si="10"/>
        <v>0</v>
      </c>
      <c r="Q232" s="333"/>
      <c r="S232" s="334">
        <f t="shared" si="11"/>
        <v>16590</v>
      </c>
    </row>
    <row r="233" spans="1:19" ht="14.1" customHeight="1">
      <c r="A233" s="74">
        <v>233</v>
      </c>
      <c r="B233" s="300" t="s">
        <v>32</v>
      </c>
      <c r="C233" s="300" t="s">
        <v>106</v>
      </c>
      <c r="D233" s="328" t="s">
        <v>372</v>
      </c>
      <c r="E233" s="329" t="s">
        <v>385</v>
      </c>
      <c r="F233" s="300" t="s">
        <v>160</v>
      </c>
      <c r="G233" s="300" t="s">
        <v>61</v>
      </c>
      <c r="H233" s="70" t="s">
        <v>145</v>
      </c>
      <c r="I233" s="336">
        <v>2.42</v>
      </c>
      <c r="J233" s="331">
        <f t="shared" si="9"/>
        <v>400</v>
      </c>
      <c r="K233" s="260">
        <v>200</v>
      </c>
      <c r="L233" s="260">
        <v>200</v>
      </c>
      <c r="M233" s="259" t="e">
        <f>IF(K233="nio",0,IF(K233&gt;0,K233*I233/O233,0))*VLOOKUP(B233,'2-Kosten per locatie'!$A$14:$C$21,3,FALSE)</f>
        <v>#DIV/0!</v>
      </c>
      <c r="N233" s="259" t="e">
        <f>IF(L233&gt;0,L233*I233/P233,0)*VLOOKUP(B233,'2-Kosten per locatie'!$A$14:$C$21,3,FALSE)</f>
        <v>#DIV/0!</v>
      </c>
      <c r="O233" s="332">
        <f>IF(K233="nio",0,IF(K233&gt;0,VLOOKUP(G233,'3-Productie normen'!A:L,VLOOKUP(K233,'3-Productie normen'!$B$34:$C$41,2,FALSE),FALSE)))</f>
        <v>0</v>
      </c>
      <c r="P233" s="332">
        <f t="shared" si="10"/>
        <v>0</v>
      </c>
      <c r="Q233" s="333"/>
      <c r="S233" s="334">
        <f t="shared" si="11"/>
        <v>968</v>
      </c>
    </row>
    <row r="234" spans="1:19" ht="14.1" customHeight="1">
      <c r="A234" s="74">
        <v>234</v>
      </c>
      <c r="B234" s="300" t="s">
        <v>32</v>
      </c>
      <c r="C234" s="300" t="s">
        <v>106</v>
      </c>
      <c r="D234" s="328" t="s">
        <v>372</v>
      </c>
      <c r="E234" s="329" t="s">
        <v>386</v>
      </c>
      <c r="F234" s="300" t="s">
        <v>185</v>
      </c>
      <c r="G234" s="300" t="s">
        <v>74</v>
      </c>
      <c r="H234" s="70" t="s">
        <v>113</v>
      </c>
      <c r="I234" s="336">
        <v>7.53</v>
      </c>
      <c r="J234" s="331">
        <f t="shared" si="9"/>
        <v>0</v>
      </c>
      <c r="K234" s="260" t="s">
        <v>120</v>
      </c>
      <c r="L234" s="260"/>
      <c r="M234" s="259">
        <f>IF(K234="nio",0,IF(K234&gt;0,K234*I234/O234,0))*VLOOKUP(B234,'2-Kosten per locatie'!$A$14:$C$21,3,FALSE)</f>
        <v>0</v>
      </c>
      <c r="N234" s="259">
        <f>IF(L234&gt;0,L234*I234/P234,0)*VLOOKUP(B234,'2-Kosten per locatie'!$A$14:$C$21,3,FALSE)</f>
        <v>0</v>
      </c>
      <c r="O234" s="332">
        <f>IF(K234="nio",0,IF(K234&gt;0,VLOOKUP(G234,'3-Productie normen'!A:L,VLOOKUP(K234,'3-Productie normen'!$B$34:$C$41,2,FALSE),FALSE)))</f>
        <v>0</v>
      </c>
      <c r="P234" s="332">
        <f t="shared" si="10"/>
        <v>0</v>
      </c>
      <c r="Q234" s="333"/>
      <c r="S234" s="334">
        <f t="shared" si="11"/>
        <v>0</v>
      </c>
    </row>
    <row r="235" spans="1:19" ht="14.1" customHeight="1">
      <c r="A235" s="74">
        <v>235</v>
      </c>
      <c r="B235" s="300" t="s">
        <v>32</v>
      </c>
      <c r="C235" s="300" t="s">
        <v>106</v>
      </c>
      <c r="D235" s="328" t="s">
        <v>372</v>
      </c>
      <c r="E235" s="329" t="s">
        <v>387</v>
      </c>
      <c r="F235" s="70" t="s">
        <v>262</v>
      </c>
      <c r="G235" s="70" t="s">
        <v>75</v>
      </c>
      <c r="H235" s="70" t="s">
        <v>263</v>
      </c>
      <c r="I235" s="336">
        <v>244.95</v>
      </c>
      <c r="J235" s="331">
        <f t="shared" si="9"/>
        <v>0</v>
      </c>
      <c r="K235" s="260" t="s">
        <v>120</v>
      </c>
      <c r="L235" s="260"/>
      <c r="M235" s="259">
        <f>IF(K235="nio",0,IF(K235&gt;0,K235*I235/O235,0))*VLOOKUP(B235,'2-Kosten per locatie'!$A$14:$C$21,3,FALSE)</f>
        <v>0</v>
      </c>
      <c r="N235" s="259">
        <f>IF(L235&gt;0,L235*I235/P235,0)*VLOOKUP(B235,'2-Kosten per locatie'!$A$14:$C$21,3,FALSE)</f>
        <v>0</v>
      </c>
      <c r="O235" s="332">
        <f>IF(K235="nio",0,IF(K235&gt;0,VLOOKUP(G235,'3-Productie normen'!A:L,VLOOKUP(K235,'3-Productie normen'!$B$34:$C$41,2,FALSE),FALSE)))</f>
        <v>0</v>
      </c>
      <c r="P235" s="332">
        <f t="shared" si="10"/>
        <v>0</v>
      </c>
      <c r="Q235" s="333"/>
      <c r="S235" s="334">
        <f t="shared" si="11"/>
        <v>0</v>
      </c>
    </row>
    <row r="236" spans="1:19" ht="14.1" customHeight="1">
      <c r="A236" s="74">
        <v>236</v>
      </c>
      <c r="B236" s="300" t="s">
        <v>32</v>
      </c>
      <c r="C236" s="300" t="s">
        <v>106</v>
      </c>
      <c r="D236" s="328" t="s">
        <v>372</v>
      </c>
      <c r="E236" s="329" t="s">
        <v>388</v>
      </c>
      <c r="F236" s="70" t="s">
        <v>139</v>
      </c>
      <c r="G236" s="70" t="s">
        <v>58</v>
      </c>
      <c r="H236" s="70" t="s">
        <v>113</v>
      </c>
      <c r="I236" s="336">
        <v>36.14</v>
      </c>
      <c r="J236" s="331">
        <f t="shared" si="9"/>
        <v>200</v>
      </c>
      <c r="K236" s="260">
        <v>200</v>
      </c>
      <c r="L236" s="260"/>
      <c r="M236" s="259" t="e">
        <f>IF(K236="nio",0,IF(K236&gt;0,K236*I236/O236,0))*VLOOKUP(B236,'2-Kosten per locatie'!$A$14:$C$21,3,FALSE)</f>
        <v>#DIV/0!</v>
      </c>
      <c r="N236" s="259">
        <f>IF(L236&gt;0,L236*I236/P236,0)*VLOOKUP(B236,'2-Kosten per locatie'!$A$14:$C$21,3,FALSE)</f>
        <v>0</v>
      </c>
      <c r="O236" s="332">
        <f>IF(K236="nio",0,IF(K236&gt;0,VLOOKUP(G236,'3-Productie normen'!A:L,VLOOKUP(K236,'3-Productie normen'!$B$34:$C$41,2,FALSE),FALSE)))</f>
        <v>0</v>
      </c>
      <c r="P236" s="332">
        <f t="shared" si="10"/>
        <v>0</v>
      </c>
      <c r="Q236" s="333"/>
      <c r="S236" s="334">
        <f t="shared" si="11"/>
        <v>7228</v>
      </c>
    </row>
    <row r="237" spans="1:19" ht="14.1" customHeight="1">
      <c r="A237" s="74">
        <v>237</v>
      </c>
      <c r="B237" s="300" t="s">
        <v>32</v>
      </c>
      <c r="C237" s="300" t="s">
        <v>106</v>
      </c>
      <c r="D237" s="328" t="s">
        <v>372</v>
      </c>
      <c r="E237" s="329" t="s">
        <v>389</v>
      </c>
      <c r="F237" s="70" t="s">
        <v>122</v>
      </c>
      <c r="G237" s="70" t="s">
        <v>59</v>
      </c>
      <c r="H237" s="70" t="s">
        <v>113</v>
      </c>
      <c r="I237" s="336">
        <v>32.17</v>
      </c>
      <c r="J237" s="331">
        <f t="shared" si="9"/>
        <v>200</v>
      </c>
      <c r="K237" s="260">
        <v>200</v>
      </c>
      <c r="L237" s="260"/>
      <c r="M237" s="259" t="e">
        <f>IF(K237="nio",0,IF(K237&gt;0,K237*I237/O237,0))*VLOOKUP(B237,'2-Kosten per locatie'!$A$14:$C$21,3,FALSE)</f>
        <v>#DIV/0!</v>
      </c>
      <c r="N237" s="259">
        <f>IF(L237&gt;0,L237*I237/P237,0)*VLOOKUP(B237,'2-Kosten per locatie'!$A$14:$C$21,3,FALSE)</f>
        <v>0</v>
      </c>
      <c r="O237" s="332">
        <f>IF(K237="nio",0,IF(K237&gt;0,VLOOKUP(G237,'3-Productie normen'!A:L,VLOOKUP(K237,'3-Productie normen'!$B$34:$C$41,2,FALSE),FALSE)))</f>
        <v>0</v>
      </c>
      <c r="P237" s="332">
        <f t="shared" si="10"/>
        <v>0</v>
      </c>
      <c r="Q237" s="333"/>
      <c r="S237" s="334">
        <f t="shared" si="11"/>
        <v>6434</v>
      </c>
    </row>
    <row r="238" spans="1:19" ht="14.1" customHeight="1">
      <c r="A238" s="74">
        <v>238</v>
      </c>
      <c r="B238" s="300" t="s">
        <v>32</v>
      </c>
      <c r="C238" s="300" t="s">
        <v>106</v>
      </c>
      <c r="D238" s="328" t="s">
        <v>372</v>
      </c>
      <c r="E238" s="329" t="s">
        <v>390</v>
      </c>
      <c r="F238" s="70" t="s">
        <v>267</v>
      </c>
      <c r="G238" s="70" t="s">
        <v>76</v>
      </c>
      <c r="H238" s="70" t="s">
        <v>113</v>
      </c>
      <c r="I238" s="336">
        <v>0.59</v>
      </c>
      <c r="J238" s="331">
        <f t="shared" si="9"/>
        <v>0</v>
      </c>
      <c r="K238" s="260" t="s">
        <v>120</v>
      </c>
      <c r="L238" s="260"/>
      <c r="M238" s="259">
        <f>IF(K238="nio",0,IF(K238&gt;0,K238*I238/O238,0))*VLOOKUP(B238,'2-Kosten per locatie'!$A$14:$C$21,3,FALSE)</f>
        <v>0</v>
      </c>
      <c r="N238" s="259">
        <f>IF(L238&gt;0,L238*I238/P238,0)*VLOOKUP(B238,'2-Kosten per locatie'!$A$14:$C$21,3,FALSE)</f>
        <v>0</v>
      </c>
      <c r="O238" s="332">
        <f>IF(K238="nio",0,IF(K238&gt;0,VLOOKUP(G238,'3-Productie normen'!A:L,VLOOKUP(K238,'3-Productie normen'!$B$34:$C$41,2,FALSE),FALSE)))</f>
        <v>0</v>
      </c>
      <c r="P238" s="332">
        <f t="shared" si="10"/>
        <v>0</v>
      </c>
      <c r="Q238" s="333"/>
      <c r="S238" s="334">
        <f t="shared" si="11"/>
        <v>0</v>
      </c>
    </row>
    <row r="239" spans="1:19" ht="14.1" customHeight="1">
      <c r="A239" s="74">
        <v>239</v>
      </c>
      <c r="B239" s="300" t="s">
        <v>32</v>
      </c>
      <c r="C239" s="300" t="s">
        <v>106</v>
      </c>
      <c r="D239" s="86" t="s">
        <v>372</v>
      </c>
      <c r="E239" s="256" t="s">
        <v>391</v>
      </c>
      <c r="F239" s="86" t="s">
        <v>262</v>
      </c>
      <c r="G239" s="86" t="s">
        <v>75</v>
      </c>
      <c r="H239" s="87" t="s">
        <v>263</v>
      </c>
      <c r="I239" s="249">
        <v>5.2</v>
      </c>
      <c r="J239" s="331">
        <f t="shared" si="9"/>
        <v>0</v>
      </c>
      <c r="K239" s="260" t="s">
        <v>120</v>
      </c>
      <c r="L239" s="260"/>
      <c r="M239" s="259">
        <f>IF(K239="nio",0,IF(K239&gt;0,K239*I239/O239,0))*VLOOKUP(B239,'2-Kosten per locatie'!$A$14:$C$21,3,FALSE)</f>
        <v>0</v>
      </c>
      <c r="N239" s="259">
        <f>IF(L239&gt;0,L239*I239/P239,0)*VLOOKUP(B239,'2-Kosten per locatie'!$A$14:$C$21,3,FALSE)</f>
        <v>0</v>
      </c>
      <c r="O239" s="332">
        <f>IF(K239="nio",0,IF(K239&gt;0,VLOOKUP(G239,'3-Productie normen'!A:L,VLOOKUP(K239,'3-Productie normen'!$B$34:$C$41,2,FALSE),FALSE)))</f>
        <v>0</v>
      </c>
      <c r="P239" s="332">
        <f t="shared" si="10"/>
        <v>0</v>
      </c>
      <c r="Q239" s="333"/>
      <c r="S239" s="334">
        <f t="shared" si="11"/>
        <v>0</v>
      </c>
    </row>
    <row r="240" spans="1:19" ht="14.1" customHeight="1">
      <c r="A240" s="74">
        <v>240</v>
      </c>
      <c r="B240" s="300" t="s">
        <v>32</v>
      </c>
      <c r="C240" s="300" t="s">
        <v>106</v>
      </c>
      <c r="D240" s="86" t="s">
        <v>372</v>
      </c>
      <c r="E240" s="256" t="s">
        <v>392</v>
      </c>
      <c r="F240" s="86" t="s">
        <v>112</v>
      </c>
      <c r="G240" s="86" t="s">
        <v>58</v>
      </c>
      <c r="H240" s="70" t="s">
        <v>113</v>
      </c>
      <c r="I240" s="249">
        <v>5.64</v>
      </c>
      <c r="J240" s="331">
        <f t="shared" si="9"/>
        <v>200</v>
      </c>
      <c r="K240" s="260">
        <v>200</v>
      </c>
      <c r="L240" s="260"/>
      <c r="M240" s="259" t="e">
        <f>IF(K240="nio",0,IF(K240&gt;0,K240*I240/O240,0))*VLOOKUP(B240,'2-Kosten per locatie'!$A$14:$C$21,3,FALSE)</f>
        <v>#DIV/0!</v>
      </c>
      <c r="N240" s="259">
        <f>IF(L240&gt;0,L240*I240/P240,0)*VLOOKUP(B240,'2-Kosten per locatie'!$A$14:$C$21,3,FALSE)</f>
        <v>0</v>
      </c>
      <c r="O240" s="332">
        <f>IF(K240="nio",0,IF(K240&gt;0,VLOOKUP(G240,'3-Productie normen'!A:L,VLOOKUP(K240,'3-Productie normen'!$B$34:$C$41,2,FALSE),FALSE)))</f>
        <v>0</v>
      </c>
      <c r="P240" s="332">
        <f t="shared" si="10"/>
        <v>0</v>
      </c>
      <c r="Q240" s="333"/>
      <c r="S240" s="334">
        <f t="shared" si="11"/>
        <v>1128</v>
      </c>
    </row>
    <row r="241" spans="1:19" ht="14.1" customHeight="1">
      <c r="A241" s="74">
        <v>241</v>
      </c>
      <c r="B241" s="300" t="s">
        <v>32</v>
      </c>
      <c r="C241" s="300" t="s">
        <v>106</v>
      </c>
      <c r="D241" s="86" t="s">
        <v>372</v>
      </c>
      <c r="E241" s="256" t="s">
        <v>393</v>
      </c>
      <c r="F241" s="86" t="s">
        <v>122</v>
      </c>
      <c r="G241" s="86" t="s">
        <v>59</v>
      </c>
      <c r="H241" s="70" t="s">
        <v>113</v>
      </c>
      <c r="I241" s="249">
        <v>33.21</v>
      </c>
      <c r="J241" s="331">
        <f t="shared" si="9"/>
        <v>200</v>
      </c>
      <c r="K241" s="260">
        <v>200</v>
      </c>
      <c r="L241" s="260"/>
      <c r="M241" s="259" t="e">
        <f>IF(K241="nio",0,IF(K241&gt;0,K241*I241/O241,0))*VLOOKUP(B241,'2-Kosten per locatie'!$A$14:$C$21,3,FALSE)</f>
        <v>#DIV/0!</v>
      </c>
      <c r="N241" s="259">
        <f>IF(L241&gt;0,L241*I241/P241,0)*VLOOKUP(B241,'2-Kosten per locatie'!$A$14:$C$21,3,FALSE)</f>
        <v>0</v>
      </c>
      <c r="O241" s="332">
        <f>IF(K241="nio",0,IF(K241&gt;0,VLOOKUP(G241,'3-Productie normen'!A:L,VLOOKUP(K241,'3-Productie normen'!$B$34:$C$41,2,FALSE),FALSE)))</f>
        <v>0</v>
      </c>
      <c r="P241" s="332">
        <f t="shared" si="10"/>
        <v>0</v>
      </c>
      <c r="Q241" s="333"/>
      <c r="S241" s="334">
        <f t="shared" si="11"/>
        <v>6642</v>
      </c>
    </row>
    <row r="242" spans="1:19" ht="14.1" customHeight="1">
      <c r="A242" s="74">
        <v>242</v>
      </c>
      <c r="B242" s="300" t="s">
        <v>32</v>
      </c>
      <c r="C242" s="300" t="s">
        <v>106</v>
      </c>
      <c r="D242" s="86" t="s">
        <v>372</v>
      </c>
      <c r="E242" s="256" t="s">
        <v>394</v>
      </c>
      <c r="F242" s="86" t="s">
        <v>133</v>
      </c>
      <c r="G242" s="86" t="s">
        <v>76</v>
      </c>
      <c r="H242" s="70" t="s">
        <v>113</v>
      </c>
      <c r="I242" s="249">
        <v>0.52</v>
      </c>
      <c r="J242" s="331">
        <f t="shared" si="9"/>
        <v>0</v>
      </c>
      <c r="K242" s="260" t="s">
        <v>120</v>
      </c>
      <c r="L242" s="260"/>
      <c r="M242" s="259">
        <f>IF(K242="nio",0,IF(K242&gt;0,K242*I242/O242,0))*VLOOKUP(B242,'2-Kosten per locatie'!$A$14:$C$21,3,FALSE)</f>
        <v>0</v>
      </c>
      <c r="N242" s="259">
        <f>IF(L242&gt;0,L242*I242/P242,0)*VLOOKUP(B242,'2-Kosten per locatie'!$A$14:$C$21,3,FALSE)</f>
        <v>0</v>
      </c>
      <c r="O242" s="332">
        <f>IF(K242="nio",0,IF(K242&gt;0,VLOOKUP(G242,'3-Productie normen'!A:L,VLOOKUP(K242,'3-Productie normen'!$B$34:$C$41,2,FALSE),FALSE)))</f>
        <v>0</v>
      </c>
      <c r="P242" s="332">
        <f t="shared" si="10"/>
        <v>0</v>
      </c>
      <c r="Q242" s="333"/>
      <c r="S242" s="334">
        <f t="shared" si="11"/>
        <v>0</v>
      </c>
    </row>
    <row r="243" spans="1:19" ht="14.1" customHeight="1">
      <c r="A243" s="74">
        <v>243</v>
      </c>
      <c r="B243" s="300" t="s">
        <v>32</v>
      </c>
      <c r="C243" s="300" t="s">
        <v>106</v>
      </c>
      <c r="D243" s="86" t="s">
        <v>372</v>
      </c>
      <c r="E243" s="256" t="s">
        <v>395</v>
      </c>
      <c r="F243" s="86" t="s">
        <v>133</v>
      </c>
      <c r="G243" s="86" t="s">
        <v>76</v>
      </c>
      <c r="H243" s="70" t="s">
        <v>113</v>
      </c>
      <c r="I243" s="249">
        <v>2.83</v>
      </c>
      <c r="J243" s="331">
        <f t="shared" si="9"/>
        <v>0</v>
      </c>
      <c r="K243" s="260" t="s">
        <v>120</v>
      </c>
      <c r="L243" s="260"/>
      <c r="M243" s="259">
        <f>IF(K243="nio",0,IF(K243&gt;0,K243*I243/O243,0))*VLOOKUP(B243,'2-Kosten per locatie'!$A$14:$C$21,3,FALSE)</f>
        <v>0</v>
      </c>
      <c r="N243" s="259">
        <f>IF(L243&gt;0,L243*I243/P243,0)*VLOOKUP(B243,'2-Kosten per locatie'!$A$14:$C$21,3,FALSE)</f>
        <v>0</v>
      </c>
      <c r="O243" s="332">
        <f>IF(K243="nio",0,IF(K243&gt;0,VLOOKUP(G243,'3-Productie normen'!A:L,VLOOKUP(K243,'3-Productie normen'!$B$34:$C$41,2,FALSE),FALSE)))</f>
        <v>0</v>
      </c>
      <c r="P243" s="332">
        <f t="shared" si="10"/>
        <v>0</v>
      </c>
      <c r="Q243" s="333"/>
      <c r="S243" s="334">
        <f t="shared" si="11"/>
        <v>0</v>
      </c>
    </row>
    <row r="244" spans="1:19" ht="14.1" customHeight="1">
      <c r="A244" s="74">
        <v>244</v>
      </c>
      <c r="B244" s="300" t="s">
        <v>32</v>
      </c>
      <c r="C244" s="300" t="s">
        <v>106</v>
      </c>
      <c r="D244" s="86" t="s">
        <v>372</v>
      </c>
      <c r="E244" s="256" t="s">
        <v>396</v>
      </c>
      <c r="F244" s="86" t="s">
        <v>262</v>
      </c>
      <c r="G244" s="86" t="s">
        <v>75</v>
      </c>
      <c r="H244" s="86" t="s">
        <v>263</v>
      </c>
      <c r="I244" s="249">
        <v>5.18</v>
      </c>
      <c r="J244" s="331">
        <f t="shared" si="9"/>
        <v>0</v>
      </c>
      <c r="K244" s="260" t="s">
        <v>120</v>
      </c>
      <c r="L244" s="260"/>
      <c r="M244" s="259">
        <f>IF(K244="nio",0,IF(K244&gt;0,K244*I244/O244,0))*VLOOKUP(B244,'2-Kosten per locatie'!$A$14:$C$21,3,FALSE)</f>
        <v>0</v>
      </c>
      <c r="N244" s="259">
        <f>IF(L244&gt;0,L244*I244/P244,0)*VLOOKUP(B244,'2-Kosten per locatie'!$A$14:$C$21,3,FALSE)</f>
        <v>0</v>
      </c>
      <c r="O244" s="332">
        <f>IF(K244="nio",0,IF(K244&gt;0,VLOOKUP(G244,'3-Productie normen'!A:L,VLOOKUP(K244,'3-Productie normen'!$B$34:$C$41,2,FALSE),FALSE)))</f>
        <v>0</v>
      </c>
      <c r="P244" s="332">
        <f t="shared" si="10"/>
        <v>0</v>
      </c>
      <c r="Q244" s="333"/>
      <c r="S244" s="334">
        <f t="shared" si="11"/>
        <v>0</v>
      </c>
    </row>
    <row r="245" spans="1:19" ht="14.1" customHeight="1">
      <c r="A245" s="74">
        <v>245</v>
      </c>
      <c r="B245" s="300" t="s">
        <v>32</v>
      </c>
      <c r="C245" s="300" t="s">
        <v>106</v>
      </c>
      <c r="D245" s="86" t="s">
        <v>372</v>
      </c>
      <c r="E245" s="256" t="s">
        <v>397</v>
      </c>
      <c r="F245" s="86" t="s">
        <v>112</v>
      </c>
      <c r="G245" s="86" t="s">
        <v>58</v>
      </c>
      <c r="H245" s="70" t="s">
        <v>113</v>
      </c>
      <c r="I245" s="249">
        <v>5.64</v>
      </c>
      <c r="J245" s="331">
        <f t="shared" si="9"/>
        <v>200</v>
      </c>
      <c r="K245" s="260">
        <v>200</v>
      </c>
      <c r="L245" s="260"/>
      <c r="M245" s="259" t="e">
        <f>IF(K245="nio",0,IF(K245&gt;0,K245*I245/O245,0))*VLOOKUP(B245,'2-Kosten per locatie'!$A$14:$C$21,3,FALSE)</f>
        <v>#DIV/0!</v>
      </c>
      <c r="N245" s="259">
        <f>IF(L245&gt;0,L245*I245/P245,0)*VLOOKUP(B245,'2-Kosten per locatie'!$A$14:$C$21,3,FALSE)</f>
        <v>0</v>
      </c>
      <c r="O245" s="332">
        <f>IF(K245="nio",0,IF(K245&gt;0,VLOOKUP(G245,'3-Productie normen'!A:L,VLOOKUP(K245,'3-Productie normen'!$B$34:$C$41,2,FALSE),FALSE)))</f>
        <v>0</v>
      </c>
      <c r="P245" s="332">
        <f t="shared" si="10"/>
        <v>0</v>
      </c>
      <c r="Q245" s="333"/>
      <c r="S245" s="334">
        <f t="shared" si="11"/>
        <v>1128</v>
      </c>
    </row>
    <row r="246" spans="1:19" ht="14.1" customHeight="1">
      <c r="A246" s="74">
        <v>246</v>
      </c>
      <c r="B246" s="300" t="s">
        <v>32</v>
      </c>
      <c r="C246" s="300" t="s">
        <v>106</v>
      </c>
      <c r="D246" s="86" t="s">
        <v>372</v>
      </c>
      <c r="E246" s="256" t="s">
        <v>398</v>
      </c>
      <c r="F246" s="86" t="s">
        <v>269</v>
      </c>
      <c r="G246" s="86" t="s">
        <v>67</v>
      </c>
      <c r="H246" s="70" t="s">
        <v>113</v>
      </c>
      <c r="I246" s="249">
        <v>115.33</v>
      </c>
      <c r="J246" s="331">
        <f t="shared" si="9"/>
        <v>120</v>
      </c>
      <c r="K246" s="260">
        <v>120</v>
      </c>
      <c r="L246" s="260"/>
      <c r="M246" s="259" t="e">
        <f>IF(K246="nio",0,IF(K246&gt;0,K246*I246/O246,0))*VLOOKUP(B246,'2-Kosten per locatie'!$A$14:$C$21,3,FALSE)</f>
        <v>#DIV/0!</v>
      </c>
      <c r="N246" s="259">
        <f>IF(L246&gt;0,L246*I246/P246,0)*VLOOKUP(B246,'2-Kosten per locatie'!$A$14:$C$21,3,FALSE)</f>
        <v>0</v>
      </c>
      <c r="O246" s="332">
        <f>IF(K246="nio",0,IF(K246&gt;0,VLOOKUP(G246,'3-Productie normen'!A:L,VLOOKUP(K246,'3-Productie normen'!$B$34:$C$41,2,FALSE),FALSE)))</f>
        <v>0</v>
      </c>
      <c r="P246" s="332">
        <f t="shared" si="10"/>
        <v>0</v>
      </c>
      <c r="Q246" s="333"/>
      <c r="S246" s="334">
        <f t="shared" si="11"/>
        <v>13839.6</v>
      </c>
    </row>
    <row r="247" spans="1:19" ht="14.1" customHeight="1">
      <c r="A247" s="74">
        <v>247</v>
      </c>
      <c r="B247" s="300" t="s">
        <v>32</v>
      </c>
      <c r="C247" s="300" t="s">
        <v>106</v>
      </c>
      <c r="D247" s="86" t="s">
        <v>372</v>
      </c>
      <c r="E247" s="256" t="s">
        <v>399</v>
      </c>
      <c r="F247" s="86" t="s">
        <v>185</v>
      </c>
      <c r="G247" s="86" t="s">
        <v>74</v>
      </c>
      <c r="H247" s="70" t="s">
        <v>113</v>
      </c>
      <c r="I247" s="249">
        <v>7.27</v>
      </c>
      <c r="J247" s="331">
        <f t="shared" si="9"/>
        <v>0</v>
      </c>
      <c r="K247" s="260" t="s">
        <v>120</v>
      </c>
      <c r="L247" s="260"/>
      <c r="M247" s="259">
        <f>IF(K247="nio",0,IF(K247&gt;0,K247*I247/O247,0))*VLOOKUP(B247,'2-Kosten per locatie'!$A$14:$C$21,3,FALSE)</f>
        <v>0</v>
      </c>
      <c r="N247" s="259">
        <f>IF(L247&gt;0,L247*I247/P247,0)*VLOOKUP(B247,'2-Kosten per locatie'!$A$14:$C$21,3,FALSE)</f>
        <v>0</v>
      </c>
      <c r="O247" s="332">
        <f>IF(K247="nio",0,IF(K247&gt;0,VLOOKUP(G247,'3-Productie normen'!A:L,VLOOKUP(K247,'3-Productie normen'!$B$34:$C$41,2,FALSE),FALSE)))</f>
        <v>0</v>
      </c>
      <c r="P247" s="332">
        <f t="shared" si="10"/>
        <v>0</v>
      </c>
      <c r="Q247" s="333"/>
      <c r="S247" s="334">
        <f t="shared" si="11"/>
        <v>0</v>
      </c>
    </row>
    <row r="248" spans="1:19" ht="14.1" customHeight="1">
      <c r="A248" s="74">
        <v>248</v>
      </c>
      <c r="B248" s="300" t="s">
        <v>32</v>
      </c>
      <c r="C248" s="300" t="s">
        <v>106</v>
      </c>
      <c r="D248" s="86" t="s">
        <v>372</v>
      </c>
      <c r="E248" s="256" t="s">
        <v>400</v>
      </c>
      <c r="F248" s="86" t="s">
        <v>185</v>
      </c>
      <c r="G248" s="86" t="s">
        <v>74</v>
      </c>
      <c r="H248" s="70" t="s">
        <v>113</v>
      </c>
      <c r="I248" s="249">
        <v>7.27</v>
      </c>
      <c r="J248" s="331">
        <f t="shared" si="9"/>
        <v>0</v>
      </c>
      <c r="K248" s="260" t="s">
        <v>120</v>
      </c>
      <c r="L248" s="260"/>
      <c r="M248" s="259">
        <f>IF(K248="nio",0,IF(K248&gt;0,K248*I248/O248,0))*VLOOKUP(B248,'2-Kosten per locatie'!$A$14:$C$21,3,FALSE)</f>
        <v>0</v>
      </c>
      <c r="N248" s="259">
        <f>IF(L248&gt;0,L248*I248/P248,0)*VLOOKUP(B248,'2-Kosten per locatie'!$A$14:$C$21,3,FALSE)</f>
        <v>0</v>
      </c>
      <c r="O248" s="332">
        <f>IF(K248="nio",0,IF(K248&gt;0,VLOOKUP(G248,'3-Productie normen'!A:L,VLOOKUP(K248,'3-Productie normen'!$B$34:$C$41,2,FALSE),FALSE)))</f>
        <v>0</v>
      </c>
      <c r="P248" s="332">
        <f t="shared" si="10"/>
        <v>0</v>
      </c>
      <c r="Q248" s="333"/>
      <c r="S248" s="334">
        <f t="shared" si="11"/>
        <v>0</v>
      </c>
    </row>
    <row r="249" spans="1:19" ht="14.1" customHeight="1">
      <c r="A249" s="74">
        <v>249</v>
      </c>
      <c r="B249" s="300" t="s">
        <v>32</v>
      </c>
      <c r="C249" s="300" t="s">
        <v>106</v>
      </c>
      <c r="D249" s="86" t="s">
        <v>372</v>
      </c>
      <c r="E249" s="256" t="s">
        <v>401</v>
      </c>
      <c r="F249" s="86" t="s">
        <v>135</v>
      </c>
      <c r="G249" s="86" t="s">
        <v>70</v>
      </c>
      <c r="H249" s="70" t="s">
        <v>113</v>
      </c>
      <c r="I249" s="249">
        <v>15.65</v>
      </c>
      <c r="J249" s="331">
        <f t="shared" si="9"/>
        <v>120</v>
      </c>
      <c r="K249" s="260">
        <v>120</v>
      </c>
      <c r="L249" s="260"/>
      <c r="M249" s="259" t="e">
        <f>IF(K249="nio",0,IF(K249&gt;0,K249*I249/O249,0))*VLOOKUP(B249,'2-Kosten per locatie'!$A$14:$C$21,3,FALSE)</f>
        <v>#DIV/0!</v>
      </c>
      <c r="N249" s="259">
        <f>IF(L249&gt;0,L249*I249/P249,0)*VLOOKUP(B249,'2-Kosten per locatie'!$A$14:$C$21,3,FALSE)</f>
        <v>0</v>
      </c>
      <c r="O249" s="332">
        <f>IF(K249="nio",0,IF(K249&gt;0,VLOOKUP(G249,'3-Productie normen'!A:L,VLOOKUP(K249,'3-Productie normen'!$B$34:$C$41,2,FALSE),FALSE)))</f>
        <v>0</v>
      </c>
      <c r="P249" s="332">
        <f t="shared" si="10"/>
        <v>0</v>
      </c>
      <c r="Q249" s="333"/>
      <c r="S249" s="334">
        <f t="shared" si="11"/>
        <v>1878</v>
      </c>
    </row>
    <row r="250" spans="1:19" ht="14.1" customHeight="1">
      <c r="A250" s="74">
        <v>250</v>
      </c>
      <c r="B250" s="300" t="s">
        <v>32</v>
      </c>
      <c r="C250" s="300" t="s">
        <v>106</v>
      </c>
      <c r="D250" s="86" t="s">
        <v>372</v>
      </c>
      <c r="E250" s="256" t="s">
        <v>402</v>
      </c>
      <c r="F250" s="86" t="s">
        <v>194</v>
      </c>
      <c r="G250" s="86" t="s">
        <v>65</v>
      </c>
      <c r="H250" s="70" t="s">
        <v>113</v>
      </c>
      <c r="I250" s="249">
        <v>70.75</v>
      </c>
      <c r="J250" s="331">
        <f t="shared" si="9"/>
        <v>120</v>
      </c>
      <c r="K250" s="260">
        <v>120</v>
      </c>
      <c r="L250" s="260"/>
      <c r="M250" s="259" t="e">
        <f>IF(K250="nio",0,IF(K250&gt;0,K250*I250/O250,0))*VLOOKUP(B250,'2-Kosten per locatie'!$A$14:$C$21,3,FALSE)</f>
        <v>#DIV/0!</v>
      </c>
      <c r="N250" s="259">
        <f>IF(L250&gt;0,L250*I250/P250,0)*VLOOKUP(B250,'2-Kosten per locatie'!$A$14:$C$21,3,FALSE)</f>
        <v>0</v>
      </c>
      <c r="O250" s="332">
        <f>IF(K250="nio",0,IF(K250&gt;0,VLOOKUP(G250,'3-Productie normen'!A:L,VLOOKUP(K250,'3-Productie normen'!$B$34:$C$41,2,FALSE),FALSE)))</f>
        <v>0</v>
      </c>
      <c r="P250" s="332">
        <f t="shared" si="10"/>
        <v>0</v>
      </c>
      <c r="Q250" s="333"/>
      <c r="S250" s="334">
        <f t="shared" si="11"/>
        <v>8490</v>
      </c>
    </row>
    <row r="251" spans="1:19" ht="14.1" customHeight="1">
      <c r="A251" s="74">
        <v>251</v>
      </c>
      <c r="B251" s="300" t="s">
        <v>32</v>
      </c>
      <c r="C251" s="300" t="s">
        <v>106</v>
      </c>
      <c r="D251" s="86" t="s">
        <v>372</v>
      </c>
      <c r="E251" s="256" t="s">
        <v>403</v>
      </c>
      <c r="F251" s="86" t="s">
        <v>126</v>
      </c>
      <c r="G251" s="86" t="s">
        <v>69</v>
      </c>
      <c r="H251" s="70" t="s">
        <v>113</v>
      </c>
      <c r="I251" s="249">
        <v>15.19</v>
      </c>
      <c r="J251" s="331">
        <f t="shared" si="9"/>
        <v>120</v>
      </c>
      <c r="K251" s="260">
        <v>120</v>
      </c>
      <c r="L251" s="260"/>
      <c r="M251" s="259" t="e">
        <f>IF(K251="nio",0,IF(K251&gt;0,K251*I251/O251,0))*VLOOKUP(B251,'2-Kosten per locatie'!$A$14:$C$21,3,FALSE)</f>
        <v>#DIV/0!</v>
      </c>
      <c r="N251" s="259">
        <f>IF(L251&gt;0,L251*I251/P251,0)*VLOOKUP(B251,'2-Kosten per locatie'!$A$14:$C$21,3,FALSE)</f>
        <v>0</v>
      </c>
      <c r="O251" s="332">
        <f>IF(K251="nio",0,IF(K251&gt;0,VLOOKUP(G251,'3-Productie normen'!A:L,VLOOKUP(K251,'3-Productie normen'!$B$34:$C$41,2,FALSE),FALSE)))</f>
        <v>0</v>
      </c>
      <c r="P251" s="332">
        <f t="shared" si="10"/>
        <v>0</v>
      </c>
      <c r="Q251" s="333"/>
      <c r="S251" s="334">
        <f t="shared" si="11"/>
        <v>1822.8</v>
      </c>
    </row>
    <row r="252" spans="1:19" ht="14.1" customHeight="1">
      <c r="A252" s="74">
        <v>252</v>
      </c>
      <c r="B252" s="300" t="s">
        <v>32</v>
      </c>
      <c r="C252" s="300" t="s">
        <v>106</v>
      </c>
      <c r="D252" s="86" t="s">
        <v>372</v>
      </c>
      <c r="E252" s="256" t="s">
        <v>404</v>
      </c>
      <c r="F252" s="86" t="s">
        <v>126</v>
      </c>
      <c r="G252" s="86" t="s">
        <v>69</v>
      </c>
      <c r="H252" s="70" t="s">
        <v>113</v>
      </c>
      <c r="I252" s="249">
        <v>15.18</v>
      </c>
      <c r="J252" s="331">
        <f t="shared" si="9"/>
        <v>120</v>
      </c>
      <c r="K252" s="260">
        <v>120</v>
      </c>
      <c r="L252" s="260"/>
      <c r="M252" s="259" t="e">
        <f>IF(K252="nio",0,IF(K252&gt;0,K252*I252/O252,0))*VLOOKUP(B252,'2-Kosten per locatie'!$A$14:$C$21,3,FALSE)</f>
        <v>#DIV/0!</v>
      </c>
      <c r="N252" s="259">
        <f>IF(L252&gt;0,L252*I252/P252,0)*VLOOKUP(B252,'2-Kosten per locatie'!$A$14:$C$21,3,FALSE)</f>
        <v>0</v>
      </c>
      <c r="O252" s="332">
        <f>IF(K252="nio",0,IF(K252&gt;0,VLOOKUP(G252,'3-Productie normen'!A:L,VLOOKUP(K252,'3-Productie normen'!$B$34:$C$41,2,FALSE),FALSE)))</f>
        <v>0</v>
      </c>
      <c r="P252" s="332">
        <f t="shared" si="10"/>
        <v>0</v>
      </c>
      <c r="Q252" s="333"/>
      <c r="S252" s="334">
        <f t="shared" si="11"/>
        <v>1821.6</v>
      </c>
    </row>
    <row r="253" spans="1:19" ht="14.1" customHeight="1">
      <c r="A253" s="74">
        <v>253</v>
      </c>
      <c r="B253" s="300" t="s">
        <v>32</v>
      </c>
      <c r="C253" s="300" t="s">
        <v>106</v>
      </c>
      <c r="D253" s="86" t="s">
        <v>372</v>
      </c>
      <c r="E253" s="256" t="s">
        <v>405</v>
      </c>
      <c r="F253" s="86" t="s">
        <v>160</v>
      </c>
      <c r="G253" s="86" t="s">
        <v>61</v>
      </c>
      <c r="H253" s="86" t="s">
        <v>145</v>
      </c>
      <c r="I253" s="249">
        <v>2.4300000000000002</v>
      </c>
      <c r="J253" s="331">
        <f t="shared" si="9"/>
        <v>400</v>
      </c>
      <c r="K253" s="260">
        <v>200</v>
      </c>
      <c r="L253" s="260">
        <v>200</v>
      </c>
      <c r="M253" s="259" t="e">
        <f>IF(K253="nio",0,IF(K253&gt;0,K253*I253/O253,0))*VLOOKUP(B253,'2-Kosten per locatie'!$A$14:$C$21,3,FALSE)</f>
        <v>#DIV/0!</v>
      </c>
      <c r="N253" s="259" t="e">
        <f>IF(L253&gt;0,L253*I253/P253,0)*VLOOKUP(B253,'2-Kosten per locatie'!$A$14:$C$21,3,FALSE)</f>
        <v>#DIV/0!</v>
      </c>
      <c r="O253" s="332">
        <f>IF(K253="nio",0,IF(K253&gt;0,VLOOKUP(G253,'3-Productie normen'!A:L,VLOOKUP(K253,'3-Productie normen'!$B$34:$C$41,2,FALSE),FALSE)))</f>
        <v>0</v>
      </c>
      <c r="P253" s="332">
        <f t="shared" si="10"/>
        <v>0</v>
      </c>
      <c r="Q253" s="333"/>
      <c r="S253" s="334">
        <f t="shared" si="11"/>
        <v>972.00000000000011</v>
      </c>
    </row>
    <row r="254" spans="1:19" ht="14.1" customHeight="1">
      <c r="A254" s="74">
        <v>254</v>
      </c>
      <c r="B254" s="300" t="s">
        <v>32</v>
      </c>
      <c r="C254" s="300" t="s">
        <v>106</v>
      </c>
      <c r="D254" s="86" t="s">
        <v>372</v>
      </c>
      <c r="E254" s="256" t="s">
        <v>406</v>
      </c>
      <c r="F254" s="86" t="s">
        <v>160</v>
      </c>
      <c r="G254" s="86" t="s">
        <v>61</v>
      </c>
      <c r="H254" s="86" t="s">
        <v>145</v>
      </c>
      <c r="I254" s="249">
        <v>2.4300000000000002</v>
      </c>
      <c r="J254" s="331">
        <f t="shared" si="9"/>
        <v>400</v>
      </c>
      <c r="K254" s="260">
        <v>200</v>
      </c>
      <c r="L254" s="260">
        <v>200</v>
      </c>
      <c r="M254" s="259" t="e">
        <f>IF(K254="nio",0,IF(K254&gt;0,K254*I254/O254,0))*VLOOKUP(B254,'2-Kosten per locatie'!$A$14:$C$21,3,FALSE)</f>
        <v>#DIV/0!</v>
      </c>
      <c r="N254" s="259" t="e">
        <f>IF(L254&gt;0,L254*I254/P254,0)*VLOOKUP(B254,'2-Kosten per locatie'!$A$14:$C$21,3,FALSE)</f>
        <v>#DIV/0!</v>
      </c>
      <c r="O254" s="332">
        <f>IF(K254="nio",0,IF(K254&gt;0,VLOOKUP(G254,'3-Productie normen'!A:L,VLOOKUP(K254,'3-Productie normen'!$B$34:$C$41,2,FALSE),FALSE)))</f>
        <v>0</v>
      </c>
      <c r="P254" s="332">
        <f t="shared" si="10"/>
        <v>0</v>
      </c>
      <c r="Q254" s="333"/>
      <c r="S254" s="334">
        <f t="shared" si="11"/>
        <v>972.00000000000011</v>
      </c>
    </row>
    <row r="255" spans="1:19" ht="14.1" customHeight="1">
      <c r="A255" s="74">
        <v>255</v>
      </c>
      <c r="B255" s="300" t="s">
        <v>32</v>
      </c>
      <c r="C255" s="300" t="s">
        <v>106</v>
      </c>
      <c r="D255" s="86" t="s">
        <v>372</v>
      </c>
      <c r="E255" s="256" t="s">
        <v>407</v>
      </c>
      <c r="F255" s="86" t="s">
        <v>135</v>
      </c>
      <c r="G255" s="86" t="s">
        <v>70</v>
      </c>
      <c r="H255" s="70" t="s">
        <v>113</v>
      </c>
      <c r="I255" s="249">
        <v>15.12</v>
      </c>
      <c r="J255" s="331">
        <f t="shared" si="9"/>
        <v>120</v>
      </c>
      <c r="K255" s="260">
        <v>120</v>
      </c>
      <c r="L255" s="260"/>
      <c r="M255" s="259" t="e">
        <f>IF(K255="nio",0,IF(K255&gt;0,K255*I255/O255,0))*VLOOKUP(B255,'2-Kosten per locatie'!$A$14:$C$21,3,FALSE)</f>
        <v>#DIV/0!</v>
      </c>
      <c r="N255" s="259">
        <f>IF(L255&gt;0,L255*I255/P255,0)*VLOOKUP(B255,'2-Kosten per locatie'!$A$14:$C$21,3,FALSE)</f>
        <v>0</v>
      </c>
      <c r="O255" s="332">
        <f>IF(K255="nio",0,IF(K255&gt;0,VLOOKUP(G255,'3-Productie normen'!A:L,VLOOKUP(K255,'3-Productie normen'!$B$34:$C$41,2,FALSE),FALSE)))</f>
        <v>0</v>
      </c>
      <c r="P255" s="332">
        <f t="shared" si="10"/>
        <v>0</v>
      </c>
      <c r="Q255" s="333"/>
      <c r="S255" s="334">
        <f t="shared" si="11"/>
        <v>1814.3999999999999</v>
      </c>
    </row>
    <row r="256" spans="1:19" ht="14.1" customHeight="1">
      <c r="A256" s="74">
        <v>256</v>
      </c>
      <c r="B256" s="300" t="s">
        <v>32</v>
      </c>
      <c r="C256" s="300" t="s">
        <v>106</v>
      </c>
      <c r="D256" s="86" t="s">
        <v>372</v>
      </c>
      <c r="E256" s="256" t="s">
        <v>408</v>
      </c>
      <c r="F256" s="86" t="s">
        <v>269</v>
      </c>
      <c r="G256" s="86" t="s">
        <v>67</v>
      </c>
      <c r="H256" s="70" t="s">
        <v>113</v>
      </c>
      <c r="I256" s="249">
        <v>117.3</v>
      </c>
      <c r="J256" s="331">
        <f t="shared" si="9"/>
        <v>120</v>
      </c>
      <c r="K256" s="260">
        <v>120</v>
      </c>
      <c r="L256" s="260"/>
      <c r="M256" s="259" t="e">
        <f>IF(K256="nio",0,IF(K256&gt;0,K256*I256/O256,0))*VLOOKUP(B256,'2-Kosten per locatie'!$A$14:$C$21,3,FALSE)</f>
        <v>#DIV/0!</v>
      </c>
      <c r="N256" s="259">
        <f>IF(L256&gt;0,L256*I256/P256,0)*VLOOKUP(B256,'2-Kosten per locatie'!$A$14:$C$21,3,FALSE)</f>
        <v>0</v>
      </c>
      <c r="O256" s="332">
        <f>IF(K256="nio",0,IF(K256&gt;0,VLOOKUP(G256,'3-Productie normen'!A:L,VLOOKUP(K256,'3-Productie normen'!$B$34:$C$41,2,FALSE),FALSE)))</f>
        <v>0</v>
      </c>
      <c r="P256" s="332">
        <f t="shared" si="10"/>
        <v>0</v>
      </c>
      <c r="Q256" s="333"/>
      <c r="S256" s="334">
        <f t="shared" si="11"/>
        <v>14076</v>
      </c>
    </row>
    <row r="257" spans="1:19" ht="14.1" customHeight="1">
      <c r="A257" s="74">
        <v>257</v>
      </c>
      <c r="B257" s="300" t="s">
        <v>32</v>
      </c>
      <c r="C257" s="300" t="s">
        <v>106</v>
      </c>
      <c r="D257" s="86" t="s">
        <v>372</v>
      </c>
      <c r="E257" s="256" t="s">
        <v>409</v>
      </c>
      <c r="F257" s="86" t="s">
        <v>185</v>
      </c>
      <c r="G257" s="86" t="s">
        <v>74</v>
      </c>
      <c r="H257" s="70" t="s">
        <v>113</v>
      </c>
      <c r="I257" s="249">
        <v>7.27</v>
      </c>
      <c r="J257" s="331">
        <f t="shared" si="9"/>
        <v>0</v>
      </c>
      <c r="K257" s="260" t="s">
        <v>120</v>
      </c>
      <c r="L257" s="260"/>
      <c r="M257" s="259">
        <f>IF(K257="nio",0,IF(K257&gt;0,K257*I257/O257,0))*VLOOKUP(B257,'2-Kosten per locatie'!$A$14:$C$21,3,FALSE)</f>
        <v>0</v>
      </c>
      <c r="N257" s="259">
        <f>IF(L257&gt;0,L257*I257/P257,0)*VLOOKUP(B257,'2-Kosten per locatie'!$A$14:$C$21,3,FALSE)</f>
        <v>0</v>
      </c>
      <c r="O257" s="332">
        <f>IF(K257="nio",0,IF(K257&gt;0,VLOOKUP(G257,'3-Productie normen'!A:L,VLOOKUP(K257,'3-Productie normen'!$B$34:$C$41,2,FALSE),FALSE)))</f>
        <v>0</v>
      </c>
      <c r="P257" s="332">
        <f t="shared" si="10"/>
        <v>0</v>
      </c>
      <c r="Q257" s="333"/>
      <c r="S257" s="334">
        <f t="shared" si="11"/>
        <v>0</v>
      </c>
    </row>
    <row r="258" spans="1:19" ht="14.1" customHeight="1">
      <c r="A258" s="74">
        <v>258</v>
      </c>
      <c r="B258" s="300" t="s">
        <v>32</v>
      </c>
      <c r="C258" s="300" t="s">
        <v>106</v>
      </c>
      <c r="D258" s="86" t="s">
        <v>372</v>
      </c>
      <c r="E258" s="256" t="s">
        <v>410</v>
      </c>
      <c r="F258" s="86" t="s">
        <v>185</v>
      </c>
      <c r="G258" s="86" t="s">
        <v>74</v>
      </c>
      <c r="H258" s="70" t="s">
        <v>113</v>
      </c>
      <c r="I258" s="249">
        <v>7.27</v>
      </c>
      <c r="J258" s="331">
        <f t="shared" si="9"/>
        <v>0</v>
      </c>
      <c r="K258" s="260" t="s">
        <v>120</v>
      </c>
      <c r="L258" s="260"/>
      <c r="M258" s="259">
        <f>IF(K258="nio",0,IF(K258&gt;0,K258*I258/O258,0))*VLOOKUP(B258,'2-Kosten per locatie'!$A$14:$C$21,3,FALSE)</f>
        <v>0</v>
      </c>
      <c r="N258" s="259">
        <f>IF(L258&gt;0,L258*I258/P258,0)*VLOOKUP(B258,'2-Kosten per locatie'!$A$14:$C$21,3,FALSE)</f>
        <v>0</v>
      </c>
      <c r="O258" s="332">
        <f>IF(K258="nio",0,IF(K258&gt;0,VLOOKUP(G258,'3-Productie normen'!A:L,VLOOKUP(K258,'3-Productie normen'!$B$34:$C$41,2,FALSE),FALSE)))</f>
        <v>0</v>
      </c>
      <c r="P258" s="332">
        <f t="shared" si="10"/>
        <v>0</v>
      </c>
      <c r="Q258" s="333"/>
      <c r="S258" s="334">
        <f t="shared" si="11"/>
        <v>0</v>
      </c>
    </row>
    <row r="259" spans="1:19" ht="14.1" customHeight="1">
      <c r="A259" s="74">
        <v>259</v>
      </c>
      <c r="B259" s="300" t="s">
        <v>32</v>
      </c>
      <c r="C259" s="300" t="s">
        <v>106</v>
      </c>
      <c r="D259" s="86" t="s">
        <v>411</v>
      </c>
      <c r="E259" s="257" t="s">
        <v>412</v>
      </c>
      <c r="F259" s="88" t="s">
        <v>185</v>
      </c>
      <c r="G259" s="88" t="s">
        <v>74</v>
      </c>
      <c r="H259" s="70" t="s">
        <v>113</v>
      </c>
      <c r="I259" s="249">
        <v>54.65</v>
      </c>
      <c r="J259" s="331">
        <f t="shared" si="9"/>
        <v>0</v>
      </c>
      <c r="K259" s="260" t="s">
        <v>120</v>
      </c>
      <c r="L259" s="260"/>
      <c r="M259" s="259">
        <f>IF(K259="nio",0,IF(K259&gt;0,K259*I259/O259,0))*VLOOKUP(B259,'2-Kosten per locatie'!$A$14:$C$21,3,FALSE)</f>
        <v>0</v>
      </c>
      <c r="N259" s="259">
        <f>IF(L259&gt;0,L259*I259/P259,0)*VLOOKUP(B259,'2-Kosten per locatie'!$A$14:$C$21,3,FALSE)</f>
        <v>0</v>
      </c>
      <c r="O259" s="332">
        <f>IF(K259="nio",0,IF(K259&gt;0,VLOOKUP(G259,'3-Productie normen'!A:L,VLOOKUP(K259,'3-Productie normen'!$B$34:$C$41,2,FALSE),FALSE)))</f>
        <v>0</v>
      </c>
      <c r="P259" s="332">
        <f t="shared" si="10"/>
        <v>0</v>
      </c>
      <c r="Q259" s="333"/>
      <c r="S259" s="334">
        <f t="shared" si="11"/>
        <v>0</v>
      </c>
    </row>
    <row r="260" spans="1:19" ht="14.1" customHeight="1">
      <c r="A260" s="74">
        <v>260</v>
      </c>
      <c r="B260" s="300" t="s">
        <v>32</v>
      </c>
      <c r="C260" s="300" t="s">
        <v>106</v>
      </c>
      <c r="D260" s="86" t="s">
        <v>411</v>
      </c>
      <c r="E260" s="256" t="s">
        <v>413</v>
      </c>
      <c r="F260" s="86" t="s">
        <v>185</v>
      </c>
      <c r="G260" s="86" t="s">
        <v>74</v>
      </c>
      <c r="H260" s="70" t="s">
        <v>113</v>
      </c>
      <c r="I260" s="249">
        <v>14.53</v>
      </c>
      <c r="J260" s="331">
        <f t="shared" si="9"/>
        <v>0</v>
      </c>
      <c r="K260" s="260" t="s">
        <v>120</v>
      </c>
      <c r="L260" s="260"/>
      <c r="M260" s="259">
        <f>IF(K260="nio",0,IF(K260&gt;0,K260*I260/O260,0))*VLOOKUP(B260,'2-Kosten per locatie'!$A$14:$C$21,3,FALSE)</f>
        <v>0</v>
      </c>
      <c r="N260" s="259">
        <f>IF(L260&gt;0,L260*I260/P260,0)*VLOOKUP(B260,'2-Kosten per locatie'!$A$14:$C$21,3,FALSE)</f>
        <v>0</v>
      </c>
      <c r="O260" s="332">
        <f>IF(K260="nio",0,IF(K260&gt;0,VLOOKUP(G260,'3-Productie normen'!A:L,VLOOKUP(K260,'3-Productie normen'!$B$34:$C$41,2,FALSE),FALSE)))</f>
        <v>0</v>
      </c>
      <c r="P260" s="332">
        <f t="shared" si="10"/>
        <v>0</v>
      </c>
      <c r="Q260" s="333"/>
      <c r="S260" s="334">
        <f t="shared" si="11"/>
        <v>0</v>
      </c>
    </row>
    <row r="261" spans="1:19" ht="14.1" customHeight="1">
      <c r="A261" s="74">
        <v>261</v>
      </c>
      <c r="B261" s="300" t="s">
        <v>32</v>
      </c>
      <c r="C261" s="300" t="s">
        <v>106</v>
      </c>
      <c r="D261" s="86" t="s">
        <v>411</v>
      </c>
      <c r="E261" s="256" t="s">
        <v>414</v>
      </c>
      <c r="F261" s="86" t="s">
        <v>415</v>
      </c>
      <c r="G261" s="86" t="s">
        <v>58</v>
      </c>
      <c r="H261" s="70" t="s">
        <v>113</v>
      </c>
      <c r="I261" s="249">
        <v>1.82</v>
      </c>
      <c r="J261" s="331">
        <f t="shared" si="9"/>
        <v>200</v>
      </c>
      <c r="K261" s="260">
        <v>200</v>
      </c>
      <c r="L261" s="260"/>
      <c r="M261" s="259" t="e">
        <f>IF(K261="nio",0,IF(K261&gt;0,K261*I261/O261,0))*VLOOKUP(B261,'2-Kosten per locatie'!$A$14:$C$21,3,FALSE)</f>
        <v>#DIV/0!</v>
      </c>
      <c r="N261" s="259">
        <f>IF(L261&gt;0,L261*I261/P261,0)*VLOOKUP(B261,'2-Kosten per locatie'!$A$14:$C$21,3,FALSE)</f>
        <v>0</v>
      </c>
      <c r="O261" s="332">
        <f>IF(K261="nio",0,IF(K261&gt;0,VLOOKUP(G261,'3-Productie normen'!A:L,VLOOKUP(K261,'3-Productie normen'!$B$34:$C$41,2,FALSE),FALSE)))</f>
        <v>0</v>
      </c>
      <c r="P261" s="332">
        <f t="shared" si="10"/>
        <v>0</v>
      </c>
      <c r="Q261" s="333"/>
      <c r="S261" s="334">
        <f t="shared" si="11"/>
        <v>364</v>
      </c>
    </row>
    <row r="262" spans="1:19" ht="14.1" customHeight="1">
      <c r="A262" s="74">
        <v>262</v>
      </c>
      <c r="B262" s="300" t="s">
        <v>32</v>
      </c>
      <c r="C262" s="300" t="s">
        <v>106</v>
      </c>
      <c r="D262" s="86" t="s">
        <v>411</v>
      </c>
      <c r="E262" s="256" t="s">
        <v>416</v>
      </c>
      <c r="F262" s="86" t="s">
        <v>185</v>
      </c>
      <c r="G262" s="86" t="s">
        <v>74</v>
      </c>
      <c r="H262" s="70" t="s">
        <v>113</v>
      </c>
      <c r="I262" s="249">
        <v>57.36</v>
      </c>
      <c r="J262" s="331">
        <f t="shared" si="9"/>
        <v>0</v>
      </c>
      <c r="K262" s="260" t="s">
        <v>120</v>
      </c>
      <c r="L262" s="260"/>
      <c r="M262" s="259">
        <f>IF(K262="nio",0,IF(K262&gt;0,K262*I262/O262,0))*VLOOKUP(B262,'2-Kosten per locatie'!$A$14:$C$21,3,FALSE)</f>
        <v>0</v>
      </c>
      <c r="N262" s="259">
        <f>IF(L262&gt;0,L262*I262/P262,0)*VLOOKUP(B262,'2-Kosten per locatie'!$A$14:$C$21,3,FALSE)</f>
        <v>0</v>
      </c>
      <c r="O262" s="332">
        <f>IF(K262="nio",0,IF(K262&gt;0,VLOOKUP(G262,'3-Productie normen'!A:L,VLOOKUP(K262,'3-Productie normen'!$B$34:$C$41,2,FALSE),FALSE)))</f>
        <v>0</v>
      </c>
      <c r="P262" s="332">
        <f t="shared" si="10"/>
        <v>0</v>
      </c>
      <c r="Q262" s="333"/>
      <c r="S262" s="334">
        <f t="shared" si="11"/>
        <v>0</v>
      </c>
    </row>
    <row r="263" spans="1:19" ht="14.1" customHeight="1">
      <c r="A263" s="74">
        <v>263</v>
      </c>
      <c r="B263" s="300" t="s">
        <v>32</v>
      </c>
      <c r="C263" s="300" t="s">
        <v>106</v>
      </c>
      <c r="D263" s="86" t="s">
        <v>411</v>
      </c>
      <c r="E263" s="256" t="s">
        <v>417</v>
      </c>
      <c r="F263" s="86" t="s">
        <v>112</v>
      </c>
      <c r="G263" s="86" t="s">
        <v>58</v>
      </c>
      <c r="H263" s="70" t="s">
        <v>113</v>
      </c>
      <c r="I263" s="249">
        <v>3.39</v>
      </c>
      <c r="J263" s="331">
        <f t="shared" si="9"/>
        <v>200</v>
      </c>
      <c r="K263" s="260">
        <v>200</v>
      </c>
      <c r="L263" s="260"/>
      <c r="M263" s="259" t="e">
        <f>IF(K263="nio",0,IF(K263&gt;0,K263*I263/O263,0))*VLOOKUP(B263,'2-Kosten per locatie'!$A$14:$C$21,3,FALSE)</f>
        <v>#DIV/0!</v>
      </c>
      <c r="N263" s="259">
        <f>IF(L263&gt;0,L263*I263/P263,0)*VLOOKUP(B263,'2-Kosten per locatie'!$A$14:$C$21,3,FALSE)</f>
        <v>0</v>
      </c>
      <c r="O263" s="332">
        <f>IF(K263="nio",0,IF(K263&gt;0,VLOOKUP(G263,'3-Productie normen'!A:L,VLOOKUP(K263,'3-Productie normen'!$B$34:$C$41,2,FALSE),FALSE)))</f>
        <v>0</v>
      </c>
      <c r="P263" s="332">
        <f t="shared" si="10"/>
        <v>0</v>
      </c>
      <c r="Q263" s="333"/>
      <c r="S263" s="334">
        <f t="shared" si="11"/>
        <v>678</v>
      </c>
    </row>
    <row r="264" spans="1:19" ht="14.1" customHeight="1">
      <c r="A264" s="74">
        <v>264</v>
      </c>
      <c r="B264" s="300" t="s">
        <v>32</v>
      </c>
      <c r="C264" s="300" t="s">
        <v>106</v>
      </c>
      <c r="D264" s="86" t="s">
        <v>411</v>
      </c>
      <c r="E264" s="256" t="s">
        <v>418</v>
      </c>
      <c r="F264" s="86" t="s">
        <v>262</v>
      </c>
      <c r="G264" s="86" t="s">
        <v>75</v>
      </c>
      <c r="H264" s="86" t="s">
        <v>263</v>
      </c>
      <c r="I264" s="249">
        <v>81.41</v>
      </c>
      <c r="J264" s="331">
        <f t="shared" si="9"/>
        <v>0</v>
      </c>
      <c r="K264" s="260" t="s">
        <v>120</v>
      </c>
      <c r="L264" s="260"/>
      <c r="M264" s="259">
        <f>IF(K264="nio",0,IF(K264&gt;0,K264*I264/O264,0))*VLOOKUP(B264,'2-Kosten per locatie'!$A$14:$C$21,3,FALSE)</f>
        <v>0</v>
      </c>
      <c r="N264" s="259">
        <f>IF(L264&gt;0,L264*I264/P264,0)*VLOOKUP(B264,'2-Kosten per locatie'!$A$14:$C$21,3,FALSE)</f>
        <v>0</v>
      </c>
      <c r="O264" s="332">
        <f>IF(K264="nio",0,IF(K264&gt;0,VLOOKUP(G264,'3-Productie normen'!A:L,VLOOKUP(K264,'3-Productie normen'!$B$34:$C$41,2,FALSE),FALSE)))</f>
        <v>0</v>
      </c>
      <c r="P264" s="332">
        <f t="shared" si="10"/>
        <v>0</v>
      </c>
      <c r="Q264" s="333"/>
      <c r="S264" s="334">
        <f t="shared" si="11"/>
        <v>0</v>
      </c>
    </row>
    <row r="265" spans="1:19" ht="14.1" customHeight="1">
      <c r="A265" s="74">
        <v>265</v>
      </c>
      <c r="B265" s="300" t="s">
        <v>32</v>
      </c>
      <c r="C265" s="300" t="s">
        <v>106</v>
      </c>
      <c r="D265" s="86" t="s">
        <v>411</v>
      </c>
      <c r="E265" s="256" t="s">
        <v>419</v>
      </c>
      <c r="F265" s="86" t="s">
        <v>262</v>
      </c>
      <c r="G265" s="86" t="s">
        <v>75</v>
      </c>
      <c r="H265" s="86" t="s">
        <v>263</v>
      </c>
      <c r="I265" s="249">
        <v>133.69</v>
      </c>
      <c r="J265" s="331">
        <f t="shared" si="9"/>
        <v>0</v>
      </c>
      <c r="K265" s="260" t="s">
        <v>120</v>
      </c>
      <c r="L265" s="260"/>
      <c r="M265" s="259">
        <f>IF(K265="nio",0,IF(K265&gt;0,K265*I265/O265,0))*VLOOKUP(B265,'2-Kosten per locatie'!$A$14:$C$21,3,FALSE)</f>
        <v>0</v>
      </c>
      <c r="N265" s="259">
        <f>IF(L265&gt;0,L265*I265/P265,0)*VLOOKUP(B265,'2-Kosten per locatie'!$A$14:$C$21,3,FALSE)</f>
        <v>0</v>
      </c>
      <c r="O265" s="332">
        <f>IF(K265="nio",0,IF(K265&gt;0,VLOOKUP(G265,'3-Productie normen'!A:L,VLOOKUP(K265,'3-Productie normen'!$B$34:$C$41,2,FALSE),FALSE)))</f>
        <v>0</v>
      </c>
      <c r="P265" s="332">
        <f t="shared" si="10"/>
        <v>0</v>
      </c>
      <c r="Q265" s="333"/>
      <c r="S265" s="334">
        <f t="shared" si="11"/>
        <v>0</v>
      </c>
    </row>
    <row r="266" spans="1:19" ht="14.1" customHeight="1">
      <c r="A266" s="74">
        <v>266</v>
      </c>
      <c r="B266" s="300" t="s">
        <v>32</v>
      </c>
      <c r="C266" s="300" t="s">
        <v>106</v>
      </c>
      <c r="D266" s="86" t="s">
        <v>411</v>
      </c>
      <c r="E266" s="256" t="s">
        <v>420</v>
      </c>
      <c r="F266" s="86" t="s">
        <v>262</v>
      </c>
      <c r="G266" s="86" t="s">
        <v>75</v>
      </c>
      <c r="H266" s="86" t="s">
        <v>263</v>
      </c>
      <c r="I266" s="249">
        <v>61.41</v>
      </c>
      <c r="J266" s="331">
        <f t="shared" ref="J266:J329" si="12">SUM(K266:L266)</f>
        <v>0</v>
      </c>
      <c r="K266" s="260" t="s">
        <v>120</v>
      </c>
      <c r="L266" s="260"/>
      <c r="M266" s="259">
        <f>IF(K266="nio",0,IF(K266&gt;0,K266*I266/O266,0))*VLOOKUP(B266,'2-Kosten per locatie'!$A$14:$C$21,3,FALSE)</f>
        <v>0</v>
      </c>
      <c r="N266" s="259">
        <f>IF(L266&gt;0,L266*I266/P266,0)*VLOOKUP(B266,'2-Kosten per locatie'!$A$14:$C$21,3,FALSE)</f>
        <v>0</v>
      </c>
      <c r="O266" s="332">
        <f>IF(K266="nio",0,IF(K266&gt;0,VLOOKUP(G266,'3-Productie normen'!A:L,VLOOKUP(K266,'3-Productie normen'!$B$34:$C$41,2,FALSE),FALSE)))</f>
        <v>0</v>
      </c>
      <c r="P266" s="332">
        <f t="shared" ref="P266:P329" si="13">IF(L266&gt;0,O266*$P$8,0)</f>
        <v>0</v>
      </c>
      <c r="Q266" s="333"/>
      <c r="S266" s="334">
        <f t="shared" ref="S266:S329" si="14">J266*I266</f>
        <v>0</v>
      </c>
    </row>
    <row r="267" spans="1:19" ht="14.1" customHeight="1">
      <c r="A267" s="74">
        <v>267</v>
      </c>
      <c r="B267" s="300" t="s">
        <v>32</v>
      </c>
      <c r="C267" s="300" t="s">
        <v>106</v>
      </c>
      <c r="D267" s="86" t="s">
        <v>411</v>
      </c>
      <c r="E267" s="256" t="s">
        <v>421</v>
      </c>
      <c r="F267" s="86" t="s">
        <v>262</v>
      </c>
      <c r="G267" s="86" t="s">
        <v>75</v>
      </c>
      <c r="H267" s="86" t="s">
        <v>263</v>
      </c>
      <c r="I267" s="249">
        <v>133.69</v>
      </c>
      <c r="J267" s="331">
        <f t="shared" si="12"/>
        <v>0</v>
      </c>
      <c r="K267" s="260" t="s">
        <v>120</v>
      </c>
      <c r="L267" s="260"/>
      <c r="M267" s="259">
        <f>IF(K267="nio",0,IF(K267&gt;0,K267*I267/O267,0))*VLOOKUP(B267,'2-Kosten per locatie'!$A$14:$C$21,3,FALSE)</f>
        <v>0</v>
      </c>
      <c r="N267" s="259">
        <f>IF(L267&gt;0,L267*I267/P267,0)*VLOOKUP(B267,'2-Kosten per locatie'!$A$14:$C$21,3,FALSE)</f>
        <v>0</v>
      </c>
      <c r="O267" s="332">
        <f>IF(K267="nio",0,IF(K267&gt;0,VLOOKUP(G267,'3-Productie normen'!A:L,VLOOKUP(K267,'3-Productie normen'!$B$34:$C$41,2,FALSE),FALSE)))</f>
        <v>0</v>
      </c>
      <c r="P267" s="332">
        <f t="shared" si="13"/>
        <v>0</v>
      </c>
      <c r="Q267" s="333"/>
      <c r="S267" s="334">
        <f t="shared" si="14"/>
        <v>0</v>
      </c>
    </row>
    <row r="268" spans="1:19" ht="14.1" customHeight="1">
      <c r="A268" s="74">
        <v>268</v>
      </c>
      <c r="B268" s="300" t="s">
        <v>32</v>
      </c>
      <c r="C268" s="300" t="s">
        <v>106</v>
      </c>
      <c r="D268" s="86" t="s">
        <v>422</v>
      </c>
      <c r="E268" s="256" t="s">
        <v>423</v>
      </c>
      <c r="F268" s="86" t="s">
        <v>185</v>
      </c>
      <c r="G268" s="86" t="s">
        <v>74</v>
      </c>
      <c r="H268" s="86" t="s">
        <v>424</v>
      </c>
      <c r="I268" s="249">
        <v>15.68</v>
      </c>
      <c r="J268" s="331">
        <f t="shared" si="12"/>
        <v>0</v>
      </c>
      <c r="K268" s="260" t="s">
        <v>120</v>
      </c>
      <c r="L268" s="260"/>
      <c r="M268" s="259">
        <f>IF(K268="nio",0,IF(K268&gt;0,K268*I268/O268,0))*VLOOKUP(B268,'2-Kosten per locatie'!$A$14:$C$21,3,FALSE)</f>
        <v>0</v>
      </c>
      <c r="N268" s="259">
        <f>IF(L268&gt;0,L268*I268/P268,0)*VLOOKUP(B268,'2-Kosten per locatie'!$A$14:$C$21,3,FALSE)</f>
        <v>0</v>
      </c>
      <c r="O268" s="332">
        <f>IF(K268="nio",0,IF(K268&gt;0,VLOOKUP(G268,'3-Productie normen'!A:L,VLOOKUP(K268,'3-Productie normen'!$B$34:$C$41,2,FALSE),FALSE)))</f>
        <v>0</v>
      </c>
      <c r="P268" s="332">
        <f t="shared" si="13"/>
        <v>0</v>
      </c>
      <c r="Q268" s="333"/>
      <c r="S268" s="334">
        <f t="shared" si="14"/>
        <v>0</v>
      </c>
    </row>
    <row r="269" spans="1:19" ht="14.1" customHeight="1">
      <c r="A269" s="74">
        <v>269</v>
      </c>
      <c r="B269" s="300" t="s">
        <v>32</v>
      </c>
      <c r="C269" s="300" t="s">
        <v>106</v>
      </c>
      <c r="D269" s="86" t="s">
        <v>422</v>
      </c>
      <c r="E269" s="256" t="s">
        <v>425</v>
      </c>
      <c r="F269" s="86" t="s">
        <v>185</v>
      </c>
      <c r="G269" s="86" t="s">
        <v>74</v>
      </c>
      <c r="H269" s="86" t="s">
        <v>424</v>
      </c>
      <c r="I269" s="249">
        <v>4.75</v>
      </c>
      <c r="J269" s="331">
        <f t="shared" si="12"/>
        <v>0</v>
      </c>
      <c r="K269" s="260" t="s">
        <v>120</v>
      </c>
      <c r="L269" s="260"/>
      <c r="M269" s="259">
        <f>IF(K269="nio",0,IF(K269&gt;0,K269*I269/O269,0))*VLOOKUP(B269,'2-Kosten per locatie'!$A$14:$C$21,3,FALSE)</f>
        <v>0</v>
      </c>
      <c r="N269" s="259">
        <f>IF(L269&gt;0,L269*I269/P269,0)*VLOOKUP(B269,'2-Kosten per locatie'!$A$14:$C$21,3,FALSE)</f>
        <v>0</v>
      </c>
      <c r="O269" s="332">
        <f>IF(K269="nio",0,IF(K269&gt;0,VLOOKUP(G269,'3-Productie normen'!A:L,VLOOKUP(K269,'3-Productie normen'!$B$34:$C$41,2,FALSE),FALSE)))</f>
        <v>0</v>
      </c>
      <c r="P269" s="332">
        <f t="shared" si="13"/>
        <v>0</v>
      </c>
      <c r="Q269" s="333"/>
      <c r="S269" s="334">
        <f t="shared" si="14"/>
        <v>0</v>
      </c>
    </row>
    <row r="270" spans="1:19" ht="14.1" customHeight="1">
      <c r="A270" s="74">
        <v>270</v>
      </c>
      <c r="B270" s="300" t="s">
        <v>32</v>
      </c>
      <c r="C270" s="300" t="s">
        <v>106</v>
      </c>
      <c r="D270" s="86" t="s">
        <v>422</v>
      </c>
      <c r="E270" s="256" t="s">
        <v>426</v>
      </c>
      <c r="F270" s="86" t="s">
        <v>427</v>
      </c>
      <c r="G270" s="86" t="s">
        <v>74</v>
      </c>
      <c r="H270" s="86" t="s">
        <v>424</v>
      </c>
      <c r="I270" s="249">
        <v>499.79</v>
      </c>
      <c r="J270" s="331">
        <f t="shared" si="12"/>
        <v>0</v>
      </c>
      <c r="K270" s="260" t="s">
        <v>120</v>
      </c>
      <c r="L270" s="260"/>
      <c r="M270" s="259">
        <f>IF(K270="nio",0,IF(K270&gt;0,K270*I270/O270,0))*VLOOKUP(B270,'2-Kosten per locatie'!$A$14:$C$21,3,FALSE)</f>
        <v>0</v>
      </c>
      <c r="N270" s="259">
        <f>IF(L270&gt;0,L270*I270/P270,0)*VLOOKUP(B270,'2-Kosten per locatie'!$A$14:$C$21,3,FALSE)</f>
        <v>0</v>
      </c>
      <c r="O270" s="332">
        <f>IF(K270="nio",0,IF(K270&gt;0,VLOOKUP(G270,'3-Productie normen'!A:L,VLOOKUP(K270,'3-Productie normen'!$B$34:$C$41,2,FALSE),FALSE)))</f>
        <v>0</v>
      </c>
      <c r="P270" s="332">
        <f t="shared" si="13"/>
        <v>0</v>
      </c>
      <c r="Q270" s="333"/>
      <c r="S270" s="334">
        <f t="shared" si="14"/>
        <v>0</v>
      </c>
    </row>
    <row r="271" spans="1:19" ht="14.1" customHeight="1">
      <c r="A271" s="74">
        <v>271</v>
      </c>
      <c r="B271" s="300" t="s">
        <v>32</v>
      </c>
      <c r="C271" s="300" t="s">
        <v>106</v>
      </c>
      <c r="D271" s="86" t="s">
        <v>422</v>
      </c>
      <c r="E271" s="256" t="s">
        <v>428</v>
      </c>
      <c r="F271" s="86" t="s">
        <v>429</v>
      </c>
      <c r="G271" s="86" t="s">
        <v>74</v>
      </c>
      <c r="H271" s="86" t="s">
        <v>424</v>
      </c>
      <c r="I271" s="249">
        <v>381.55</v>
      </c>
      <c r="J271" s="331">
        <f t="shared" si="12"/>
        <v>0</v>
      </c>
      <c r="K271" s="260" t="s">
        <v>120</v>
      </c>
      <c r="L271" s="260"/>
      <c r="M271" s="259">
        <f>IF(K271="nio",0,IF(K271&gt;0,K271*I271/O271,0))*VLOOKUP(B271,'2-Kosten per locatie'!$A$14:$C$21,3,FALSE)</f>
        <v>0</v>
      </c>
      <c r="N271" s="259">
        <f>IF(L271&gt;0,L271*I271/P271,0)*VLOOKUP(B271,'2-Kosten per locatie'!$A$14:$C$21,3,FALSE)</f>
        <v>0</v>
      </c>
      <c r="O271" s="332">
        <f>IF(K271="nio",0,IF(K271&gt;0,VLOOKUP(G271,'3-Productie normen'!A:L,VLOOKUP(K271,'3-Productie normen'!$B$34:$C$41,2,FALSE),FALSE)))</f>
        <v>0</v>
      </c>
      <c r="P271" s="332">
        <f t="shared" si="13"/>
        <v>0</v>
      </c>
      <c r="Q271" s="333"/>
      <c r="S271" s="334">
        <f t="shared" si="14"/>
        <v>0</v>
      </c>
    </row>
    <row r="272" spans="1:19" ht="14.1" customHeight="1">
      <c r="A272" s="74">
        <v>272</v>
      </c>
      <c r="B272" s="300" t="s">
        <v>32</v>
      </c>
      <c r="C272" s="300" t="s">
        <v>106</v>
      </c>
      <c r="D272" s="86" t="s">
        <v>422</v>
      </c>
      <c r="E272" s="256" t="s">
        <v>430</v>
      </c>
      <c r="F272" s="86" t="s">
        <v>139</v>
      </c>
      <c r="G272" s="86" t="s">
        <v>59</v>
      </c>
      <c r="H272" s="86" t="s">
        <v>424</v>
      </c>
      <c r="I272" s="249">
        <v>5.14</v>
      </c>
      <c r="J272" s="331">
        <f t="shared" si="12"/>
        <v>200</v>
      </c>
      <c r="K272" s="260">
        <v>200</v>
      </c>
      <c r="L272" s="260"/>
      <c r="M272" s="259" t="e">
        <f>IF(K272="nio",0,IF(K272&gt;0,K272*I272/O272,0))*VLOOKUP(B272,'2-Kosten per locatie'!$A$14:$C$21,3,FALSE)</f>
        <v>#DIV/0!</v>
      </c>
      <c r="N272" s="259">
        <f>IF(L272&gt;0,L272*I272/P272,0)*VLOOKUP(B272,'2-Kosten per locatie'!$A$14:$C$21,3,FALSE)</f>
        <v>0</v>
      </c>
      <c r="O272" s="332">
        <f>IF(K272="nio",0,IF(K272&gt;0,VLOOKUP(G272,'3-Productie normen'!A:L,VLOOKUP(K272,'3-Productie normen'!$B$34:$C$41,2,FALSE),FALSE)))</f>
        <v>0</v>
      </c>
      <c r="P272" s="332">
        <f t="shared" si="13"/>
        <v>0</v>
      </c>
      <c r="Q272" s="333"/>
      <c r="S272" s="334">
        <f t="shared" si="14"/>
        <v>1028</v>
      </c>
    </row>
    <row r="273" spans="1:19" ht="14.1" customHeight="1">
      <c r="A273" s="74">
        <v>273</v>
      </c>
      <c r="B273" s="300" t="s">
        <v>32</v>
      </c>
      <c r="C273" s="300" t="s">
        <v>106</v>
      </c>
      <c r="D273" s="86" t="s">
        <v>422</v>
      </c>
      <c r="E273" s="256" t="s">
        <v>431</v>
      </c>
      <c r="F273" s="86" t="s">
        <v>432</v>
      </c>
      <c r="G273" s="86" t="s">
        <v>59</v>
      </c>
      <c r="H273" s="86" t="s">
        <v>424</v>
      </c>
      <c r="I273" s="249">
        <v>4.7</v>
      </c>
      <c r="J273" s="331">
        <f t="shared" si="12"/>
        <v>200</v>
      </c>
      <c r="K273" s="260">
        <v>200</v>
      </c>
      <c r="L273" s="260"/>
      <c r="M273" s="259" t="e">
        <f>IF(K273="nio",0,IF(K273&gt;0,K273*I273/O273,0))*VLOOKUP(B273,'2-Kosten per locatie'!$A$14:$C$21,3,FALSE)</f>
        <v>#DIV/0!</v>
      </c>
      <c r="N273" s="259">
        <f>IF(L273&gt;0,L273*I273/P273,0)*VLOOKUP(B273,'2-Kosten per locatie'!$A$14:$C$21,3,FALSE)</f>
        <v>0</v>
      </c>
      <c r="O273" s="332">
        <f>IF(K273="nio",0,IF(K273&gt;0,VLOOKUP(G273,'3-Productie normen'!A:L,VLOOKUP(K273,'3-Productie normen'!$B$34:$C$41,2,FALSE),FALSE)))</f>
        <v>0</v>
      </c>
      <c r="P273" s="332">
        <f t="shared" si="13"/>
        <v>0</v>
      </c>
      <c r="Q273" s="333"/>
      <c r="S273" s="334">
        <f t="shared" si="14"/>
        <v>940</v>
      </c>
    </row>
    <row r="274" spans="1:19" ht="14.1" customHeight="1">
      <c r="A274" s="74">
        <v>274</v>
      </c>
      <c r="B274" s="300" t="s">
        <v>32</v>
      </c>
      <c r="C274" s="300" t="s">
        <v>106</v>
      </c>
      <c r="D274" s="86" t="s">
        <v>422</v>
      </c>
      <c r="E274" s="256" t="s">
        <v>433</v>
      </c>
      <c r="F274" s="86" t="s">
        <v>185</v>
      </c>
      <c r="G274" s="86" t="s">
        <v>74</v>
      </c>
      <c r="H274" s="86" t="s">
        <v>424</v>
      </c>
      <c r="I274" s="249">
        <v>139.36000000000001</v>
      </c>
      <c r="J274" s="331">
        <f t="shared" si="12"/>
        <v>0</v>
      </c>
      <c r="K274" s="260" t="s">
        <v>120</v>
      </c>
      <c r="L274" s="260"/>
      <c r="M274" s="259">
        <f>IF(K274="nio",0,IF(K274&gt;0,K274*I274/O274,0))*VLOOKUP(B274,'2-Kosten per locatie'!$A$14:$C$21,3,FALSE)</f>
        <v>0</v>
      </c>
      <c r="N274" s="259">
        <f>IF(L274&gt;0,L274*I274/P274,0)*VLOOKUP(B274,'2-Kosten per locatie'!$A$14:$C$21,3,FALSE)</f>
        <v>0</v>
      </c>
      <c r="O274" s="332">
        <f>IF(K274="nio",0,IF(K274&gt;0,VLOOKUP(G274,'3-Productie normen'!A:L,VLOOKUP(K274,'3-Productie normen'!$B$34:$C$41,2,FALSE),FALSE)))</f>
        <v>0</v>
      </c>
      <c r="P274" s="332">
        <f t="shared" si="13"/>
        <v>0</v>
      </c>
      <c r="Q274" s="333"/>
      <c r="S274" s="334">
        <f t="shared" si="14"/>
        <v>0</v>
      </c>
    </row>
    <row r="275" spans="1:19" ht="14.1" customHeight="1">
      <c r="A275" s="74">
        <v>275</v>
      </c>
      <c r="B275" s="300" t="s">
        <v>32</v>
      </c>
      <c r="C275" s="300" t="s">
        <v>106</v>
      </c>
      <c r="D275" s="86" t="s">
        <v>422</v>
      </c>
      <c r="E275" s="256" t="s">
        <v>434</v>
      </c>
      <c r="F275" s="86" t="s">
        <v>185</v>
      </c>
      <c r="G275" s="86" t="s">
        <v>74</v>
      </c>
      <c r="H275" s="86" t="s">
        <v>424</v>
      </c>
      <c r="I275" s="249">
        <v>38.01</v>
      </c>
      <c r="J275" s="331">
        <f t="shared" si="12"/>
        <v>0</v>
      </c>
      <c r="K275" s="260" t="s">
        <v>120</v>
      </c>
      <c r="L275" s="260"/>
      <c r="M275" s="259">
        <f>IF(K275="nio",0,IF(K275&gt;0,K275*I275/O275,0))*VLOOKUP(B275,'2-Kosten per locatie'!$A$14:$C$21,3,FALSE)</f>
        <v>0</v>
      </c>
      <c r="N275" s="259">
        <f>IF(L275&gt;0,L275*I275/P275,0)*VLOOKUP(B275,'2-Kosten per locatie'!$A$14:$C$21,3,FALSE)</f>
        <v>0</v>
      </c>
      <c r="O275" s="332">
        <f>IF(K275="nio",0,IF(K275&gt;0,VLOOKUP(G275,'3-Productie normen'!A:L,VLOOKUP(K275,'3-Productie normen'!$B$34:$C$41,2,FALSE),FALSE)))</f>
        <v>0</v>
      </c>
      <c r="P275" s="332">
        <f t="shared" si="13"/>
        <v>0</v>
      </c>
      <c r="Q275" s="333"/>
      <c r="S275" s="334">
        <f t="shared" si="14"/>
        <v>0</v>
      </c>
    </row>
    <row r="276" spans="1:19" ht="14.1" customHeight="1">
      <c r="A276" s="74">
        <v>276</v>
      </c>
      <c r="B276" s="300" t="s">
        <v>32</v>
      </c>
      <c r="C276" s="300" t="s">
        <v>106</v>
      </c>
      <c r="D276" s="86" t="s">
        <v>422</v>
      </c>
      <c r="E276" s="256" t="s">
        <v>435</v>
      </c>
      <c r="F276" s="86" t="s">
        <v>436</v>
      </c>
      <c r="G276" s="86" t="s">
        <v>76</v>
      </c>
      <c r="H276" s="86" t="s">
        <v>424</v>
      </c>
      <c r="I276" s="249">
        <v>7.83</v>
      </c>
      <c r="J276" s="331">
        <f t="shared" si="12"/>
        <v>0</v>
      </c>
      <c r="K276" s="260" t="s">
        <v>120</v>
      </c>
      <c r="L276" s="260"/>
      <c r="M276" s="259">
        <f>IF(K276="nio",0,IF(K276&gt;0,K276*I276/O276,0))*VLOOKUP(B276,'2-Kosten per locatie'!$A$14:$C$21,3,FALSE)</f>
        <v>0</v>
      </c>
      <c r="N276" s="259">
        <f>IF(L276&gt;0,L276*I276/P276,0)*VLOOKUP(B276,'2-Kosten per locatie'!$A$14:$C$21,3,FALSE)</f>
        <v>0</v>
      </c>
      <c r="O276" s="332">
        <f>IF(K276="nio",0,IF(K276&gt;0,VLOOKUP(G276,'3-Productie normen'!A:L,VLOOKUP(K276,'3-Productie normen'!$B$34:$C$41,2,FALSE),FALSE)))</f>
        <v>0</v>
      </c>
      <c r="P276" s="332">
        <f t="shared" si="13"/>
        <v>0</v>
      </c>
      <c r="Q276" s="333"/>
      <c r="S276" s="334">
        <f t="shared" si="14"/>
        <v>0</v>
      </c>
    </row>
    <row r="277" spans="1:19" ht="14.1" customHeight="1">
      <c r="A277" s="74">
        <v>277</v>
      </c>
      <c r="B277" s="300" t="s">
        <v>32</v>
      </c>
      <c r="C277" s="300" t="s">
        <v>106</v>
      </c>
      <c r="D277" s="86" t="s">
        <v>422</v>
      </c>
      <c r="E277" s="256" t="s">
        <v>437</v>
      </c>
      <c r="F277" s="86" t="s">
        <v>438</v>
      </c>
      <c r="G277" s="86" t="s">
        <v>76</v>
      </c>
      <c r="H277" s="86" t="s">
        <v>424</v>
      </c>
      <c r="I277" s="249">
        <v>13.15</v>
      </c>
      <c r="J277" s="331">
        <f t="shared" si="12"/>
        <v>0</v>
      </c>
      <c r="K277" s="260" t="s">
        <v>120</v>
      </c>
      <c r="L277" s="260"/>
      <c r="M277" s="259">
        <f>IF(K277="nio",0,IF(K277&gt;0,K277*I277/O277,0))*VLOOKUP(B277,'2-Kosten per locatie'!$A$14:$C$21,3,FALSE)</f>
        <v>0</v>
      </c>
      <c r="N277" s="259">
        <f>IF(L277&gt;0,L277*I277/P277,0)*VLOOKUP(B277,'2-Kosten per locatie'!$A$14:$C$21,3,FALSE)</f>
        <v>0</v>
      </c>
      <c r="O277" s="332">
        <f>IF(K277="nio",0,IF(K277&gt;0,VLOOKUP(G277,'3-Productie normen'!A:L,VLOOKUP(K277,'3-Productie normen'!$B$34:$C$41,2,FALSE),FALSE)))</f>
        <v>0</v>
      </c>
      <c r="P277" s="332">
        <f t="shared" si="13"/>
        <v>0</v>
      </c>
      <c r="Q277" s="333"/>
      <c r="S277" s="334">
        <f t="shared" si="14"/>
        <v>0</v>
      </c>
    </row>
    <row r="278" spans="1:19" ht="14.1" customHeight="1">
      <c r="A278" s="74">
        <v>278</v>
      </c>
      <c r="B278" s="300" t="s">
        <v>32</v>
      </c>
      <c r="C278" s="300" t="s">
        <v>106</v>
      </c>
      <c r="D278" s="86" t="s">
        <v>422</v>
      </c>
      <c r="E278" s="256" t="s">
        <v>439</v>
      </c>
      <c r="F278" s="86" t="s">
        <v>225</v>
      </c>
      <c r="G278" s="86" t="s">
        <v>74</v>
      </c>
      <c r="H278" s="86" t="s">
        <v>424</v>
      </c>
      <c r="I278" s="249">
        <v>39.950000000000003</v>
      </c>
      <c r="J278" s="331">
        <f t="shared" si="12"/>
        <v>0</v>
      </c>
      <c r="K278" s="260" t="s">
        <v>120</v>
      </c>
      <c r="L278" s="260"/>
      <c r="M278" s="259">
        <f>IF(K278="nio",0,IF(K278&gt;0,K278*I278/O278,0))*VLOOKUP(B278,'2-Kosten per locatie'!$A$14:$C$21,3,FALSE)</f>
        <v>0</v>
      </c>
      <c r="N278" s="259">
        <f>IF(L278&gt;0,L278*I278/P278,0)*VLOOKUP(B278,'2-Kosten per locatie'!$A$14:$C$21,3,FALSE)</f>
        <v>0</v>
      </c>
      <c r="O278" s="332">
        <f>IF(K278="nio",0,IF(K278&gt;0,VLOOKUP(G278,'3-Productie normen'!A:L,VLOOKUP(K278,'3-Productie normen'!$B$34:$C$41,2,FALSE),FALSE)))</f>
        <v>0</v>
      </c>
      <c r="P278" s="332">
        <f t="shared" si="13"/>
        <v>0</v>
      </c>
      <c r="Q278" s="333"/>
      <c r="S278" s="334">
        <f t="shared" si="14"/>
        <v>0</v>
      </c>
    </row>
    <row r="279" spans="1:19" ht="14.1" customHeight="1">
      <c r="A279" s="74">
        <v>279</v>
      </c>
      <c r="B279" s="300" t="s">
        <v>36</v>
      </c>
      <c r="C279" s="300" t="s">
        <v>440</v>
      </c>
      <c r="D279" s="86" t="s">
        <v>422</v>
      </c>
      <c r="E279" s="256" t="s">
        <v>441</v>
      </c>
      <c r="F279" s="86" t="s">
        <v>139</v>
      </c>
      <c r="G279" s="86" t="s">
        <v>58</v>
      </c>
      <c r="H279" s="70" t="s">
        <v>113</v>
      </c>
      <c r="I279" s="249">
        <v>24.73</v>
      </c>
      <c r="J279" s="331">
        <f t="shared" si="12"/>
        <v>200</v>
      </c>
      <c r="K279" s="260">
        <v>200</v>
      </c>
      <c r="L279" s="260"/>
      <c r="M279" s="259" t="e">
        <f>IF(K279="nio",0,IF(K279&gt;0,K279*I279/O279,0))*VLOOKUP(B279,'2-Kosten per locatie'!$A$14:$C$21,3,FALSE)</f>
        <v>#DIV/0!</v>
      </c>
      <c r="N279" s="259">
        <f>IF(L279&gt;0,L279*I279/P279,0)*VLOOKUP(B279,'2-Kosten per locatie'!$A$14:$C$21,3,FALSE)</f>
        <v>0</v>
      </c>
      <c r="O279" s="332">
        <f>IF(K279="nio",0,IF(K279&gt;0,VLOOKUP(G279,'3-Productie normen'!A:L,VLOOKUP(K279,'3-Productie normen'!$B$34:$C$41,2,FALSE),FALSE)))</f>
        <v>0</v>
      </c>
      <c r="P279" s="332">
        <f t="shared" si="13"/>
        <v>0</v>
      </c>
      <c r="Q279" s="333"/>
      <c r="S279" s="334">
        <f t="shared" si="14"/>
        <v>4946</v>
      </c>
    </row>
    <row r="280" spans="1:19" ht="14.1" customHeight="1">
      <c r="A280" s="74">
        <v>280</v>
      </c>
      <c r="B280" s="300" t="s">
        <v>36</v>
      </c>
      <c r="C280" s="300" t="s">
        <v>440</v>
      </c>
      <c r="D280" s="86" t="s">
        <v>422</v>
      </c>
      <c r="E280" s="256" t="s">
        <v>442</v>
      </c>
      <c r="F280" s="86" t="s">
        <v>139</v>
      </c>
      <c r="G280" s="86" t="s">
        <v>58</v>
      </c>
      <c r="H280" s="70" t="s">
        <v>113</v>
      </c>
      <c r="I280" s="249">
        <v>16.079999999999998</v>
      </c>
      <c r="J280" s="331">
        <f t="shared" si="12"/>
        <v>200</v>
      </c>
      <c r="K280" s="260">
        <v>200</v>
      </c>
      <c r="L280" s="260"/>
      <c r="M280" s="259" t="e">
        <f>IF(K280="nio",0,IF(K280&gt;0,K280*I280/O280,0))*VLOOKUP(B280,'2-Kosten per locatie'!$A$14:$C$21,3,FALSE)</f>
        <v>#DIV/0!</v>
      </c>
      <c r="N280" s="259">
        <f>IF(L280&gt;0,L280*I280/P280,0)*VLOOKUP(B280,'2-Kosten per locatie'!$A$14:$C$21,3,FALSE)</f>
        <v>0</v>
      </c>
      <c r="O280" s="332">
        <f>IF(K280="nio",0,IF(K280&gt;0,VLOOKUP(G280,'3-Productie normen'!A:L,VLOOKUP(K280,'3-Productie normen'!$B$34:$C$41,2,FALSE),FALSE)))</f>
        <v>0</v>
      </c>
      <c r="P280" s="332">
        <f t="shared" si="13"/>
        <v>0</v>
      </c>
      <c r="Q280" s="333"/>
      <c r="S280" s="334">
        <f t="shared" si="14"/>
        <v>3215.9999999999995</v>
      </c>
    </row>
    <row r="281" spans="1:19" ht="14.1" customHeight="1">
      <c r="A281" s="74">
        <v>281</v>
      </c>
      <c r="B281" s="300" t="s">
        <v>36</v>
      </c>
      <c r="C281" s="300" t="s">
        <v>440</v>
      </c>
      <c r="D281" s="86" t="s">
        <v>422</v>
      </c>
      <c r="E281" s="256" t="s">
        <v>443</v>
      </c>
      <c r="F281" s="86" t="s">
        <v>139</v>
      </c>
      <c r="G281" s="86" t="s">
        <v>58</v>
      </c>
      <c r="H281" s="70" t="s">
        <v>113</v>
      </c>
      <c r="I281" s="249">
        <v>12.81</v>
      </c>
      <c r="J281" s="331">
        <f t="shared" si="12"/>
        <v>200</v>
      </c>
      <c r="K281" s="260">
        <v>200</v>
      </c>
      <c r="L281" s="260"/>
      <c r="M281" s="259" t="e">
        <f>IF(K281="nio",0,IF(K281&gt;0,K281*I281/O281,0))*VLOOKUP(B281,'2-Kosten per locatie'!$A$14:$C$21,3,FALSE)</f>
        <v>#DIV/0!</v>
      </c>
      <c r="N281" s="259">
        <f>IF(L281&gt;0,L281*I281/P281,0)*VLOOKUP(B281,'2-Kosten per locatie'!$A$14:$C$21,3,FALSE)</f>
        <v>0</v>
      </c>
      <c r="O281" s="332">
        <f>IF(K281="nio",0,IF(K281&gt;0,VLOOKUP(G281,'3-Productie normen'!A:L,VLOOKUP(K281,'3-Productie normen'!$B$34:$C$41,2,FALSE),FALSE)))</f>
        <v>0</v>
      </c>
      <c r="P281" s="332">
        <f t="shared" si="13"/>
        <v>0</v>
      </c>
      <c r="Q281" s="333"/>
      <c r="S281" s="334">
        <f t="shared" si="14"/>
        <v>2562</v>
      </c>
    </row>
    <row r="282" spans="1:19" ht="14.1" customHeight="1">
      <c r="A282" s="74">
        <v>282</v>
      </c>
      <c r="B282" s="300" t="s">
        <v>36</v>
      </c>
      <c r="C282" s="300" t="s">
        <v>440</v>
      </c>
      <c r="D282" s="86" t="s">
        <v>422</v>
      </c>
      <c r="E282" s="256" t="s">
        <v>444</v>
      </c>
      <c r="F282" s="86" t="s">
        <v>167</v>
      </c>
      <c r="G282" s="86" t="s">
        <v>60</v>
      </c>
      <c r="H282" s="70" t="s">
        <v>113</v>
      </c>
      <c r="I282" s="249">
        <v>469.72</v>
      </c>
      <c r="J282" s="331">
        <f t="shared" si="12"/>
        <v>400</v>
      </c>
      <c r="K282" s="260">
        <v>200</v>
      </c>
      <c r="L282" s="260">
        <v>200</v>
      </c>
      <c r="M282" s="259" t="e">
        <f>IF(K282="nio",0,IF(K282&gt;0,K282*I282/O282,0))*VLOOKUP(B282,'2-Kosten per locatie'!$A$14:$C$21,3,FALSE)</f>
        <v>#DIV/0!</v>
      </c>
      <c r="N282" s="259" t="e">
        <f>IF(L282&gt;0,L282*I282/P282,0)*VLOOKUP(B282,'2-Kosten per locatie'!$A$14:$C$21,3,FALSE)</f>
        <v>#DIV/0!</v>
      </c>
      <c r="O282" s="332">
        <f>IF(K282="nio",0,IF(K282&gt;0,VLOOKUP(G282,'3-Productie normen'!A:L,VLOOKUP(K282,'3-Productie normen'!$B$34:$C$41,2,FALSE),FALSE)))</f>
        <v>0</v>
      </c>
      <c r="P282" s="332">
        <f t="shared" si="13"/>
        <v>0</v>
      </c>
      <c r="Q282" s="333"/>
      <c r="S282" s="334">
        <f t="shared" si="14"/>
        <v>187888</v>
      </c>
    </row>
    <row r="283" spans="1:19" ht="14.1" customHeight="1">
      <c r="A283" s="74">
        <v>283</v>
      </c>
      <c r="B283" s="300" t="s">
        <v>36</v>
      </c>
      <c r="C283" s="300" t="s">
        <v>440</v>
      </c>
      <c r="D283" s="86" t="s">
        <v>422</v>
      </c>
      <c r="E283" s="256" t="s">
        <v>445</v>
      </c>
      <c r="F283" s="86" t="s">
        <v>135</v>
      </c>
      <c r="G283" s="86" t="s">
        <v>70</v>
      </c>
      <c r="H283" s="86" t="s">
        <v>424</v>
      </c>
      <c r="I283" s="249">
        <v>23.79</v>
      </c>
      <c r="J283" s="331">
        <f t="shared" si="12"/>
        <v>120</v>
      </c>
      <c r="K283" s="260">
        <v>120</v>
      </c>
      <c r="L283" s="260"/>
      <c r="M283" s="259" t="e">
        <f>IF(K283="nio",0,IF(K283&gt;0,K283*I283/O283,0))*VLOOKUP(B283,'2-Kosten per locatie'!$A$14:$C$21,3,FALSE)</f>
        <v>#DIV/0!</v>
      </c>
      <c r="N283" s="259">
        <f>IF(L283&gt;0,L283*I283/P283,0)*VLOOKUP(B283,'2-Kosten per locatie'!$A$14:$C$21,3,FALSE)</f>
        <v>0</v>
      </c>
      <c r="O283" s="332">
        <f>IF(K283="nio",0,IF(K283&gt;0,VLOOKUP(G283,'3-Productie normen'!A:L,VLOOKUP(K283,'3-Productie normen'!$B$34:$C$41,2,FALSE),FALSE)))</f>
        <v>0</v>
      </c>
      <c r="P283" s="332">
        <f t="shared" si="13"/>
        <v>0</v>
      </c>
      <c r="Q283" s="333"/>
      <c r="S283" s="334">
        <f t="shared" si="14"/>
        <v>2854.7999999999997</v>
      </c>
    </row>
    <row r="284" spans="1:19" ht="14.1" customHeight="1">
      <c r="A284" s="74">
        <v>284</v>
      </c>
      <c r="B284" s="300" t="s">
        <v>36</v>
      </c>
      <c r="C284" s="300" t="s">
        <v>440</v>
      </c>
      <c r="D284" s="86" t="s">
        <v>422</v>
      </c>
      <c r="E284" s="256" t="s">
        <v>446</v>
      </c>
      <c r="F284" s="86" t="s">
        <v>269</v>
      </c>
      <c r="G284" s="86" t="s">
        <v>67</v>
      </c>
      <c r="H284" s="70" t="s">
        <v>113</v>
      </c>
      <c r="I284" s="249">
        <v>60.64</v>
      </c>
      <c r="J284" s="331">
        <f t="shared" si="12"/>
        <v>120</v>
      </c>
      <c r="K284" s="260">
        <v>120</v>
      </c>
      <c r="L284" s="260"/>
      <c r="M284" s="259" t="e">
        <f>IF(K284="nio",0,IF(K284&gt;0,K284*I284/O284,0))*VLOOKUP(B284,'2-Kosten per locatie'!$A$14:$C$21,3,FALSE)</f>
        <v>#DIV/0!</v>
      </c>
      <c r="N284" s="259">
        <f>IF(L284&gt;0,L284*I284/P284,0)*VLOOKUP(B284,'2-Kosten per locatie'!$A$14:$C$21,3,FALSE)</f>
        <v>0</v>
      </c>
      <c r="O284" s="332">
        <f>IF(K284="nio",0,IF(K284&gt;0,VLOOKUP(G284,'3-Productie normen'!A:L,VLOOKUP(K284,'3-Productie normen'!$B$34:$C$41,2,FALSE),FALSE)))</f>
        <v>0</v>
      </c>
      <c r="P284" s="332">
        <f t="shared" si="13"/>
        <v>0</v>
      </c>
      <c r="Q284" s="333"/>
      <c r="S284" s="334">
        <f t="shared" si="14"/>
        <v>7276.8</v>
      </c>
    </row>
    <row r="285" spans="1:19" ht="14.1" customHeight="1">
      <c r="A285" s="74">
        <v>285</v>
      </c>
      <c r="B285" s="300" t="s">
        <v>36</v>
      </c>
      <c r="C285" s="300" t="s">
        <v>440</v>
      </c>
      <c r="D285" s="86" t="s">
        <v>422</v>
      </c>
      <c r="E285" s="256" t="s">
        <v>447</v>
      </c>
      <c r="F285" s="86" t="s">
        <v>185</v>
      </c>
      <c r="G285" s="86" t="s">
        <v>74</v>
      </c>
      <c r="H285" s="70" t="s">
        <v>113</v>
      </c>
      <c r="I285" s="249">
        <v>12.11</v>
      </c>
      <c r="J285" s="331">
        <f t="shared" si="12"/>
        <v>0</v>
      </c>
      <c r="K285" s="260" t="s">
        <v>120</v>
      </c>
      <c r="L285" s="260"/>
      <c r="M285" s="259">
        <f>IF(K285="nio",0,IF(K285&gt;0,K285*I285/O285,0))*VLOOKUP(B285,'2-Kosten per locatie'!$A$14:$C$21,3,FALSE)</f>
        <v>0</v>
      </c>
      <c r="N285" s="259">
        <f>IF(L285&gt;0,L285*I285/P285,0)*VLOOKUP(B285,'2-Kosten per locatie'!$A$14:$C$21,3,FALSE)</f>
        <v>0</v>
      </c>
      <c r="O285" s="332">
        <f>IF(K285="nio",0,IF(K285&gt;0,VLOOKUP(G285,'3-Productie normen'!A:L,VLOOKUP(K285,'3-Productie normen'!$B$34:$C$41,2,FALSE),FALSE)))</f>
        <v>0</v>
      </c>
      <c r="P285" s="332">
        <f t="shared" si="13"/>
        <v>0</v>
      </c>
      <c r="Q285" s="333"/>
      <c r="S285" s="334">
        <f t="shared" si="14"/>
        <v>0</v>
      </c>
    </row>
    <row r="286" spans="1:19" ht="14.1" customHeight="1">
      <c r="A286" s="74">
        <v>286</v>
      </c>
      <c r="B286" s="300" t="s">
        <v>36</v>
      </c>
      <c r="C286" s="300" t="s">
        <v>440</v>
      </c>
      <c r="D286" s="86" t="s">
        <v>422</v>
      </c>
      <c r="E286" s="256" t="s">
        <v>448</v>
      </c>
      <c r="F286" s="86" t="s">
        <v>185</v>
      </c>
      <c r="G286" s="86" t="s">
        <v>74</v>
      </c>
      <c r="H286" s="70" t="s">
        <v>113</v>
      </c>
      <c r="I286" s="249">
        <v>11.69</v>
      </c>
      <c r="J286" s="331">
        <f t="shared" si="12"/>
        <v>0</v>
      </c>
      <c r="K286" s="260" t="s">
        <v>120</v>
      </c>
      <c r="L286" s="260"/>
      <c r="M286" s="259">
        <f>IF(K286="nio",0,IF(K286&gt;0,K286*I286/O286,0))*VLOOKUP(B286,'2-Kosten per locatie'!$A$14:$C$21,3,FALSE)</f>
        <v>0</v>
      </c>
      <c r="N286" s="259">
        <f>IF(L286&gt;0,L286*I286/P286,0)*VLOOKUP(B286,'2-Kosten per locatie'!$A$14:$C$21,3,FALSE)</f>
        <v>0</v>
      </c>
      <c r="O286" s="332">
        <f>IF(K286="nio",0,IF(K286&gt;0,VLOOKUP(G286,'3-Productie normen'!A:L,VLOOKUP(K286,'3-Productie normen'!$B$34:$C$41,2,FALSE),FALSE)))</f>
        <v>0</v>
      </c>
      <c r="P286" s="332">
        <f t="shared" si="13"/>
        <v>0</v>
      </c>
      <c r="Q286" s="333"/>
      <c r="S286" s="334">
        <f t="shared" si="14"/>
        <v>0</v>
      </c>
    </row>
    <row r="287" spans="1:19" ht="14.1" customHeight="1">
      <c r="A287" s="74">
        <v>287</v>
      </c>
      <c r="B287" s="300" t="s">
        <v>36</v>
      </c>
      <c r="C287" s="300" t="s">
        <v>440</v>
      </c>
      <c r="D287" s="86" t="s">
        <v>422</v>
      </c>
      <c r="E287" s="256" t="s">
        <v>449</v>
      </c>
      <c r="F287" s="86" t="s">
        <v>269</v>
      </c>
      <c r="G287" s="86" t="s">
        <v>67</v>
      </c>
      <c r="H287" s="70" t="s">
        <v>113</v>
      </c>
      <c r="I287" s="249">
        <v>63.57</v>
      </c>
      <c r="J287" s="331">
        <f t="shared" si="12"/>
        <v>120</v>
      </c>
      <c r="K287" s="260">
        <v>120</v>
      </c>
      <c r="L287" s="260"/>
      <c r="M287" s="259" t="e">
        <f>IF(K287="nio",0,IF(K287&gt;0,K287*I287/O287,0))*VLOOKUP(B287,'2-Kosten per locatie'!$A$14:$C$21,3,FALSE)</f>
        <v>#DIV/0!</v>
      </c>
      <c r="N287" s="259">
        <f>IF(L287&gt;0,L287*I287/P287,0)*VLOOKUP(B287,'2-Kosten per locatie'!$A$14:$C$21,3,FALSE)</f>
        <v>0</v>
      </c>
      <c r="O287" s="332">
        <f>IF(K287="nio",0,IF(K287&gt;0,VLOOKUP(G287,'3-Productie normen'!A:L,VLOOKUP(K287,'3-Productie normen'!$B$34:$C$41,2,FALSE),FALSE)))</f>
        <v>0</v>
      </c>
      <c r="P287" s="332">
        <f t="shared" si="13"/>
        <v>0</v>
      </c>
      <c r="Q287" s="333"/>
      <c r="S287" s="334">
        <f t="shared" si="14"/>
        <v>7628.4</v>
      </c>
    </row>
    <row r="288" spans="1:19" ht="14.1" customHeight="1">
      <c r="A288" s="74">
        <v>288</v>
      </c>
      <c r="B288" s="300" t="s">
        <v>36</v>
      </c>
      <c r="C288" s="300" t="s">
        <v>440</v>
      </c>
      <c r="D288" s="86" t="s">
        <v>422</v>
      </c>
      <c r="E288" s="256" t="s">
        <v>450</v>
      </c>
      <c r="F288" s="86" t="s">
        <v>185</v>
      </c>
      <c r="G288" s="86" t="s">
        <v>74</v>
      </c>
      <c r="H288" s="70" t="s">
        <v>113</v>
      </c>
      <c r="I288" s="249">
        <v>10.43</v>
      </c>
      <c r="J288" s="331">
        <f t="shared" si="12"/>
        <v>0</v>
      </c>
      <c r="K288" s="260" t="s">
        <v>120</v>
      </c>
      <c r="L288" s="260"/>
      <c r="M288" s="259">
        <f>IF(K288="nio",0,IF(K288&gt;0,K288*I288/O288,0))*VLOOKUP(B288,'2-Kosten per locatie'!$A$14:$C$21,3,FALSE)</f>
        <v>0</v>
      </c>
      <c r="N288" s="259">
        <f>IF(L288&gt;0,L288*I288/P288,0)*VLOOKUP(B288,'2-Kosten per locatie'!$A$14:$C$21,3,FALSE)</f>
        <v>0</v>
      </c>
      <c r="O288" s="332">
        <f>IF(K288="nio",0,IF(K288&gt;0,VLOOKUP(G288,'3-Productie normen'!A:L,VLOOKUP(K288,'3-Productie normen'!$B$34:$C$41,2,FALSE),FALSE)))</f>
        <v>0</v>
      </c>
      <c r="P288" s="332">
        <f t="shared" si="13"/>
        <v>0</v>
      </c>
      <c r="Q288" s="333"/>
      <c r="S288" s="334">
        <f t="shared" si="14"/>
        <v>0</v>
      </c>
    </row>
    <row r="289" spans="1:19" ht="14.1" customHeight="1">
      <c r="A289" s="74">
        <v>289</v>
      </c>
      <c r="B289" s="300" t="s">
        <v>36</v>
      </c>
      <c r="C289" s="300" t="s">
        <v>440</v>
      </c>
      <c r="D289" s="86" t="s">
        <v>422</v>
      </c>
      <c r="E289" s="256" t="s">
        <v>451</v>
      </c>
      <c r="F289" s="86" t="s">
        <v>269</v>
      </c>
      <c r="G289" s="86" t="s">
        <v>67</v>
      </c>
      <c r="H289" s="70" t="s">
        <v>113</v>
      </c>
      <c r="I289" s="249">
        <v>108.94</v>
      </c>
      <c r="J289" s="331">
        <f t="shared" si="12"/>
        <v>120</v>
      </c>
      <c r="K289" s="260">
        <v>120</v>
      </c>
      <c r="L289" s="260"/>
      <c r="M289" s="259" t="e">
        <f>IF(K289="nio",0,IF(K289&gt;0,K289*I289/O289,0))*VLOOKUP(B289,'2-Kosten per locatie'!$A$14:$C$21,3,FALSE)</f>
        <v>#DIV/0!</v>
      </c>
      <c r="N289" s="259">
        <f>IF(L289&gt;0,L289*I289/P289,0)*VLOOKUP(B289,'2-Kosten per locatie'!$A$14:$C$21,3,FALSE)</f>
        <v>0</v>
      </c>
      <c r="O289" s="332">
        <f>IF(K289="nio",0,IF(K289&gt;0,VLOOKUP(G289,'3-Productie normen'!A:L,VLOOKUP(K289,'3-Productie normen'!$B$34:$C$41,2,FALSE),FALSE)))</f>
        <v>0</v>
      </c>
      <c r="P289" s="332">
        <f t="shared" si="13"/>
        <v>0</v>
      </c>
      <c r="Q289" s="333"/>
      <c r="S289" s="334">
        <f t="shared" si="14"/>
        <v>13072.8</v>
      </c>
    </row>
    <row r="290" spans="1:19" ht="14.1" customHeight="1">
      <c r="A290" s="74">
        <v>290</v>
      </c>
      <c r="B290" s="300" t="s">
        <v>36</v>
      </c>
      <c r="C290" s="300" t="s">
        <v>440</v>
      </c>
      <c r="D290" s="86" t="s">
        <v>422</v>
      </c>
      <c r="E290" s="256" t="s">
        <v>452</v>
      </c>
      <c r="F290" s="86" t="s">
        <v>185</v>
      </c>
      <c r="G290" s="86" t="s">
        <v>74</v>
      </c>
      <c r="H290" s="70" t="s">
        <v>113</v>
      </c>
      <c r="I290" s="249">
        <v>5.8</v>
      </c>
      <c r="J290" s="331">
        <f t="shared" si="12"/>
        <v>0</v>
      </c>
      <c r="K290" s="260" t="s">
        <v>120</v>
      </c>
      <c r="L290" s="260"/>
      <c r="M290" s="259">
        <f>IF(K290="nio",0,IF(K290&gt;0,K290*I290/O290,0))*VLOOKUP(B290,'2-Kosten per locatie'!$A$14:$C$21,3,FALSE)</f>
        <v>0</v>
      </c>
      <c r="N290" s="259">
        <f>IF(L290&gt;0,L290*I290/P290,0)*VLOOKUP(B290,'2-Kosten per locatie'!$A$14:$C$21,3,FALSE)</f>
        <v>0</v>
      </c>
      <c r="O290" s="332">
        <f>IF(K290="nio",0,IF(K290&gt;0,VLOOKUP(G290,'3-Productie normen'!A:L,VLOOKUP(K290,'3-Productie normen'!$B$34:$C$41,2,FALSE),FALSE)))</f>
        <v>0</v>
      </c>
      <c r="P290" s="332">
        <f t="shared" si="13"/>
        <v>0</v>
      </c>
      <c r="Q290" s="333"/>
      <c r="S290" s="334">
        <f t="shared" si="14"/>
        <v>0</v>
      </c>
    </row>
    <row r="291" spans="1:19" ht="14.1" customHeight="1">
      <c r="A291" s="74">
        <v>291</v>
      </c>
      <c r="B291" s="300" t="s">
        <v>36</v>
      </c>
      <c r="C291" s="300" t="s">
        <v>440</v>
      </c>
      <c r="D291" s="86" t="s">
        <v>422</v>
      </c>
      <c r="E291" s="256" t="s">
        <v>453</v>
      </c>
      <c r="F291" s="86" t="s">
        <v>185</v>
      </c>
      <c r="G291" s="86" t="s">
        <v>74</v>
      </c>
      <c r="H291" s="70" t="s">
        <v>113</v>
      </c>
      <c r="I291" s="249">
        <v>6.05</v>
      </c>
      <c r="J291" s="331">
        <f t="shared" si="12"/>
        <v>0</v>
      </c>
      <c r="K291" s="260" t="s">
        <v>120</v>
      </c>
      <c r="L291" s="260"/>
      <c r="M291" s="259">
        <f>IF(K291="nio",0,IF(K291&gt;0,K291*I291/O291,0))*VLOOKUP(B291,'2-Kosten per locatie'!$A$14:$C$21,3,FALSE)</f>
        <v>0</v>
      </c>
      <c r="N291" s="259">
        <f>IF(L291&gt;0,L291*I291/P291,0)*VLOOKUP(B291,'2-Kosten per locatie'!$A$14:$C$21,3,FALSE)</f>
        <v>0</v>
      </c>
      <c r="O291" s="332">
        <f>IF(K291="nio",0,IF(K291&gt;0,VLOOKUP(G291,'3-Productie normen'!A:L,VLOOKUP(K291,'3-Productie normen'!$B$34:$C$41,2,FALSE),FALSE)))</f>
        <v>0</v>
      </c>
      <c r="P291" s="332">
        <f t="shared" si="13"/>
        <v>0</v>
      </c>
      <c r="Q291" s="333"/>
      <c r="S291" s="334">
        <f t="shared" si="14"/>
        <v>0</v>
      </c>
    </row>
    <row r="292" spans="1:19" ht="14.1" customHeight="1">
      <c r="A292" s="74">
        <v>292</v>
      </c>
      <c r="B292" s="300" t="s">
        <v>36</v>
      </c>
      <c r="C292" s="300" t="s">
        <v>440</v>
      </c>
      <c r="D292" s="86" t="s">
        <v>422</v>
      </c>
      <c r="E292" s="256" t="s">
        <v>454</v>
      </c>
      <c r="F292" s="86" t="s">
        <v>172</v>
      </c>
      <c r="G292" s="86" t="s">
        <v>73</v>
      </c>
      <c r="H292" s="86" t="s">
        <v>173</v>
      </c>
      <c r="I292" s="249">
        <v>15.39</v>
      </c>
      <c r="J292" s="331">
        <f t="shared" si="12"/>
        <v>200</v>
      </c>
      <c r="K292" s="260">
        <v>200</v>
      </c>
      <c r="L292" s="260"/>
      <c r="M292" s="259" t="e">
        <f>IF(K292="nio",0,IF(K292&gt;0,K292*I292/O292,0))*VLOOKUP(B292,'2-Kosten per locatie'!$A$14:$C$21,3,FALSE)</f>
        <v>#DIV/0!</v>
      </c>
      <c r="N292" s="259">
        <f>IF(L292&gt;0,L292*I292/P292,0)*VLOOKUP(B292,'2-Kosten per locatie'!$A$14:$C$21,3,FALSE)</f>
        <v>0</v>
      </c>
      <c r="O292" s="332">
        <f>IF(K292="nio",0,IF(K292&gt;0,VLOOKUP(G292,'3-Productie normen'!A:L,VLOOKUP(K292,'3-Productie normen'!$B$34:$C$41,2,FALSE),FALSE)))</f>
        <v>0</v>
      </c>
      <c r="P292" s="332">
        <f t="shared" si="13"/>
        <v>0</v>
      </c>
      <c r="Q292" s="333"/>
      <c r="S292" s="334">
        <f t="shared" si="14"/>
        <v>3078</v>
      </c>
    </row>
    <row r="293" spans="1:19" ht="14.1" customHeight="1">
      <c r="A293" s="74">
        <v>293</v>
      </c>
      <c r="B293" s="300" t="s">
        <v>36</v>
      </c>
      <c r="C293" s="300" t="s">
        <v>440</v>
      </c>
      <c r="D293" s="86" t="s">
        <v>422</v>
      </c>
      <c r="E293" s="256" t="s">
        <v>455</v>
      </c>
      <c r="F293" s="86" t="s">
        <v>456</v>
      </c>
      <c r="G293" s="86" t="s">
        <v>74</v>
      </c>
      <c r="H293" s="70" t="s">
        <v>113</v>
      </c>
      <c r="I293" s="249">
        <v>17.87</v>
      </c>
      <c r="J293" s="331">
        <f t="shared" si="12"/>
        <v>0</v>
      </c>
      <c r="K293" s="260" t="s">
        <v>120</v>
      </c>
      <c r="L293" s="260"/>
      <c r="M293" s="259">
        <f>IF(K293="nio",0,IF(K293&gt;0,K293*I293/O293,0))*VLOOKUP(B293,'2-Kosten per locatie'!$A$14:$C$21,3,FALSE)</f>
        <v>0</v>
      </c>
      <c r="N293" s="259">
        <f>IF(L293&gt;0,L293*I293/P293,0)*VLOOKUP(B293,'2-Kosten per locatie'!$A$14:$C$21,3,FALSE)</f>
        <v>0</v>
      </c>
      <c r="O293" s="332">
        <f>IF(K293="nio",0,IF(K293&gt;0,VLOOKUP(G293,'3-Productie normen'!A:L,VLOOKUP(K293,'3-Productie normen'!$B$34:$C$41,2,FALSE),FALSE)))</f>
        <v>0</v>
      </c>
      <c r="P293" s="332">
        <f t="shared" si="13"/>
        <v>0</v>
      </c>
      <c r="Q293" s="333"/>
      <c r="S293" s="334">
        <f t="shared" si="14"/>
        <v>0</v>
      </c>
    </row>
    <row r="294" spans="1:19" ht="14.1" customHeight="1">
      <c r="A294" s="74">
        <v>294</v>
      </c>
      <c r="B294" s="300" t="s">
        <v>36</v>
      </c>
      <c r="C294" s="300" t="s">
        <v>440</v>
      </c>
      <c r="D294" s="86" t="s">
        <v>422</v>
      </c>
      <c r="E294" s="256" t="s">
        <v>457</v>
      </c>
      <c r="F294" s="86" t="s">
        <v>458</v>
      </c>
      <c r="G294" s="86" t="s">
        <v>73</v>
      </c>
      <c r="H294" s="86" t="s">
        <v>173</v>
      </c>
      <c r="I294" s="249">
        <v>7.64</v>
      </c>
      <c r="J294" s="331">
        <f t="shared" si="12"/>
        <v>200</v>
      </c>
      <c r="K294" s="260">
        <v>200</v>
      </c>
      <c r="L294" s="260"/>
      <c r="M294" s="259" t="e">
        <f>IF(K294="nio",0,IF(K294&gt;0,K294*I294/O294,0))*VLOOKUP(B294,'2-Kosten per locatie'!$A$14:$C$21,3,FALSE)</f>
        <v>#DIV/0!</v>
      </c>
      <c r="N294" s="259">
        <f>IF(L294&gt;0,L294*I294/P294,0)*VLOOKUP(B294,'2-Kosten per locatie'!$A$14:$C$21,3,FALSE)</f>
        <v>0</v>
      </c>
      <c r="O294" s="332">
        <f>IF(K294="nio",0,IF(K294&gt;0,VLOOKUP(G294,'3-Productie normen'!A:L,VLOOKUP(K294,'3-Productie normen'!$B$34:$C$41,2,FALSE),FALSE)))</f>
        <v>0</v>
      </c>
      <c r="P294" s="332">
        <f t="shared" si="13"/>
        <v>0</v>
      </c>
      <c r="Q294" s="333"/>
      <c r="S294" s="334">
        <f t="shared" si="14"/>
        <v>1528</v>
      </c>
    </row>
    <row r="295" spans="1:19" ht="14.1" customHeight="1">
      <c r="A295" s="74">
        <v>295</v>
      </c>
      <c r="B295" s="300" t="s">
        <v>36</v>
      </c>
      <c r="C295" s="300" t="s">
        <v>440</v>
      </c>
      <c r="D295" s="86" t="s">
        <v>422</v>
      </c>
      <c r="E295" s="256" t="s">
        <v>459</v>
      </c>
      <c r="F295" s="86" t="s">
        <v>460</v>
      </c>
      <c r="G295" s="86" t="s">
        <v>74</v>
      </c>
      <c r="H295" s="70" t="s">
        <v>113</v>
      </c>
      <c r="I295" s="249">
        <v>7.96</v>
      </c>
      <c r="J295" s="331">
        <f t="shared" si="12"/>
        <v>0</v>
      </c>
      <c r="K295" s="260" t="s">
        <v>120</v>
      </c>
      <c r="L295" s="260"/>
      <c r="M295" s="259">
        <f>IF(K295="nio",0,IF(K295&gt;0,K295*I295/O295,0))*VLOOKUP(B295,'2-Kosten per locatie'!$A$14:$C$21,3,FALSE)</f>
        <v>0</v>
      </c>
      <c r="N295" s="259">
        <f>IF(L295&gt;0,L295*I295/P295,0)*VLOOKUP(B295,'2-Kosten per locatie'!$A$14:$C$21,3,FALSE)</f>
        <v>0</v>
      </c>
      <c r="O295" s="332">
        <f>IF(K295="nio",0,IF(K295&gt;0,VLOOKUP(G295,'3-Productie normen'!A:L,VLOOKUP(K295,'3-Productie normen'!$B$34:$C$41,2,FALSE),FALSE)))</f>
        <v>0</v>
      </c>
      <c r="P295" s="332">
        <f t="shared" si="13"/>
        <v>0</v>
      </c>
      <c r="Q295" s="333"/>
      <c r="S295" s="334">
        <f t="shared" si="14"/>
        <v>0</v>
      </c>
    </row>
    <row r="296" spans="1:19" ht="14.1" customHeight="1">
      <c r="A296" s="74">
        <v>296</v>
      </c>
      <c r="B296" s="300" t="s">
        <v>36</v>
      </c>
      <c r="C296" s="300" t="s">
        <v>440</v>
      </c>
      <c r="D296" s="86" t="s">
        <v>422</v>
      </c>
      <c r="E296" s="256" t="s">
        <v>461</v>
      </c>
      <c r="F296" s="86" t="s">
        <v>154</v>
      </c>
      <c r="G296" s="86" t="s">
        <v>62</v>
      </c>
      <c r="H296" s="86" t="s">
        <v>424</v>
      </c>
      <c r="I296" s="249">
        <v>469.72</v>
      </c>
      <c r="J296" s="331">
        <f t="shared" si="12"/>
        <v>120</v>
      </c>
      <c r="K296" s="260">
        <v>120</v>
      </c>
      <c r="L296" s="260"/>
      <c r="M296" s="259" t="e">
        <f>IF(K296="nio",0,IF(K296&gt;0,K296*I296/O296,0))*VLOOKUP(B296,'2-Kosten per locatie'!$A$14:$C$21,3,FALSE)</f>
        <v>#DIV/0!</v>
      </c>
      <c r="N296" s="259">
        <f>IF(L296&gt;0,L296*I296/P296,0)*VLOOKUP(B296,'2-Kosten per locatie'!$A$14:$C$21,3,FALSE)</f>
        <v>0</v>
      </c>
      <c r="O296" s="332">
        <f>IF(K296="nio",0,IF(K296&gt;0,VLOOKUP(G296,'3-Productie normen'!A:L,VLOOKUP(K296,'3-Productie normen'!$B$34:$C$41,2,FALSE),FALSE)))</f>
        <v>0</v>
      </c>
      <c r="P296" s="332">
        <f t="shared" si="13"/>
        <v>0</v>
      </c>
      <c r="Q296" s="333"/>
      <c r="S296" s="334">
        <f t="shared" si="14"/>
        <v>56366.400000000001</v>
      </c>
    </row>
    <row r="297" spans="1:19" ht="14.1" customHeight="1">
      <c r="A297" s="74">
        <v>297</v>
      </c>
      <c r="B297" s="300" t="s">
        <v>36</v>
      </c>
      <c r="C297" s="300" t="s">
        <v>440</v>
      </c>
      <c r="D297" s="86" t="s">
        <v>422</v>
      </c>
      <c r="E297" s="256" t="s">
        <v>462</v>
      </c>
      <c r="F297" s="86" t="s">
        <v>149</v>
      </c>
      <c r="G297" s="86" t="s">
        <v>61</v>
      </c>
      <c r="H297" s="86" t="s">
        <v>145</v>
      </c>
      <c r="I297" s="249">
        <v>4.2</v>
      </c>
      <c r="J297" s="331">
        <f t="shared" si="12"/>
        <v>400</v>
      </c>
      <c r="K297" s="260">
        <v>200</v>
      </c>
      <c r="L297" s="260">
        <v>200</v>
      </c>
      <c r="M297" s="259" t="e">
        <f>IF(K297="nio",0,IF(K297&gt;0,K297*I297/O297,0))*VLOOKUP(B297,'2-Kosten per locatie'!$A$14:$C$21,3,FALSE)</f>
        <v>#DIV/0!</v>
      </c>
      <c r="N297" s="259" t="e">
        <f>IF(L297&gt;0,L297*I297/P297,0)*VLOOKUP(B297,'2-Kosten per locatie'!$A$14:$C$21,3,FALSE)</f>
        <v>#DIV/0!</v>
      </c>
      <c r="O297" s="332">
        <f>IF(K297="nio",0,IF(K297&gt;0,VLOOKUP(G297,'3-Productie normen'!A:L,VLOOKUP(K297,'3-Productie normen'!$B$34:$C$41,2,FALSE),FALSE)))</f>
        <v>0</v>
      </c>
      <c r="P297" s="332">
        <f t="shared" si="13"/>
        <v>0</v>
      </c>
      <c r="Q297" s="333"/>
      <c r="S297" s="334">
        <f t="shared" si="14"/>
        <v>1680</v>
      </c>
    </row>
    <row r="298" spans="1:19" ht="14.1" customHeight="1">
      <c r="A298" s="74">
        <v>298</v>
      </c>
      <c r="B298" s="300" t="s">
        <v>36</v>
      </c>
      <c r="C298" s="300" t="s">
        <v>440</v>
      </c>
      <c r="D298" s="86" t="s">
        <v>422</v>
      </c>
      <c r="E298" s="256" t="s">
        <v>463</v>
      </c>
      <c r="F298" s="86" t="s">
        <v>185</v>
      </c>
      <c r="G298" s="86" t="s">
        <v>74</v>
      </c>
      <c r="H298" s="70" t="s">
        <v>113</v>
      </c>
      <c r="I298" s="249">
        <v>3.96</v>
      </c>
      <c r="J298" s="331">
        <f t="shared" si="12"/>
        <v>0</v>
      </c>
      <c r="K298" s="260" t="s">
        <v>120</v>
      </c>
      <c r="L298" s="260"/>
      <c r="M298" s="259">
        <f>IF(K298="nio",0,IF(K298&gt;0,K298*I298/O298,0))*VLOOKUP(B298,'2-Kosten per locatie'!$A$14:$C$21,3,FALSE)</f>
        <v>0</v>
      </c>
      <c r="N298" s="259">
        <f>IF(L298&gt;0,L298*I298/P298,0)*VLOOKUP(B298,'2-Kosten per locatie'!$A$14:$C$21,3,FALSE)</f>
        <v>0</v>
      </c>
      <c r="O298" s="332">
        <f>IF(K298="nio",0,IF(K298&gt;0,VLOOKUP(G298,'3-Productie normen'!A:L,VLOOKUP(K298,'3-Productie normen'!$B$34:$C$41,2,FALSE),FALSE)))</f>
        <v>0</v>
      </c>
      <c r="P298" s="332">
        <f t="shared" si="13"/>
        <v>0</v>
      </c>
      <c r="Q298" s="333"/>
      <c r="S298" s="334">
        <f t="shared" si="14"/>
        <v>0</v>
      </c>
    </row>
    <row r="299" spans="1:19" ht="14.1" customHeight="1">
      <c r="A299" s="74">
        <v>299</v>
      </c>
      <c r="B299" s="300" t="s">
        <v>36</v>
      </c>
      <c r="C299" s="300" t="s">
        <v>440</v>
      </c>
      <c r="D299" s="86" t="s">
        <v>422</v>
      </c>
      <c r="E299" s="256" t="s">
        <v>464</v>
      </c>
      <c r="F299" s="86" t="s">
        <v>147</v>
      </c>
      <c r="G299" s="86" t="s">
        <v>61</v>
      </c>
      <c r="H299" s="86" t="s">
        <v>145</v>
      </c>
      <c r="I299" s="249">
        <v>11.4</v>
      </c>
      <c r="J299" s="331">
        <f t="shared" si="12"/>
        <v>400</v>
      </c>
      <c r="K299" s="260">
        <v>200</v>
      </c>
      <c r="L299" s="260">
        <v>200</v>
      </c>
      <c r="M299" s="259" t="e">
        <f>IF(K299="nio",0,IF(K299&gt;0,K299*I299/O299,0))*VLOOKUP(B299,'2-Kosten per locatie'!$A$14:$C$21,3,FALSE)</f>
        <v>#DIV/0!</v>
      </c>
      <c r="N299" s="259" t="e">
        <f>IF(L299&gt;0,L299*I299/P299,0)*VLOOKUP(B299,'2-Kosten per locatie'!$A$14:$C$21,3,FALSE)</f>
        <v>#DIV/0!</v>
      </c>
      <c r="O299" s="332">
        <f>IF(K299="nio",0,IF(K299&gt;0,VLOOKUP(G299,'3-Productie normen'!A:L,VLOOKUP(K299,'3-Productie normen'!$B$34:$C$41,2,FALSE),FALSE)))</f>
        <v>0</v>
      </c>
      <c r="P299" s="332">
        <f t="shared" si="13"/>
        <v>0</v>
      </c>
      <c r="Q299" s="333"/>
      <c r="S299" s="334">
        <f t="shared" si="14"/>
        <v>4560</v>
      </c>
    </row>
    <row r="300" spans="1:19" ht="14.1" customHeight="1">
      <c r="A300" s="74">
        <v>300</v>
      </c>
      <c r="B300" s="300" t="s">
        <v>36</v>
      </c>
      <c r="C300" s="300" t="s">
        <v>440</v>
      </c>
      <c r="D300" s="86" t="s">
        <v>422</v>
      </c>
      <c r="E300" s="256" t="s">
        <v>465</v>
      </c>
      <c r="F300" s="86" t="s">
        <v>466</v>
      </c>
      <c r="G300" s="86" t="s">
        <v>61</v>
      </c>
      <c r="H300" s="86" t="s">
        <v>145</v>
      </c>
      <c r="I300" s="249">
        <v>11.48</v>
      </c>
      <c r="J300" s="331">
        <f t="shared" si="12"/>
        <v>400</v>
      </c>
      <c r="K300" s="260">
        <v>200</v>
      </c>
      <c r="L300" s="260">
        <v>200</v>
      </c>
      <c r="M300" s="259" t="e">
        <f>IF(K300="nio",0,IF(K300&gt;0,K300*I300/O300,0))*VLOOKUP(B300,'2-Kosten per locatie'!$A$14:$C$21,3,FALSE)</f>
        <v>#DIV/0!</v>
      </c>
      <c r="N300" s="259" t="e">
        <f>IF(L300&gt;0,L300*I300/P300,0)*VLOOKUP(B300,'2-Kosten per locatie'!$A$14:$C$21,3,FALSE)</f>
        <v>#DIV/0!</v>
      </c>
      <c r="O300" s="332">
        <f>IF(K300="nio",0,IF(K300&gt;0,VLOOKUP(G300,'3-Productie normen'!A:L,VLOOKUP(K300,'3-Productie normen'!$B$34:$C$41,2,FALSE),FALSE)))</f>
        <v>0</v>
      </c>
      <c r="P300" s="332">
        <f t="shared" si="13"/>
        <v>0</v>
      </c>
      <c r="Q300" s="333"/>
      <c r="S300" s="334">
        <f t="shared" si="14"/>
        <v>4592</v>
      </c>
    </row>
    <row r="301" spans="1:19" ht="14.1" customHeight="1">
      <c r="A301" s="74">
        <v>301</v>
      </c>
      <c r="B301" s="300" t="s">
        <v>36</v>
      </c>
      <c r="C301" s="300" t="s">
        <v>440</v>
      </c>
      <c r="D301" s="86" t="s">
        <v>422</v>
      </c>
      <c r="E301" s="256" t="s">
        <v>467</v>
      </c>
      <c r="F301" s="86" t="s">
        <v>468</v>
      </c>
      <c r="G301" s="86" t="s">
        <v>76</v>
      </c>
      <c r="H301" s="70" t="s">
        <v>113</v>
      </c>
      <c r="I301" s="249">
        <v>148.46</v>
      </c>
      <c r="J301" s="331">
        <f t="shared" si="12"/>
        <v>0</v>
      </c>
      <c r="K301" s="260" t="s">
        <v>120</v>
      </c>
      <c r="L301" s="260"/>
      <c r="M301" s="259">
        <f>IF(K301="nio",0,IF(K301&gt;0,K301*I301/O301,0))*VLOOKUP(B301,'2-Kosten per locatie'!$A$14:$C$21,3,FALSE)</f>
        <v>0</v>
      </c>
      <c r="N301" s="259">
        <f>IF(L301&gt;0,L301*I301/P301,0)*VLOOKUP(B301,'2-Kosten per locatie'!$A$14:$C$21,3,FALSE)</f>
        <v>0</v>
      </c>
      <c r="O301" s="332">
        <f>IF(K301="nio",0,IF(K301&gt;0,VLOOKUP(G301,'3-Productie normen'!A:L,VLOOKUP(K301,'3-Productie normen'!$B$34:$C$41,2,FALSE),FALSE)))</f>
        <v>0</v>
      </c>
      <c r="P301" s="332">
        <f t="shared" si="13"/>
        <v>0</v>
      </c>
      <c r="Q301" s="333"/>
      <c r="S301" s="334">
        <f t="shared" si="14"/>
        <v>0</v>
      </c>
    </row>
    <row r="302" spans="1:19" ht="14.1" customHeight="1">
      <c r="A302" s="74">
        <v>302</v>
      </c>
      <c r="B302" s="300" t="s">
        <v>36</v>
      </c>
      <c r="C302" s="300" t="s">
        <v>440</v>
      </c>
      <c r="D302" s="86" t="s">
        <v>422</v>
      </c>
      <c r="E302" s="256" t="s">
        <v>469</v>
      </c>
      <c r="F302" s="86" t="s">
        <v>470</v>
      </c>
      <c r="G302" s="86" t="s">
        <v>59</v>
      </c>
      <c r="H302" s="70" t="s">
        <v>113</v>
      </c>
      <c r="I302" s="249">
        <v>9.31</v>
      </c>
      <c r="J302" s="331">
        <f t="shared" si="12"/>
        <v>200</v>
      </c>
      <c r="K302" s="260">
        <v>200</v>
      </c>
      <c r="L302" s="260"/>
      <c r="M302" s="259" t="e">
        <f>IF(K302="nio",0,IF(K302&gt;0,K302*I302/O302,0))*VLOOKUP(B302,'2-Kosten per locatie'!$A$14:$C$21,3,FALSE)</f>
        <v>#DIV/0!</v>
      </c>
      <c r="N302" s="259">
        <f>IF(L302&gt;0,L302*I302/P302,0)*VLOOKUP(B302,'2-Kosten per locatie'!$A$14:$C$21,3,FALSE)</f>
        <v>0</v>
      </c>
      <c r="O302" s="332">
        <f>IF(K302="nio",0,IF(K302&gt;0,VLOOKUP(G302,'3-Productie normen'!A:L,VLOOKUP(K302,'3-Productie normen'!$B$34:$C$41,2,FALSE),FALSE)))</f>
        <v>0</v>
      </c>
      <c r="P302" s="332">
        <f t="shared" si="13"/>
        <v>0</v>
      </c>
      <c r="Q302" s="333"/>
      <c r="S302" s="334">
        <f t="shared" si="14"/>
        <v>1862</v>
      </c>
    </row>
    <row r="303" spans="1:19" ht="14.1" customHeight="1">
      <c r="A303" s="74">
        <v>303</v>
      </c>
      <c r="B303" s="300" t="s">
        <v>36</v>
      </c>
      <c r="C303" s="300" t="s">
        <v>440</v>
      </c>
      <c r="D303" s="86" t="s">
        <v>422</v>
      </c>
      <c r="E303" s="256" t="s">
        <v>471</v>
      </c>
      <c r="F303" s="86" t="s">
        <v>472</v>
      </c>
      <c r="G303" s="86" t="s">
        <v>59</v>
      </c>
      <c r="H303" s="70" t="s">
        <v>113</v>
      </c>
      <c r="I303" s="249">
        <v>20.73</v>
      </c>
      <c r="J303" s="331">
        <f t="shared" si="12"/>
        <v>200</v>
      </c>
      <c r="K303" s="260">
        <v>200</v>
      </c>
      <c r="L303" s="260"/>
      <c r="M303" s="259" t="e">
        <f>IF(K303="nio",0,IF(K303&gt;0,K303*I303/O303,0))*VLOOKUP(B303,'2-Kosten per locatie'!$A$14:$C$21,3,FALSE)</f>
        <v>#DIV/0!</v>
      </c>
      <c r="N303" s="259">
        <f>IF(L303&gt;0,L303*I303/P303,0)*VLOOKUP(B303,'2-Kosten per locatie'!$A$14:$C$21,3,FALSE)</f>
        <v>0</v>
      </c>
      <c r="O303" s="332">
        <f>IF(K303="nio",0,IF(K303&gt;0,VLOOKUP(G303,'3-Productie normen'!A:L,VLOOKUP(K303,'3-Productie normen'!$B$34:$C$41,2,FALSE),FALSE)))</f>
        <v>0</v>
      </c>
      <c r="P303" s="332">
        <f t="shared" si="13"/>
        <v>0</v>
      </c>
      <c r="Q303" s="333"/>
      <c r="S303" s="334">
        <f t="shared" si="14"/>
        <v>4146</v>
      </c>
    </row>
    <row r="304" spans="1:19" ht="14.1" customHeight="1">
      <c r="A304" s="74">
        <v>304</v>
      </c>
      <c r="B304" s="300" t="s">
        <v>36</v>
      </c>
      <c r="C304" s="300" t="s">
        <v>440</v>
      </c>
      <c r="D304" s="86" t="s">
        <v>473</v>
      </c>
      <c r="E304" s="256" t="s">
        <v>474</v>
      </c>
      <c r="F304" s="86" t="s">
        <v>470</v>
      </c>
      <c r="G304" s="86" t="s">
        <v>59</v>
      </c>
      <c r="H304" s="70" t="s">
        <v>113</v>
      </c>
      <c r="I304" s="249">
        <v>15.32</v>
      </c>
      <c r="J304" s="331">
        <f t="shared" si="12"/>
        <v>200</v>
      </c>
      <c r="K304" s="260">
        <v>200</v>
      </c>
      <c r="L304" s="260"/>
      <c r="M304" s="259" t="e">
        <f>IF(K304="nio",0,IF(K304&gt;0,K304*I304/O304,0))*VLOOKUP(B304,'2-Kosten per locatie'!$A$14:$C$21,3,FALSE)</f>
        <v>#DIV/0!</v>
      </c>
      <c r="N304" s="259">
        <f>IF(L304&gt;0,L304*I304/P304,0)*VLOOKUP(B304,'2-Kosten per locatie'!$A$14:$C$21,3,FALSE)</f>
        <v>0</v>
      </c>
      <c r="O304" s="332">
        <f>IF(K304="nio",0,IF(K304&gt;0,VLOOKUP(G304,'3-Productie normen'!A:L,VLOOKUP(K304,'3-Productie normen'!$B$34:$C$41,2,FALSE),FALSE)))</f>
        <v>0</v>
      </c>
      <c r="P304" s="332">
        <f t="shared" si="13"/>
        <v>0</v>
      </c>
      <c r="Q304" s="333"/>
      <c r="S304" s="334">
        <f t="shared" si="14"/>
        <v>3064</v>
      </c>
    </row>
    <row r="305" spans="1:19" ht="14.1" customHeight="1">
      <c r="A305" s="74">
        <v>305</v>
      </c>
      <c r="B305" s="300" t="s">
        <v>36</v>
      </c>
      <c r="C305" s="300" t="s">
        <v>440</v>
      </c>
      <c r="D305" s="86" t="s">
        <v>473</v>
      </c>
      <c r="E305" s="256" t="s">
        <v>108</v>
      </c>
      <c r="F305" s="86" t="s">
        <v>139</v>
      </c>
      <c r="G305" s="86" t="s">
        <v>58</v>
      </c>
      <c r="H305" s="70" t="s">
        <v>113</v>
      </c>
      <c r="I305" s="249">
        <v>27.35</v>
      </c>
      <c r="J305" s="331">
        <f t="shared" si="12"/>
        <v>200</v>
      </c>
      <c r="K305" s="260">
        <v>200</v>
      </c>
      <c r="L305" s="260"/>
      <c r="M305" s="259" t="e">
        <f>IF(K305="nio",0,IF(K305&gt;0,K305*I305/O305,0))*VLOOKUP(B305,'2-Kosten per locatie'!$A$14:$C$21,3,FALSE)</f>
        <v>#DIV/0!</v>
      </c>
      <c r="N305" s="259">
        <f>IF(L305&gt;0,L305*I305/P305,0)*VLOOKUP(B305,'2-Kosten per locatie'!$A$14:$C$21,3,FALSE)</f>
        <v>0</v>
      </c>
      <c r="O305" s="332">
        <f>IF(K305="nio",0,IF(K305&gt;0,VLOOKUP(G305,'3-Productie normen'!A:L,VLOOKUP(K305,'3-Productie normen'!$B$34:$C$41,2,FALSE),FALSE)))</f>
        <v>0</v>
      </c>
      <c r="P305" s="332">
        <f t="shared" si="13"/>
        <v>0</v>
      </c>
      <c r="Q305" s="333"/>
      <c r="S305" s="334">
        <f t="shared" si="14"/>
        <v>5470</v>
      </c>
    </row>
    <row r="306" spans="1:19" ht="14.1" customHeight="1">
      <c r="A306" s="74">
        <v>306</v>
      </c>
      <c r="B306" s="300" t="s">
        <v>36</v>
      </c>
      <c r="C306" s="300" t="s">
        <v>440</v>
      </c>
      <c r="D306" s="86" t="s">
        <v>473</v>
      </c>
      <c r="E306" s="256" t="s">
        <v>114</v>
      </c>
      <c r="F306" s="86" t="s">
        <v>139</v>
      </c>
      <c r="G306" s="86" t="s">
        <v>58</v>
      </c>
      <c r="H306" s="70" t="s">
        <v>113</v>
      </c>
      <c r="I306" s="249">
        <v>16.309999999999999</v>
      </c>
      <c r="J306" s="331">
        <f t="shared" si="12"/>
        <v>200</v>
      </c>
      <c r="K306" s="260">
        <v>200</v>
      </c>
      <c r="L306" s="260"/>
      <c r="M306" s="259" t="e">
        <f>IF(K306="nio",0,IF(K306&gt;0,K306*I306/O306,0))*VLOOKUP(B306,'2-Kosten per locatie'!$A$14:$C$21,3,FALSE)</f>
        <v>#DIV/0!</v>
      </c>
      <c r="N306" s="259">
        <f>IF(L306&gt;0,L306*I306/P306,0)*VLOOKUP(B306,'2-Kosten per locatie'!$A$14:$C$21,3,FALSE)</f>
        <v>0</v>
      </c>
      <c r="O306" s="332">
        <f>IF(K306="nio",0,IF(K306&gt;0,VLOOKUP(G306,'3-Productie normen'!A:L,VLOOKUP(K306,'3-Productie normen'!$B$34:$C$41,2,FALSE),FALSE)))</f>
        <v>0</v>
      </c>
      <c r="P306" s="332">
        <f t="shared" si="13"/>
        <v>0</v>
      </c>
      <c r="Q306" s="333"/>
      <c r="S306" s="334">
        <f t="shared" si="14"/>
        <v>3261.9999999999995</v>
      </c>
    </row>
    <row r="307" spans="1:19" ht="14.1" customHeight="1">
      <c r="A307" s="74">
        <v>307</v>
      </c>
      <c r="B307" s="300" t="s">
        <v>36</v>
      </c>
      <c r="C307" s="300" t="s">
        <v>440</v>
      </c>
      <c r="D307" s="86" t="s">
        <v>473</v>
      </c>
      <c r="E307" s="256" t="s">
        <v>116</v>
      </c>
      <c r="F307" s="86" t="s">
        <v>139</v>
      </c>
      <c r="G307" s="86" t="s">
        <v>58</v>
      </c>
      <c r="H307" s="70" t="s">
        <v>113</v>
      </c>
      <c r="I307" s="249">
        <v>16.96</v>
      </c>
      <c r="J307" s="331">
        <f t="shared" si="12"/>
        <v>200</v>
      </c>
      <c r="K307" s="260">
        <v>200</v>
      </c>
      <c r="L307" s="260"/>
      <c r="M307" s="259" t="e">
        <f>IF(K307="nio",0,IF(K307&gt;0,K307*I307/O307,0))*VLOOKUP(B307,'2-Kosten per locatie'!$A$14:$C$21,3,FALSE)</f>
        <v>#DIV/0!</v>
      </c>
      <c r="N307" s="259">
        <f>IF(L307&gt;0,L307*I307/P307,0)*VLOOKUP(B307,'2-Kosten per locatie'!$A$14:$C$21,3,FALSE)</f>
        <v>0</v>
      </c>
      <c r="O307" s="332">
        <f>IF(K307="nio",0,IF(K307&gt;0,VLOOKUP(G307,'3-Productie normen'!A:L,VLOOKUP(K307,'3-Productie normen'!$B$34:$C$41,2,FALSE),FALSE)))</f>
        <v>0</v>
      </c>
      <c r="P307" s="332">
        <f t="shared" si="13"/>
        <v>0</v>
      </c>
      <c r="Q307" s="333"/>
      <c r="S307" s="334">
        <f t="shared" si="14"/>
        <v>3392</v>
      </c>
    </row>
    <row r="308" spans="1:19" ht="14.1" customHeight="1">
      <c r="A308" s="74">
        <v>308</v>
      </c>
      <c r="B308" s="300" t="s">
        <v>36</v>
      </c>
      <c r="C308" s="300" t="s">
        <v>440</v>
      </c>
      <c r="D308" s="86" t="s">
        <v>473</v>
      </c>
      <c r="E308" s="256" t="s">
        <v>475</v>
      </c>
      <c r="F308" s="86" t="s">
        <v>476</v>
      </c>
      <c r="G308" s="86" t="s">
        <v>69</v>
      </c>
      <c r="H308" s="86" t="s">
        <v>424</v>
      </c>
      <c r="I308" s="249">
        <v>13.8</v>
      </c>
      <c r="J308" s="331">
        <f t="shared" si="12"/>
        <v>200</v>
      </c>
      <c r="K308" s="260">
        <v>200</v>
      </c>
      <c r="L308" s="260"/>
      <c r="M308" s="259" t="e">
        <f>IF(K308="nio",0,IF(K308&gt;0,K308*I308/O308,0))*VLOOKUP(B308,'2-Kosten per locatie'!$A$14:$C$21,3,FALSE)</f>
        <v>#DIV/0!</v>
      </c>
      <c r="N308" s="259">
        <f>IF(L308&gt;0,L308*I308/P308,0)*VLOOKUP(B308,'2-Kosten per locatie'!$A$14:$C$21,3,FALSE)</f>
        <v>0</v>
      </c>
      <c r="O308" s="332">
        <f>IF(K308="nio",0,IF(K308&gt;0,VLOOKUP(G308,'3-Productie normen'!A:L,VLOOKUP(K308,'3-Productie normen'!$B$34:$C$41,2,FALSE),FALSE)))</f>
        <v>0</v>
      </c>
      <c r="P308" s="332">
        <f t="shared" si="13"/>
        <v>0</v>
      </c>
      <c r="Q308" s="333"/>
      <c r="S308" s="334">
        <f t="shared" si="14"/>
        <v>2760</v>
      </c>
    </row>
    <row r="309" spans="1:19" ht="14.1" customHeight="1">
      <c r="A309" s="74">
        <v>309</v>
      </c>
      <c r="B309" s="300" t="s">
        <v>36</v>
      </c>
      <c r="C309" s="300" t="s">
        <v>440</v>
      </c>
      <c r="D309" s="86" t="s">
        <v>473</v>
      </c>
      <c r="E309" s="256" t="s">
        <v>118</v>
      </c>
      <c r="F309" s="86" t="s">
        <v>122</v>
      </c>
      <c r="G309" s="86" t="s">
        <v>59</v>
      </c>
      <c r="H309" s="70" t="s">
        <v>113</v>
      </c>
      <c r="I309" s="249">
        <v>201.7</v>
      </c>
      <c r="J309" s="331">
        <f t="shared" si="12"/>
        <v>200</v>
      </c>
      <c r="K309" s="260">
        <v>200</v>
      </c>
      <c r="L309" s="260"/>
      <c r="M309" s="259" t="e">
        <f>IF(K309="nio",0,IF(K309&gt;0,K309*I309/O309,0))*VLOOKUP(B309,'2-Kosten per locatie'!$A$14:$C$21,3,FALSE)</f>
        <v>#DIV/0!</v>
      </c>
      <c r="N309" s="259">
        <f>IF(L309&gt;0,L309*I309/P309,0)*VLOOKUP(B309,'2-Kosten per locatie'!$A$14:$C$21,3,FALSE)</f>
        <v>0</v>
      </c>
      <c r="O309" s="332">
        <f>IF(K309="nio",0,IF(K309&gt;0,VLOOKUP(G309,'3-Productie normen'!A:L,VLOOKUP(K309,'3-Productie normen'!$B$34:$C$41,2,FALSE),FALSE)))</f>
        <v>0</v>
      </c>
      <c r="P309" s="332">
        <f t="shared" si="13"/>
        <v>0</v>
      </c>
      <c r="Q309" s="333"/>
      <c r="S309" s="334">
        <f t="shared" si="14"/>
        <v>40340</v>
      </c>
    </row>
    <row r="310" spans="1:19" ht="14.1" customHeight="1">
      <c r="A310" s="74">
        <v>310</v>
      </c>
      <c r="B310" s="300" t="s">
        <v>36</v>
      </c>
      <c r="C310" s="300" t="s">
        <v>440</v>
      </c>
      <c r="D310" s="86" t="s">
        <v>473</v>
      </c>
      <c r="E310" s="256" t="s">
        <v>130</v>
      </c>
      <c r="F310" s="86" t="s">
        <v>122</v>
      </c>
      <c r="G310" s="86" t="s">
        <v>59</v>
      </c>
      <c r="H310" s="70" t="s">
        <v>113</v>
      </c>
      <c r="I310" s="249">
        <v>25.09</v>
      </c>
      <c r="J310" s="331">
        <f t="shared" si="12"/>
        <v>200</v>
      </c>
      <c r="K310" s="260">
        <v>200</v>
      </c>
      <c r="L310" s="260"/>
      <c r="M310" s="259" t="e">
        <f>IF(K310="nio",0,IF(K310&gt;0,K310*I310/O310,0))*VLOOKUP(B310,'2-Kosten per locatie'!$A$14:$C$21,3,FALSE)</f>
        <v>#DIV/0!</v>
      </c>
      <c r="N310" s="259">
        <f>IF(L310&gt;0,L310*I310/P310,0)*VLOOKUP(B310,'2-Kosten per locatie'!$A$14:$C$21,3,FALSE)</f>
        <v>0</v>
      </c>
      <c r="O310" s="332">
        <f>IF(K310="nio",0,IF(K310&gt;0,VLOOKUP(G310,'3-Productie normen'!A:L,VLOOKUP(K310,'3-Productie normen'!$B$34:$C$41,2,FALSE),FALSE)))</f>
        <v>0</v>
      </c>
      <c r="P310" s="332">
        <f t="shared" si="13"/>
        <v>0</v>
      </c>
      <c r="Q310" s="333"/>
      <c r="S310" s="334">
        <f t="shared" si="14"/>
        <v>5018</v>
      </c>
    </row>
    <row r="311" spans="1:19" ht="14.1" customHeight="1">
      <c r="A311" s="74">
        <v>311</v>
      </c>
      <c r="B311" s="300" t="s">
        <v>36</v>
      </c>
      <c r="C311" s="300" t="s">
        <v>440</v>
      </c>
      <c r="D311" s="86" t="s">
        <v>473</v>
      </c>
      <c r="E311" s="256" t="s">
        <v>134</v>
      </c>
      <c r="F311" s="86" t="s">
        <v>194</v>
      </c>
      <c r="G311" s="86" t="s">
        <v>65</v>
      </c>
      <c r="H311" s="70" t="s">
        <v>113</v>
      </c>
      <c r="I311" s="249">
        <v>70.52</v>
      </c>
      <c r="J311" s="331">
        <f t="shared" si="12"/>
        <v>120</v>
      </c>
      <c r="K311" s="260">
        <v>120</v>
      </c>
      <c r="L311" s="260"/>
      <c r="M311" s="259" t="e">
        <f>IF(K311="nio",0,IF(K311&gt;0,K311*I311/O311,0))*VLOOKUP(B311,'2-Kosten per locatie'!$A$14:$C$21,3,FALSE)</f>
        <v>#DIV/0!</v>
      </c>
      <c r="N311" s="259">
        <f>IF(L311&gt;0,L311*I311/P311,0)*VLOOKUP(B311,'2-Kosten per locatie'!$A$14:$C$21,3,FALSE)</f>
        <v>0</v>
      </c>
      <c r="O311" s="332">
        <f>IF(K311="nio",0,IF(K311&gt;0,VLOOKUP(G311,'3-Productie normen'!A:L,VLOOKUP(K311,'3-Productie normen'!$B$34:$C$41,2,FALSE),FALSE)))</f>
        <v>0</v>
      </c>
      <c r="P311" s="332">
        <f t="shared" si="13"/>
        <v>0</v>
      </c>
      <c r="Q311" s="333"/>
      <c r="S311" s="334">
        <f t="shared" si="14"/>
        <v>8462.4</v>
      </c>
    </row>
    <row r="312" spans="1:19" ht="14.1" customHeight="1">
      <c r="A312" s="74">
        <v>312</v>
      </c>
      <c r="B312" s="300" t="s">
        <v>36</v>
      </c>
      <c r="C312" s="300" t="s">
        <v>440</v>
      </c>
      <c r="D312" s="86" t="s">
        <v>473</v>
      </c>
      <c r="E312" s="256" t="s">
        <v>136</v>
      </c>
      <c r="F312" s="86" t="s">
        <v>194</v>
      </c>
      <c r="G312" s="86" t="s">
        <v>65</v>
      </c>
      <c r="H312" s="70" t="s">
        <v>113</v>
      </c>
      <c r="I312" s="249">
        <v>86.13</v>
      </c>
      <c r="J312" s="331">
        <f t="shared" si="12"/>
        <v>120</v>
      </c>
      <c r="K312" s="260">
        <v>120</v>
      </c>
      <c r="L312" s="260"/>
      <c r="M312" s="259" t="e">
        <f>IF(K312="nio",0,IF(K312&gt;0,K312*I312/O312,0))*VLOOKUP(B312,'2-Kosten per locatie'!$A$14:$C$21,3,FALSE)</f>
        <v>#DIV/0!</v>
      </c>
      <c r="N312" s="259">
        <f>IF(L312&gt;0,L312*I312/P312,0)*VLOOKUP(B312,'2-Kosten per locatie'!$A$14:$C$21,3,FALSE)</f>
        <v>0</v>
      </c>
      <c r="O312" s="332">
        <f>IF(K312="nio",0,IF(K312&gt;0,VLOOKUP(G312,'3-Productie normen'!A:L,VLOOKUP(K312,'3-Productie normen'!$B$34:$C$41,2,FALSE),FALSE)))</f>
        <v>0</v>
      </c>
      <c r="P312" s="332">
        <f t="shared" si="13"/>
        <v>0</v>
      </c>
      <c r="Q312" s="333"/>
      <c r="S312" s="334">
        <f t="shared" si="14"/>
        <v>10335.599999999999</v>
      </c>
    </row>
    <row r="313" spans="1:19" ht="14.1" customHeight="1">
      <c r="A313" s="74">
        <v>313</v>
      </c>
      <c r="B313" s="300" t="s">
        <v>36</v>
      </c>
      <c r="C313" s="300" t="s">
        <v>440</v>
      </c>
      <c r="D313" s="86" t="s">
        <v>473</v>
      </c>
      <c r="E313" s="256" t="s">
        <v>138</v>
      </c>
      <c r="F313" s="86" t="s">
        <v>190</v>
      </c>
      <c r="G313" s="86" t="s">
        <v>66</v>
      </c>
      <c r="H313" s="70" t="s">
        <v>113</v>
      </c>
      <c r="I313" s="249">
        <v>53.03</v>
      </c>
      <c r="J313" s="331">
        <f t="shared" si="12"/>
        <v>120</v>
      </c>
      <c r="K313" s="260">
        <v>120</v>
      </c>
      <c r="L313" s="260"/>
      <c r="M313" s="259" t="e">
        <f>IF(K313="nio",0,IF(K313&gt;0,K313*I313/O313,0))*VLOOKUP(B313,'2-Kosten per locatie'!$A$14:$C$21,3,FALSE)</f>
        <v>#DIV/0!</v>
      </c>
      <c r="N313" s="259">
        <f>IF(L313&gt;0,L313*I313/P313,0)*VLOOKUP(B313,'2-Kosten per locatie'!$A$14:$C$21,3,FALSE)</f>
        <v>0</v>
      </c>
      <c r="O313" s="332">
        <f>IF(K313="nio",0,IF(K313&gt;0,VLOOKUP(G313,'3-Productie normen'!A:L,VLOOKUP(K313,'3-Productie normen'!$B$34:$C$41,2,FALSE),FALSE)))</f>
        <v>0</v>
      </c>
      <c r="P313" s="332">
        <f t="shared" si="13"/>
        <v>0</v>
      </c>
      <c r="Q313" s="333"/>
      <c r="S313" s="334">
        <f t="shared" si="14"/>
        <v>6363.6</v>
      </c>
    </row>
    <row r="314" spans="1:19" ht="14.1" customHeight="1">
      <c r="A314" s="74">
        <v>314</v>
      </c>
      <c r="B314" s="300" t="s">
        <v>36</v>
      </c>
      <c r="C314" s="300" t="s">
        <v>440</v>
      </c>
      <c r="D314" s="86" t="s">
        <v>473</v>
      </c>
      <c r="E314" s="256" t="s">
        <v>142</v>
      </c>
      <c r="F314" s="86" t="s">
        <v>279</v>
      </c>
      <c r="G314" s="86" t="s">
        <v>64</v>
      </c>
      <c r="H314" s="70" t="s">
        <v>113</v>
      </c>
      <c r="I314" s="249">
        <v>52.89</v>
      </c>
      <c r="J314" s="331">
        <f t="shared" si="12"/>
        <v>120</v>
      </c>
      <c r="K314" s="260">
        <v>120</v>
      </c>
      <c r="L314" s="260"/>
      <c r="M314" s="259" t="e">
        <f>IF(K314="nio",0,IF(K314&gt;0,K314*I314/O314,0))*VLOOKUP(B314,'2-Kosten per locatie'!$A$14:$C$21,3,FALSE)</f>
        <v>#DIV/0!</v>
      </c>
      <c r="N314" s="259">
        <f>IF(L314&gt;0,L314*I314/P314,0)*VLOOKUP(B314,'2-Kosten per locatie'!$A$14:$C$21,3,FALSE)</f>
        <v>0</v>
      </c>
      <c r="O314" s="332">
        <f>IF(K314="nio",0,IF(K314&gt;0,VLOOKUP(G314,'3-Productie normen'!A:L,VLOOKUP(K314,'3-Productie normen'!$B$34:$C$41,2,FALSE),FALSE)))</f>
        <v>0</v>
      </c>
      <c r="P314" s="332">
        <f t="shared" si="13"/>
        <v>0</v>
      </c>
      <c r="Q314" s="333"/>
      <c r="S314" s="334">
        <f t="shared" si="14"/>
        <v>6346.8</v>
      </c>
    </row>
    <row r="315" spans="1:19" ht="14.1" customHeight="1">
      <c r="A315" s="74">
        <v>315</v>
      </c>
      <c r="B315" s="300" t="s">
        <v>36</v>
      </c>
      <c r="C315" s="300" t="s">
        <v>440</v>
      </c>
      <c r="D315" s="86" t="s">
        <v>473</v>
      </c>
      <c r="E315" s="256" t="s">
        <v>143</v>
      </c>
      <c r="F315" s="86" t="s">
        <v>269</v>
      </c>
      <c r="G315" s="86" t="s">
        <v>67</v>
      </c>
      <c r="H315" s="70" t="s">
        <v>113</v>
      </c>
      <c r="I315" s="249">
        <v>133.91</v>
      </c>
      <c r="J315" s="331">
        <f t="shared" si="12"/>
        <v>120</v>
      </c>
      <c r="K315" s="260">
        <v>120</v>
      </c>
      <c r="L315" s="260"/>
      <c r="M315" s="259" t="e">
        <f>IF(K315="nio",0,IF(K315&gt;0,K315*I315/O315,0))*VLOOKUP(B315,'2-Kosten per locatie'!$A$14:$C$21,3,FALSE)</f>
        <v>#DIV/0!</v>
      </c>
      <c r="N315" s="259">
        <f>IF(L315&gt;0,L315*I315/P315,0)*VLOOKUP(B315,'2-Kosten per locatie'!$A$14:$C$21,3,FALSE)</f>
        <v>0</v>
      </c>
      <c r="O315" s="332">
        <f>IF(K315="nio",0,IF(K315&gt;0,VLOOKUP(G315,'3-Productie normen'!A:L,VLOOKUP(K315,'3-Productie normen'!$B$34:$C$41,2,FALSE),FALSE)))</f>
        <v>0</v>
      </c>
      <c r="P315" s="332">
        <f t="shared" si="13"/>
        <v>0</v>
      </c>
      <c r="Q315" s="333"/>
      <c r="S315" s="334">
        <f t="shared" si="14"/>
        <v>16069.199999999999</v>
      </c>
    </row>
    <row r="316" spans="1:19" ht="14.1" customHeight="1">
      <c r="A316" s="74">
        <v>316</v>
      </c>
      <c r="B316" s="300" t="s">
        <v>36</v>
      </c>
      <c r="C316" s="300" t="s">
        <v>440</v>
      </c>
      <c r="D316" s="86" t="s">
        <v>473</v>
      </c>
      <c r="E316" s="256" t="s">
        <v>146</v>
      </c>
      <c r="F316" s="86" t="s">
        <v>279</v>
      </c>
      <c r="G316" s="86" t="s">
        <v>64</v>
      </c>
      <c r="H316" s="70" t="s">
        <v>113</v>
      </c>
      <c r="I316" s="249">
        <v>51.07</v>
      </c>
      <c r="J316" s="331">
        <f t="shared" si="12"/>
        <v>120</v>
      </c>
      <c r="K316" s="260">
        <v>120</v>
      </c>
      <c r="L316" s="260"/>
      <c r="M316" s="259" t="e">
        <f>IF(K316="nio",0,IF(K316&gt;0,K316*I316/O316,0))*VLOOKUP(B316,'2-Kosten per locatie'!$A$14:$C$21,3,FALSE)</f>
        <v>#DIV/0!</v>
      </c>
      <c r="N316" s="259">
        <f>IF(L316&gt;0,L316*I316/P316,0)*VLOOKUP(B316,'2-Kosten per locatie'!$A$14:$C$21,3,FALSE)</f>
        <v>0</v>
      </c>
      <c r="O316" s="332">
        <f>IF(K316="nio",0,IF(K316&gt;0,VLOOKUP(G316,'3-Productie normen'!A:L,VLOOKUP(K316,'3-Productie normen'!$B$34:$C$41,2,FALSE),FALSE)))</f>
        <v>0</v>
      </c>
      <c r="P316" s="332">
        <f t="shared" si="13"/>
        <v>0</v>
      </c>
      <c r="Q316" s="333"/>
      <c r="S316" s="334">
        <f t="shared" si="14"/>
        <v>6128.4</v>
      </c>
    </row>
    <row r="317" spans="1:19" ht="14.1" customHeight="1">
      <c r="A317" s="74">
        <v>317</v>
      </c>
      <c r="B317" s="300" t="s">
        <v>36</v>
      </c>
      <c r="C317" s="300" t="s">
        <v>440</v>
      </c>
      <c r="D317" s="86" t="s">
        <v>473</v>
      </c>
      <c r="E317" s="256" t="s">
        <v>148</v>
      </c>
      <c r="F317" s="86" t="s">
        <v>279</v>
      </c>
      <c r="G317" s="86" t="s">
        <v>64</v>
      </c>
      <c r="H317" s="70" t="s">
        <v>113</v>
      </c>
      <c r="I317" s="249">
        <v>51.83</v>
      </c>
      <c r="J317" s="331">
        <f t="shared" si="12"/>
        <v>120</v>
      </c>
      <c r="K317" s="260">
        <v>120</v>
      </c>
      <c r="L317" s="260"/>
      <c r="M317" s="259" t="e">
        <f>IF(K317="nio",0,IF(K317&gt;0,K317*I317/O317,0))*VLOOKUP(B317,'2-Kosten per locatie'!$A$14:$C$21,3,FALSE)</f>
        <v>#DIV/0!</v>
      </c>
      <c r="N317" s="259">
        <f>IF(L317&gt;0,L317*I317/P317,0)*VLOOKUP(B317,'2-Kosten per locatie'!$A$14:$C$21,3,FALSE)</f>
        <v>0</v>
      </c>
      <c r="O317" s="332">
        <f>IF(K317="nio",0,IF(K317&gt;0,VLOOKUP(G317,'3-Productie normen'!A:L,VLOOKUP(K317,'3-Productie normen'!$B$34:$C$41,2,FALSE),FALSE)))</f>
        <v>0</v>
      </c>
      <c r="P317" s="332">
        <f t="shared" si="13"/>
        <v>0</v>
      </c>
      <c r="Q317" s="333"/>
      <c r="S317" s="334">
        <f t="shared" si="14"/>
        <v>6219.5999999999995</v>
      </c>
    </row>
    <row r="318" spans="1:19" ht="14.1" customHeight="1">
      <c r="A318" s="74">
        <v>318</v>
      </c>
      <c r="B318" s="300" t="s">
        <v>36</v>
      </c>
      <c r="C318" s="300" t="s">
        <v>440</v>
      </c>
      <c r="D318" s="86" t="s">
        <v>473</v>
      </c>
      <c r="E318" s="256" t="s">
        <v>150</v>
      </c>
      <c r="F318" s="86" t="s">
        <v>279</v>
      </c>
      <c r="G318" s="86" t="s">
        <v>64</v>
      </c>
      <c r="H318" s="70" t="s">
        <v>113</v>
      </c>
      <c r="I318" s="249">
        <v>52.92</v>
      </c>
      <c r="J318" s="331">
        <f t="shared" si="12"/>
        <v>120</v>
      </c>
      <c r="K318" s="260">
        <v>120</v>
      </c>
      <c r="L318" s="260"/>
      <c r="M318" s="259" t="e">
        <f>IF(K318="nio",0,IF(K318&gt;0,K318*I318/O318,0))*VLOOKUP(B318,'2-Kosten per locatie'!$A$14:$C$21,3,FALSE)</f>
        <v>#DIV/0!</v>
      </c>
      <c r="N318" s="259">
        <f>IF(L318&gt;0,L318*I318/P318,0)*VLOOKUP(B318,'2-Kosten per locatie'!$A$14:$C$21,3,FALSE)</f>
        <v>0</v>
      </c>
      <c r="O318" s="332">
        <f>IF(K318="nio",0,IF(K318&gt;0,VLOOKUP(G318,'3-Productie normen'!A:L,VLOOKUP(K318,'3-Productie normen'!$B$34:$C$41,2,FALSE),FALSE)))</f>
        <v>0</v>
      </c>
      <c r="P318" s="332">
        <f t="shared" si="13"/>
        <v>0</v>
      </c>
      <c r="Q318" s="333"/>
      <c r="S318" s="334">
        <f t="shared" si="14"/>
        <v>6350.4000000000005</v>
      </c>
    </row>
    <row r="319" spans="1:19" ht="14.1" customHeight="1">
      <c r="A319" s="74">
        <v>319</v>
      </c>
      <c r="B319" s="300" t="s">
        <v>36</v>
      </c>
      <c r="C319" s="300" t="s">
        <v>440</v>
      </c>
      <c r="D319" s="86" t="s">
        <v>473</v>
      </c>
      <c r="E319" s="256" t="s">
        <v>153</v>
      </c>
      <c r="F319" s="86" t="s">
        <v>126</v>
      </c>
      <c r="G319" s="86" t="s">
        <v>69</v>
      </c>
      <c r="H319" s="86" t="s">
        <v>424</v>
      </c>
      <c r="I319" s="249">
        <v>50.89</v>
      </c>
      <c r="J319" s="331">
        <f t="shared" si="12"/>
        <v>200</v>
      </c>
      <c r="K319" s="260">
        <v>200</v>
      </c>
      <c r="L319" s="260"/>
      <c r="M319" s="259" t="e">
        <f>IF(K319="nio",0,IF(K319&gt;0,K319*I319/O319,0))*VLOOKUP(B319,'2-Kosten per locatie'!$A$14:$C$21,3,FALSE)</f>
        <v>#DIV/0!</v>
      </c>
      <c r="N319" s="259">
        <f>IF(L319&gt;0,L319*I319/P319,0)*VLOOKUP(B319,'2-Kosten per locatie'!$A$14:$C$21,3,FALSE)</f>
        <v>0</v>
      </c>
      <c r="O319" s="332">
        <f>IF(K319="nio",0,IF(K319&gt;0,VLOOKUP(G319,'3-Productie normen'!A:L,VLOOKUP(K319,'3-Productie normen'!$B$34:$C$41,2,FALSE),FALSE)))</f>
        <v>0</v>
      </c>
      <c r="P319" s="332">
        <f t="shared" si="13"/>
        <v>0</v>
      </c>
      <c r="Q319" s="333"/>
      <c r="S319" s="334">
        <f t="shared" si="14"/>
        <v>10178</v>
      </c>
    </row>
    <row r="320" spans="1:19" ht="14.1" customHeight="1">
      <c r="A320" s="74">
        <v>320</v>
      </c>
      <c r="B320" s="300" t="s">
        <v>36</v>
      </c>
      <c r="C320" s="300" t="s">
        <v>440</v>
      </c>
      <c r="D320" s="86" t="s">
        <v>473</v>
      </c>
      <c r="E320" s="256" t="s">
        <v>155</v>
      </c>
      <c r="F320" s="86" t="s">
        <v>135</v>
      </c>
      <c r="G320" s="86" t="s">
        <v>70</v>
      </c>
      <c r="H320" s="86" t="s">
        <v>424</v>
      </c>
      <c r="I320" s="249">
        <v>8.19</v>
      </c>
      <c r="J320" s="331">
        <f t="shared" si="12"/>
        <v>120</v>
      </c>
      <c r="K320" s="260">
        <v>120</v>
      </c>
      <c r="L320" s="260"/>
      <c r="M320" s="259" t="e">
        <f>IF(K320="nio",0,IF(K320&gt;0,K320*I320/O320,0))*VLOOKUP(B320,'2-Kosten per locatie'!$A$14:$C$21,3,FALSE)</f>
        <v>#DIV/0!</v>
      </c>
      <c r="N320" s="259">
        <f>IF(L320&gt;0,L320*I320/P320,0)*VLOOKUP(B320,'2-Kosten per locatie'!$A$14:$C$21,3,FALSE)</f>
        <v>0</v>
      </c>
      <c r="O320" s="332">
        <f>IF(K320="nio",0,IF(K320&gt;0,VLOOKUP(G320,'3-Productie normen'!A:L,VLOOKUP(K320,'3-Productie normen'!$B$34:$C$41,2,FALSE),FALSE)))</f>
        <v>0</v>
      </c>
      <c r="P320" s="332">
        <f t="shared" si="13"/>
        <v>0</v>
      </c>
      <c r="Q320" s="333"/>
      <c r="S320" s="334">
        <f t="shared" si="14"/>
        <v>982.8</v>
      </c>
    </row>
    <row r="321" spans="1:19" ht="14.1" customHeight="1">
      <c r="A321" s="74">
        <v>321</v>
      </c>
      <c r="B321" s="300" t="s">
        <v>36</v>
      </c>
      <c r="C321" s="300" t="s">
        <v>440</v>
      </c>
      <c r="D321" s="86" t="s">
        <v>473</v>
      </c>
      <c r="E321" s="256" t="s">
        <v>156</v>
      </c>
      <c r="F321" s="86" t="s">
        <v>126</v>
      </c>
      <c r="G321" s="86" t="s">
        <v>69</v>
      </c>
      <c r="H321" s="86" t="s">
        <v>424</v>
      </c>
      <c r="I321" s="249">
        <v>19.28</v>
      </c>
      <c r="J321" s="331">
        <f t="shared" si="12"/>
        <v>200</v>
      </c>
      <c r="K321" s="260">
        <v>200</v>
      </c>
      <c r="L321" s="260"/>
      <c r="M321" s="259" t="e">
        <f>IF(K321="nio",0,IF(K321&gt;0,K321*I321/O321,0))*VLOOKUP(B321,'2-Kosten per locatie'!$A$14:$C$21,3,FALSE)</f>
        <v>#DIV/0!</v>
      </c>
      <c r="N321" s="259">
        <f>IF(L321&gt;0,L321*I321/P321,0)*VLOOKUP(B321,'2-Kosten per locatie'!$A$14:$C$21,3,FALSE)</f>
        <v>0</v>
      </c>
      <c r="O321" s="332">
        <f>IF(K321="nio",0,IF(K321&gt;0,VLOOKUP(G321,'3-Productie normen'!A:L,VLOOKUP(K321,'3-Productie normen'!$B$34:$C$41,2,FALSE),FALSE)))</f>
        <v>0</v>
      </c>
      <c r="P321" s="332">
        <f t="shared" si="13"/>
        <v>0</v>
      </c>
      <c r="Q321" s="333"/>
      <c r="S321" s="334">
        <f t="shared" si="14"/>
        <v>3856</v>
      </c>
    </row>
    <row r="322" spans="1:19" ht="14.1" customHeight="1">
      <c r="A322" s="74">
        <v>322</v>
      </c>
      <c r="B322" s="300" t="s">
        <v>36</v>
      </c>
      <c r="C322" s="300" t="s">
        <v>440</v>
      </c>
      <c r="D322" s="86" t="s">
        <v>473</v>
      </c>
      <c r="E322" s="256" t="s">
        <v>157</v>
      </c>
      <c r="F322" s="86" t="s">
        <v>137</v>
      </c>
      <c r="G322" s="86" t="s">
        <v>69</v>
      </c>
      <c r="H322" s="86" t="s">
        <v>424</v>
      </c>
      <c r="I322" s="249">
        <v>9</v>
      </c>
      <c r="J322" s="331">
        <f t="shared" si="12"/>
        <v>200</v>
      </c>
      <c r="K322" s="260">
        <v>200</v>
      </c>
      <c r="L322" s="260"/>
      <c r="M322" s="259" t="e">
        <f>IF(K322="nio",0,IF(K322&gt;0,K322*I322/O322,0))*VLOOKUP(B322,'2-Kosten per locatie'!$A$14:$C$21,3,FALSE)</f>
        <v>#DIV/0!</v>
      </c>
      <c r="N322" s="259">
        <f>IF(L322&gt;0,L322*I322/P322,0)*VLOOKUP(B322,'2-Kosten per locatie'!$A$14:$C$21,3,FALSE)</f>
        <v>0</v>
      </c>
      <c r="O322" s="332">
        <f>IF(K322="nio",0,IF(K322&gt;0,VLOOKUP(G322,'3-Productie normen'!A:L,VLOOKUP(K322,'3-Productie normen'!$B$34:$C$41,2,FALSE),FALSE)))</f>
        <v>0</v>
      </c>
      <c r="P322" s="332">
        <f t="shared" si="13"/>
        <v>0</v>
      </c>
      <c r="Q322" s="333"/>
      <c r="S322" s="334">
        <f t="shared" si="14"/>
        <v>1800</v>
      </c>
    </row>
    <row r="323" spans="1:19" ht="14.1" customHeight="1">
      <c r="A323" s="74">
        <v>323</v>
      </c>
      <c r="B323" s="300" t="s">
        <v>36</v>
      </c>
      <c r="C323" s="300" t="s">
        <v>440</v>
      </c>
      <c r="D323" s="86" t="s">
        <v>473</v>
      </c>
      <c r="E323" s="256" t="s">
        <v>159</v>
      </c>
      <c r="F323" s="86" t="s">
        <v>135</v>
      </c>
      <c r="G323" s="86" t="s">
        <v>70</v>
      </c>
      <c r="H323" s="86" t="s">
        <v>424</v>
      </c>
      <c r="I323" s="249">
        <v>9.1</v>
      </c>
      <c r="J323" s="331">
        <f t="shared" si="12"/>
        <v>120</v>
      </c>
      <c r="K323" s="260">
        <v>120</v>
      </c>
      <c r="L323" s="260"/>
      <c r="M323" s="259" t="e">
        <f>IF(K323="nio",0,IF(K323&gt;0,K323*I323/O323,0))*VLOOKUP(B323,'2-Kosten per locatie'!$A$14:$C$21,3,FALSE)</f>
        <v>#DIV/0!</v>
      </c>
      <c r="N323" s="259">
        <f>IF(L323&gt;0,L323*I323/P323,0)*VLOOKUP(B323,'2-Kosten per locatie'!$A$14:$C$21,3,FALSE)</f>
        <v>0</v>
      </c>
      <c r="O323" s="332">
        <f>IF(K323="nio",0,IF(K323&gt;0,VLOOKUP(G323,'3-Productie normen'!A:L,VLOOKUP(K323,'3-Productie normen'!$B$34:$C$41,2,FALSE),FALSE)))</f>
        <v>0</v>
      </c>
      <c r="P323" s="332">
        <f t="shared" si="13"/>
        <v>0</v>
      </c>
      <c r="Q323" s="333"/>
      <c r="S323" s="334">
        <f t="shared" si="14"/>
        <v>1092</v>
      </c>
    </row>
    <row r="324" spans="1:19" ht="14.1" customHeight="1">
      <c r="A324" s="74">
        <v>324</v>
      </c>
      <c r="B324" s="300" t="s">
        <v>36</v>
      </c>
      <c r="C324" s="300" t="s">
        <v>440</v>
      </c>
      <c r="D324" s="86" t="s">
        <v>473</v>
      </c>
      <c r="E324" s="256" t="s">
        <v>161</v>
      </c>
      <c r="F324" s="86" t="s">
        <v>135</v>
      </c>
      <c r="G324" s="86" t="s">
        <v>70</v>
      </c>
      <c r="H324" s="86" t="s">
        <v>424</v>
      </c>
      <c r="I324" s="249">
        <v>9.1</v>
      </c>
      <c r="J324" s="331">
        <f t="shared" si="12"/>
        <v>120</v>
      </c>
      <c r="K324" s="260">
        <v>120</v>
      </c>
      <c r="L324" s="260"/>
      <c r="M324" s="259" t="e">
        <f>IF(K324="nio",0,IF(K324&gt;0,K324*I324/O324,0))*VLOOKUP(B324,'2-Kosten per locatie'!$A$14:$C$21,3,FALSE)</f>
        <v>#DIV/0!</v>
      </c>
      <c r="N324" s="259">
        <f>IF(L324&gt;0,L324*I324/P324,0)*VLOOKUP(B324,'2-Kosten per locatie'!$A$14:$C$21,3,FALSE)</f>
        <v>0</v>
      </c>
      <c r="O324" s="332">
        <f>IF(K324="nio",0,IF(K324&gt;0,VLOOKUP(G324,'3-Productie normen'!A:L,VLOOKUP(K324,'3-Productie normen'!$B$34:$C$41,2,FALSE),FALSE)))</f>
        <v>0</v>
      </c>
      <c r="P324" s="332">
        <f t="shared" si="13"/>
        <v>0</v>
      </c>
      <c r="Q324" s="333"/>
      <c r="S324" s="334">
        <f t="shared" si="14"/>
        <v>1092</v>
      </c>
    </row>
    <row r="325" spans="1:19" ht="14.1" customHeight="1">
      <c r="A325" s="74">
        <v>325</v>
      </c>
      <c r="B325" s="300" t="s">
        <v>36</v>
      </c>
      <c r="C325" s="300" t="s">
        <v>440</v>
      </c>
      <c r="D325" s="89" t="s">
        <v>473</v>
      </c>
      <c r="E325" s="258" t="s">
        <v>163</v>
      </c>
      <c r="F325" s="89" t="s">
        <v>126</v>
      </c>
      <c r="G325" s="89" t="s">
        <v>69</v>
      </c>
      <c r="H325" s="89" t="s">
        <v>424</v>
      </c>
      <c r="I325" s="250">
        <v>38.43</v>
      </c>
      <c r="J325" s="331">
        <f t="shared" si="12"/>
        <v>200</v>
      </c>
      <c r="K325" s="260">
        <v>200</v>
      </c>
      <c r="L325" s="260"/>
      <c r="M325" s="259" t="e">
        <f>IF(K325="nio",0,IF(K325&gt;0,K325*I325/O325,0))*VLOOKUP(B325,'2-Kosten per locatie'!$A$14:$C$21,3,FALSE)</f>
        <v>#DIV/0!</v>
      </c>
      <c r="N325" s="259">
        <f>IF(L325&gt;0,L325*I325/P325,0)*VLOOKUP(B325,'2-Kosten per locatie'!$A$14:$C$21,3,FALSE)</f>
        <v>0</v>
      </c>
      <c r="O325" s="332">
        <f>IF(K325="nio",0,IF(K325&gt;0,VLOOKUP(G325,'3-Productie normen'!A:L,VLOOKUP(K325,'3-Productie normen'!$B$34:$C$41,2,FALSE),FALSE)))</f>
        <v>0</v>
      </c>
      <c r="P325" s="332">
        <f t="shared" si="13"/>
        <v>0</v>
      </c>
      <c r="Q325" s="333"/>
      <c r="S325" s="334">
        <f t="shared" si="14"/>
        <v>7686</v>
      </c>
    </row>
    <row r="326" spans="1:19" ht="14.1" customHeight="1">
      <c r="A326" s="74">
        <v>326</v>
      </c>
      <c r="B326" s="300" t="s">
        <v>36</v>
      </c>
      <c r="C326" s="300" t="s">
        <v>440</v>
      </c>
      <c r="D326" s="89" t="s">
        <v>473</v>
      </c>
      <c r="E326" s="258" t="s">
        <v>165</v>
      </c>
      <c r="F326" s="89" t="s">
        <v>126</v>
      </c>
      <c r="G326" s="89" t="s">
        <v>69</v>
      </c>
      <c r="H326" s="89" t="s">
        <v>424</v>
      </c>
      <c r="I326" s="250">
        <v>25.32</v>
      </c>
      <c r="J326" s="331">
        <f t="shared" si="12"/>
        <v>200</v>
      </c>
      <c r="K326" s="260">
        <v>200</v>
      </c>
      <c r="L326" s="260"/>
      <c r="M326" s="259" t="e">
        <f>IF(K326="nio",0,IF(K326&gt;0,K326*I326/O326,0))*VLOOKUP(B326,'2-Kosten per locatie'!$A$14:$C$21,3,FALSE)</f>
        <v>#DIV/0!</v>
      </c>
      <c r="N326" s="259">
        <f>IF(L326&gt;0,L326*I326/P326,0)*VLOOKUP(B326,'2-Kosten per locatie'!$A$14:$C$21,3,FALSE)</f>
        <v>0</v>
      </c>
      <c r="O326" s="332">
        <f>IF(K326="nio",0,IF(K326&gt;0,VLOOKUP(G326,'3-Productie normen'!A:L,VLOOKUP(K326,'3-Productie normen'!$B$34:$C$41,2,FALSE),FALSE)))</f>
        <v>0</v>
      </c>
      <c r="P326" s="332">
        <f t="shared" si="13"/>
        <v>0</v>
      </c>
      <c r="Q326" s="333"/>
      <c r="S326" s="334">
        <f t="shared" si="14"/>
        <v>5064</v>
      </c>
    </row>
    <row r="327" spans="1:19" ht="14.1" customHeight="1">
      <c r="A327" s="74">
        <v>327</v>
      </c>
      <c r="B327" s="300" t="s">
        <v>36</v>
      </c>
      <c r="C327" s="300" t="s">
        <v>440</v>
      </c>
      <c r="D327" s="89" t="s">
        <v>473</v>
      </c>
      <c r="E327" s="258" t="s">
        <v>477</v>
      </c>
      <c r="F327" s="89" t="s">
        <v>126</v>
      </c>
      <c r="G327" s="89" t="s">
        <v>69</v>
      </c>
      <c r="H327" s="89" t="s">
        <v>424</v>
      </c>
      <c r="I327" s="250">
        <v>33.119999999999997</v>
      </c>
      <c r="J327" s="331">
        <f t="shared" si="12"/>
        <v>200</v>
      </c>
      <c r="K327" s="260">
        <v>200</v>
      </c>
      <c r="L327" s="260"/>
      <c r="M327" s="259" t="e">
        <f>IF(K327="nio",0,IF(K327&gt;0,K327*I327/O327,0))*VLOOKUP(B327,'2-Kosten per locatie'!$A$14:$C$21,3,FALSE)</f>
        <v>#DIV/0!</v>
      </c>
      <c r="N327" s="259">
        <f>IF(L327&gt;0,L327*I327/P327,0)*VLOOKUP(B327,'2-Kosten per locatie'!$A$14:$C$21,3,FALSE)</f>
        <v>0</v>
      </c>
      <c r="O327" s="332">
        <f>IF(K327="nio",0,IF(K327&gt;0,VLOOKUP(G327,'3-Productie normen'!A:L,VLOOKUP(K327,'3-Productie normen'!$B$34:$C$41,2,FALSE),FALSE)))</f>
        <v>0</v>
      </c>
      <c r="P327" s="332">
        <f t="shared" si="13"/>
        <v>0</v>
      </c>
      <c r="Q327" s="333"/>
      <c r="S327" s="334">
        <f t="shared" si="14"/>
        <v>6623.9999999999991</v>
      </c>
    </row>
    <row r="328" spans="1:19" ht="14.1" customHeight="1">
      <c r="A328" s="74">
        <v>328</v>
      </c>
      <c r="B328" s="300" t="s">
        <v>36</v>
      </c>
      <c r="C328" s="300" t="s">
        <v>440</v>
      </c>
      <c r="D328" s="89" t="s">
        <v>473</v>
      </c>
      <c r="E328" s="258" t="s">
        <v>170</v>
      </c>
      <c r="F328" s="89" t="s">
        <v>126</v>
      </c>
      <c r="G328" s="89" t="s">
        <v>69</v>
      </c>
      <c r="H328" s="89" t="s">
        <v>424</v>
      </c>
      <c r="I328" s="250">
        <v>19.89</v>
      </c>
      <c r="J328" s="331">
        <f t="shared" si="12"/>
        <v>200</v>
      </c>
      <c r="K328" s="260">
        <v>200</v>
      </c>
      <c r="L328" s="260"/>
      <c r="M328" s="259" t="e">
        <f>IF(K328="nio",0,IF(K328&gt;0,K328*I328/O328,0))*VLOOKUP(B328,'2-Kosten per locatie'!$A$14:$C$21,3,FALSE)</f>
        <v>#DIV/0!</v>
      </c>
      <c r="N328" s="259">
        <f>IF(L328&gt;0,L328*I328/P328,0)*VLOOKUP(B328,'2-Kosten per locatie'!$A$14:$C$21,3,FALSE)</f>
        <v>0</v>
      </c>
      <c r="O328" s="332">
        <f>IF(K328="nio",0,IF(K328&gt;0,VLOOKUP(G328,'3-Productie normen'!A:L,VLOOKUP(K328,'3-Productie normen'!$B$34:$C$41,2,FALSE),FALSE)))</f>
        <v>0</v>
      </c>
      <c r="P328" s="332">
        <f t="shared" si="13"/>
        <v>0</v>
      </c>
      <c r="Q328" s="333"/>
      <c r="S328" s="334">
        <f t="shared" si="14"/>
        <v>3978</v>
      </c>
    </row>
    <row r="329" spans="1:19" ht="14.1" customHeight="1">
      <c r="A329" s="74">
        <v>329</v>
      </c>
      <c r="B329" s="300" t="s">
        <v>36</v>
      </c>
      <c r="C329" s="300" t="s">
        <v>440</v>
      </c>
      <c r="D329" s="89" t="s">
        <v>473</v>
      </c>
      <c r="E329" s="258" t="s">
        <v>243</v>
      </c>
      <c r="F329" s="89" t="s">
        <v>468</v>
      </c>
      <c r="G329" s="89" t="s">
        <v>76</v>
      </c>
      <c r="H329" s="70" t="s">
        <v>113</v>
      </c>
      <c r="I329" s="250">
        <v>11.33</v>
      </c>
      <c r="J329" s="331">
        <f t="shared" si="12"/>
        <v>0</v>
      </c>
      <c r="K329" s="260" t="s">
        <v>120</v>
      </c>
      <c r="L329" s="260"/>
      <c r="M329" s="259">
        <f>IF(K329="nio",0,IF(K329&gt;0,K329*I329/O329,0))*VLOOKUP(B329,'2-Kosten per locatie'!$A$14:$C$21,3,FALSE)</f>
        <v>0</v>
      </c>
      <c r="N329" s="259">
        <f>IF(L329&gt;0,L329*I329/P329,0)*VLOOKUP(B329,'2-Kosten per locatie'!$A$14:$C$21,3,FALSE)</f>
        <v>0</v>
      </c>
      <c r="O329" s="332">
        <f>IF(K329="nio",0,IF(K329&gt;0,VLOOKUP(G329,'3-Productie normen'!A:L,VLOOKUP(K329,'3-Productie normen'!$B$34:$C$41,2,FALSE),FALSE)))</f>
        <v>0</v>
      </c>
      <c r="P329" s="332">
        <f t="shared" si="13"/>
        <v>0</v>
      </c>
      <c r="Q329" s="333"/>
      <c r="S329" s="334">
        <f t="shared" si="14"/>
        <v>0</v>
      </c>
    </row>
    <row r="330" spans="1:19" ht="14.1" customHeight="1">
      <c r="A330" s="74">
        <v>330</v>
      </c>
      <c r="B330" s="300" t="s">
        <v>36</v>
      </c>
      <c r="C330" s="300" t="s">
        <v>440</v>
      </c>
      <c r="D330" s="89" t="s">
        <v>473</v>
      </c>
      <c r="E330" s="258" t="s">
        <v>245</v>
      </c>
      <c r="F330" s="89" t="s">
        <v>468</v>
      </c>
      <c r="G330" s="89" t="s">
        <v>76</v>
      </c>
      <c r="H330" s="70" t="s">
        <v>113</v>
      </c>
      <c r="I330" s="250">
        <v>1.56</v>
      </c>
      <c r="J330" s="331">
        <f t="shared" ref="J330:J393" si="15">SUM(K330:L330)</f>
        <v>0</v>
      </c>
      <c r="K330" s="260" t="s">
        <v>120</v>
      </c>
      <c r="L330" s="260"/>
      <c r="M330" s="259">
        <f>IF(K330="nio",0,IF(K330&gt;0,K330*I330/O330,0))*VLOOKUP(B330,'2-Kosten per locatie'!$A$14:$C$21,3,FALSE)</f>
        <v>0</v>
      </c>
      <c r="N330" s="259">
        <f>IF(L330&gt;0,L330*I330/P330,0)*VLOOKUP(B330,'2-Kosten per locatie'!$A$14:$C$21,3,FALSE)</f>
        <v>0</v>
      </c>
      <c r="O330" s="332">
        <f>IF(K330="nio",0,IF(K330&gt;0,VLOOKUP(G330,'3-Productie normen'!A:L,VLOOKUP(K330,'3-Productie normen'!$B$34:$C$41,2,FALSE),FALSE)))</f>
        <v>0</v>
      </c>
      <c r="P330" s="332">
        <f t="shared" ref="P330:P393" si="16">IF(L330&gt;0,O330*$P$8,0)</f>
        <v>0</v>
      </c>
      <c r="Q330" s="333"/>
      <c r="S330" s="334">
        <f t="shared" ref="S330:S394" si="17">J330*I330</f>
        <v>0</v>
      </c>
    </row>
    <row r="331" spans="1:19" ht="14.1" customHeight="1">
      <c r="A331" s="74">
        <v>331</v>
      </c>
      <c r="B331" s="300" t="s">
        <v>36</v>
      </c>
      <c r="C331" s="300" t="s">
        <v>440</v>
      </c>
      <c r="D331" s="89" t="s">
        <v>473</v>
      </c>
      <c r="E331" s="258" t="s">
        <v>246</v>
      </c>
      <c r="F331" s="89" t="s">
        <v>468</v>
      </c>
      <c r="G331" s="89" t="s">
        <v>76</v>
      </c>
      <c r="H331" s="70" t="s">
        <v>113</v>
      </c>
      <c r="I331" s="250">
        <v>6.09</v>
      </c>
      <c r="J331" s="331">
        <f t="shared" si="15"/>
        <v>0</v>
      </c>
      <c r="K331" s="260" t="s">
        <v>120</v>
      </c>
      <c r="L331" s="260"/>
      <c r="M331" s="259">
        <f>IF(K331="nio",0,IF(K331&gt;0,K331*I331/O331,0))*VLOOKUP(B331,'2-Kosten per locatie'!$A$14:$C$21,3,FALSE)</f>
        <v>0</v>
      </c>
      <c r="N331" s="259">
        <f>IF(L331&gt;0,L331*I331/P331,0)*VLOOKUP(B331,'2-Kosten per locatie'!$A$14:$C$21,3,FALSE)</f>
        <v>0</v>
      </c>
      <c r="O331" s="332">
        <f>IF(K331="nio",0,IF(K331&gt;0,VLOOKUP(G331,'3-Productie normen'!A:L,VLOOKUP(K331,'3-Productie normen'!$B$34:$C$41,2,FALSE),FALSE)))</f>
        <v>0</v>
      </c>
      <c r="P331" s="332">
        <f t="shared" si="16"/>
        <v>0</v>
      </c>
      <c r="Q331" s="333"/>
      <c r="S331" s="334">
        <f t="shared" si="17"/>
        <v>0</v>
      </c>
    </row>
    <row r="332" spans="1:19" ht="14.1" customHeight="1">
      <c r="A332" s="74">
        <v>332</v>
      </c>
      <c r="B332" s="300" t="s">
        <v>36</v>
      </c>
      <c r="C332" s="300" t="s">
        <v>440</v>
      </c>
      <c r="D332" s="89" t="s">
        <v>473</v>
      </c>
      <c r="E332" s="258" t="s">
        <v>247</v>
      </c>
      <c r="F332" s="89" t="s">
        <v>470</v>
      </c>
      <c r="G332" s="89" t="s">
        <v>59</v>
      </c>
      <c r="H332" s="70" t="s">
        <v>113</v>
      </c>
      <c r="I332" s="250">
        <v>3.54</v>
      </c>
      <c r="J332" s="331">
        <f t="shared" si="15"/>
        <v>200</v>
      </c>
      <c r="K332" s="260">
        <v>200</v>
      </c>
      <c r="L332" s="260"/>
      <c r="M332" s="259" t="e">
        <f>IF(K332="nio",0,IF(K332&gt;0,K332*I332/O332,0))*VLOOKUP(B332,'2-Kosten per locatie'!$A$14:$C$21,3,FALSE)</f>
        <v>#DIV/0!</v>
      </c>
      <c r="N332" s="259">
        <f>IF(L332&gt;0,L332*I332/P332,0)*VLOOKUP(B332,'2-Kosten per locatie'!$A$14:$C$21,3,FALSE)</f>
        <v>0</v>
      </c>
      <c r="O332" s="332">
        <f>IF(K332="nio",0,IF(K332&gt;0,VLOOKUP(G332,'3-Productie normen'!A:L,VLOOKUP(K332,'3-Productie normen'!$B$34:$C$41,2,FALSE),FALSE)))</f>
        <v>0</v>
      </c>
      <c r="P332" s="332">
        <f t="shared" si="16"/>
        <v>0</v>
      </c>
      <c r="Q332" s="333"/>
      <c r="S332" s="334">
        <f t="shared" si="17"/>
        <v>708</v>
      </c>
    </row>
    <row r="333" spans="1:19" ht="14.1" customHeight="1">
      <c r="A333" s="74">
        <v>333</v>
      </c>
      <c r="B333" s="300" t="s">
        <v>36</v>
      </c>
      <c r="C333" s="300" t="s">
        <v>440</v>
      </c>
      <c r="D333" s="89" t="s">
        <v>473</v>
      </c>
      <c r="E333" s="258" t="s">
        <v>248</v>
      </c>
      <c r="F333" s="89" t="s">
        <v>149</v>
      </c>
      <c r="G333" s="89" t="s">
        <v>61</v>
      </c>
      <c r="H333" s="89" t="s">
        <v>145</v>
      </c>
      <c r="I333" s="250">
        <v>3.56</v>
      </c>
      <c r="J333" s="331">
        <f t="shared" si="15"/>
        <v>400</v>
      </c>
      <c r="K333" s="260">
        <v>200</v>
      </c>
      <c r="L333" s="260">
        <v>200</v>
      </c>
      <c r="M333" s="259" t="e">
        <f>IF(K333="nio",0,IF(K333&gt;0,K333*I333/O333,0))*VLOOKUP(B333,'2-Kosten per locatie'!$A$14:$C$21,3,FALSE)</f>
        <v>#DIV/0!</v>
      </c>
      <c r="N333" s="259" t="e">
        <f>IF(L333&gt;0,L333*I333/P333,0)*VLOOKUP(B333,'2-Kosten per locatie'!$A$14:$C$21,3,FALSE)</f>
        <v>#DIV/0!</v>
      </c>
      <c r="O333" s="332">
        <f>IF(K333="nio",0,IF(K333&gt;0,VLOOKUP(G333,'3-Productie normen'!A:L,VLOOKUP(K333,'3-Productie normen'!$B$34:$C$41,2,FALSE),FALSE)))</f>
        <v>0</v>
      </c>
      <c r="P333" s="332">
        <f t="shared" si="16"/>
        <v>0</v>
      </c>
      <c r="Q333" s="333"/>
      <c r="S333" s="334">
        <f t="shared" si="17"/>
        <v>1424</v>
      </c>
    </row>
    <row r="334" spans="1:19" ht="14.1" customHeight="1">
      <c r="A334" s="74">
        <v>334</v>
      </c>
      <c r="B334" s="300" t="s">
        <v>36</v>
      </c>
      <c r="C334" s="300" t="s">
        <v>440</v>
      </c>
      <c r="D334" s="89" t="s">
        <v>473</v>
      </c>
      <c r="E334" s="258" t="s">
        <v>249</v>
      </c>
      <c r="F334" s="89" t="s">
        <v>478</v>
      </c>
      <c r="G334" s="89" t="s">
        <v>61</v>
      </c>
      <c r="H334" s="89" t="s">
        <v>145</v>
      </c>
      <c r="I334" s="250">
        <v>1.49</v>
      </c>
      <c r="J334" s="331">
        <f t="shared" si="15"/>
        <v>400</v>
      </c>
      <c r="K334" s="260">
        <v>200</v>
      </c>
      <c r="L334" s="260">
        <v>200</v>
      </c>
      <c r="M334" s="259" t="e">
        <f>IF(K334="nio",0,IF(K334&gt;0,K334*I334/O334,0))*VLOOKUP(B334,'2-Kosten per locatie'!$A$14:$C$21,3,FALSE)</f>
        <v>#DIV/0!</v>
      </c>
      <c r="N334" s="259" t="e">
        <f>IF(L334&gt;0,L334*I334/P334,0)*VLOOKUP(B334,'2-Kosten per locatie'!$A$14:$C$21,3,FALSE)</f>
        <v>#DIV/0!</v>
      </c>
      <c r="O334" s="332">
        <f>IF(K334="nio",0,IF(K334&gt;0,VLOOKUP(G334,'3-Productie normen'!A:L,VLOOKUP(K334,'3-Productie normen'!$B$34:$C$41,2,FALSE),FALSE)))</f>
        <v>0</v>
      </c>
      <c r="P334" s="332">
        <f t="shared" si="16"/>
        <v>0</v>
      </c>
      <c r="Q334" s="333"/>
      <c r="S334" s="334">
        <f t="shared" si="17"/>
        <v>596</v>
      </c>
    </row>
    <row r="335" spans="1:19" ht="14.1" customHeight="1">
      <c r="A335" s="74">
        <v>335</v>
      </c>
      <c r="B335" s="300" t="s">
        <v>36</v>
      </c>
      <c r="C335" s="300" t="s">
        <v>440</v>
      </c>
      <c r="D335" s="89" t="s">
        <v>473</v>
      </c>
      <c r="E335" s="258" t="s">
        <v>250</v>
      </c>
      <c r="F335" s="89" t="s">
        <v>466</v>
      </c>
      <c r="G335" s="89" t="s">
        <v>61</v>
      </c>
      <c r="H335" s="89" t="s">
        <v>145</v>
      </c>
      <c r="I335" s="250">
        <v>1.49</v>
      </c>
      <c r="J335" s="331">
        <f t="shared" si="15"/>
        <v>400</v>
      </c>
      <c r="K335" s="260">
        <v>200</v>
      </c>
      <c r="L335" s="260">
        <v>200</v>
      </c>
      <c r="M335" s="259" t="e">
        <f>IF(K335="nio",0,IF(K335&gt;0,K335*I335/O335,0))*VLOOKUP(B335,'2-Kosten per locatie'!$A$14:$C$21,3,FALSE)</f>
        <v>#DIV/0!</v>
      </c>
      <c r="N335" s="259" t="e">
        <f>IF(L335&gt;0,L335*I335/P335,0)*VLOOKUP(B335,'2-Kosten per locatie'!$A$14:$C$21,3,FALSE)</f>
        <v>#DIV/0!</v>
      </c>
      <c r="O335" s="332">
        <f>IF(K335="nio",0,IF(K335&gt;0,VLOOKUP(G335,'3-Productie normen'!A:L,VLOOKUP(K335,'3-Productie normen'!$B$34:$C$41,2,FALSE),FALSE)))</f>
        <v>0</v>
      </c>
      <c r="P335" s="332">
        <f t="shared" si="16"/>
        <v>0</v>
      </c>
      <c r="Q335" s="333"/>
      <c r="S335" s="334">
        <f t="shared" si="17"/>
        <v>596</v>
      </c>
    </row>
    <row r="336" spans="1:19" ht="14.1" customHeight="1">
      <c r="A336" s="74">
        <v>336</v>
      </c>
      <c r="B336" s="300" t="s">
        <v>36</v>
      </c>
      <c r="C336" s="300" t="s">
        <v>440</v>
      </c>
      <c r="D336" s="89" t="s">
        <v>473</v>
      </c>
      <c r="E336" s="258" t="s">
        <v>251</v>
      </c>
      <c r="F336" s="89" t="s">
        <v>185</v>
      </c>
      <c r="G336" s="89" t="s">
        <v>74</v>
      </c>
      <c r="H336" s="70" t="s">
        <v>113</v>
      </c>
      <c r="I336" s="250">
        <v>2.97</v>
      </c>
      <c r="J336" s="331">
        <f t="shared" si="15"/>
        <v>0</v>
      </c>
      <c r="K336" s="260" t="s">
        <v>120</v>
      </c>
      <c r="L336" s="260"/>
      <c r="M336" s="259">
        <f>IF(K336="nio",0,IF(K336&gt;0,K336*I336/O336,0))*VLOOKUP(B336,'2-Kosten per locatie'!$A$14:$C$21,3,FALSE)</f>
        <v>0</v>
      </c>
      <c r="N336" s="259">
        <f>IF(L336&gt;0,L336*I336/P336,0)*VLOOKUP(B336,'2-Kosten per locatie'!$A$14:$C$21,3,FALSE)</f>
        <v>0</v>
      </c>
      <c r="O336" s="332">
        <f>IF(K336="nio",0,IF(K336&gt;0,VLOOKUP(G336,'3-Productie normen'!A:L,VLOOKUP(K336,'3-Productie normen'!$B$34:$C$41,2,FALSE),FALSE)))</f>
        <v>0</v>
      </c>
      <c r="P336" s="332">
        <f t="shared" si="16"/>
        <v>0</v>
      </c>
      <c r="Q336" s="333"/>
      <c r="S336" s="334">
        <f t="shared" si="17"/>
        <v>0</v>
      </c>
    </row>
    <row r="337" spans="1:19" ht="14.1" customHeight="1">
      <c r="A337" s="74">
        <v>337</v>
      </c>
      <c r="B337" s="300" t="s">
        <v>36</v>
      </c>
      <c r="C337" s="300" t="s">
        <v>440</v>
      </c>
      <c r="D337" s="89" t="s">
        <v>473</v>
      </c>
      <c r="E337" s="258" t="s">
        <v>252</v>
      </c>
      <c r="F337" s="89" t="s">
        <v>466</v>
      </c>
      <c r="G337" s="89" t="s">
        <v>61</v>
      </c>
      <c r="H337" s="89" t="s">
        <v>145</v>
      </c>
      <c r="I337" s="250">
        <v>1.63</v>
      </c>
      <c r="J337" s="331">
        <f t="shared" si="15"/>
        <v>400</v>
      </c>
      <c r="K337" s="260">
        <v>200</v>
      </c>
      <c r="L337" s="260">
        <v>200</v>
      </c>
      <c r="M337" s="259" t="e">
        <f>IF(K337="nio",0,IF(K337&gt;0,K337*I337/O337,0))*VLOOKUP(B337,'2-Kosten per locatie'!$A$14:$C$21,3,FALSE)</f>
        <v>#DIV/0!</v>
      </c>
      <c r="N337" s="259" t="e">
        <f>IF(L337&gt;0,L337*I337/P337,0)*VLOOKUP(B337,'2-Kosten per locatie'!$A$14:$C$21,3,FALSE)</f>
        <v>#DIV/0!</v>
      </c>
      <c r="O337" s="332">
        <f>IF(K337="nio",0,IF(K337&gt;0,VLOOKUP(G337,'3-Productie normen'!A:L,VLOOKUP(K337,'3-Productie normen'!$B$34:$C$41,2,FALSE),FALSE)))</f>
        <v>0</v>
      </c>
      <c r="P337" s="332">
        <f t="shared" si="16"/>
        <v>0</v>
      </c>
      <c r="Q337" s="333"/>
      <c r="S337" s="334">
        <f t="shared" si="17"/>
        <v>652</v>
      </c>
    </row>
    <row r="338" spans="1:19" ht="14.1" customHeight="1">
      <c r="A338" s="74">
        <v>338</v>
      </c>
      <c r="B338" s="300" t="s">
        <v>36</v>
      </c>
      <c r="C338" s="300" t="s">
        <v>440</v>
      </c>
      <c r="D338" s="89" t="s">
        <v>473</v>
      </c>
      <c r="E338" s="258" t="s">
        <v>253</v>
      </c>
      <c r="F338" s="89" t="s">
        <v>478</v>
      </c>
      <c r="G338" s="89" t="s">
        <v>61</v>
      </c>
      <c r="H338" s="89" t="s">
        <v>145</v>
      </c>
      <c r="I338" s="250">
        <v>12.05</v>
      </c>
      <c r="J338" s="331">
        <f t="shared" si="15"/>
        <v>400</v>
      </c>
      <c r="K338" s="260">
        <v>200</v>
      </c>
      <c r="L338" s="260">
        <v>200</v>
      </c>
      <c r="M338" s="259" t="e">
        <f>IF(K338="nio",0,IF(K338&gt;0,K338*I338/O338,0))*VLOOKUP(B338,'2-Kosten per locatie'!$A$14:$C$21,3,FALSE)</f>
        <v>#DIV/0!</v>
      </c>
      <c r="N338" s="259" t="e">
        <f>IF(L338&gt;0,L338*I338/P338,0)*VLOOKUP(B338,'2-Kosten per locatie'!$A$14:$C$21,3,FALSE)</f>
        <v>#DIV/0!</v>
      </c>
      <c r="O338" s="332">
        <f>IF(K338="nio",0,IF(K338&gt;0,VLOOKUP(G338,'3-Productie normen'!A:L,VLOOKUP(K338,'3-Productie normen'!$B$34:$C$41,2,FALSE),FALSE)))</f>
        <v>0</v>
      </c>
      <c r="P338" s="332">
        <f t="shared" si="16"/>
        <v>0</v>
      </c>
      <c r="Q338" s="333"/>
      <c r="S338" s="334">
        <f t="shared" si="17"/>
        <v>4820</v>
      </c>
    </row>
    <row r="339" spans="1:19" ht="14.1" customHeight="1">
      <c r="A339" s="74">
        <v>339</v>
      </c>
      <c r="B339" s="300" t="s">
        <v>36</v>
      </c>
      <c r="C339" s="300" t="s">
        <v>440</v>
      </c>
      <c r="D339" s="89" t="s">
        <v>473</v>
      </c>
      <c r="E339" s="258" t="s">
        <v>479</v>
      </c>
      <c r="F339" s="89" t="s">
        <v>185</v>
      </c>
      <c r="G339" s="89" t="s">
        <v>74</v>
      </c>
      <c r="H339" s="70" t="s">
        <v>113</v>
      </c>
      <c r="I339" s="250">
        <v>2.06</v>
      </c>
      <c r="J339" s="331">
        <f t="shared" si="15"/>
        <v>0</v>
      </c>
      <c r="K339" s="260" t="s">
        <v>120</v>
      </c>
      <c r="L339" s="260"/>
      <c r="M339" s="259">
        <f>IF(K339="nio",0,IF(K339&gt;0,K339*I339/O339,0))*VLOOKUP(B339,'2-Kosten per locatie'!$A$14:$C$21,3,FALSE)</f>
        <v>0</v>
      </c>
      <c r="N339" s="259">
        <f>IF(L339&gt;0,L339*I339/P339,0)*VLOOKUP(B339,'2-Kosten per locatie'!$A$14:$C$21,3,FALSE)</f>
        <v>0</v>
      </c>
      <c r="O339" s="332">
        <f>IF(K339="nio",0,IF(K339&gt;0,VLOOKUP(G339,'3-Productie normen'!A:L,VLOOKUP(K339,'3-Productie normen'!$B$34:$C$41,2,FALSE),FALSE)))</f>
        <v>0</v>
      </c>
      <c r="P339" s="332">
        <f t="shared" si="16"/>
        <v>0</v>
      </c>
      <c r="Q339" s="333"/>
      <c r="S339" s="334">
        <f t="shared" si="17"/>
        <v>0</v>
      </c>
    </row>
    <row r="340" spans="1:19" ht="14.1" customHeight="1">
      <c r="A340" s="74">
        <v>340</v>
      </c>
      <c r="B340" s="300" t="s">
        <v>36</v>
      </c>
      <c r="C340" s="300" t="s">
        <v>440</v>
      </c>
      <c r="D340" s="89" t="s">
        <v>473</v>
      </c>
      <c r="E340" s="258" t="s">
        <v>254</v>
      </c>
      <c r="F340" s="89" t="s">
        <v>466</v>
      </c>
      <c r="G340" s="89" t="s">
        <v>61</v>
      </c>
      <c r="H340" s="89" t="s">
        <v>145</v>
      </c>
      <c r="I340" s="250">
        <v>8.84</v>
      </c>
      <c r="J340" s="331">
        <f t="shared" si="15"/>
        <v>400</v>
      </c>
      <c r="K340" s="260">
        <v>200</v>
      </c>
      <c r="L340" s="260">
        <v>200</v>
      </c>
      <c r="M340" s="259" t="e">
        <f>IF(K340="nio",0,IF(K340&gt;0,K340*I340/O340,0))*VLOOKUP(B340,'2-Kosten per locatie'!$A$14:$C$21,3,FALSE)</f>
        <v>#DIV/0!</v>
      </c>
      <c r="N340" s="259" t="e">
        <f>IF(L340&gt;0,L340*I340/P340,0)*VLOOKUP(B340,'2-Kosten per locatie'!$A$14:$C$21,3,FALSE)</f>
        <v>#DIV/0!</v>
      </c>
      <c r="O340" s="332">
        <f>IF(K340="nio",0,IF(K340&gt;0,VLOOKUP(G340,'3-Productie normen'!A:L,VLOOKUP(K340,'3-Productie normen'!$B$34:$C$41,2,FALSE),FALSE)))</f>
        <v>0</v>
      </c>
      <c r="P340" s="332">
        <f t="shared" si="16"/>
        <v>0</v>
      </c>
      <c r="Q340" s="333"/>
      <c r="S340" s="334">
        <f t="shared" si="17"/>
        <v>3536</v>
      </c>
    </row>
    <row r="341" spans="1:19" ht="14.1" customHeight="1">
      <c r="A341" s="74">
        <v>341</v>
      </c>
      <c r="B341" s="300" t="s">
        <v>36</v>
      </c>
      <c r="C341" s="300" t="s">
        <v>440</v>
      </c>
      <c r="D341" s="89" t="s">
        <v>473</v>
      </c>
      <c r="E341" s="258" t="s">
        <v>255</v>
      </c>
      <c r="F341" s="89" t="s">
        <v>185</v>
      </c>
      <c r="G341" s="89" t="s">
        <v>74</v>
      </c>
      <c r="H341" s="70" t="s">
        <v>113</v>
      </c>
      <c r="I341" s="250">
        <v>1.07</v>
      </c>
      <c r="J341" s="331">
        <f t="shared" si="15"/>
        <v>0</v>
      </c>
      <c r="K341" s="260" t="s">
        <v>120</v>
      </c>
      <c r="L341" s="260"/>
      <c r="M341" s="259">
        <f>IF(K341="nio",0,IF(K341&gt;0,K341*I341/O341,0))*VLOOKUP(B341,'2-Kosten per locatie'!$A$14:$C$21,3,FALSE)</f>
        <v>0</v>
      </c>
      <c r="N341" s="259">
        <f>IF(L341&gt;0,L341*I341/P341,0)*VLOOKUP(B341,'2-Kosten per locatie'!$A$14:$C$21,3,FALSE)</f>
        <v>0</v>
      </c>
      <c r="O341" s="332">
        <f>IF(K341="nio",0,IF(K341&gt;0,VLOOKUP(G341,'3-Productie normen'!A:L,VLOOKUP(K341,'3-Productie normen'!$B$34:$C$41,2,FALSE),FALSE)))</f>
        <v>0</v>
      </c>
      <c r="P341" s="332">
        <f t="shared" si="16"/>
        <v>0</v>
      </c>
      <c r="Q341" s="333"/>
      <c r="S341" s="334">
        <f t="shared" si="17"/>
        <v>0</v>
      </c>
    </row>
    <row r="342" spans="1:19" ht="14.1" customHeight="1">
      <c r="A342" s="74">
        <v>342</v>
      </c>
      <c r="B342" s="300" t="s">
        <v>36</v>
      </c>
      <c r="C342" s="300" t="s">
        <v>440</v>
      </c>
      <c r="D342" s="89" t="s">
        <v>473</v>
      </c>
      <c r="E342" s="258" t="s">
        <v>256</v>
      </c>
      <c r="F342" s="89" t="s">
        <v>185</v>
      </c>
      <c r="G342" s="89" t="s">
        <v>74</v>
      </c>
      <c r="H342" s="70" t="s">
        <v>113</v>
      </c>
      <c r="I342" s="250">
        <v>1.6</v>
      </c>
      <c r="J342" s="331">
        <f t="shared" si="15"/>
        <v>0</v>
      </c>
      <c r="K342" s="260" t="s">
        <v>120</v>
      </c>
      <c r="L342" s="260"/>
      <c r="M342" s="259">
        <f>IF(K342="nio",0,IF(K342&gt;0,K342*I342/O342,0))*VLOOKUP(B342,'2-Kosten per locatie'!$A$14:$C$21,3,FALSE)</f>
        <v>0</v>
      </c>
      <c r="N342" s="259">
        <f>IF(L342&gt;0,L342*I342/P342,0)*VLOOKUP(B342,'2-Kosten per locatie'!$A$14:$C$21,3,FALSE)</f>
        <v>0</v>
      </c>
      <c r="O342" s="332">
        <f>IF(K342="nio",0,IF(K342&gt;0,VLOOKUP(G342,'3-Productie normen'!A:L,VLOOKUP(K342,'3-Productie normen'!$B$34:$C$41,2,FALSE),FALSE)))</f>
        <v>0</v>
      </c>
      <c r="P342" s="332">
        <f t="shared" si="16"/>
        <v>0</v>
      </c>
      <c r="Q342" s="333"/>
      <c r="S342" s="334">
        <f t="shared" si="17"/>
        <v>0</v>
      </c>
    </row>
    <row r="343" spans="1:19" ht="14.1" customHeight="1">
      <c r="A343" s="74">
        <v>343</v>
      </c>
      <c r="B343" s="300" t="s">
        <v>36</v>
      </c>
      <c r="C343" s="300" t="s">
        <v>440</v>
      </c>
      <c r="D343" s="89" t="s">
        <v>473</v>
      </c>
      <c r="E343" s="258" t="s">
        <v>257</v>
      </c>
      <c r="F343" s="89" t="s">
        <v>185</v>
      </c>
      <c r="G343" s="89" t="s">
        <v>74</v>
      </c>
      <c r="H343" s="70" t="s">
        <v>113</v>
      </c>
      <c r="I343" s="250">
        <v>3.7</v>
      </c>
      <c r="J343" s="331">
        <f t="shared" si="15"/>
        <v>0</v>
      </c>
      <c r="K343" s="260" t="s">
        <v>120</v>
      </c>
      <c r="L343" s="260"/>
      <c r="M343" s="259">
        <f>IF(K343="nio",0,IF(K343&gt;0,K343*I343/O343,0))*VLOOKUP(B343,'2-Kosten per locatie'!$A$14:$C$21,3,FALSE)</f>
        <v>0</v>
      </c>
      <c r="N343" s="259">
        <f>IF(L343&gt;0,L343*I343/P343,0)*VLOOKUP(B343,'2-Kosten per locatie'!$A$14:$C$21,3,FALSE)</f>
        <v>0</v>
      </c>
      <c r="O343" s="332">
        <f>IF(K343="nio",0,IF(K343&gt;0,VLOOKUP(G343,'3-Productie normen'!A:L,VLOOKUP(K343,'3-Productie normen'!$B$34:$C$41,2,FALSE),FALSE)))</f>
        <v>0</v>
      </c>
      <c r="P343" s="332">
        <f t="shared" si="16"/>
        <v>0</v>
      </c>
      <c r="Q343" s="333"/>
      <c r="S343" s="334">
        <f t="shared" si="17"/>
        <v>0</v>
      </c>
    </row>
    <row r="344" spans="1:19" ht="14.1" customHeight="1">
      <c r="A344" s="74">
        <v>344</v>
      </c>
      <c r="B344" s="300" t="s">
        <v>36</v>
      </c>
      <c r="C344" s="300" t="s">
        <v>440</v>
      </c>
      <c r="D344" s="89" t="s">
        <v>473</v>
      </c>
      <c r="E344" s="258" t="s">
        <v>480</v>
      </c>
      <c r="F344" s="89" t="s">
        <v>185</v>
      </c>
      <c r="G344" s="89" t="s">
        <v>74</v>
      </c>
      <c r="H344" s="70" t="s">
        <v>113</v>
      </c>
      <c r="I344" s="250">
        <v>3.67</v>
      </c>
      <c r="J344" s="331">
        <f t="shared" si="15"/>
        <v>0</v>
      </c>
      <c r="K344" s="260" t="s">
        <v>120</v>
      </c>
      <c r="L344" s="260"/>
      <c r="M344" s="259">
        <f>IF(K344="nio",0,IF(K344&gt;0,K344*I344/O344,0))*VLOOKUP(B344,'2-Kosten per locatie'!$A$14:$C$21,3,FALSE)</f>
        <v>0</v>
      </c>
      <c r="N344" s="259">
        <f>IF(L344&gt;0,L344*I344/P344,0)*VLOOKUP(B344,'2-Kosten per locatie'!$A$14:$C$21,3,FALSE)</f>
        <v>0</v>
      </c>
      <c r="O344" s="332">
        <f>IF(K344="nio",0,IF(K344&gt;0,VLOOKUP(G344,'3-Productie normen'!A:L,VLOOKUP(K344,'3-Productie normen'!$B$34:$C$41,2,FALSE),FALSE)))</f>
        <v>0</v>
      </c>
      <c r="P344" s="332">
        <f t="shared" si="16"/>
        <v>0</v>
      </c>
      <c r="Q344" s="333"/>
      <c r="S344" s="334">
        <f t="shared" si="17"/>
        <v>0</v>
      </c>
    </row>
    <row r="345" spans="1:19" ht="14.1" customHeight="1">
      <c r="A345" s="74">
        <v>345</v>
      </c>
      <c r="B345" s="300" t="s">
        <v>36</v>
      </c>
      <c r="C345" s="300" t="s">
        <v>440</v>
      </c>
      <c r="D345" s="89" t="s">
        <v>481</v>
      </c>
      <c r="E345" s="258" t="s">
        <v>259</v>
      </c>
      <c r="F345" s="89" t="s">
        <v>139</v>
      </c>
      <c r="G345" s="89" t="s">
        <v>58</v>
      </c>
      <c r="H345" s="70" t="s">
        <v>113</v>
      </c>
      <c r="I345" s="250">
        <v>27.35</v>
      </c>
      <c r="J345" s="331">
        <f t="shared" si="15"/>
        <v>200</v>
      </c>
      <c r="K345" s="260">
        <v>200</v>
      </c>
      <c r="L345" s="260"/>
      <c r="M345" s="259" t="e">
        <f>IF(K345="nio",0,IF(K345&gt;0,K345*I345/O345,0))*VLOOKUP(B345,'2-Kosten per locatie'!$A$14:$C$21,3,FALSE)</f>
        <v>#DIV/0!</v>
      </c>
      <c r="N345" s="259">
        <f>IF(L345&gt;0,L345*I345/P345,0)*VLOOKUP(B345,'2-Kosten per locatie'!$A$14:$C$21,3,FALSE)</f>
        <v>0</v>
      </c>
      <c r="O345" s="332">
        <f>IF(K345="nio",0,IF(K345&gt;0,VLOOKUP(G345,'3-Productie normen'!A:L,VLOOKUP(K345,'3-Productie normen'!$B$34:$C$41,2,FALSE),FALSE)))</f>
        <v>0</v>
      </c>
      <c r="P345" s="332">
        <f t="shared" si="16"/>
        <v>0</v>
      </c>
      <c r="Q345" s="333"/>
      <c r="S345" s="334">
        <f t="shared" si="17"/>
        <v>5470</v>
      </c>
    </row>
    <row r="346" spans="1:19" ht="14.1" customHeight="1">
      <c r="A346" s="74">
        <v>346</v>
      </c>
      <c r="B346" s="300" t="s">
        <v>36</v>
      </c>
      <c r="C346" s="300" t="s">
        <v>440</v>
      </c>
      <c r="D346" s="89" t="s">
        <v>481</v>
      </c>
      <c r="E346" s="258" t="s">
        <v>268</v>
      </c>
      <c r="F346" s="89" t="s">
        <v>472</v>
      </c>
      <c r="G346" s="89" t="s">
        <v>59</v>
      </c>
      <c r="H346" s="70" t="s">
        <v>113</v>
      </c>
      <c r="I346" s="250">
        <v>193.87</v>
      </c>
      <c r="J346" s="331">
        <f t="shared" si="15"/>
        <v>200</v>
      </c>
      <c r="K346" s="260">
        <v>200</v>
      </c>
      <c r="L346" s="260"/>
      <c r="M346" s="259" t="e">
        <f>IF(K346="nio",0,IF(K346&gt;0,K346*I346/O346,0))*VLOOKUP(B346,'2-Kosten per locatie'!$A$14:$C$21,3,FALSE)</f>
        <v>#DIV/0!</v>
      </c>
      <c r="N346" s="259">
        <f>IF(L346&gt;0,L346*I346/P346,0)*VLOOKUP(B346,'2-Kosten per locatie'!$A$14:$C$21,3,FALSE)</f>
        <v>0</v>
      </c>
      <c r="O346" s="332">
        <f>IF(K346="nio",0,IF(K346&gt;0,VLOOKUP(G346,'3-Productie normen'!A:L,VLOOKUP(K346,'3-Productie normen'!$B$34:$C$41,2,FALSE),FALSE)))</f>
        <v>0</v>
      </c>
      <c r="P346" s="332">
        <f t="shared" si="16"/>
        <v>0</v>
      </c>
      <c r="Q346" s="333"/>
      <c r="S346" s="334">
        <f t="shared" si="17"/>
        <v>38774</v>
      </c>
    </row>
    <row r="347" spans="1:19" ht="14.1" customHeight="1">
      <c r="A347" s="74">
        <v>347</v>
      </c>
      <c r="B347" s="300" t="s">
        <v>36</v>
      </c>
      <c r="C347" s="300" t="s">
        <v>440</v>
      </c>
      <c r="D347" s="86" t="s">
        <v>481</v>
      </c>
      <c r="E347" s="256" t="s">
        <v>482</v>
      </c>
      <c r="F347" s="86" t="s">
        <v>483</v>
      </c>
      <c r="G347" s="86" t="s">
        <v>70</v>
      </c>
      <c r="H347" s="86" t="s">
        <v>424</v>
      </c>
      <c r="I347" s="249">
        <v>37.31</v>
      </c>
      <c r="J347" s="331">
        <f t="shared" si="15"/>
        <v>120</v>
      </c>
      <c r="K347" s="260">
        <v>120</v>
      </c>
      <c r="L347" s="260"/>
      <c r="M347" s="259" t="e">
        <f>IF(K347="nio",0,IF(K347&gt;0,K347*I347/O347,0))*VLOOKUP(B347,'2-Kosten per locatie'!$A$14:$C$21,3,FALSE)</f>
        <v>#DIV/0!</v>
      </c>
      <c r="N347" s="259">
        <f>IF(L347&gt;0,L347*I347/P347,0)*VLOOKUP(B347,'2-Kosten per locatie'!$A$14:$C$21,3,FALSE)</f>
        <v>0</v>
      </c>
      <c r="O347" s="332">
        <f>IF(K347="nio",0,IF(K347&gt;0,VLOOKUP(G347,'3-Productie normen'!A:L,VLOOKUP(K347,'3-Productie normen'!$B$34:$C$41,2,FALSE),FALSE)))</f>
        <v>0</v>
      </c>
      <c r="P347" s="332">
        <f t="shared" si="16"/>
        <v>0</v>
      </c>
      <c r="Q347" s="333"/>
      <c r="S347" s="334">
        <f t="shared" si="17"/>
        <v>4477.2000000000007</v>
      </c>
    </row>
    <row r="348" spans="1:19" ht="14.1" customHeight="1">
      <c r="A348" s="74">
        <v>348</v>
      </c>
      <c r="B348" s="300" t="s">
        <v>36</v>
      </c>
      <c r="C348" s="300" t="s">
        <v>440</v>
      </c>
      <c r="D348" s="86" t="s">
        <v>481</v>
      </c>
      <c r="E348" s="256" t="s">
        <v>484</v>
      </c>
      <c r="F348" s="86" t="s">
        <v>194</v>
      </c>
      <c r="G348" s="86" t="s">
        <v>65</v>
      </c>
      <c r="H348" s="70" t="s">
        <v>113</v>
      </c>
      <c r="I348" s="249">
        <v>56.9</v>
      </c>
      <c r="J348" s="331">
        <f t="shared" si="15"/>
        <v>120</v>
      </c>
      <c r="K348" s="260">
        <v>120</v>
      </c>
      <c r="L348" s="260"/>
      <c r="M348" s="259" t="e">
        <f>IF(K348="nio",0,IF(K348&gt;0,K348*I348/O348,0))*VLOOKUP(B348,'2-Kosten per locatie'!$A$14:$C$21,3,FALSE)</f>
        <v>#DIV/0!</v>
      </c>
      <c r="N348" s="259">
        <f>IF(L348&gt;0,L348*I348/P348,0)*VLOOKUP(B348,'2-Kosten per locatie'!$A$14:$C$21,3,FALSE)</f>
        <v>0</v>
      </c>
      <c r="O348" s="332">
        <f>IF(K348="nio",0,IF(K348&gt;0,VLOOKUP(G348,'3-Productie normen'!A:L,VLOOKUP(K348,'3-Productie normen'!$B$34:$C$41,2,FALSE),FALSE)))</f>
        <v>0</v>
      </c>
      <c r="P348" s="332">
        <f t="shared" si="16"/>
        <v>0</v>
      </c>
      <c r="Q348" s="333"/>
      <c r="S348" s="334">
        <f t="shared" si="17"/>
        <v>6828</v>
      </c>
    </row>
    <row r="349" spans="1:19" ht="14.1" customHeight="1">
      <c r="A349" s="74">
        <v>349</v>
      </c>
      <c r="B349" s="300" t="s">
        <v>36</v>
      </c>
      <c r="C349" s="300" t="s">
        <v>440</v>
      </c>
      <c r="D349" s="86" t="s">
        <v>481</v>
      </c>
      <c r="E349" s="256" t="s">
        <v>485</v>
      </c>
      <c r="F349" s="86" t="s">
        <v>194</v>
      </c>
      <c r="G349" s="86" t="s">
        <v>65</v>
      </c>
      <c r="H349" s="70" t="s">
        <v>113</v>
      </c>
      <c r="I349" s="249">
        <v>56.9</v>
      </c>
      <c r="J349" s="331">
        <f t="shared" si="15"/>
        <v>120</v>
      </c>
      <c r="K349" s="260">
        <v>120</v>
      </c>
      <c r="L349" s="260"/>
      <c r="M349" s="259" t="e">
        <f>IF(K349="nio",0,IF(K349&gt;0,K349*I349/O349,0))*VLOOKUP(B349,'2-Kosten per locatie'!$A$14:$C$21,3,FALSE)</f>
        <v>#DIV/0!</v>
      </c>
      <c r="N349" s="259">
        <f>IF(L349&gt;0,L349*I349/P349,0)*VLOOKUP(B349,'2-Kosten per locatie'!$A$14:$C$21,3,FALSE)</f>
        <v>0</v>
      </c>
      <c r="O349" s="332">
        <f>IF(K349="nio",0,IF(K349&gt;0,VLOOKUP(G349,'3-Productie normen'!A:L,VLOOKUP(K349,'3-Productie normen'!$B$34:$C$41,2,FALSE),FALSE)))</f>
        <v>0</v>
      </c>
      <c r="P349" s="332">
        <f t="shared" si="16"/>
        <v>0</v>
      </c>
      <c r="Q349" s="333"/>
      <c r="S349" s="334">
        <f t="shared" si="17"/>
        <v>6828</v>
      </c>
    </row>
    <row r="350" spans="1:19" ht="14.1" customHeight="1">
      <c r="A350" s="74">
        <v>350</v>
      </c>
      <c r="B350" s="300" t="s">
        <v>36</v>
      </c>
      <c r="C350" s="300" t="s">
        <v>440</v>
      </c>
      <c r="D350" s="86" t="s">
        <v>481</v>
      </c>
      <c r="E350" s="256" t="s">
        <v>274</v>
      </c>
      <c r="F350" s="86" t="s">
        <v>190</v>
      </c>
      <c r="G350" s="86" t="s">
        <v>66</v>
      </c>
      <c r="H350" s="70" t="s">
        <v>113</v>
      </c>
      <c r="I350" s="249">
        <v>79.33</v>
      </c>
      <c r="J350" s="331">
        <f t="shared" si="15"/>
        <v>120</v>
      </c>
      <c r="K350" s="260">
        <v>120</v>
      </c>
      <c r="L350" s="260"/>
      <c r="M350" s="259" t="e">
        <f>IF(K350="nio",0,IF(K350&gt;0,K350*I350/O350,0))*VLOOKUP(B350,'2-Kosten per locatie'!$A$14:$C$21,3,FALSE)</f>
        <v>#DIV/0!</v>
      </c>
      <c r="N350" s="259">
        <f>IF(L350&gt;0,L350*I350/P350,0)*VLOOKUP(B350,'2-Kosten per locatie'!$A$14:$C$21,3,FALSE)</f>
        <v>0</v>
      </c>
      <c r="O350" s="332">
        <f>IF(K350="nio",0,IF(K350&gt;0,VLOOKUP(G350,'3-Productie normen'!A:L,VLOOKUP(K350,'3-Productie normen'!$B$34:$C$41,2,FALSE),FALSE)))</f>
        <v>0</v>
      </c>
      <c r="P350" s="332">
        <f t="shared" si="16"/>
        <v>0</v>
      </c>
      <c r="Q350" s="333"/>
      <c r="S350" s="334">
        <f t="shared" si="17"/>
        <v>9519.6</v>
      </c>
    </row>
    <row r="351" spans="1:19" ht="14.1" customHeight="1">
      <c r="A351" s="74">
        <v>351</v>
      </c>
      <c r="B351" s="300" t="s">
        <v>36</v>
      </c>
      <c r="C351" s="300" t="s">
        <v>440</v>
      </c>
      <c r="D351" s="86" t="s">
        <v>481</v>
      </c>
      <c r="E351" s="256" t="s">
        <v>275</v>
      </c>
      <c r="F351" s="86" t="s">
        <v>279</v>
      </c>
      <c r="G351" s="86" t="s">
        <v>64</v>
      </c>
      <c r="H351" s="70" t="s">
        <v>113</v>
      </c>
      <c r="I351" s="249">
        <v>52.89</v>
      </c>
      <c r="J351" s="331">
        <f t="shared" si="15"/>
        <v>120</v>
      </c>
      <c r="K351" s="260">
        <v>120</v>
      </c>
      <c r="L351" s="260"/>
      <c r="M351" s="259" t="e">
        <f>IF(K351="nio",0,IF(K351&gt;0,K351*I351/O351,0))*VLOOKUP(B351,'2-Kosten per locatie'!$A$14:$C$21,3,FALSE)</f>
        <v>#DIV/0!</v>
      </c>
      <c r="N351" s="259">
        <f>IF(L351&gt;0,L351*I351/P351,0)*VLOOKUP(B351,'2-Kosten per locatie'!$A$14:$C$21,3,FALSE)</f>
        <v>0</v>
      </c>
      <c r="O351" s="332">
        <f>IF(K351="nio",0,IF(K351&gt;0,VLOOKUP(G351,'3-Productie normen'!A:L,VLOOKUP(K351,'3-Productie normen'!$B$34:$C$41,2,FALSE),FALSE)))</f>
        <v>0</v>
      </c>
      <c r="P351" s="332">
        <f t="shared" si="16"/>
        <v>0</v>
      </c>
      <c r="Q351" s="333"/>
      <c r="S351" s="334">
        <f t="shared" si="17"/>
        <v>6346.8</v>
      </c>
    </row>
    <row r="352" spans="1:19" ht="14.1" customHeight="1">
      <c r="A352" s="74">
        <v>352</v>
      </c>
      <c r="B352" s="300" t="s">
        <v>36</v>
      </c>
      <c r="C352" s="300" t="s">
        <v>440</v>
      </c>
      <c r="D352" s="86" t="s">
        <v>481</v>
      </c>
      <c r="E352" s="256" t="s">
        <v>283</v>
      </c>
      <c r="F352" s="86" t="s">
        <v>190</v>
      </c>
      <c r="G352" s="86" t="s">
        <v>66</v>
      </c>
      <c r="H352" s="70" t="s">
        <v>113</v>
      </c>
      <c r="I352" s="249">
        <v>78.3</v>
      </c>
      <c r="J352" s="331">
        <f t="shared" si="15"/>
        <v>120</v>
      </c>
      <c r="K352" s="260">
        <v>120</v>
      </c>
      <c r="L352" s="260"/>
      <c r="M352" s="259" t="e">
        <f>IF(K352="nio",0,IF(K352&gt;0,K352*I352/O352,0))*VLOOKUP(B352,'2-Kosten per locatie'!$A$14:$C$21,3,FALSE)</f>
        <v>#DIV/0!</v>
      </c>
      <c r="N352" s="259">
        <f>IF(L352&gt;0,L352*I352/P352,0)*VLOOKUP(B352,'2-Kosten per locatie'!$A$14:$C$21,3,FALSE)</f>
        <v>0</v>
      </c>
      <c r="O352" s="332">
        <f>IF(K352="nio",0,IF(K352&gt;0,VLOOKUP(G352,'3-Productie normen'!A:L,VLOOKUP(K352,'3-Productie normen'!$B$34:$C$41,2,FALSE),FALSE)))</f>
        <v>0</v>
      </c>
      <c r="P352" s="332">
        <f t="shared" si="16"/>
        <v>0</v>
      </c>
      <c r="Q352" s="333"/>
      <c r="S352" s="334">
        <f t="shared" si="17"/>
        <v>9396</v>
      </c>
    </row>
    <row r="353" spans="1:19" ht="14.1" customHeight="1">
      <c r="A353" s="74">
        <v>353</v>
      </c>
      <c r="B353" s="300" t="s">
        <v>36</v>
      </c>
      <c r="C353" s="300" t="s">
        <v>440</v>
      </c>
      <c r="D353" s="86" t="s">
        <v>481</v>
      </c>
      <c r="E353" s="256" t="s">
        <v>285</v>
      </c>
      <c r="F353" s="86" t="s">
        <v>126</v>
      </c>
      <c r="G353" s="86" t="s">
        <v>69</v>
      </c>
      <c r="H353" s="86" t="s">
        <v>424</v>
      </c>
      <c r="I353" s="249">
        <v>64.56</v>
      </c>
      <c r="J353" s="331">
        <f t="shared" si="15"/>
        <v>200</v>
      </c>
      <c r="K353" s="260">
        <v>200</v>
      </c>
      <c r="L353" s="260"/>
      <c r="M353" s="259" t="e">
        <f>IF(K353="nio",0,IF(K353&gt;0,K353*I353/O353,0))*VLOOKUP(B353,'2-Kosten per locatie'!$A$14:$C$21,3,FALSE)</f>
        <v>#DIV/0!</v>
      </c>
      <c r="N353" s="259">
        <f>IF(L353&gt;0,L353*I353/P353,0)*VLOOKUP(B353,'2-Kosten per locatie'!$A$14:$C$21,3,FALSE)</f>
        <v>0</v>
      </c>
      <c r="O353" s="332">
        <f>IF(K353="nio",0,IF(K353&gt;0,VLOOKUP(G353,'3-Productie normen'!A:L,VLOOKUP(K353,'3-Productie normen'!$B$34:$C$41,2,FALSE),FALSE)))</f>
        <v>0</v>
      </c>
      <c r="P353" s="332">
        <f t="shared" si="16"/>
        <v>0</v>
      </c>
      <c r="Q353" s="333"/>
      <c r="S353" s="334">
        <f t="shared" si="17"/>
        <v>12912</v>
      </c>
    </row>
    <row r="354" spans="1:19" ht="14.1" customHeight="1">
      <c r="A354" s="74">
        <v>354</v>
      </c>
      <c r="B354" s="300" t="s">
        <v>36</v>
      </c>
      <c r="C354" s="300" t="s">
        <v>440</v>
      </c>
      <c r="D354" s="86" t="s">
        <v>481</v>
      </c>
      <c r="E354" s="256" t="s">
        <v>287</v>
      </c>
      <c r="F354" s="86" t="s">
        <v>135</v>
      </c>
      <c r="G354" s="86" t="s">
        <v>70</v>
      </c>
      <c r="H354" s="86" t="s">
        <v>424</v>
      </c>
      <c r="I354" s="249">
        <v>11.68</v>
      </c>
      <c r="J354" s="331">
        <f t="shared" si="15"/>
        <v>120</v>
      </c>
      <c r="K354" s="260">
        <v>120</v>
      </c>
      <c r="L354" s="260"/>
      <c r="M354" s="259" t="e">
        <f>IF(K354="nio",0,IF(K354&gt;0,K354*I354/O354,0))*VLOOKUP(B354,'2-Kosten per locatie'!$A$14:$C$21,3,FALSE)</f>
        <v>#DIV/0!</v>
      </c>
      <c r="N354" s="259">
        <f>IF(L354&gt;0,L354*I354/P354,0)*VLOOKUP(B354,'2-Kosten per locatie'!$A$14:$C$21,3,FALSE)</f>
        <v>0</v>
      </c>
      <c r="O354" s="332">
        <f>IF(K354="nio",0,IF(K354&gt;0,VLOOKUP(G354,'3-Productie normen'!A:L,VLOOKUP(K354,'3-Productie normen'!$B$34:$C$41,2,FALSE),FALSE)))</f>
        <v>0</v>
      </c>
      <c r="P354" s="332">
        <f t="shared" si="16"/>
        <v>0</v>
      </c>
      <c r="Q354" s="333"/>
      <c r="S354" s="334">
        <f t="shared" si="17"/>
        <v>1401.6</v>
      </c>
    </row>
    <row r="355" spans="1:19" ht="14.1" customHeight="1">
      <c r="A355" s="74">
        <v>355</v>
      </c>
      <c r="B355" s="300" t="s">
        <v>36</v>
      </c>
      <c r="C355" s="300" t="s">
        <v>440</v>
      </c>
      <c r="D355" s="86" t="s">
        <v>481</v>
      </c>
      <c r="E355" s="256" t="s">
        <v>486</v>
      </c>
      <c r="F355" s="86" t="s">
        <v>126</v>
      </c>
      <c r="G355" s="86" t="s">
        <v>69</v>
      </c>
      <c r="H355" s="86" t="s">
        <v>424</v>
      </c>
      <c r="I355" s="249">
        <v>23.97</v>
      </c>
      <c r="J355" s="331">
        <f t="shared" si="15"/>
        <v>200</v>
      </c>
      <c r="K355" s="260">
        <v>200</v>
      </c>
      <c r="L355" s="260"/>
      <c r="M355" s="259" t="e">
        <f>IF(K355="nio",0,IF(K355&gt;0,K355*I355/O355,0))*VLOOKUP(B355,'2-Kosten per locatie'!$A$14:$C$21,3,FALSE)</f>
        <v>#DIV/0!</v>
      </c>
      <c r="N355" s="259">
        <f>IF(L355&gt;0,L355*I355/P355,0)*VLOOKUP(B355,'2-Kosten per locatie'!$A$14:$C$21,3,FALSE)</f>
        <v>0</v>
      </c>
      <c r="O355" s="332">
        <f>IF(K355="nio",0,IF(K355&gt;0,VLOOKUP(G355,'3-Productie normen'!A:L,VLOOKUP(K355,'3-Productie normen'!$B$34:$C$41,2,FALSE),FALSE)))</f>
        <v>0</v>
      </c>
      <c r="P355" s="332">
        <f t="shared" si="16"/>
        <v>0</v>
      </c>
      <c r="Q355" s="333"/>
      <c r="S355" s="334">
        <f t="shared" si="17"/>
        <v>4794</v>
      </c>
    </row>
    <row r="356" spans="1:19" ht="14.1" customHeight="1">
      <c r="A356" s="74">
        <v>356</v>
      </c>
      <c r="B356" s="300" t="s">
        <v>36</v>
      </c>
      <c r="C356" s="300" t="s">
        <v>440</v>
      </c>
      <c r="D356" s="86" t="s">
        <v>481</v>
      </c>
      <c r="E356" s="256" t="s">
        <v>289</v>
      </c>
      <c r="F356" s="86" t="s">
        <v>279</v>
      </c>
      <c r="G356" s="86" t="s">
        <v>64</v>
      </c>
      <c r="H356" s="70" t="s">
        <v>113</v>
      </c>
      <c r="I356" s="249">
        <v>51.07</v>
      </c>
      <c r="J356" s="331">
        <f t="shared" si="15"/>
        <v>120</v>
      </c>
      <c r="K356" s="260">
        <v>120</v>
      </c>
      <c r="L356" s="260"/>
      <c r="M356" s="259" t="e">
        <f>IF(K356="nio",0,IF(K356&gt;0,K356*I356/O356,0))*VLOOKUP(B356,'2-Kosten per locatie'!$A$14:$C$21,3,FALSE)</f>
        <v>#DIV/0!</v>
      </c>
      <c r="N356" s="259">
        <f>IF(L356&gt;0,L356*I356/P356,0)*VLOOKUP(B356,'2-Kosten per locatie'!$A$14:$C$21,3,FALSE)</f>
        <v>0</v>
      </c>
      <c r="O356" s="332">
        <f>IF(K356="nio",0,IF(K356&gt;0,VLOOKUP(G356,'3-Productie normen'!A:L,VLOOKUP(K356,'3-Productie normen'!$B$34:$C$41,2,FALSE),FALSE)))</f>
        <v>0</v>
      </c>
      <c r="P356" s="332">
        <f t="shared" si="16"/>
        <v>0</v>
      </c>
      <c r="Q356" s="333"/>
      <c r="S356" s="334">
        <f t="shared" si="17"/>
        <v>6128.4</v>
      </c>
    </row>
    <row r="357" spans="1:19" ht="14.1" customHeight="1">
      <c r="A357" s="74">
        <v>357</v>
      </c>
      <c r="B357" s="300" t="s">
        <v>36</v>
      </c>
      <c r="C357" s="300" t="s">
        <v>440</v>
      </c>
      <c r="D357" s="86" t="s">
        <v>481</v>
      </c>
      <c r="E357" s="256" t="s">
        <v>293</v>
      </c>
      <c r="F357" s="86" t="s">
        <v>279</v>
      </c>
      <c r="G357" s="86" t="s">
        <v>64</v>
      </c>
      <c r="H357" s="70" t="s">
        <v>113</v>
      </c>
      <c r="I357" s="249">
        <v>51.83</v>
      </c>
      <c r="J357" s="331">
        <f t="shared" si="15"/>
        <v>120</v>
      </c>
      <c r="K357" s="260">
        <v>120</v>
      </c>
      <c r="L357" s="260"/>
      <c r="M357" s="259" t="e">
        <f>IF(K357="nio",0,IF(K357&gt;0,K357*I357/O357,0))*VLOOKUP(B357,'2-Kosten per locatie'!$A$14:$C$21,3,FALSE)</f>
        <v>#DIV/0!</v>
      </c>
      <c r="N357" s="259">
        <f>IF(L357&gt;0,L357*I357/P357,0)*VLOOKUP(B357,'2-Kosten per locatie'!$A$14:$C$21,3,FALSE)</f>
        <v>0</v>
      </c>
      <c r="O357" s="332">
        <f>IF(K357="nio",0,IF(K357&gt;0,VLOOKUP(G357,'3-Productie normen'!A:L,VLOOKUP(K357,'3-Productie normen'!$B$34:$C$41,2,FALSE),FALSE)))</f>
        <v>0</v>
      </c>
      <c r="P357" s="332">
        <f t="shared" si="16"/>
        <v>0</v>
      </c>
      <c r="Q357" s="333"/>
      <c r="S357" s="334">
        <f t="shared" si="17"/>
        <v>6219.5999999999995</v>
      </c>
    </row>
    <row r="358" spans="1:19" ht="14.1" customHeight="1">
      <c r="A358" s="74">
        <v>358</v>
      </c>
      <c r="B358" s="300" t="s">
        <v>36</v>
      </c>
      <c r="C358" s="300" t="s">
        <v>440</v>
      </c>
      <c r="D358" s="86" t="s">
        <v>481</v>
      </c>
      <c r="E358" s="256" t="s">
        <v>294</v>
      </c>
      <c r="F358" s="86" t="s">
        <v>279</v>
      </c>
      <c r="G358" s="86" t="s">
        <v>64</v>
      </c>
      <c r="H358" s="70" t="s">
        <v>113</v>
      </c>
      <c r="I358" s="249">
        <v>52.92</v>
      </c>
      <c r="J358" s="331">
        <f t="shared" si="15"/>
        <v>120</v>
      </c>
      <c r="K358" s="260">
        <v>120</v>
      </c>
      <c r="L358" s="260"/>
      <c r="M358" s="259" t="e">
        <f>IF(K358="nio",0,IF(K358&gt;0,K358*I358/O358,0))*VLOOKUP(B358,'2-Kosten per locatie'!$A$14:$C$21,3,FALSE)</f>
        <v>#DIV/0!</v>
      </c>
      <c r="N358" s="259">
        <f>IF(L358&gt;0,L358*I358/P358,0)*VLOOKUP(B358,'2-Kosten per locatie'!$A$14:$C$21,3,FALSE)</f>
        <v>0</v>
      </c>
      <c r="O358" s="332">
        <f>IF(K358="nio",0,IF(K358&gt;0,VLOOKUP(G358,'3-Productie normen'!A:L,VLOOKUP(K358,'3-Productie normen'!$B$34:$C$41,2,FALSE),FALSE)))</f>
        <v>0</v>
      </c>
      <c r="P358" s="332">
        <f t="shared" si="16"/>
        <v>0</v>
      </c>
      <c r="Q358" s="333"/>
      <c r="S358" s="334">
        <f t="shared" si="17"/>
        <v>6350.4000000000005</v>
      </c>
    </row>
    <row r="359" spans="1:19" ht="14.1" customHeight="1">
      <c r="A359" s="74">
        <v>359</v>
      </c>
      <c r="B359" s="300" t="s">
        <v>36</v>
      </c>
      <c r="C359" s="300" t="s">
        <v>440</v>
      </c>
      <c r="D359" s="86" t="s">
        <v>481</v>
      </c>
      <c r="E359" s="256" t="s">
        <v>295</v>
      </c>
      <c r="F359" s="86" t="s">
        <v>194</v>
      </c>
      <c r="G359" s="86" t="s">
        <v>65</v>
      </c>
      <c r="H359" s="70" t="s">
        <v>113</v>
      </c>
      <c r="I359" s="249">
        <v>59.67</v>
      </c>
      <c r="J359" s="331">
        <f t="shared" si="15"/>
        <v>120</v>
      </c>
      <c r="K359" s="260">
        <v>120</v>
      </c>
      <c r="L359" s="260"/>
      <c r="M359" s="259" t="e">
        <f>IF(K359="nio",0,IF(K359&gt;0,K359*I359/O359,0))*VLOOKUP(B359,'2-Kosten per locatie'!$A$14:$C$21,3,FALSE)</f>
        <v>#DIV/0!</v>
      </c>
      <c r="N359" s="259">
        <f>IF(L359&gt;0,L359*I359/P359,0)*VLOOKUP(B359,'2-Kosten per locatie'!$A$14:$C$21,3,FALSE)</f>
        <v>0</v>
      </c>
      <c r="O359" s="332">
        <f>IF(K359="nio",0,IF(K359&gt;0,VLOOKUP(G359,'3-Productie normen'!A:L,VLOOKUP(K359,'3-Productie normen'!$B$34:$C$41,2,FALSE),FALSE)))</f>
        <v>0</v>
      </c>
      <c r="P359" s="332">
        <f t="shared" si="16"/>
        <v>0</v>
      </c>
      <c r="Q359" s="333"/>
      <c r="S359" s="334">
        <f t="shared" si="17"/>
        <v>7160.4000000000005</v>
      </c>
    </row>
    <row r="360" spans="1:19" ht="14.1" customHeight="1">
      <c r="A360" s="74">
        <v>360</v>
      </c>
      <c r="B360" s="300" t="s">
        <v>36</v>
      </c>
      <c r="C360" s="300" t="s">
        <v>440</v>
      </c>
      <c r="D360" s="86" t="s">
        <v>481</v>
      </c>
      <c r="E360" s="256" t="s">
        <v>296</v>
      </c>
      <c r="F360" s="86" t="s">
        <v>135</v>
      </c>
      <c r="G360" s="86" t="s">
        <v>70</v>
      </c>
      <c r="H360" s="86" t="s">
        <v>424</v>
      </c>
      <c r="I360" s="249">
        <v>6.12</v>
      </c>
      <c r="J360" s="331">
        <f t="shared" si="15"/>
        <v>120</v>
      </c>
      <c r="K360" s="260">
        <v>120</v>
      </c>
      <c r="L360" s="260"/>
      <c r="M360" s="259" t="e">
        <f>IF(K360="nio",0,IF(K360&gt;0,K360*I360/O360,0))*VLOOKUP(B360,'2-Kosten per locatie'!$A$14:$C$21,3,FALSE)</f>
        <v>#DIV/0!</v>
      </c>
      <c r="N360" s="259">
        <f>IF(L360&gt;0,L360*I360/P360,0)*VLOOKUP(B360,'2-Kosten per locatie'!$A$14:$C$21,3,FALSE)</f>
        <v>0</v>
      </c>
      <c r="O360" s="332">
        <f>IF(K360="nio",0,IF(K360&gt;0,VLOOKUP(G360,'3-Productie normen'!A:L,VLOOKUP(K360,'3-Productie normen'!$B$34:$C$41,2,FALSE),FALSE)))</f>
        <v>0</v>
      </c>
      <c r="P360" s="332">
        <f t="shared" si="16"/>
        <v>0</v>
      </c>
      <c r="Q360" s="333"/>
      <c r="S360" s="334">
        <f t="shared" si="17"/>
        <v>734.4</v>
      </c>
    </row>
    <row r="361" spans="1:19" ht="14.1" customHeight="1">
      <c r="A361" s="74">
        <v>361</v>
      </c>
      <c r="B361" s="300" t="s">
        <v>36</v>
      </c>
      <c r="C361" s="300" t="s">
        <v>440</v>
      </c>
      <c r="D361" s="86" t="s">
        <v>481</v>
      </c>
      <c r="E361" s="256" t="s">
        <v>297</v>
      </c>
      <c r="F361" s="86" t="s">
        <v>126</v>
      </c>
      <c r="G361" s="86" t="s">
        <v>69</v>
      </c>
      <c r="H361" s="86" t="s">
        <v>424</v>
      </c>
      <c r="I361" s="249">
        <v>12.78</v>
      </c>
      <c r="J361" s="331">
        <f t="shared" si="15"/>
        <v>200</v>
      </c>
      <c r="K361" s="260">
        <v>200</v>
      </c>
      <c r="L361" s="260"/>
      <c r="M361" s="259" t="e">
        <f>IF(K361="nio",0,IF(K361&gt;0,K361*I361/O361,0))*VLOOKUP(B361,'2-Kosten per locatie'!$A$14:$C$21,3,FALSE)</f>
        <v>#DIV/0!</v>
      </c>
      <c r="N361" s="259">
        <f>IF(L361&gt;0,L361*I361/P361,0)*VLOOKUP(B361,'2-Kosten per locatie'!$A$14:$C$21,3,FALSE)</f>
        <v>0</v>
      </c>
      <c r="O361" s="332">
        <f>IF(K361="nio",0,IF(K361&gt;0,VLOOKUP(G361,'3-Productie normen'!A:L,VLOOKUP(K361,'3-Productie normen'!$B$34:$C$41,2,FALSE),FALSE)))</f>
        <v>0</v>
      </c>
      <c r="P361" s="332">
        <f t="shared" si="16"/>
        <v>0</v>
      </c>
      <c r="Q361" s="333"/>
      <c r="S361" s="334">
        <f t="shared" si="17"/>
        <v>2556</v>
      </c>
    </row>
    <row r="362" spans="1:19" ht="14.1" customHeight="1">
      <c r="A362" s="74">
        <v>362</v>
      </c>
      <c r="B362" s="300" t="s">
        <v>36</v>
      </c>
      <c r="C362" s="300" t="s">
        <v>440</v>
      </c>
      <c r="D362" s="86" t="s">
        <v>481</v>
      </c>
      <c r="E362" s="256" t="s">
        <v>298</v>
      </c>
      <c r="F362" s="86" t="s">
        <v>279</v>
      </c>
      <c r="G362" s="86" t="s">
        <v>64</v>
      </c>
      <c r="H362" s="70" t="s">
        <v>113</v>
      </c>
      <c r="I362" s="249">
        <v>51.48</v>
      </c>
      <c r="J362" s="331">
        <f t="shared" si="15"/>
        <v>120</v>
      </c>
      <c r="K362" s="260">
        <v>120</v>
      </c>
      <c r="L362" s="260"/>
      <c r="M362" s="259" t="e">
        <f>IF(K362="nio",0,IF(K362&gt;0,K362*I362/O362,0))*VLOOKUP(B362,'2-Kosten per locatie'!$A$14:$C$21,3,FALSE)</f>
        <v>#DIV/0!</v>
      </c>
      <c r="N362" s="259">
        <f>IF(L362&gt;0,L362*I362/P362,0)*VLOOKUP(B362,'2-Kosten per locatie'!$A$14:$C$21,3,FALSE)</f>
        <v>0</v>
      </c>
      <c r="O362" s="332">
        <f>IF(K362="nio",0,IF(K362&gt;0,VLOOKUP(G362,'3-Productie normen'!A:L,VLOOKUP(K362,'3-Productie normen'!$B$34:$C$41,2,FALSE),FALSE)))</f>
        <v>0</v>
      </c>
      <c r="P362" s="332">
        <f t="shared" si="16"/>
        <v>0</v>
      </c>
      <c r="Q362" s="333"/>
      <c r="S362" s="334">
        <f t="shared" si="17"/>
        <v>6177.5999999999995</v>
      </c>
    </row>
    <row r="363" spans="1:19" ht="14.1" customHeight="1">
      <c r="A363" s="74">
        <v>363</v>
      </c>
      <c r="B363" s="300" t="s">
        <v>36</v>
      </c>
      <c r="C363" s="300" t="s">
        <v>440</v>
      </c>
      <c r="D363" s="86" t="s">
        <v>481</v>
      </c>
      <c r="E363" s="256" t="s">
        <v>299</v>
      </c>
      <c r="F363" s="86" t="s">
        <v>194</v>
      </c>
      <c r="G363" s="86" t="s">
        <v>65</v>
      </c>
      <c r="H363" s="70" t="s">
        <v>113</v>
      </c>
      <c r="I363" s="249">
        <v>65.59</v>
      </c>
      <c r="J363" s="331">
        <f t="shared" si="15"/>
        <v>120</v>
      </c>
      <c r="K363" s="260">
        <v>120</v>
      </c>
      <c r="L363" s="260"/>
      <c r="M363" s="259" t="e">
        <f>IF(K363="nio",0,IF(K363&gt;0,K363*I363/O363,0))*VLOOKUP(B363,'2-Kosten per locatie'!$A$14:$C$21,3,FALSE)</f>
        <v>#DIV/0!</v>
      </c>
      <c r="N363" s="259">
        <f>IF(L363&gt;0,L363*I363/P363,0)*VLOOKUP(B363,'2-Kosten per locatie'!$A$14:$C$21,3,FALSE)</f>
        <v>0</v>
      </c>
      <c r="O363" s="332">
        <f>IF(K363="nio",0,IF(K363&gt;0,VLOOKUP(G363,'3-Productie normen'!A:L,VLOOKUP(K363,'3-Productie normen'!$B$34:$C$41,2,FALSE),FALSE)))</f>
        <v>0</v>
      </c>
      <c r="P363" s="332">
        <f t="shared" si="16"/>
        <v>0</v>
      </c>
      <c r="Q363" s="333"/>
      <c r="S363" s="334">
        <f t="shared" si="17"/>
        <v>7870.8</v>
      </c>
    </row>
    <row r="364" spans="1:19" ht="14.1" customHeight="1">
      <c r="A364" s="74">
        <v>364</v>
      </c>
      <c r="B364" s="300" t="s">
        <v>36</v>
      </c>
      <c r="C364" s="300" t="s">
        <v>440</v>
      </c>
      <c r="D364" s="86" t="s">
        <v>481</v>
      </c>
      <c r="E364" s="256" t="s">
        <v>300</v>
      </c>
      <c r="F364" s="86" t="s">
        <v>279</v>
      </c>
      <c r="G364" s="86" t="s">
        <v>64</v>
      </c>
      <c r="H364" s="70" t="s">
        <v>113</v>
      </c>
      <c r="I364" s="249">
        <v>52.87</v>
      </c>
      <c r="J364" s="331">
        <f t="shared" si="15"/>
        <v>120</v>
      </c>
      <c r="K364" s="260">
        <v>120</v>
      </c>
      <c r="L364" s="260"/>
      <c r="M364" s="259" t="e">
        <f>IF(K364="nio",0,IF(K364&gt;0,K364*I364/O364,0))*VLOOKUP(B364,'2-Kosten per locatie'!$A$14:$C$21,3,FALSE)</f>
        <v>#DIV/0!</v>
      </c>
      <c r="N364" s="259">
        <f>IF(L364&gt;0,L364*I364/P364,0)*VLOOKUP(B364,'2-Kosten per locatie'!$A$14:$C$21,3,FALSE)</f>
        <v>0</v>
      </c>
      <c r="O364" s="332">
        <f>IF(K364="nio",0,IF(K364&gt;0,VLOOKUP(G364,'3-Productie normen'!A:L,VLOOKUP(K364,'3-Productie normen'!$B$34:$C$41,2,FALSE),FALSE)))</f>
        <v>0</v>
      </c>
      <c r="P364" s="332">
        <f t="shared" si="16"/>
        <v>0</v>
      </c>
      <c r="Q364" s="333"/>
      <c r="S364" s="334">
        <f t="shared" si="17"/>
        <v>6344.4</v>
      </c>
    </row>
    <row r="365" spans="1:19" ht="14.1" customHeight="1">
      <c r="A365" s="74">
        <v>365</v>
      </c>
      <c r="B365" s="300" t="s">
        <v>36</v>
      </c>
      <c r="C365" s="300" t="s">
        <v>440</v>
      </c>
      <c r="D365" s="86" t="s">
        <v>481</v>
      </c>
      <c r="E365" s="256" t="s">
        <v>301</v>
      </c>
      <c r="F365" s="86" t="s">
        <v>139</v>
      </c>
      <c r="G365" s="86" t="s">
        <v>58</v>
      </c>
      <c r="H365" s="70" t="s">
        <v>113</v>
      </c>
      <c r="I365" s="249">
        <v>16.27</v>
      </c>
      <c r="J365" s="331">
        <f t="shared" si="15"/>
        <v>200</v>
      </c>
      <c r="K365" s="260">
        <v>200</v>
      </c>
      <c r="L365" s="260"/>
      <c r="M365" s="259" t="e">
        <f>IF(K365="nio",0,IF(K365&gt;0,K365*I365/O365,0))*VLOOKUP(B365,'2-Kosten per locatie'!$A$14:$C$21,3,FALSE)</f>
        <v>#DIV/0!</v>
      </c>
      <c r="N365" s="259">
        <f>IF(L365&gt;0,L365*I365/P365,0)*VLOOKUP(B365,'2-Kosten per locatie'!$A$14:$C$21,3,FALSE)</f>
        <v>0</v>
      </c>
      <c r="O365" s="332">
        <f>IF(K365="nio",0,IF(K365&gt;0,VLOOKUP(G365,'3-Productie normen'!A:L,VLOOKUP(K365,'3-Productie normen'!$B$34:$C$41,2,FALSE),FALSE)))</f>
        <v>0</v>
      </c>
      <c r="P365" s="332">
        <f t="shared" si="16"/>
        <v>0</v>
      </c>
      <c r="Q365" s="333"/>
      <c r="S365" s="334">
        <f t="shared" si="17"/>
        <v>3254</v>
      </c>
    </row>
    <row r="366" spans="1:19" ht="14.1" customHeight="1">
      <c r="A366" s="74">
        <v>366</v>
      </c>
      <c r="B366" s="300" t="s">
        <v>36</v>
      </c>
      <c r="C366" s="300" t="s">
        <v>440</v>
      </c>
      <c r="D366" s="86" t="s">
        <v>481</v>
      </c>
      <c r="E366" s="256" t="s">
        <v>487</v>
      </c>
      <c r="F366" s="86" t="s">
        <v>139</v>
      </c>
      <c r="G366" s="86" t="s">
        <v>58</v>
      </c>
      <c r="H366" s="70" t="s">
        <v>113</v>
      </c>
      <c r="I366" s="249">
        <v>16.309999999999999</v>
      </c>
      <c r="J366" s="331">
        <f t="shared" si="15"/>
        <v>200</v>
      </c>
      <c r="K366" s="260">
        <v>200</v>
      </c>
      <c r="L366" s="260"/>
      <c r="M366" s="259" t="e">
        <f>IF(K366="nio",0,IF(K366&gt;0,K366*I366/O366,0))*VLOOKUP(B366,'2-Kosten per locatie'!$A$14:$C$21,3,FALSE)</f>
        <v>#DIV/0!</v>
      </c>
      <c r="N366" s="259">
        <f>IF(L366&gt;0,L366*I366/P366,0)*VLOOKUP(B366,'2-Kosten per locatie'!$A$14:$C$21,3,FALSE)</f>
        <v>0</v>
      </c>
      <c r="O366" s="332">
        <f>IF(K366="nio",0,IF(K366&gt;0,VLOOKUP(G366,'3-Productie normen'!A:L,VLOOKUP(K366,'3-Productie normen'!$B$34:$C$41,2,FALSE),FALSE)))</f>
        <v>0</v>
      </c>
      <c r="P366" s="332">
        <f t="shared" si="16"/>
        <v>0</v>
      </c>
      <c r="Q366" s="333"/>
      <c r="S366" s="334">
        <f t="shared" si="17"/>
        <v>3261.9999999999995</v>
      </c>
    </row>
    <row r="367" spans="1:19" ht="14.1" customHeight="1">
      <c r="A367" s="74">
        <v>367</v>
      </c>
      <c r="B367" s="300" t="s">
        <v>36</v>
      </c>
      <c r="C367" s="300" t="s">
        <v>440</v>
      </c>
      <c r="D367" s="86" t="s">
        <v>481</v>
      </c>
      <c r="E367" s="256" t="s">
        <v>303</v>
      </c>
      <c r="F367" s="86" t="s">
        <v>185</v>
      </c>
      <c r="G367" s="86" t="s">
        <v>74</v>
      </c>
      <c r="H367" s="70" t="s">
        <v>113</v>
      </c>
      <c r="I367" s="249">
        <v>11.86</v>
      </c>
      <c r="J367" s="331">
        <f t="shared" si="15"/>
        <v>0</v>
      </c>
      <c r="K367" s="260" t="s">
        <v>120</v>
      </c>
      <c r="L367" s="260"/>
      <c r="M367" s="259">
        <f>IF(K367="nio",0,IF(K367&gt;0,K367*I367/O367,0))*VLOOKUP(B367,'2-Kosten per locatie'!$A$14:$C$21,3,FALSE)</f>
        <v>0</v>
      </c>
      <c r="N367" s="259">
        <f>IF(L367&gt;0,L367*I367/P367,0)*VLOOKUP(B367,'2-Kosten per locatie'!$A$14:$C$21,3,FALSE)</f>
        <v>0</v>
      </c>
      <c r="O367" s="332">
        <f>IF(K367="nio",0,IF(K367&gt;0,VLOOKUP(G367,'3-Productie normen'!A:L,VLOOKUP(K367,'3-Productie normen'!$B$34:$C$41,2,FALSE),FALSE)))</f>
        <v>0</v>
      </c>
      <c r="P367" s="332">
        <f t="shared" si="16"/>
        <v>0</v>
      </c>
      <c r="Q367" s="333"/>
      <c r="S367" s="334">
        <f t="shared" si="17"/>
        <v>0</v>
      </c>
    </row>
    <row r="368" spans="1:19" ht="14.1" customHeight="1">
      <c r="A368" s="74">
        <v>368</v>
      </c>
      <c r="B368" s="300" t="s">
        <v>36</v>
      </c>
      <c r="C368" s="300" t="s">
        <v>440</v>
      </c>
      <c r="D368" s="86" t="s">
        <v>481</v>
      </c>
      <c r="E368" s="256" t="s">
        <v>488</v>
      </c>
      <c r="F368" s="86" t="s">
        <v>185</v>
      </c>
      <c r="G368" s="86" t="s">
        <v>74</v>
      </c>
      <c r="H368" s="70" t="s">
        <v>113</v>
      </c>
      <c r="I368" s="249">
        <v>1.6</v>
      </c>
      <c r="J368" s="331">
        <f t="shared" si="15"/>
        <v>0</v>
      </c>
      <c r="K368" s="260" t="s">
        <v>120</v>
      </c>
      <c r="L368" s="260"/>
      <c r="M368" s="259">
        <f>IF(K368="nio",0,IF(K368&gt;0,K368*I368/O368,0))*VLOOKUP(B368,'2-Kosten per locatie'!$A$14:$C$21,3,FALSE)</f>
        <v>0</v>
      </c>
      <c r="N368" s="259">
        <f>IF(L368&gt;0,L368*I368/P368,0)*VLOOKUP(B368,'2-Kosten per locatie'!$A$14:$C$21,3,FALSE)</f>
        <v>0</v>
      </c>
      <c r="O368" s="332">
        <f>IF(K368="nio",0,IF(K368&gt;0,VLOOKUP(G368,'3-Productie normen'!A:L,VLOOKUP(K368,'3-Productie normen'!$B$34:$C$41,2,FALSE),FALSE)))</f>
        <v>0</v>
      </c>
      <c r="P368" s="332">
        <f t="shared" si="16"/>
        <v>0</v>
      </c>
      <c r="Q368" s="333"/>
      <c r="S368" s="334">
        <f t="shared" si="17"/>
        <v>0</v>
      </c>
    </row>
    <row r="369" spans="1:19" ht="14.1" customHeight="1">
      <c r="A369" s="74">
        <v>369</v>
      </c>
      <c r="B369" s="300" t="s">
        <v>36</v>
      </c>
      <c r="C369" s="300" t="s">
        <v>440</v>
      </c>
      <c r="D369" s="86" t="s">
        <v>481</v>
      </c>
      <c r="E369" s="256" t="s">
        <v>489</v>
      </c>
      <c r="F369" s="86" t="s">
        <v>185</v>
      </c>
      <c r="G369" s="86" t="s">
        <v>74</v>
      </c>
      <c r="H369" s="70" t="s">
        <v>113</v>
      </c>
      <c r="I369" s="249">
        <v>1.62</v>
      </c>
      <c r="J369" s="331">
        <f t="shared" si="15"/>
        <v>0</v>
      </c>
      <c r="K369" s="260" t="s">
        <v>120</v>
      </c>
      <c r="L369" s="260"/>
      <c r="M369" s="259">
        <f>IF(K369="nio",0,IF(K369&gt;0,K369*I369/O369,0))*VLOOKUP(B369,'2-Kosten per locatie'!$A$14:$C$21,3,FALSE)</f>
        <v>0</v>
      </c>
      <c r="N369" s="259">
        <f>IF(L369&gt;0,L369*I369/P369,0)*VLOOKUP(B369,'2-Kosten per locatie'!$A$14:$C$21,3,FALSE)</f>
        <v>0</v>
      </c>
      <c r="O369" s="332">
        <f>IF(K369="nio",0,IF(K369&gt;0,VLOOKUP(G369,'3-Productie normen'!A:L,VLOOKUP(K369,'3-Productie normen'!$B$34:$C$41,2,FALSE),FALSE)))</f>
        <v>0</v>
      </c>
      <c r="P369" s="332">
        <f t="shared" si="16"/>
        <v>0</v>
      </c>
      <c r="Q369" s="333"/>
      <c r="S369" s="334">
        <f t="shared" si="17"/>
        <v>0</v>
      </c>
    </row>
    <row r="370" spans="1:19" ht="14.1" customHeight="1">
      <c r="A370" s="74">
        <v>370</v>
      </c>
      <c r="B370" s="300" t="s">
        <v>36</v>
      </c>
      <c r="C370" s="300" t="s">
        <v>440</v>
      </c>
      <c r="D370" s="86" t="s">
        <v>481</v>
      </c>
      <c r="E370" s="256" t="s">
        <v>490</v>
      </c>
      <c r="F370" s="86" t="s">
        <v>491</v>
      </c>
      <c r="G370" s="86" t="s">
        <v>61</v>
      </c>
      <c r="H370" s="86" t="s">
        <v>145</v>
      </c>
      <c r="I370" s="249">
        <v>6.36</v>
      </c>
      <c r="J370" s="331">
        <f t="shared" si="15"/>
        <v>400</v>
      </c>
      <c r="K370" s="260">
        <v>200</v>
      </c>
      <c r="L370" s="260">
        <v>200</v>
      </c>
      <c r="M370" s="259" t="e">
        <f>IF(K370="nio",0,IF(K370&gt;0,K370*I370/O370,0))*VLOOKUP(B370,'2-Kosten per locatie'!$A$14:$C$21,3,FALSE)</f>
        <v>#DIV/0!</v>
      </c>
      <c r="N370" s="259" t="e">
        <f>IF(L370&gt;0,L370*I370/P370,0)*VLOOKUP(B370,'2-Kosten per locatie'!$A$14:$C$21,3,FALSE)</f>
        <v>#DIV/0!</v>
      </c>
      <c r="O370" s="332">
        <f>IF(K370="nio",0,IF(K370&gt;0,VLOOKUP(G370,'3-Productie normen'!A:L,VLOOKUP(K370,'3-Productie normen'!$B$34:$C$41,2,FALSE),FALSE)))</f>
        <v>0</v>
      </c>
      <c r="P370" s="332">
        <f t="shared" si="16"/>
        <v>0</v>
      </c>
      <c r="Q370" s="333"/>
      <c r="S370" s="334">
        <f t="shared" si="17"/>
        <v>2544</v>
      </c>
    </row>
    <row r="371" spans="1:19" ht="14.1" customHeight="1">
      <c r="A371" s="74">
        <v>371</v>
      </c>
      <c r="B371" s="300" t="s">
        <v>36</v>
      </c>
      <c r="C371" s="300" t="s">
        <v>440</v>
      </c>
      <c r="D371" s="86" t="s">
        <v>481</v>
      </c>
      <c r="E371" s="256" t="s">
        <v>492</v>
      </c>
      <c r="F371" s="86" t="s">
        <v>478</v>
      </c>
      <c r="G371" s="86" t="s">
        <v>61</v>
      </c>
      <c r="H371" s="86" t="s">
        <v>145</v>
      </c>
      <c r="I371" s="249">
        <v>12.05</v>
      </c>
      <c r="J371" s="331">
        <f t="shared" si="15"/>
        <v>400</v>
      </c>
      <c r="K371" s="260">
        <v>200</v>
      </c>
      <c r="L371" s="260">
        <v>200</v>
      </c>
      <c r="M371" s="259" t="e">
        <f>IF(K371="nio",0,IF(K371&gt;0,K371*I371/O371,0))*VLOOKUP(B371,'2-Kosten per locatie'!$A$14:$C$21,3,FALSE)</f>
        <v>#DIV/0!</v>
      </c>
      <c r="N371" s="259" t="e">
        <f>IF(L371&gt;0,L371*I371/P371,0)*VLOOKUP(B371,'2-Kosten per locatie'!$A$14:$C$21,3,FALSE)</f>
        <v>#DIV/0!</v>
      </c>
      <c r="O371" s="332">
        <f>IF(K371="nio",0,IF(K371&gt;0,VLOOKUP(G371,'3-Productie normen'!A:L,VLOOKUP(K371,'3-Productie normen'!$B$34:$C$41,2,FALSE),FALSE)))</f>
        <v>0</v>
      </c>
      <c r="P371" s="332">
        <f t="shared" si="16"/>
        <v>0</v>
      </c>
      <c r="Q371" s="333"/>
      <c r="S371" s="334">
        <f t="shared" si="17"/>
        <v>4820</v>
      </c>
    </row>
    <row r="372" spans="1:19" ht="14.1" customHeight="1">
      <c r="A372" s="74">
        <v>372</v>
      </c>
      <c r="B372" s="300" t="s">
        <v>36</v>
      </c>
      <c r="C372" s="300" t="s">
        <v>440</v>
      </c>
      <c r="D372" s="86" t="s">
        <v>481</v>
      </c>
      <c r="E372" s="256" t="s">
        <v>493</v>
      </c>
      <c r="F372" s="86" t="s">
        <v>466</v>
      </c>
      <c r="G372" s="86" t="s">
        <v>61</v>
      </c>
      <c r="H372" s="86" t="s">
        <v>145</v>
      </c>
      <c r="I372" s="249">
        <v>8.84</v>
      </c>
      <c r="J372" s="331">
        <f t="shared" si="15"/>
        <v>400</v>
      </c>
      <c r="K372" s="260">
        <v>200</v>
      </c>
      <c r="L372" s="260">
        <v>200</v>
      </c>
      <c r="M372" s="259" t="e">
        <f>IF(K372="nio",0,IF(K372&gt;0,K372*I372/O372,0))*VLOOKUP(B372,'2-Kosten per locatie'!$A$14:$C$21,3,FALSE)</f>
        <v>#DIV/0!</v>
      </c>
      <c r="N372" s="259" t="e">
        <f>IF(L372&gt;0,L372*I372/P372,0)*VLOOKUP(B372,'2-Kosten per locatie'!$A$14:$C$21,3,FALSE)</f>
        <v>#DIV/0!</v>
      </c>
      <c r="O372" s="332">
        <f>IF(K372="nio",0,IF(K372&gt;0,VLOOKUP(G372,'3-Productie normen'!A:L,VLOOKUP(K372,'3-Productie normen'!$B$34:$C$41,2,FALSE),FALSE)))</f>
        <v>0</v>
      </c>
      <c r="P372" s="332">
        <f t="shared" si="16"/>
        <v>0</v>
      </c>
      <c r="Q372" s="333"/>
      <c r="S372" s="334">
        <f t="shared" si="17"/>
        <v>3536</v>
      </c>
    </row>
    <row r="373" spans="1:19" ht="14.1" customHeight="1">
      <c r="A373" s="74">
        <v>373</v>
      </c>
      <c r="B373" s="300" t="s">
        <v>36</v>
      </c>
      <c r="C373" s="300" t="s">
        <v>440</v>
      </c>
      <c r="D373" s="86" t="s">
        <v>481</v>
      </c>
      <c r="E373" s="256" t="s">
        <v>494</v>
      </c>
      <c r="F373" s="86" t="s">
        <v>124</v>
      </c>
      <c r="G373" s="86" t="s">
        <v>74</v>
      </c>
      <c r="H373" s="70" t="s">
        <v>113</v>
      </c>
      <c r="I373" s="249">
        <v>1.07</v>
      </c>
      <c r="J373" s="331">
        <f t="shared" si="15"/>
        <v>0</v>
      </c>
      <c r="K373" s="260" t="s">
        <v>120</v>
      </c>
      <c r="L373" s="260"/>
      <c r="M373" s="259">
        <f>IF(K373="nio",0,IF(K373&gt;0,K373*I373/O373,0))*VLOOKUP(B373,'2-Kosten per locatie'!$A$14:$C$21,3,FALSE)</f>
        <v>0</v>
      </c>
      <c r="N373" s="259">
        <f>IF(L373&gt;0,L373*I373/P373,0)*VLOOKUP(B373,'2-Kosten per locatie'!$A$14:$C$21,3,FALSE)</f>
        <v>0</v>
      </c>
      <c r="O373" s="332">
        <f>IF(K373="nio",0,IF(K373&gt;0,VLOOKUP(G373,'3-Productie normen'!A:L,VLOOKUP(K373,'3-Productie normen'!$B$34:$C$41,2,FALSE),FALSE)))</f>
        <v>0</v>
      </c>
      <c r="P373" s="332">
        <f t="shared" si="16"/>
        <v>0</v>
      </c>
      <c r="Q373" s="333"/>
      <c r="S373" s="334">
        <f t="shared" si="17"/>
        <v>0</v>
      </c>
    </row>
    <row r="374" spans="1:19" ht="14.1" customHeight="1">
      <c r="A374" s="74">
        <v>374</v>
      </c>
      <c r="B374" s="300" t="s">
        <v>36</v>
      </c>
      <c r="C374" s="300" t="s">
        <v>440</v>
      </c>
      <c r="D374" s="86" t="s">
        <v>495</v>
      </c>
      <c r="E374" s="256" t="s">
        <v>373</v>
      </c>
      <c r="F374" s="86" t="s">
        <v>472</v>
      </c>
      <c r="G374" s="86" t="s">
        <v>59</v>
      </c>
      <c r="H374" s="70" t="s">
        <v>113</v>
      </c>
      <c r="I374" s="249">
        <v>137.38999999999999</v>
      </c>
      <c r="J374" s="331">
        <f t="shared" si="15"/>
        <v>200</v>
      </c>
      <c r="K374" s="260">
        <v>200</v>
      </c>
      <c r="L374" s="260"/>
      <c r="M374" s="259" t="e">
        <f>IF(K374="nio",0,IF(K374&gt;0,K374*I374/O374,0))*VLOOKUP(B374,'2-Kosten per locatie'!$A$14:$C$21,3,FALSE)</f>
        <v>#DIV/0!</v>
      </c>
      <c r="N374" s="259">
        <f>IF(L374&gt;0,L374*I374/P374,0)*VLOOKUP(B374,'2-Kosten per locatie'!$A$14:$C$21,3,FALSE)</f>
        <v>0</v>
      </c>
      <c r="O374" s="332">
        <f>IF(K374="nio",0,IF(K374&gt;0,VLOOKUP(G374,'3-Productie normen'!A:L,VLOOKUP(K374,'3-Productie normen'!$B$34:$C$41,2,FALSE),FALSE)))</f>
        <v>0</v>
      </c>
      <c r="P374" s="332">
        <f t="shared" si="16"/>
        <v>0</v>
      </c>
      <c r="Q374" s="333"/>
      <c r="S374" s="334">
        <f t="shared" si="17"/>
        <v>27477.999999999996</v>
      </c>
    </row>
    <row r="375" spans="1:19" ht="14.1" customHeight="1">
      <c r="A375" s="74">
        <v>375</v>
      </c>
      <c r="B375" s="300" t="s">
        <v>36</v>
      </c>
      <c r="C375" s="300" t="s">
        <v>440</v>
      </c>
      <c r="D375" s="86" t="s">
        <v>495</v>
      </c>
      <c r="E375" s="256" t="s">
        <v>376</v>
      </c>
      <c r="F375" s="86" t="s">
        <v>139</v>
      </c>
      <c r="G375" s="86" t="s">
        <v>58</v>
      </c>
      <c r="H375" s="70" t="s">
        <v>113</v>
      </c>
      <c r="I375" s="249">
        <v>27.35</v>
      </c>
      <c r="J375" s="331">
        <f t="shared" si="15"/>
        <v>200</v>
      </c>
      <c r="K375" s="260">
        <v>200</v>
      </c>
      <c r="L375" s="260"/>
      <c r="M375" s="259" t="e">
        <f>IF(K375="nio",0,IF(K375&gt;0,K375*I375/O375,0))*VLOOKUP(B375,'2-Kosten per locatie'!$A$14:$C$21,3,FALSE)</f>
        <v>#DIV/0!</v>
      </c>
      <c r="N375" s="259">
        <f>IF(L375&gt;0,L375*I375/P375,0)*VLOOKUP(B375,'2-Kosten per locatie'!$A$14:$C$21,3,FALSE)</f>
        <v>0</v>
      </c>
      <c r="O375" s="332">
        <f>IF(K375="nio",0,IF(K375&gt;0,VLOOKUP(G375,'3-Productie normen'!A:L,VLOOKUP(K375,'3-Productie normen'!$B$34:$C$41,2,FALSE),FALSE)))</f>
        <v>0</v>
      </c>
      <c r="P375" s="332">
        <f t="shared" si="16"/>
        <v>0</v>
      </c>
      <c r="Q375" s="333"/>
      <c r="S375" s="334">
        <f t="shared" si="17"/>
        <v>5470</v>
      </c>
    </row>
    <row r="376" spans="1:19" ht="14.1" customHeight="1">
      <c r="A376" s="74">
        <v>376</v>
      </c>
      <c r="B376" s="300" t="s">
        <v>36</v>
      </c>
      <c r="C376" s="300" t="s">
        <v>440</v>
      </c>
      <c r="D376" s="86" t="s">
        <v>495</v>
      </c>
      <c r="E376" s="256" t="s">
        <v>384</v>
      </c>
      <c r="F376" s="86" t="s">
        <v>279</v>
      </c>
      <c r="G376" s="86" t="s">
        <v>64</v>
      </c>
      <c r="H376" s="70" t="s">
        <v>113</v>
      </c>
      <c r="I376" s="249">
        <v>50.36</v>
      </c>
      <c r="J376" s="331">
        <f t="shared" si="15"/>
        <v>120</v>
      </c>
      <c r="K376" s="260">
        <v>120</v>
      </c>
      <c r="L376" s="260"/>
      <c r="M376" s="259" t="e">
        <f>IF(K376="nio",0,IF(K376&gt;0,K376*I376/O376,0))*VLOOKUP(B376,'2-Kosten per locatie'!$A$14:$C$21,3,FALSE)</f>
        <v>#DIV/0!</v>
      </c>
      <c r="N376" s="259">
        <f>IF(L376&gt;0,L376*I376/P376,0)*VLOOKUP(B376,'2-Kosten per locatie'!$A$14:$C$21,3,FALSE)</f>
        <v>0</v>
      </c>
      <c r="O376" s="332">
        <f>IF(K376="nio",0,IF(K376&gt;0,VLOOKUP(G376,'3-Productie normen'!A:L,VLOOKUP(K376,'3-Productie normen'!$B$34:$C$41,2,FALSE),FALSE)))</f>
        <v>0</v>
      </c>
      <c r="P376" s="332">
        <f t="shared" si="16"/>
        <v>0</v>
      </c>
      <c r="Q376" s="333"/>
      <c r="S376" s="334">
        <f t="shared" si="17"/>
        <v>6043.2</v>
      </c>
    </row>
    <row r="377" spans="1:19" ht="14.1" customHeight="1">
      <c r="A377" s="74">
        <v>377</v>
      </c>
      <c r="B377" s="300" t="s">
        <v>36</v>
      </c>
      <c r="C377" s="300" t="s">
        <v>440</v>
      </c>
      <c r="D377" s="86" t="s">
        <v>495</v>
      </c>
      <c r="E377" s="256" t="s">
        <v>496</v>
      </c>
      <c r="F377" s="86" t="s">
        <v>279</v>
      </c>
      <c r="G377" s="86" t="s">
        <v>64</v>
      </c>
      <c r="H377" s="70" t="s">
        <v>113</v>
      </c>
      <c r="I377" s="249">
        <v>51.48</v>
      </c>
      <c r="J377" s="331">
        <f t="shared" si="15"/>
        <v>120</v>
      </c>
      <c r="K377" s="260">
        <v>120</v>
      </c>
      <c r="L377" s="260"/>
      <c r="M377" s="259" t="e">
        <f>IF(K377="nio",0,IF(K377&gt;0,K377*I377/O377,0))*VLOOKUP(B377,'2-Kosten per locatie'!$A$14:$C$21,3,FALSE)</f>
        <v>#DIV/0!</v>
      </c>
      <c r="N377" s="259">
        <f>IF(L377&gt;0,L377*I377/P377,0)*VLOOKUP(B377,'2-Kosten per locatie'!$A$14:$C$21,3,FALSE)</f>
        <v>0</v>
      </c>
      <c r="O377" s="332">
        <f>IF(K377="nio",0,IF(K377&gt;0,VLOOKUP(G377,'3-Productie normen'!A:L,VLOOKUP(K377,'3-Productie normen'!$B$34:$C$41,2,FALSE),FALSE)))</f>
        <v>0</v>
      </c>
      <c r="P377" s="332">
        <f t="shared" si="16"/>
        <v>0</v>
      </c>
      <c r="Q377" s="333"/>
      <c r="S377" s="334">
        <f t="shared" si="17"/>
        <v>6177.5999999999995</v>
      </c>
    </row>
    <row r="378" spans="1:19" ht="14.1" customHeight="1">
      <c r="A378" s="74">
        <v>378</v>
      </c>
      <c r="B378" s="300" t="s">
        <v>36</v>
      </c>
      <c r="C378" s="300" t="s">
        <v>440</v>
      </c>
      <c r="D378" s="86" t="s">
        <v>495</v>
      </c>
      <c r="E378" s="256" t="s">
        <v>385</v>
      </c>
      <c r="F378" s="86" t="s">
        <v>279</v>
      </c>
      <c r="G378" s="86" t="s">
        <v>64</v>
      </c>
      <c r="H378" s="70" t="s">
        <v>113</v>
      </c>
      <c r="I378" s="249">
        <v>38.42</v>
      </c>
      <c r="J378" s="331">
        <f t="shared" si="15"/>
        <v>120</v>
      </c>
      <c r="K378" s="260">
        <v>120</v>
      </c>
      <c r="L378" s="260"/>
      <c r="M378" s="259" t="e">
        <f>IF(K378="nio",0,IF(K378&gt;0,K378*I378/O378,0))*VLOOKUP(B378,'2-Kosten per locatie'!$A$14:$C$21,3,FALSE)</f>
        <v>#DIV/0!</v>
      </c>
      <c r="N378" s="259">
        <f>IF(L378&gt;0,L378*I378/P378,0)*VLOOKUP(B378,'2-Kosten per locatie'!$A$14:$C$21,3,FALSE)</f>
        <v>0</v>
      </c>
      <c r="O378" s="332">
        <f>IF(K378="nio",0,IF(K378&gt;0,VLOOKUP(G378,'3-Productie normen'!A:L,VLOOKUP(K378,'3-Productie normen'!$B$34:$C$41,2,FALSE),FALSE)))</f>
        <v>0</v>
      </c>
      <c r="P378" s="332">
        <f t="shared" si="16"/>
        <v>0</v>
      </c>
      <c r="Q378" s="333"/>
      <c r="S378" s="334">
        <f t="shared" si="17"/>
        <v>4610.4000000000005</v>
      </c>
    </row>
    <row r="379" spans="1:19" ht="14.1" customHeight="1">
      <c r="A379" s="74">
        <v>379</v>
      </c>
      <c r="B379" s="300" t="s">
        <v>36</v>
      </c>
      <c r="C379" s="300" t="s">
        <v>440</v>
      </c>
      <c r="D379" s="86" t="s">
        <v>495</v>
      </c>
      <c r="E379" s="256" t="s">
        <v>386</v>
      </c>
      <c r="F379" s="86" t="s">
        <v>194</v>
      </c>
      <c r="G379" s="86" t="s">
        <v>65</v>
      </c>
      <c r="H379" s="70" t="s">
        <v>113</v>
      </c>
      <c r="I379" s="249">
        <v>52.56</v>
      </c>
      <c r="J379" s="331">
        <f t="shared" si="15"/>
        <v>120</v>
      </c>
      <c r="K379" s="260">
        <v>120</v>
      </c>
      <c r="L379" s="260"/>
      <c r="M379" s="259" t="e">
        <f>IF(K379="nio",0,IF(K379&gt;0,K379*I379/O379,0))*VLOOKUP(B379,'2-Kosten per locatie'!$A$14:$C$21,3,FALSE)</f>
        <v>#DIV/0!</v>
      </c>
      <c r="N379" s="259">
        <f>IF(L379&gt;0,L379*I379/P379,0)*VLOOKUP(B379,'2-Kosten per locatie'!$A$14:$C$21,3,FALSE)</f>
        <v>0</v>
      </c>
      <c r="O379" s="332">
        <f>IF(K379="nio",0,IF(K379&gt;0,VLOOKUP(G379,'3-Productie normen'!A:L,VLOOKUP(K379,'3-Productie normen'!$B$34:$C$41,2,FALSE),FALSE)))</f>
        <v>0</v>
      </c>
      <c r="P379" s="332">
        <f t="shared" si="16"/>
        <v>0</v>
      </c>
      <c r="Q379" s="333"/>
      <c r="S379" s="334">
        <f t="shared" si="17"/>
        <v>6307.2000000000007</v>
      </c>
    </row>
    <row r="380" spans="1:19" ht="14.1" customHeight="1">
      <c r="A380" s="74">
        <v>380</v>
      </c>
      <c r="B380" s="300" t="s">
        <v>36</v>
      </c>
      <c r="C380" s="300" t="s">
        <v>440</v>
      </c>
      <c r="D380" s="86" t="s">
        <v>495</v>
      </c>
      <c r="E380" s="256" t="s">
        <v>388</v>
      </c>
      <c r="F380" s="86" t="s">
        <v>194</v>
      </c>
      <c r="G380" s="86" t="s">
        <v>64</v>
      </c>
      <c r="H380" s="70" t="s">
        <v>113</v>
      </c>
      <c r="I380" s="249">
        <v>91.69</v>
      </c>
      <c r="J380" s="331">
        <f t="shared" si="15"/>
        <v>120</v>
      </c>
      <c r="K380" s="260">
        <v>120</v>
      </c>
      <c r="L380" s="260"/>
      <c r="M380" s="259" t="e">
        <f>IF(K380="nio",0,IF(K380&gt;0,K380*I380/O380,0))*VLOOKUP(B380,'2-Kosten per locatie'!$A$14:$C$21,3,FALSE)</f>
        <v>#DIV/0!</v>
      </c>
      <c r="N380" s="259">
        <f>IF(L380&gt;0,L380*I380/P380,0)*VLOOKUP(B380,'2-Kosten per locatie'!$A$14:$C$21,3,FALSE)</f>
        <v>0</v>
      </c>
      <c r="O380" s="332">
        <f>IF(K380="nio",0,IF(K380&gt;0,VLOOKUP(G380,'3-Productie normen'!A:L,VLOOKUP(K380,'3-Productie normen'!$B$34:$C$41,2,FALSE),FALSE)))</f>
        <v>0</v>
      </c>
      <c r="P380" s="332">
        <f t="shared" si="16"/>
        <v>0</v>
      </c>
      <c r="Q380" s="333"/>
      <c r="S380" s="334">
        <f t="shared" si="17"/>
        <v>11002.8</v>
      </c>
    </row>
    <row r="381" spans="1:19" ht="14.1" customHeight="1">
      <c r="A381" s="74">
        <v>381</v>
      </c>
      <c r="B381" s="300" t="s">
        <v>36</v>
      </c>
      <c r="C381" s="300" t="s">
        <v>440</v>
      </c>
      <c r="D381" s="86" t="s">
        <v>495</v>
      </c>
      <c r="E381" s="256" t="s">
        <v>389</v>
      </c>
      <c r="F381" s="86" t="s">
        <v>279</v>
      </c>
      <c r="G381" s="86" t="s">
        <v>64</v>
      </c>
      <c r="H381" s="70" t="s">
        <v>113</v>
      </c>
      <c r="I381" s="249">
        <v>51.58</v>
      </c>
      <c r="J381" s="331">
        <f t="shared" si="15"/>
        <v>120</v>
      </c>
      <c r="K381" s="260">
        <v>120</v>
      </c>
      <c r="L381" s="260"/>
      <c r="M381" s="259" t="e">
        <f>IF(K381="nio",0,IF(K381&gt;0,K381*I381/O381,0))*VLOOKUP(B381,'2-Kosten per locatie'!$A$14:$C$21,3,FALSE)</f>
        <v>#DIV/0!</v>
      </c>
      <c r="N381" s="259">
        <f>IF(L381&gt;0,L381*I381/P381,0)*VLOOKUP(B381,'2-Kosten per locatie'!$A$14:$C$21,3,FALSE)</f>
        <v>0</v>
      </c>
      <c r="O381" s="332">
        <f>IF(K381="nio",0,IF(K381&gt;0,VLOOKUP(G381,'3-Productie normen'!A:L,VLOOKUP(K381,'3-Productie normen'!$B$34:$C$41,2,FALSE),FALSE)))</f>
        <v>0</v>
      </c>
      <c r="P381" s="332">
        <f t="shared" si="16"/>
        <v>0</v>
      </c>
      <c r="Q381" s="333"/>
      <c r="S381" s="334">
        <f t="shared" si="17"/>
        <v>6189.5999999999995</v>
      </c>
    </row>
    <row r="382" spans="1:19" ht="14.1" customHeight="1">
      <c r="A382" s="74">
        <v>382</v>
      </c>
      <c r="B382" s="300" t="s">
        <v>36</v>
      </c>
      <c r="C382" s="300" t="s">
        <v>440</v>
      </c>
      <c r="D382" s="86" t="s">
        <v>495</v>
      </c>
      <c r="E382" s="256" t="s">
        <v>392</v>
      </c>
      <c r="F382" s="86" t="s">
        <v>279</v>
      </c>
      <c r="G382" s="86" t="s">
        <v>64</v>
      </c>
      <c r="H382" s="70" t="s">
        <v>113</v>
      </c>
      <c r="I382" s="249">
        <v>51.4</v>
      </c>
      <c r="J382" s="331">
        <f t="shared" si="15"/>
        <v>120</v>
      </c>
      <c r="K382" s="260">
        <v>120</v>
      </c>
      <c r="L382" s="260"/>
      <c r="M382" s="259" t="e">
        <f>IF(K382="nio",0,IF(K382&gt;0,K382*I382/O382,0))*VLOOKUP(B382,'2-Kosten per locatie'!$A$14:$C$21,3,FALSE)</f>
        <v>#DIV/0!</v>
      </c>
      <c r="N382" s="259">
        <f>IF(L382&gt;0,L382*I382/P382,0)*VLOOKUP(B382,'2-Kosten per locatie'!$A$14:$C$21,3,FALSE)</f>
        <v>0</v>
      </c>
      <c r="O382" s="332">
        <f>IF(K382="nio",0,IF(K382&gt;0,VLOOKUP(G382,'3-Productie normen'!A:L,VLOOKUP(K382,'3-Productie normen'!$B$34:$C$41,2,FALSE),FALSE)))</f>
        <v>0</v>
      </c>
      <c r="P382" s="332">
        <f t="shared" si="16"/>
        <v>0</v>
      </c>
      <c r="Q382" s="333"/>
      <c r="S382" s="334">
        <f t="shared" si="17"/>
        <v>6168</v>
      </c>
    </row>
    <row r="383" spans="1:19" ht="14.1" customHeight="1">
      <c r="A383" s="74">
        <v>383</v>
      </c>
      <c r="B383" s="300" t="s">
        <v>36</v>
      </c>
      <c r="C383" s="300" t="s">
        <v>440</v>
      </c>
      <c r="D383" s="86" t="s">
        <v>495</v>
      </c>
      <c r="E383" s="256" t="s">
        <v>393</v>
      </c>
      <c r="F383" s="86" t="s">
        <v>279</v>
      </c>
      <c r="G383" s="86" t="s">
        <v>64</v>
      </c>
      <c r="H383" s="70" t="s">
        <v>113</v>
      </c>
      <c r="I383" s="249">
        <v>41.19</v>
      </c>
      <c r="J383" s="331">
        <f t="shared" si="15"/>
        <v>120</v>
      </c>
      <c r="K383" s="260">
        <v>120</v>
      </c>
      <c r="L383" s="260"/>
      <c r="M383" s="259" t="e">
        <f>IF(K383="nio",0,IF(K383&gt;0,K383*I383/O383,0))*VLOOKUP(B383,'2-Kosten per locatie'!$A$14:$C$21,3,FALSE)</f>
        <v>#DIV/0!</v>
      </c>
      <c r="N383" s="259">
        <f>IF(L383&gt;0,L383*I383/P383,0)*VLOOKUP(B383,'2-Kosten per locatie'!$A$14:$C$21,3,FALSE)</f>
        <v>0</v>
      </c>
      <c r="O383" s="332">
        <f>IF(K383="nio",0,IF(K383&gt;0,VLOOKUP(G383,'3-Productie normen'!A:L,VLOOKUP(K383,'3-Productie normen'!$B$34:$C$41,2,FALSE),FALSE)))</f>
        <v>0</v>
      </c>
      <c r="P383" s="332">
        <f t="shared" si="16"/>
        <v>0</v>
      </c>
      <c r="Q383" s="333"/>
      <c r="S383" s="334">
        <f t="shared" si="17"/>
        <v>4942.7999999999993</v>
      </c>
    </row>
    <row r="384" spans="1:19" ht="14.1" customHeight="1">
      <c r="A384" s="74">
        <v>384</v>
      </c>
      <c r="B384" s="300" t="s">
        <v>36</v>
      </c>
      <c r="C384" s="300" t="s">
        <v>440</v>
      </c>
      <c r="D384" s="86" t="s">
        <v>495</v>
      </c>
      <c r="E384" s="256" t="s">
        <v>397</v>
      </c>
      <c r="F384" s="86" t="s">
        <v>135</v>
      </c>
      <c r="G384" s="86" t="s">
        <v>70</v>
      </c>
      <c r="H384" s="86" t="s">
        <v>424</v>
      </c>
      <c r="I384" s="249">
        <v>15.67</v>
      </c>
      <c r="J384" s="331">
        <f t="shared" si="15"/>
        <v>120</v>
      </c>
      <c r="K384" s="260">
        <v>120</v>
      </c>
      <c r="L384" s="260"/>
      <c r="M384" s="259" t="e">
        <f>IF(K384="nio",0,IF(K384&gt;0,K384*I384/O384,0))*VLOOKUP(B384,'2-Kosten per locatie'!$A$14:$C$21,3,FALSE)</f>
        <v>#DIV/0!</v>
      </c>
      <c r="N384" s="259">
        <f>IF(L384&gt;0,L384*I384/P384,0)*VLOOKUP(B384,'2-Kosten per locatie'!$A$14:$C$21,3,FALSE)</f>
        <v>0</v>
      </c>
      <c r="O384" s="332">
        <f>IF(K384="nio",0,IF(K384&gt;0,VLOOKUP(G384,'3-Productie normen'!A:L,VLOOKUP(K384,'3-Productie normen'!$B$34:$C$41,2,FALSE),FALSE)))</f>
        <v>0</v>
      </c>
      <c r="P384" s="332">
        <f t="shared" si="16"/>
        <v>0</v>
      </c>
      <c r="Q384" s="333"/>
      <c r="S384" s="334">
        <f t="shared" si="17"/>
        <v>1880.4</v>
      </c>
    </row>
    <row r="385" spans="1:19" ht="14.1" customHeight="1">
      <c r="A385" s="74">
        <v>385</v>
      </c>
      <c r="B385" s="300" t="s">
        <v>36</v>
      </c>
      <c r="C385" s="300" t="s">
        <v>440</v>
      </c>
      <c r="D385" s="86" t="s">
        <v>495</v>
      </c>
      <c r="E385" s="256" t="s">
        <v>398</v>
      </c>
      <c r="F385" s="86" t="s">
        <v>135</v>
      </c>
      <c r="G385" s="86" t="s">
        <v>70</v>
      </c>
      <c r="H385" s="86" t="s">
        <v>424</v>
      </c>
      <c r="I385" s="249">
        <v>31.17</v>
      </c>
      <c r="J385" s="331">
        <f t="shared" si="15"/>
        <v>120</v>
      </c>
      <c r="K385" s="260">
        <v>120</v>
      </c>
      <c r="L385" s="260"/>
      <c r="M385" s="259" t="e">
        <f>IF(K385="nio",0,IF(K385&gt;0,K385*I385/O385,0))*VLOOKUP(B385,'2-Kosten per locatie'!$A$14:$C$21,3,FALSE)</f>
        <v>#DIV/0!</v>
      </c>
      <c r="N385" s="259">
        <f>IF(L385&gt;0,L385*I385/P385,0)*VLOOKUP(B385,'2-Kosten per locatie'!$A$14:$C$21,3,FALSE)</f>
        <v>0</v>
      </c>
      <c r="O385" s="332">
        <f>IF(K385="nio",0,IF(K385&gt;0,VLOOKUP(G385,'3-Productie normen'!A:L,VLOOKUP(K385,'3-Productie normen'!$B$34:$C$41,2,FALSE),FALSE)))</f>
        <v>0</v>
      </c>
      <c r="P385" s="332">
        <f t="shared" si="16"/>
        <v>0</v>
      </c>
      <c r="Q385" s="333"/>
      <c r="S385" s="334">
        <f t="shared" si="17"/>
        <v>3740.4</v>
      </c>
    </row>
    <row r="386" spans="1:19" ht="14.1" customHeight="1">
      <c r="A386" s="74">
        <v>386</v>
      </c>
      <c r="B386" s="300" t="s">
        <v>36</v>
      </c>
      <c r="C386" s="300" t="s">
        <v>440</v>
      </c>
      <c r="D386" s="86" t="s">
        <v>495</v>
      </c>
      <c r="E386" s="256" t="s">
        <v>399</v>
      </c>
      <c r="F386" s="86" t="s">
        <v>126</v>
      </c>
      <c r="G386" s="86" t="s">
        <v>69</v>
      </c>
      <c r="H386" s="86" t="s">
        <v>424</v>
      </c>
      <c r="I386" s="249">
        <v>51.42</v>
      </c>
      <c r="J386" s="331">
        <f t="shared" si="15"/>
        <v>200</v>
      </c>
      <c r="K386" s="260">
        <v>200</v>
      </c>
      <c r="L386" s="260"/>
      <c r="M386" s="259" t="e">
        <f>IF(K386="nio",0,IF(K386&gt;0,K386*I386/O386,0))*VLOOKUP(B386,'2-Kosten per locatie'!$A$14:$C$21,3,FALSE)</f>
        <v>#DIV/0!</v>
      </c>
      <c r="N386" s="259">
        <f>IF(L386&gt;0,L386*I386/P386,0)*VLOOKUP(B386,'2-Kosten per locatie'!$A$14:$C$21,3,FALSE)</f>
        <v>0</v>
      </c>
      <c r="O386" s="332">
        <f>IF(K386="nio",0,IF(K386&gt;0,VLOOKUP(G386,'3-Productie normen'!A:L,VLOOKUP(K386,'3-Productie normen'!$B$34:$C$41,2,FALSE),FALSE)))</f>
        <v>0</v>
      </c>
      <c r="P386" s="332">
        <f t="shared" si="16"/>
        <v>0</v>
      </c>
      <c r="Q386" s="333"/>
      <c r="S386" s="334">
        <f t="shared" si="17"/>
        <v>10284</v>
      </c>
    </row>
    <row r="387" spans="1:19" ht="14.1" customHeight="1">
      <c r="A387" s="74">
        <v>387</v>
      </c>
      <c r="B387" s="300" t="s">
        <v>36</v>
      </c>
      <c r="C387" s="300" t="s">
        <v>440</v>
      </c>
      <c r="D387" s="86" t="s">
        <v>495</v>
      </c>
      <c r="E387" s="256" t="s">
        <v>400</v>
      </c>
      <c r="F387" s="86" t="s">
        <v>126</v>
      </c>
      <c r="G387" s="86" t="s">
        <v>69</v>
      </c>
      <c r="H387" s="86" t="s">
        <v>424</v>
      </c>
      <c r="I387" s="249">
        <v>12.94</v>
      </c>
      <c r="J387" s="331">
        <f t="shared" si="15"/>
        <v>200</v>
      </c>
      <c r="K387" s="260">
        <v>200</v>
      </c>
      <c r="L387" s="260"/>
      <c r="M387" s="259" t="e">
        <f>IF(K387="nio",0,IF(K387&gt;0,K387*I387/O387,0))*VLOOKUP(B387,'2-Kosten per locatie'!$A$14:$C$21,3,FALSE)</f>
        <v>#DIV/0!</v>
      </c>
      <c r="N387" s="259">
        <f>IF(L387&gt;0,L387*I387/P387,0)*VLOOKUP(B387,'2-Kosten per locatie'!$A$14:$C$21,3,FALSE)</f>
        <v>0</v>
      </c>
      <c r="O387" s="332">
        <f>IF(K387="nio",0,IF(K387&gt;0,VLOOKUP(G387,'3-Productie normen'!A:L,VLOOKUP(K387,'3-Productie normen'!$B$34:$C$41,2,FALSE),FALSE)))</f>
        <v>0</v>
      </c>
      <c r="P387" s="332">
        <f t="shared" si="16"/>
        <v>0</v>
      </c>
      <c r="Q387" s="333"/>
      <c r="S387" s="334">
        <f t="shared" si="17"/>
        <v>2588</v>
      </c>
    </row>
    <row r="388" spans="1:19" ht="14.1" customHeight="1">
      <c r="A388" s="74">
        <v>388</v>
      </c>
      <c r="B388" s="300" t="s">
        <v>36</v>
      </c>
      <c r="C388" s="300" t="s">
        <v>440</v>
      </c>
      <c r="D388" s="86" t="s">
        <v>495</v>
      </c>
      <c r="E388" s="256" t="s">
        <v>404</v>
      </c>
      <c r="F388" s="86" t="s">
        <v>139</v>
      </c>
      <c r="G388" s="86" t="s">
        <v>58</v>
      </c>
      <c r="H388" s="70" t="s">
        <v>113</v>
      </c>
      <c r="I388" s="249">
        <v>17.829999999999998</v>
      </c>
      <c r="J388" s="331">
        <f t="shared" si="15"/>
        <v>200</v>
      </c>
      <c r="K388" s="260">
        <v>200</v>
      </c>
      <c r="L388" s="260"/>
      <c r="M388" s="259" t="e">
        <f>IF(K388="nio",0,IF(K388&gt;0,K388*I388/O388,0))*VLOOKUP(B388,'2-Kosten per locatie'!$A$14:$C$21,3,FALSE)</f>
        <v>#DIV/0!</v>
      </c>
      <c r="N388" s="259">
        <f>IF(L388&gt;0,L388*I388/P388,0)*VLOOKUP(B388,'2-Kosten per locatie'!$A$14:$C$21,3,FALSE)</f>
        <v>0</v>
      </c>
      <c r="O388" s="332">
        <f>IF(K388="nio",0,IF(K388&gt;0,VLOOKUP(G388,'3-Productie normen'!A:L,VLOOKUP(K388,'3-Productie normen'!$B$34:$C$41,2,FALSE),FALSE)))</f>
        <v>0</v>
      </c>
      <c r="P388" s="332">
        <f t="shared" si="16"/>
        <v>0</v>
      </c>
      <c r="Q388" s="333"/>
      <c r="S388" s="334">
        <f t="shared" si="17"/>
        <v>3565.9999999999995</v>
      </c>
    </row>
    <row r="389" spans="1:19" ht="14.1" customHeight="1">
      <c r="A389" s="74">
        <v>389</v>
      </c>
      <c r="B389" s="300" t="s">
        <v>36</v>
      </c>
      <c r="C389" s="300" t="s">
        <v>440</v>
      </c>
      <c r="D389" s="86" t="s">
        <v>495</v>
      </c>
      <c r="E389" s="256" t="s">
        <v>497</v>
      </c>
      <c r="F389" s="86" t="s">
        <v>468</v>
      </c>
      <c r="G389" s="86" t="s">
        <v>76</v>
      </c>
      <c r="H389" s="70" t="s">
        <v>113</v>
      </c>
      <c r="I389" s="249">
        <v>34.15</v>
      </c>
      <c r="J389" s="331">
        <f t="shared" si="15"/>
        <v>0</v>
      </c>
      <c r="K389" s="260" t="s">
        <v>120</v>
      </c>
      <c r="L389" s="260"/>
      <c r="M389" s="259">
        <f>IF(K389="nio",0,IF(K389&gt;0,K389*I389/O389,0))*VLOOKUP(B389,'2-Kosten per locatie'!$A$14:$C$21,3,FALSE)</f>
        <v>0</v>
      </c>
      <c r="N389" s="259">
        <f>IF(L389&gt;0,L389*I389/P389,0)*VLOOKUP(B389,'2-Kosten per locatie'!$A$14:$C$21,3,FALSE)</f>
        <v>0</v>
      </c>
      <c r="O389" s="332">
        <f>IF(K389="nio",0,IF(K389&gt;0,VLOOKUP(G389,'3-Productie normen'!A:L,VLOOKUP(K389,'3-Productie normen'!$B$34:$C$41,2,FALSE),FALSE)))</f>
        <v>0</v>
      </c>
      <c r="P389" s="332">
        <f t="shared" si="16"/>
        <v>0</v>
      </c>
      <c r="Q389" s="333"/>
      <c r="S389" s="334">
        <f t="shared" si="17"/>
        <v>0</v>
      </c>
    </row>
    <row r="390" spans="1:19" ht="14.1" customHeight="1">
      <c r="A390" s="74">
        <v>390</v>
      </c>
      <c r="B390" s="300" t="s">
        <v>36</v>
      </c>
      <c r="C390" s="300" t="s">
        <v>440</v>
      </c>
      <c r="D390" s="86" t="s">
        <v>495</v>
      </c>
      <c r="E390" s="256" t="s">
        <v>498</v>
      </c>
      <c r="F390" s="86" t="s">
        <v>147</v>
      </c>
      <c r="G390" s="86" t="s">
        <v>61</v>
      </c>
      <c r="H390" s="86" t="s">
        <v>145</v>
      </c>
      <c r="I390" s="249">
        <v>9.75</v>
      </c>
      <c r="J390" s="331">
        <f t="shared" si="15"/>
        <v>400</v>
      </c>
      <c r="K390" s="260">
        <v>200</v>
      </c>
      <c r="L390" s="260">
        <v>200</v>
      </c>
      <c r="M390" s="259" t="e">
        <f>IF(K390="nio",0,IF(K390&gt;0,K390*I390/O390,0))*VLOOKUP(B390,'2-Kosten per locatie'!$A$14:$C$21,3,FALSE)</f>
        <v>#DIV/0!</v>
      </c>
      <c r="N390" s="259" t="e">
        <f>IF(L390&gt;0,L390*I390/P390,0)*VLOOKUP(B390,'2-Kosten per locatie'!$A$14:$C$21,3,FALSE)</f>
        <v>#DIV/0!</v>
      </c>
      <c r="O390" s="332">
        <f>IF(K390="nio",0,IF(K390&gt;0,VLOOKUP(G390,'3-Productie normen'!A:L,VLOOKUP(K390,'3-Productie normen'!$B$34:$C$41,2,FALSE),FALSE)))</f>
        <v>0</v>
      </c>
      <c r="P390" s="332">
        <f t="shared" si="16"/>
        <v>0</v>
      </c>
      <c r="Q390" s="333"/>
      <c r="S390" s="334">
        <f t="shared" si="17"/>
        <v>3900</v>
      </c>
    </row>
    <row r="391" spans="1:19" ht="14.1" customHeight="1">
      <c r="A391" s="74">
        <v>391</v>
      </c>
      <c r="B391" s="300" t="s">
        <v>36</v>
      </c>
      <c r="C391" s="300" t="s">
        <v>440</v>
      </c>
      <c r="D391" s="86" t="s">
        <v>495</v>
      </c>
      <c r="E391" s="256" t="s">
        <v>499</v>
      </c>
      <c r="F391" s="86" t="s">
        <v>144</v>
      </c>
      <c r="G391" s="86" t="s">
        <v>61</v>
      </c>
      <c r="H391" s="86" t="s">
        <v>145</v>
      </c>
      <c r="I391" s="249">
        <v>5.83</v>
      </c>
      <c r="J391" s="331">
        <f t="shared" si="15"/>
        <v>400</v>
      </c>
      <c r="K391" s="260">
        <v>200</v>
      </c>
      <c r="L391" s="260">
        <v>200</v>
      </c>
      <c r="M391" s="259" t="e">
        <f>IF(K391="nio",0,IF(K391&gt;0,K391*I391/O391,0))*VLOOKUP(B391,'2-Kosten per locatie'!$A$14:$C$21,3,FALSE)</f>
        <v>#DIV/0!</v>
      </c>
      <c r="N391" s="259" t="e">
        <f>IF(L391&gt;0,L391*I391/P391,0)*VLOOKUP(B391,'2-Kosten per locatie'!$A$14:$C$21,3,FALSE)</f>
        <v>#DIV/0!</v>
      </c>
      <c r="O391" s="332">
        <f>IF(K391="nio",0,IF(K391&gt;0,VLOOKUP(G391,'3-Productie normen'!A:L,VLOOKUP(K391,'3-Productie normen'!$B$34:$C$41,2,FALSE),FALSE)))</f>
        <v>0</v>
      </c>
      <c r="P391" s="332">
        <f t="shared" si="16"/>
        <v>0</v>
      </c>
      <c r="Q391" s="333"/>
      <c r="S391" s="334">
        <f t="shared" si="17"/>
        <v>2332</v>
      </c>
    </row>
    <row r="392" spans="1:19" ht="14.1" customHeight="1">
      <c r="A392" s="74">
        <v>392</v>
      </c>
      <c r="B392" s="300" t="s">
        <v>36</v>
      </c>
      <c r="C392" s="300" t="s">
        <v>440</v>
      </c>
      <c r="D392" s="86" t="s">
        <v>495</v>
      </c>
      <c r="E392" s="256" t="s">
        <v>500</v>
      </c>
      <c r="F392" s="86" t="s">
        <v>124</v>
      </c>
      <c r="G392" s="86" t="s">
        <v>74</v>
      </c>
      <c r="H392" s="70" t="s">
        <v>113</v>
      </c>
      <c r="I392" s="249">
        <v>1.01</v>
      </c>
      <c r="J392" s="331">
        <f t="shared" si="15"/>
        <v>0</v>
      </c>
      <c r="K392" s="260" t="s">
        <v>120</v>
      </c>
      <c r="L392" s="260"/>
      <c r="M392" s="259">
        <f>IF(K392="nio",0,IF(K392&gt;0,K392*I392/O392,0))*VLOOKUP(B392,'2-Kosten per locatie'!$A$14:$C$21,3,FALSE)</f>
        <v>0</v>
      </c>
      <c r="N392" s="259">
        <f>IF(L392&gt;0,L392*I392/P392,0)*VLOOKUP(B392,'2-Kosten per locatie'!$A$14:$C$21,3,FALSE)</f>
        <v>0</v>
      </c>
      <c r="O392" s="332">
        <f>IF(K392="nio",0,IF(K392&gt;0,VLOOKUP(G392,'3-Productie normen'!A:L,VLOOKUP(K392,'3-Productie normen'!$B$34:$C$41,2,FALSE),FALSE)))</f>
        <v>0</v>
      </c>
      <c r="P392" s="332">
        <f t="shared" si="16"/>
        <v>0</v>
      </c>
      <c r="Q392" s="333"/>
      <c r="S392" s="334">
        <f t="shared" si="17"/>
        <v>0</v>
      </c>
    </row>
    <row r="393" spans="1:19" ht="14.1" customHeight="1">
      <c r="A393" s="74">
        <v>393</v>
      </c>
      <c r="B393" s="300" t="s">
        <v>34</v>
      </c>
      <c r="C393" s="300" t="s">
        <v>501</v>
      </c>
      <c r="D393" s="86" t="s">
        <v>502</v>
      </c>
      <c r="E393" s="256" t="s">
        <v>503</v>
      </c>
      <c r="F393" s="86" t="s">
        <v>194</v>
      </c>
      <c r="G393" s="86" t="s">
        <v>65</v>
      </c>
      <c r="H393" s="70" t="s">
        <v>113</v>
      </c>
      <c r="I393" s="249">
        <v>115.62</v>
      </c>
      <c r="J393" s="331">
        <f t="shared" si="15"/>
        <v>120</v>
      </c>
      <c r="K393" s="260">
        <v>120</v>
      </c>
      <c r="L393" s="260"/>
      <c r="M393" s="259" t="e">
        <f>IF(K393="nio",0,IF(K393&gt;0,K393*I393/O393,0))*VLOOKUP(B393,'2-Kosten per locatie'!$A$14:$C$21,3,FALSE)</f>
        <v>#DIV/0!</v>
      </c>
      <c r="N393" s="259">
        <f>IF(L393&gt;0,L393*I393/P393,0)*VLOOKUP(B393,'2-Kosten per locatie'!$A$14:$C$21,3,FALSE)</f>
        <v>0</v>
      </c>
      <c r="O393" s="332">
        <f>IF(K393="nio",0,IF(K393&gt;0,VLOOKUP(G393,'3-Productie normen'!A:L,VLOOKUP(K393,'3-Productie normen'!$B$34:$C$41,2,FALSE),FALSE)))</f>
        <v>0</v>
      </c>
      <c r="P393" s="332">
        <f t="shared" si="16"/>
        <v>0</v>
      </c>
      <c r="Q393" s="333"/>
      <c r="S393" s="334">
        <f t="shared" si="17"/>
        <v>13874.400000000001</v>
      </c>
    </row>
    <row r="394" spans="1:19" ht="14.1" customHeight="1">
      <c r="A394" s="74">
        <v>394</v>
      </c>
      <c r="B394" s="300" t="s">
        <v>34</v>
      </c>
      <c r="C394" s="300" t="s">
        <v>501</v>
      </c>
      <c r="D394" s="86" t="s">
        <v>502</v>
      </c>
      <c r="E394" s="256" t="s">
        <v>504</v>
      </c>
      <c r="F394" s="86" t="s">
        <v>505</v>
      </c>
      <c r="G394" s="86" t="s">
        <v>61</v>
      </c>
      <c r="H394" s="86" t="s">
        <v>145</v>
      </c>
      <c r="I394" s="249">
        <v>9.6199999999999992</v>
      </c>
      <c r="J394" s="331">
        <f t="shared" ref="J394:J457" si="18">SUM(K394:L394)</f>
        <v>400</v>
      </c>
      <c r="K394" s="260">
        <v>200</v>
      </c>
      <c r="L394" s="260">
        <v>200</v>
      </c>
      <c r="M394" s="259" t="e">
        <f>IF(K394="nio",0,IF(K394&gt;0,K394*I394/O394,0))*VLOOKUP(B394,'2-Kosten per locatie'!$A$14:$C$21,3,FALSE)</f>
        <v>#DIV/0!</v>
      </c>
      <c r="N394" s="259" t="e">
        <f>IF(L394&gt;0,L394*I394/P394,0)*VLOOKUP(B394,'2-Kosten per locatie'!$A$14:$C$21,3,FALSE)</f>
        <v>#DIV/0!</v>
      </c>
      <c r="O394" s="332">
        <f>IF(K394="nio",0,IF(K394&gt;0,VLOOKUP(G394,'3-Productie normen'!A:L,VLOOKUP(K394,'3-Productie normen'!$B$34:$C$41,2,FALSE),FALSE)))</f>
        <v>0</v>
      </c>
      <c r="P394" s="332">
        <f t="shared" ref="P394:P457" si="19">IF(L394&gt;0,O394*$P$8,0)</f>
        <v>0</v>
      </c>
      <c r="Q394" s="333"/>
      <c r="S394" s="334">
        <f t="shared" si="17"/>
        <v>3847.9999999999995</v>
      </c>
    </row>
    <row r="395" spans="1:19" ht="14.1" customHeight="1">
      <c r="A395" s="74">
        <v>395</v>
      </c>
      <c r="B395" s="300" t="s">
        <v>34</v>
      </c>
      <c r="C395" s="300" t="s">
        <v>501</v>
      </c>
      <c r="D395" s="86" t="s">
        <v>502</v>
      </c>
      <c r="E395" s="256" t="s">
        <v>506</v>
      </c>
      <c r="F395" s="86" t="s">
        <v>507</v>
      </c>
      <c r="G395" s="86" t="s">
        <v>61</v>
      </c>
      <c r="H395" s="86" t="s">
        <v>145</v>
      </c>
      <c r="I395" s="249">
        <v>9.2799999999999994</v>
      </c>
      <c r="J395" s="331">
        <f t="shared" si="18"/>
        <v>400</v>
      </c>
      <c r="K395" s="260">
        <v>200</v>
      </c>
      <c r="L395" s="260">
        <v>200</v>
      </c>
      <c r="M395" s="259" t="e">
        <f>IF(K395="nio",0,IF(K395&gt;0,K395*I395/O395,0))*VLOOKUP(B395,'2-Kosten per locatie'!$A$14:$C$21,3,FALSE)</f>
        <v>#DIV/0!</v>
      </c>
      <c r="N395" s="259" t="e">
        <f>IF(L395&gt;0,L395*I395/P395,0)*VLOOKUP(B395,'2-Kosten per locatie'!$A$14:$C$21,3,FALSE)</f>
        <v>#DIV/0!</v>
      </c>
      <c r="O395" s="332">
        <f>IF(K395="nio",0,IF(K395&gt;0,VLOOKUP(G395,'3-Productie normen'!A:L,VLOOKUP(K395,'3-Productie normen'!$B$34:$C$41,2,FALSE),FALSE)))</f>
        <v>0</v>
      </c>
      <c r="P395" s="332">
        <f t="shared" si="19"/>
        <v>0</v>
      </c>
      <c r="Q395" s="333"/>
      <c r="S395" s="334">
        <f t="shared" ref="S395:S421" si="20">J395*I395</f>
        <v>3711.9999999999995</v>
      </c>
    </row>
    <row r="396" spans="1:19" ht="14.1" customHeight="1">
      <c r="A396" s="74">
        <v>396</v>
      </c>
      <c r="B396" s="300" t="s">
        <v>34</v>
      </c>
      <c r="C396" s="300" t="s">
        <v>501</v>
      </c>
      <c r="D396" s="86" t="s">
        <v>502</v>
      </c>
      <c r="E396" s="256" t="s">
        <v>508</v>
      </c>
      <c r="F396" s="86" t="s">
        <v>509</v>
      </c>
      <c r="G396" s="86" t="s">
        <v>72</v>
      </c>
      <c r="H396" s="70" t="s">
        <v>113</v>
      </c>
      <c r="I396" s="249">
        <v>19.079999999999998</v>
      </c>
      <c r="J396" s="331">
        <f t="shared" si="18"/>
        <v>200</v>
      </c>
      <c r="K396" s="260">
        <v>200</v>
      </c>
      <c r="L396" s="260"/>
      <c r="M396" s="259" t="e">
        <f>IF(K396="nio",0,IF(K396&gt;0,K396*I396/O396,0))*VLOOKUP(B396,'2-Kosten per locatie'!$A$14:$C$21,3,FALSE)</f>
        <v>#DIV/0!</v>
      </c>
      <c r="N396" s="259">
        <f>IF(L396&gt;0,L396*I396/P396,0)*VLOOKUP(B396,'2-Kosten per locatie'!$A$14:$C$21,3,FALSE)</f>
        <v>0</v>
      </c>
      <c r="O396" s="332">
        <f>IF(K396="nio",0,IF(K396&gt;0,VLOOKUP(G396,'3-Productie normen'!A:L,VLOOKUP(K396,'3-Productie normen'!$B$34:$C$41,2,FALSE),FALSE)))</f>
        <v>0</v>
      </c>
      <c r="P396" s="332">
        <f t="shared" si="19"/>
        <v>0</v>
      </c>
      <c r="Q396" s="333"/>
      <c r="S396" s="334">
        <f t="shared" si="20"/>
        <v>3815.9999999999995</v>
      </c>
    </row>
    <row r="397" spans="1:19" ht="14.1" customHeight="1">
      <c r="A397" s="74">
        <v>397</v>
      </c>
      <c r="B397" s="300" t="s">
        <v>34</v>
      </c>
      <c r="C397" s="300" t="s">
        <v>501</v>
      </c>
      <c r="D397" s="86" t="s">
        <v>502</v>
      </c>
      <c r="E397" s="256" t="s">
        <v>510</v>
      </c>
      <c r="F397" s="86" t="s">
        <v>511</v>
      </c>
      <c r="G397" s="86" t="s">
        <v>61</v>
      </c>
      <c r="H397" s="86" t="s">
        <v>145</v>
      </c>
      <c r="I397" s="249">
        <v>4.42</v>
      </c>
      <c r="J397" s="331">
        <f t="shared" si="18"/>
        <v>400</v>
      </c>
      <c r="K397" s="260">
        <v>200</v>
      </c>
      <c r="L397" s="260">
        <v>200</v>
      </c>
      <c r="M397" s="259" t="e">
        <f>IF(K397="nio",0,IF(K397&gt;0,K397*I397/O397,0))*VLOOKUP(B397,'2-Kosten per locatie'!$A$14:$C$21,3,FALSE)</f>
        <v>#DIV/0!</v>
      </c>
      <c r="N397" s="259" t="e">
        <f>IF(L397&gt;0,L397*I397/P397,0)*VLOOKUP(B397,'2-Kosten per locatie'!$A$14:$C$21,3,FALSE)</f>
        <v>#DIV/0!</v>
      </c>
      <c r="O397" s="332">
        <f>IF(K397="nio",0,IF(K397&gt;0,VLOOKUP(G397,'3-Productie normen'!A:L,VLOOKUP(K397,'3-Productie normen'!$B$34:$C$41,2,FALSE),FALSE)))</f>
        <v>0</v>
      </c>
      <c r="P397" s="332">
        <f t="shared" si="19"/>
        <v>0</v>
      </c>
      <c r="Q397" s="333"/>
      <c r="S397" s="334">
        <f t="shared" si="20"/>
        <v>1768</v>
      </c>
    </row>
    <row r="398" spans="1:19" ht="14.1" customHeight="1">
      <c r="A398" s="74">
        <v>398</v>
      </c>
      <c r="B398" s="300" t="s">
        <v>34</v>
      </c>
      <c r="C398" s="300" t="s">
        <v>501</v>
      </c>
      <c r="D398" s="86" t="s">
        <v>502</v>
      </c>
      <c r="E398" s="256" t="s">
        <v>512</v>
      </c>
      <c r="F398" s="86" t="s">
        <v>491</v>
      </c>
      <c r="G398" s="86" t="s">
        <v>61</v>
      </c>
      <c r="H398" s="86" t="s">
        <v>145</v>
      </c>
      <c r="I398" s="249">
        <v>1.52</v>
      </c>
      <c r="J398" s="331">
        <f t="shared" si="18"/>
        <v>400</v>
      </c>
      <c r="K398" s="260">
        <v>200</v>
      </c>
      <c r="L398" s="260">
        <v>200</v>
      </c>
      <c r="M398" s="259" t="e">
        <f>IF(K398="nio",0,IF(K398&gt;0,K398*I398/O398,0))*VLOOKUP(B398,'2-Kosten per locatie'!$A$14:$C$21,3,FALSE)</f>
        <v>#DIV/0!</v>
      </c>
      <c r="N398" s="259" t="e">
        <f>IF(L398&gt;0,L398*I398/P398,0)*VLOOKUP(B398,'2-Kosten per locatie'!$A$14:$C$21,3,FALSE)</f>
        <v>#DIV/0!</v>
      </c>
      <c r="O398" s="332">
        <f>IF(K398="nio",0,IF(K398&gt;0,VLOOKUP(G398,'3-Productie normen'!A:L,VLOOKUP(K398,'3-Productie normen'!$B$34:$C$41,2,FALSE),FALSE)))</f>
        <v>0</v>
      </c>
      <c r="P398" s="332">
        <f t="shared" si="19"/>
        <v>0</v>
      </c>
      <c r="Q398" s="333"/>
      <c r="S398" s="334">
        <f t="shared" si="20"/>
        <v>608</v>
      </c>
    </row>
    <row r="399" spans="1:19" ht="14.1" customHeight="1">
      <c r="A399" s="74">
        <v>399</v>
      </c>
      <c r="B399" s="300" t="s">
        <v>34</v>
      </c>
      <c r="C399" s="300" t="s">
        <v>501</v>
      </c>
      <c r="D399" s="86" t="s">
        <v>502</v>
      </c>
      <c r="E399" s="256" t="s">
        <v>513</v>
      </c>
      <c r="F399" s="86" t="s">
        <v>185</v>
      </c>
      <c r="G399" s="86" t="s">
        <v>74</v>
      </c>
      <c r="H399" s="70" t="s">
        <v>113</v>
      </c>
      <c r="I399" s="249">
        <v>12.79</v>
      </c>
      <c r="J399" s="331">
        <f t="shared" si="18"/>
        <v>0</v>
      </c>
      <c r="K399" s="260" t="s">
        <v>120</v>
      </c>
      <c r="L399" s="260"/>
      <c r="M399" s="259">
        <f>IF(K399="nio",0,IF(K399&gt;0,K399*I399/O399,0))*VLOOKUP(B399,'2-Kosten per locatie'!$A$14:$C$21,3,FALSE)</f>
        <v>0</v>
      </c>
      <c r="N399" s="259">
        <f>IF(L399&gt;0,L399*I399/P399,0)*VLOOKUP(B399,'2-Kosten per locatie'!$A$14:$C$21,3,FALSE)</f>
        <v>0</v>
      </c>
      <c r="O399" s="332">
        <f>IF(K399="nio",0,IF(K399&gt;0,VLOOKUP(G399,'3-Productie normen'!A:L,VLOOKUP(K399,'3-Productie normen'!$B$34:$C$41,2,FALSE),FALSE)))</f>
        <v>0</v>
      </c>
      <c r="P399" s="332">
        <f t="shared" si="19"/>
        <v>0</v>
      </c>
      <c r="Q399" s="333"/>
      <c r="S399" s="334">
        <f t="shared" si="20"/>
        <v>0</v>
      </c>
    </row>
    <row r="400" spans="1:19" ht="14.1" customHeight="1">
      <c r="A400" s="74">
        <v>400</v>
      </c>
      <c r="B400" s="300" t="s">
        <v>34</v>
      </c>
      <c r="C400" s="300" t="s">
        <v>501</v>
      </c>
      <c r="D400" s="86" t="s">
        <v>502</v>
      </c>
      <c r="E400" s="256" t="s">
        <v>514</v>
      </c>
      <c r="F400" s="86" t="s">
        <v>126</v>
      </c>
      <c r="G400" s="86" t="s">
        <v>69</v>
      </c>
      <c r="H400" s="86" t="s">
        <v>110</v>
      </c>
      <c r="I400" s="249">
        <v>28.89</v>
      </c>
      <c r="J400" s="331">
        <f t="shared" si="18"/>
        <v>200</v>
      </c>
      <c r="K400" s="260">
        <v>200</v>
      </c>
      <c r="L400" s="260"/>
      <c r="M400" s="259" t="e">
        <f>IF(K400="nio",0,IF(K400&gt;0,K400*I400/O400,0))*VLOOKUP(B400,'2-Kosten per locatie'!$A$14:$C$21,3,FALSE)</f>
        <v>#DIV/0!</v>
      </c>
      <c r="N400" s="259">
        <f>IF(L400&gt;0,L400*I400/P400,0)*VLOOKUP(B400,'2-Kosten per locatie'!$A$14:$C$21,3,FALSE)</f>
        <v>0</v>
      </c>
      <c r="O400" s="332">
        <f>IF(K400="nio",0,IF(K400&gt;0,VLOOKUP(G400,'3-Productie normen'!A:L,VLOOKUP(K400,'3-Productie normen'!$B$34:$C$41,2,FALSE),FALSE)))</f>
        <v>0</v>
      </c>
      <c r="P400" s="332">
        <f t="shared" si="19"/>
        <v>0</v>
      </c>
      <c r="Q400" s="333"/>
      <c r="S400" s="334">
        <f t="shared" si="20"/>
        <v>5778</v>
      </c>
    </row>
    <row r="401" spans="1:19" ht="14.1" customHeight="1">
      <c r="A401" s="74">
        <v>401</v>
      </c>
      <c r="B401" s="300" t="s">
        <v>34</v>
      </c>
      <c r="C401" s="300" t="s">
        <v>501</v>
      </c>
      <c r="D401" s="86" t="s">
        <v>502</v>
      </c>
      <c r="E401" s="256" t="s">
        <v>515</v>
      </c>
      <c r="F401" s="86" t="s">
        <v>126</v>
      </c>
      <c r="G401" s="86" t="s">
        <v>69</v>
      </c>
      <c r="H401" s="86" t="s">
        <v>110</v>
      </c>
      <c r="I401" s="249">
        <v>47.19</v>
      </c>
      <c r="J401" s="331">
        <f t="shared" si="18"/>
        <v>200</v>
      </c>
      <c r="K401" s="260">
        <v>200</v>
      </c>
      <c r="L401" s="260"/>
      <c r="M401" s="259" t="e">
        <f>IF(K401="nio",0,IF(K401&gt;0,K401*I401/O401,0))*VLOOKUP(B401,'2-Kosten per locatie'!$A$14:$C$21,3,FALSE)</f>
        <v>#DIV/0!</v>
      </c>
      <c r="N401" s="259">
        <f>IF(L401&gt;0,L401*I401/P401,0)*VLOOKUP(B401,'2-Kosten per locatie'!$A$14:$C$21,3,FALSE)</f>
        <v>0</v>
      </c>
      <c r="O401" s="332">
        <f>IF(K401="nio",0,IF(K401&gt;0,VLOOKUP(G401,'3-Productie normen'!A:L,VLOOKUP(K401,'3-Productie normen'!$B$34:$C$41,2,FALSE),FALSE)))</f>
        <v>0</v>
      </c>
      <c r="P401" s="332">
        <f t="shared" si="19"/>
        <v>0</v>
      </c>
      <c r="Q401" s="333"/>
      <c r="S401" s="334">
        <f t="shared" si="20"/>
        <v>9438</v>
      </c>
    </row>
    <row r="402" spans="1:19" ht="14.1" customHeight="1">
      <c r="A402" s="74">
        <v>402</v>
      </c>
      <c r="B402" s="300" t="s">
        <v>34</v>
      </c>
      <c r="C402" s="300" t="s">
        <v>501</v>
      </c>
      <c r="D402" s="86" t="s">
        <v>502</v>
      </c>
      <c r="E402" s="256" t="s">
        <v>516</v>
      </c>
      <c r="F402" s="86" t="s">
        <v>185</v>
      </c>
      <c r="G402" s="86" t="s">
        <v>74</v>
      </c>
      <c r="H402" s="70" t="s">
        <v>113</v>
      </c>
      <c r="I402" s="249">
        <v>6.82</v>
      </c>
      <c r="J402" s="331">
        <f t="shared" si="18"/>
        <v>0</v>
      </c>
      <c r="K402" s="260" t="s">
        <v>120</v>
      </c>
      <c r="L402" s="260"/>
      <c r="M402" s="259">
        <f>IF(K402="nio",0,IF(K402&gt;0,K402*I402/O402,0))*VLOOKUP(B402,'2-Kosten per locatie'!$A$14:$C$21,3,FALSE)</f>
        <v>0</v>
      </c>
      <c r="N402" s="259">
        <f>IF(L402&gt;0,L402*I402/P402,0)*VLOOKUP(B402,'2-Kosten per locatie'!$A$14:$C$21,3,FALSE)</f>
        <v>0</v>
      </c>
      <c r="O402" s="332">
        <f>IF(K402="nio",0,IF(K402&gt;0,VLOOKUP(G402,'3-Productie normen'!A:L,VLOOKUP(K402,'3-Productie normen'!$B$34:$C$41,2,FALSE),FALSE)))</f>
        <v>0</v>
      </c>
      <c r="P402" s="332">
        <f t="shared" si="19"/>
        <v>0</v>
      </c>
      <c r="Q402" s="333"/>
      <c r="S402" s="334">
        <f t="shared" si="20"/>
        <v>0</v>
      </c>
    </row>
    <row r="403" spans="1:19" ht="14.1" customHeight="1">
      <c r="A403" s="74">
        <v>403</v>
      </c>
      <c r="B403" s="300" t="s">
        <v>34</v>
      </c>
      <c r="C403" s="300" t="s">
        <v>501</v>
      </c>
      <c r="D403" s="86" t="s">
        <v>502</v>
      </c>
      <c r="E403" s="256" t="s">
        <v>517</v>
      </c>
      <c r="F403" s="86" t="s">
        <v>279</v>
      </c>
      <c r="G403" s="86" t="s">
        <v>64</v>
      </c>
      <c r="H403" s="70" t="s">
        <v>113</v>
      </c>
      <c r="I403" s="249">
        <v>45.4</v>
      </c>
      <c r="J403" s="331">
        <f t="shared" si="18"/>
        <v>120</v>
      </c>
      <c r="K403" s="260">
        <v>120</v>
      </c>
      <c r="L403" s="260"/>
      <c r="M403" s="259" t="e">
        <f>IF(K403="nio",0,IF(K403&gt;0,K403*I403/O403,0))*VLOOKUP(B403,'2-Kosten per locatie'!$A$14:$C$21,3,FALSE)</f>
        <v>#DIV/0!</v>
      </c>
      <c r="N403" s="259">
        <f>IF(L403&gt;0,L403*I403/P403,0)*VLOOKUP(B403,'2-Kosten per locatie'!$A$14:$C$21,3,FALSE)</f>
        <v>0</v>
      </c>
      <c r="O403" s="332">
        <f>IF(K403="nio",0,IF(K403&gt;0,VLOOKUP(G403,'3-Productie normen'!A:L,VLOOKUP(K403,'3-Productie normen'!$B$34:$C$41,2,FALSE),FALSE)))</f>
        <v>0</v>
      </c>
      <c r="P403" s="332">
        <f t="shared" si="19"/>
        <v>0</v>
      </c>
      <c r="Q403" s="333"/>
      <c r="S403" s="334">
        <f t="shared" si="20"/>
        <v>5448</v>
      </c>
    </row>
    <row r="404" spans="1:19" ht="14.1" customHeight="1">
      <c r="A404" s="74">
        <v>404</v>
      </c>
      <c r="B404" s="300" t="s">
        <v>34</v>
      </c>
      <c r="C404" s="300" t="s">
        <v>501</v>
      </c>
      <c r="D404" s="86" t="s">
        <v>502</v>
      </c>
      <c r="E404" s="256" t="s">
        <v>518</v>
      </c>
      <c r="F404" s="86" t="s">
        <v>194</v>
      </c>
      <c r="G404" s="86" t="s">
        <v>65</v>
      </c>
      <c r="H404" s="70" t="s">
        <v>113</v>
      </c>
      <c r="I404" s="249">
        <v>61.94</v>
      </c>
      <c r="J404" s="331">
        <f t="shared" si="18"/>
        <v>120</v>
      </c>
      <c r="K404" s="260">
        <v>120</v>
      </c>
      <c r="L404" s="260"/>
      <c r="M404" s="259" t="e">
        <f>IF(K404="nio",0,IF(K404&gt;0,K404*I404/O404,0))*VLOOKUP(B404,'2-Kosten per locatie'!$A$14:$C$21,3,FALSE)</f>
        <v>#DIV/0!</v>
      </c>
      <c r="N404" s="259">
        <f>IF(L404&gt;0,L404*I404/P404,0)*VLOOKUP(B404,'2-Kosten per locatie'!$A$14:$C$21,3,FALSE)</f>
        <v>0</v>
      </c>
      <c r="O404" s="332">
        <f>IF(K404="nio",0,IF(K404&gt;0,VLOOKUP(G404,'3-Productie normen'!A:L,VLOOKUP(K404,'3-Productie normen'!$B$34:$C$41,2,FALSE),FALSE)))</f>
        <v>0</v>
      </c>
      <c r="P404" s="332">
        <f t="shared" si="19"/>
        <v>0</v>
      </c>
      <c r="Q404" s="333"/>
      <c r="S404" s="334">
        <f t="shared" si="20"/>
        <v>7432.7999999999993</v>
      </c>
    </row>
    <row r="405" spans="1:19" ht="14.1" customHeight="1">
      <c r="A405" s="74">
        <v>405</v>
      </c>
      <c r="B405" s="300" t="s">
        <v>34</v>
      </c>
      <c r="C405" s="300" t="s">
        <v>501</v>
      </c>
      <c r="D405" s="86" t="s">
        <v>502</v>
      </c>
      <c r="E405" s="256" t="s">
        <v>519</v>
      </c>
      <c r="F405" s="86" t="s">
        <v>279</v>
      </c>
      <c r="G405" s="86" t="s">
        <v>64</v>
      </c>
      <c r="H405" s="70" t="s">
        <v>113</v>
      </c>
      <c r="I405" s="249">
        <v>54.3</v>
      </c>
      <c r="J405" s="331">
        <f t="shared" si="18"/>
        <v>120</v>
      </c>
      <c r="K405" s="260">
        <v>120</v>
      </c>
      <c r="L405" s="260"/>
      <c r="M405" s="259" t="e">
        <f>IF(K405="nio",0,IF(K405&gt;0,K405*I405/O405,0))*VLOOKUP(B405,'2-Kosten per locatie'!$A$14:$C$21,3,FALSE)</f>
        <v>#DIV/0!</v>
      </c>
      <c r="N405" s="259">
        <f>IF(L405&gt;0,L405*I405/P405,0)*VLOOKUP(B405,'2-Kosten per locatie'!$A$14:$C$21,3,FALSE)</f>
        <v>0</v>
      </c>
      <c r="O405" s="332">
        <f>IF(K405="nio",0,IF(K405&gt;0,VLOOKUP(G405,'3-Productie normen'!A:L,VLOOKUP(K405,'3-Productie normen'!$B$34:$C$41,2,FALSE),FALSE)))</f>
        <v>0</v>
      </c>
      <c r="P405" s="332">
        <f t="shared" si="19"/>
        <v>0</v>
      </c>
      <c r="Q405" s="333"/>
      <c r="S405" s="334">
        <f t="shared" si="20"/>
        <v>6516</v>
      </c>
    </row>
    <row r="406" spans="1:19" ht="14.1" customHeight="1">
      <c r="A406" s="74">
        <v>406</v>
      </c>
      <c r="B406" s="300" t="s">
        <v>34</v>
      </c>
      <c r="C406" s="300" t="s">
        <v>501</v>
      </c>
      <c r="D406" s="86" t="s">
        <v>502</v>
      </c>
      <c r="E406" s="256" t="s">
        <v>520</v>
      </c>
      <c r="F406" s="86" t="s">
        <v>194</v>
      </c>
      <c r="G406" s="86" t="s">
        <v>65</v>
      </c>
      <c r="H406" s="70" t="s">
        <v>113</v>
      </c>
      <c r="I406" s="249">
        <v>65.56</v>
      </c>
      <c r="J406" s="331">
        <f t="shared" si="18"/>
        <v>120</v>
      </c>
      <c r="K406" s="260">
        <v>120</v>
      </c>
      <c r="L406" s="260"/>
      <c r="M406" s="259" t="e">
        <f>IF(K406="nio",0,IF(K406&gt;0,K406*I406/O406,0))*VLOOKUP(B406,'2-Kosten per locatie'!$A$14:$C$21,3,FALSE)</f>
        <v>#DIV/0!</v>
      </c>
      <c r="N406" s="259">
        <f>IF(L406&gt;0,L406*I406/P406,0)*VLOOKUP(B406,'2-Kosten per locatie'!$A$14:$C$21,3,FALSE)</f>
        <v>0</v>
      </c>
      <c r="O406" s="332">
        <f>IF(K406="nio",0,IF(K406&gt;0,VLOOKUP(G406,'3-Productie normen'!A:L,VLOOKUP(K406,'3-Productie normen'!$B$34:$C$41,2,FALSE),FALSE)))</f>
        <v>0</v>
      </c>
      <c r="P406" s="332">
        <f t="shared" si="19"/>
        <v>0</v>
      </c>
      <c r="Q406" s="333"/>
      <c r="S406" s="334">
        <f t="shared" si="20"/>
        <v>7867.2000000000007</v>
      </c>
    </row>
    <row r="407" spans="1:19" ht="14.1" customHeight="1">
      <c r="A407" s="74">
        <v>407</v>
      </c>
      <c r="B407" s="300" t="s">
        <v>34</v>
      </c>
      <c r="C407" s="300" t="s">
        <v>501</v>
      </c>
      <c r="D407" s="86" t="s">
        <v>502</v>
      </c>
      <c r="E407" s="256" t="s">
        <v>521</v>
      </c>
      <c r="F407" s="86" t="s">
        <v>194</v>
      </c>
      <c r="G407" s="86" t="s">
        <v>65</v>
      </c>
      <c r="H407" s="70" t="s">
        <v>113</v>
      </c>
      <c r="I407" s="249">
        <v>65.56</v>
      </c>
      <c r="J407" s="331">
        <f t="shared" si="18"/>
        <v>120</v>
      </c>
      <c r="K407" s="260">
        <v>120</v>
      </c>
      <c r="L407" s="260"/>
      <c r="M407" s="259" t="e">
        <f>IF(K407="nio",0,IF(K407&gt;0,K407*I407/O407,0))*VLOOKUP(B407,'2-Kosten per locatie'!$A$14:$C$21,3,FALSE)</f>
        <v>#DIV/0!</v>
      </c>
      <c r="N407" s="259">
        <f>IF(L407&gt;0,L407*I407/P407,0)*VLOOKUP(B407,'2-Kosten per locatie'!$A$14:$C$21,3,FALSE)</f>
        <v>0</v>
      </c>
      <c r="O407" s="332">
        <f>IF(K407="nio",0,IF(K407&gt;0,VLOOKUP(G407,'3-Productie normen'!A:L,VLOOKUP(K407,'3-Productie normen'!$B$34:$C$41,2,FALSE),FALSE)))</f>
        <v>0</v>
      </c>
      <c r="P407" s="332">
        <f t="shared" si="19"/>
        <v>0</v>
      </c>
      <c r="Q407" s="333"/>
      <c r="S407" s="334">
        <f t="shared" si="20"/>
        <v>7867.2000000000007</v>
      </c>
    </row>
    <row r="408" spans="1:19" ht="14.1" customHeight="1">
      <c r="A408" s="74">
        <v>408</v>
      </c>
      <c r="B408" s="300" t="s">
        <v>34</v>
      </c>
      <c r="C408" s="300" t="s">
        <v>501</v>
      </c>
      <c r="D408" s="86" t="s">
        <v>502</v>
      </c>
      <c r="E408" s="256" t="s">
        <v>522</v>
      </c>
      <c r="F408" s="86" t="s">
        <v>185</v>
      </c>
      <c r="G408" s="86" t="s">
        <v>74</v>
      </c>
      <c r="H408" s="70" t="s">
        <v>113</v>
      </c>
      <c r="I408" s="249">
        <v>16.16</v>
      </c>
      <c r="J408" s="331">
        <f t="shared" si="18"/>
        <v>0</v>
      </c>
      <c r="K408" s="260" t="s">
        <v>120</v>
      </c>
      <c r="L408" s="260"/>
      <c r="M408" s="259">
        <f>IF(K408="nio",0,IF(K408&gt;0,K408*I408/O408,0))*VLOOKUP(B408,'2-Kosten per locatie'!$A$14:$C$21,3,FALSE)</f>
        <v>0</v>
      </c>
      <c r="N408" s="259">
        <f>IF(L408&gt;0,L408*I408/P408,0)*VLOOKUP(B408,'2-Kosten per locatie'!$A$14:$C$21,3,FALSE)</f>
        <v>0</v>
      </c>
      <c r="O408" s="332">
        <f>IF(K408="nio",0,IF(K408&gt;0,VLOOKUP(G408,'3-Productie normen'!A:L,VLOOKUP(K408,'3-Productie normen'!$B$34:$C$41,2,FALSE),FALSE)))</f>
        <v>0</v>
      </c>
      <c r="P408" s="332">
        <f t="shared" si="19"/>
        <v>0</v>
      </c>
      <c r="Q408" s="333"/>
      <c r="S408" s="334">
        <f t="shared" si="20"/>
        <v>0</v>
      </c>
    </row>
    <row r="409" spans="1:19" ht="14.1" customHeight="1">
      <c r="A409" s="74">
        <v>409</v>
      </c>
      <c r="B409" s="300" t="s">
        <v>34</v>
      </c>
      <c r="C409" s="300" t="s">
        <v>501</v>
      </c>
      <c r="D409" s="86" t="s">
        <v>502</v>
      </c>
      <c r="E409" s="256" t="s">
        <v>523</v>
      </c>
      <c r="F409" s="86" t="s">
        <v>194</v>
      </c>
      <c r="G409" s="86" t="s">
        <v>65</v>
      </c>
      <c r="H409" s="70" t="s">
        <v>113</v>
      </c>
      <c r="I409" s="249">
        <v>54.25</v>
      </c>
      <c r="J409" s="331">
        <f t="shared" si="18"/>
        <v>120</v>
      </c>
      <c r="K409" s="260">
        <v>120</v>
      </c>
      <c r="L409" s="260"/>
      <c r="M409" s="259" t="e">
        <f>IF(K409="nio",0,IF(K409&gt;0,K409*I409/O409,0))*VLOOKUP(B409,'2-Kosten per locatie'!$A$14:$C$21,3,FALSE)</f>
        <v>#DIV/0!</v>
      </c>
      <c r="N409" s="259">
        <f>IF(L409&gt;0,L409*I409/P409,0)*VLOOKUP(B409,'2-Kosten per locatie'!$A$14:$C$21,3,FALSE)</f>
        <v>0</v>
      </c>
      <c r="O409" s="332">
        <f>IF(K409="nio",0,IF(K409&gt;0,VLOOKUP(G409,'3-Productie normen'!A:L,VLOOKUP(K409,'3-Productie normen'!$B$34:$C$41,2,FALSE),FALSE)))</f>
        <v>0</v>
      </c>
      <c r="P409" s="332">
        <f t="shared" si="19"/>
        <v>0</v>
      </c>
      <c r="Q409" s="333"/>
      <c r="S409" s="334">
        <f t="shared" si="20"/>
        <v>6510</v>
      </c>
    </row>
    <row r="410" spans="1:19" ht="14.1" customHeight="1">
      <c r="A410" s="74">
        <v>410</v>
      </c>
      <c r="B410" s="300" t="s">
        <v>34</v>
      </c>
      <c r="C410" s="300" t="s">
        <v>501</v>
      </c>
      <c r="D410" s="86" t="s">
        <v>502</v>
      </c>
      <c r="E410" s="256" t="s">
        <v>524</v>
      </c>
      <c r="F410" s="86" t="s">
        <v>126</v>
      </c>
      <c r="G410" s="86" t="s">
        <v>69</v>
      </c>
      <c r="H410" s="86" t="s">
        <v>110</v>
      </c>
      <c r="I410" s="249">
        <v>30.36</v>
      </c>
      <c r="J410" s="331">
        <f t="shared" si="18"/>
        <v>200</v>
      </c>
      <c r="K410" s="260">
        <v>200</v>
      </c>
      <c r="L410" s="260"/>
      <c r="M410" s="259" t="e">
        <f>IF(K410="nio",0,IF(K410&gt;0,K410*I410/O410,0))*VLOOKUP(B410,'2-Kosten per locatie'!$A$14:$C$21,3,FALSE)</f>
        <v>#DIV/0!</v>
      </c>
      <c r="N410" s="259">
        <f>IF(L410&gt;0,L410*I410/P410,0)*VLOOKUP(B410,'2-Kosten per locatie'!$A$14:$C$21,3,FALSE)</f>
        <v>0</v>
      </c>
      <c r="O410" s="332">
        <f>IF(K410="nio",0,IF(K410&gt;0,VLOOKUP(G410,'3-Productie normen'!A:L,VLOOKUP(K410,'3-Productie normen'!$B$34:$C$41,2,FALSE),FALSE)))</f>
        <v>0</v>
      </c>
      <c r="P410" s="332">
        <f t="shared" si="19"/>
        <v>0</v>
      </c>
      <c r="Q410" s="333"/>
      <c r="S410" s="334">
        <f t="shared" si="20"/>
        <v>6072</v>
      </c>
    </row>
    <row r="411" spans="1:19" ht="14.1" customHeight="1">
      <c r="A411" s="74">
        <v>411</v>
      </c>
      <c r="B411" s="300" t="s">
        <v>34</v>
      </c>
      <c r="C411" s="300" t="s">
        <v>501</v>
      </c>
      <c r="D411" s="86" t="s">
        <v>502</v>
      </c>
      <c r="E411" s="256" t="s">
        <v>525</v>
      </c>
      <c r="F411" s="86" t="s">
        <v>135</v>
      </c>
      <c r="G411" s="86" t="s">
        <v>70</v>
      </c>
      <c r="H411" s="86" t="s">
        <v>110</v>
      </c>
      <c r="I411" s="249">
        <v>18.55</v>
      </c>
      <c r="J411" s="331">
        <f t="shared" si="18"/>
        <v>120</v>
      </c>
      <c r="K411" s="260">
        <v>120</v>
      </c>
      <c r="L411" s="260"/>
      <c r="M411" s="259" t="e">
        <f>IF(K411="nio",0,IF(K411&gt;0,K411*I411/O411,0))*VLOOKUP(B411,'2-Kosten per locatie'!$A$14:$C$21,3,FALSE)</f>
        <v>#DIV/0!</v>
      </c>
      <c r="N411" s="259">
        <f>IF(L411&gt;0,L411*I411/P411,0)*VLOOKUP(B411,'2-Kosten per locatie'!$A$14:$C$21,3,FALSE)</f>
        <v>0</v>
      </c>
      <c r="O411" s="332">
        <f>IF(K411="nio",0,IF(K411&gt;0,VLOOKUP(G411,'3-Productie normen'!A:L,VLOOKUP(K411,'3-Productie normen'!$B$34:$C$41,2,FALSE),FALSE)))</f>
        <v>0</v>
      </c>
      <c r="P411" s="332">
        <f t="shared" si="19"/>
        <v>0</v>
      </c>
      <c r="Q411" s="333"/>
      <c r="S411" s="334">
        <f t="shared" si="20"/>
        <v>2226</v>
      </c>
    </row>
    <row r="412" spans="1:19" ht="14.1" customHeight="1">
      <c r="A412" s="74">
        <v>412</v>
      </c>
      <c r="B412" s="300" t="s">
        <v>34</v>
      </c>
      <c r="C412" s="300" t="s">
        <v>501</v>
      </c>
      <c r="D412" s="86" t="s">
        <v>502</v>
      </c>
      <c r="E412" s="256" t="s">
        <v>526</v>
      </c>
      <c r="F412" s="86" t="s">
        <v>126</v>
      </c>
      <c r="G412" s="86" t="s">
        <v>69</v>
      </c>
      <c r="H412" s="86" t="s">
        <v>110</v>
      </c>
      <c r="I412" s="249">
        <v>14.06</v>
      </c>
      <c r="J412" s="331">
        <f t="shared" si="18"/>
        <v>200</v>
      </c>
      <c r="K412" s="260">
        <v>200</v>
      </c>
      <c r="L412" s="260"/>
      <c r="M412" s="259" t="e">
        <f>IF(K412="nio",0,IF(K412&gt;0,K412*I412/O412,0))*VLOOKUP(B412,'2-Kosten per locatie'!$A$14:$C$21,3,FALSE)</f>
        <v>#DIV/0!</v>
      </c>
      <c r="N412" s="259">
        <f>IF(L412&gt;0,L412*I412/P412,0)*VLOOKUP(B412,'2-Kosten per locatie'!$A$14:$C$21,3,FALSE)</f>
        <v>0</v>
      </c>
      <c r="O412" s="332">
        <f>IF(K412="nio",0,IF(K412&gt;0,VLOOKUP(G412,'3-Productie normen'!A:L,VLOOKUP(K412,'3-Productie normen'!$B$34:$C$41,2,FALSE),FALSE)))</f>
        <v>0</v>
      </c>
      <c r="P412" s="332">
        <f t="shared" si="19"/>
        <v>0</v>
      </c>
      <c r="Q412" s="333"/>
      <c r="S412" s="334">
        <f t="shared" si="20"/>
        <v>2812</v>
      </c>
    </row>
    <row r="413" spans="1:19" ht="14.1" customHeight="1">
      <c r="A413" s="74">
        <v>413</v>
      </c>
      <c r="B413" s="300" t="s">
        <v>34</v>
      </c>
      <c r="C413" s="300" t="s">
        <v>501</v>
      </c>
      <c r="D413" s="86" t="s">
        <v>502</v>
      </c>
      <c r="E413" s="256" t="s">
        <v>527</v>
      </c>
      <c r="F413" s="86" t="s">
        <v>126</v>
      </c>
      <c r="G413" s="86" t="s">
        <v>69</v>
      </c>
      <c r="H413" s="86" t="s">
        <v>110</v>
      </c>
      <c r="I413" s="249">
        <v>39.44</v>
      </c>
      <c r="J413" s="331">
        <f t="shared" si="18"/>
        <v>200</v>
      </c>
      <c r="K413" s="260">
        <v>200</v>
      </c>
      <c r="L413" s="260"/>
      <c r="M413" s="259" t="e">
        <f>IF(K413="nio",0,IF(K413&gt;0,K413*I413/O413,0))*VLOOKUP(B413,'2-Kosten per locatie'!$A$14:$C$21,3,FALSE)</f>
        <v>#DIV/0!</v>
      </c>
      <c r="N413" s="259">
        <f>IF(L413&gt;0,L413*I413/P413,0)*VLOOKUP(B413,'2-Kosten per locatie'!$A$14:$C$21,3,FALSE)</f>
        <v>0</v>
      </c>
      <c r="O413" s="332">
        <f>IF(K413="nio",0,IF(K413&gt;0,VLOOKUP(G413,'3-Productie normen'!A:L,VLOOKUP(K413,'3-Productie normen'!$B$34:$C$41,2,FALSE),FALSE)))</f>
        <v>0</v>
      </c>
      <c r="P413" s="332">
        <f t="shared" si="19"/>
        <v>0</v>
      </c>
      <c r="Q413" s="333"/>
      <c r="S413" s="334">
        <f t="shared" si="20"/>
        <v>7888</v>
      </c>
    </row>
    <row r="414" spans="1:19" ht="14.1" customHeight="1">
      <c r="A414" s="74">
        <v>414</v>
      </c>
      <c r="B414" s="300" t="s">
        <v>34</v>
      </c>
      <c r="C414" s="300" t="s">
        <v>501</v>
      </c>
      <c r="D414" s="86" t="s">
        <v>502</v>
      </c>
      <c r="E414" s="256" t="s">
        <v>528</v>
      </c>
      <c r="F414" s="86" t="s">
        <v>126</v>
      </c>
      <c r="G414" s="86" t="s">
        <v>69</v>
      </c>
      <c r="H414" s="86" t="s">
        <v>110</v>
      </c>
      <c r="I414" s="249">
        <v>13.24</v>
      </c>
      <c r="J414" s="331">
        <f t="shared" si="18"/>
        <v>200</v>
      </c>
      <c r="K414" s="260">
        <v>200</v>
      </c>
      <c r="L414" s="260"/>
      <c r="M414" s="259" t="e">
        <f>IF(K414="nio",0,IF(K414&gt;0,K414*I414/O414,0))*VLOOKUP(B414,'2-Kosten per locatie'!$A$14:$C$21,3,FALSE)</f>
        <v>#DIV/0!</v>
      </c>
      <c r="N414" s="259">
        <f>IF(L414&gt;0,L414*I414/P414,0)*VLOOKUP(B414,'2-Kosten per locatie'!$A$14:$C$21,3,FALSE)</f>
        <v>0</v>
      </c>
      <c r="O414" s="332">
        <f>IF(K414="nio",0,IF(K414&gt;0,VLOOKUP(G414,'3-Productie normen'!A:L,VLOOKUP(K414,'3-Productie normen'!$B$34:$C$41,2,FALSE),FALSE)))</f>
        <v>0</v>
      </c>
      <c r="P414" s="332">
        <f t="shared" si="19"/>
        <v>0</v>
      </c>
      <c r="Q414" s="333"/>
      <c r="S414" s="334">
        <f t="shared" si="20"/>
        <v>2648</v>
      </c>
    </row>
    <row r="415" spans="1:19" ht="14.1" customHeight="1">
      <c r="A415" s="74">
        <v>415</v>
      </c>
      <c r="B415" s="300" t="s">
        <v>34</v>
      </c>
      <c r="C415" s="300" t="s">
        <v>501</v>
      </c>
      <c r="D415" s="86" t="s">
        <v>502</v>
      </c>
      <c r="E415" s="256" t="s">
        <v>529</v>
      </c>
      <c r="F415" s="86" t="s">
        <v>269</v>
      </c>
      <c r="G415" s="86" t="s">
        <v>67</v>
      </c>
      <c r="H415" s="70" t="s">
        <v>113</v>
      </c>
      <c r="I415" s="249">
        <v>122.07</v>
      </c>
      <c r="J415" s="331">
        <f t="shared" si="18"/>
        <v>120</v>
      </c>
      <c r="K415" s="260">
        <v>120</v>
      </c>
      <c r="L415" s="260"/>
      <c r="M415" s="259" t="e">
        <f>IF(K415="nio",0,IF(K415&gt;0,K415*I415/O415,0))*VLOOKUP(B415,'2-Kosten per locatie'!$A$14:$C$21,3,FALSE)</f>
        <v>#DIV/0!</v>
      </c>
      <c r="N415" s="259">
        <f>IF(L415&gt;0,L415*I415/P415,0)*VLOOKUP(B415,'2-Kosten per locatie'!$A$14:$C$21,3,FALSE)</f>
        <v>0</v>
      </c>
      <c r="O415" s="332">
        <f>IF(K415="nio",0,IF(K415&gt;0,VLOOKUP(G415,'3-Productie normen'!A:L,VLOOKUP(K415,'3-Productie normen'!$B$34:$C$41,2,FALSE),FALSE)))</f>
        <v>0</v>
      </c>
      <c r="P415" s="332">
        <f t="shared" si="19"/>
        <v>0</v>
      </c>
      <c r="Q415" s="333"/>
      <c r="S415" s="334">
        <f t="shared" si="20"/>
        <v>14648.4</v>
      </c>
    </row>
    <row r="416" spans="1:19" ht="14.1" customHeight="1">
      <c r="A416" s="74">
        <v>416</v>
      </c>
      <c r="B416" s="300" t="s">
        <v>34</v>
      </c>
      <c r="C416" s="300" t="s">
        <v>501</v>
      </c>
      <c r="D416" s="86" t="s">
        <v>502</v>
      </c>
      <c r="E416" s="256" t="s">
        <v>530</v>
      </c>
      <c r="F416" s="86" t="s">
        <v>509</v>
      </c>
      <c r="G416" s="86" t="s">
        <v>72</v>
      </c>
      <c r="H416" s="70" t="s">
        <v>113</v>
      </c>
      <c r="I416" s="249">
        <v>13.02</v>
      </c>
      <c r="J416" s="331">
        <f t="shared" si="18"/>
        <v>200</v>
      </c>
      <c r="K416" s="260">
        <v>200</v>
      </c>
      <c r="L416" s="260"/>
      <c r="M416" s="259" t="e">
        <f>IF(K416="nio",0,IF(K416&gt;0,K416*I416/O416,0))*VLOOKUP(B416,'2-Kosten per locatie'!$A$14:$C$21,3,FALSE)</f>
        <v>#DIV/0!</v>
      </c>
      <c r="N416" s="259">
        <f>IF(L416&gt;0,L416*I416/P416,0)*VLOOKUP(B416,'2-Kosten per locatie'!$A$14:$C$21,3,FALSE)</f>
        <v>0</v>
      </c>
      <c r="O416" s="332">
        <f>IF(K416="nio",0,IF(K416&gt;0,VLOOKUP(G416,'3-Productie normen'!A:L,VLOOKUP(K416,'3-Productie normen'!$B$34:$C$41,2,FALSE),FALSE)))</f>
        <v>0</v>
      </c>
      <c r="P416" s="332">
        <f t="shared" si="19"/>
        <v>0</v>
      </c>
      <c r="Q416" s="333"/>
      <c r="S416" s="334">
        <f t="shared" si="20"/>
        <v>2604</v>
      </c>
    </row>
    <row r="417" spans="1:20" ht="14.1" customHeight="1">
      <c r="A417" s="74">
        <v>417</v>
      </c>
      <c r="B417" s="300" t="s">
        <v>34</v>
      </c>
      <c r="C417" s="300" t="s">
        <v>501</v>
      </c>
      <c r="D417" s="86" t="s">
        <v>502</v>
      </c>
      <c r="E417" s="256" t="s">
        <v>531</v>
      </c>
      <c r="F417" s="86" t="s">
        <v>194</v>
      </c>
      <c r="G417" s="86" t="s">
        <v>65</v>
      </c>
      <c r="H417" s="70" t="s">
        <v>113</v>
      </c>
      <c r="I417" s="249">
        <v>95.23</v>
      </c>
      <c r="J417" s="331">
        <f t="shared" si="18"/>
        <v>120</v>
      </c>
      <c r="K417" s="260">
        <v>120</v>
      </c>
      <c r="L417" s="260"/>
      <c r="M417" s="259" t="e">
        <f>IF(K417="nio",0,IF(K417&gt;0,K417*I417/O417,0))*VLOOKUP(B417,'2-Kosten per locatie'!$A$14:$C$21,3,FALSE)</f>
        <v>#DIV/0!</v>
      </c>
      <c r="N417" s="259">
        <f>IF(L417&gt;0,L417*I417/P417,0)*VLOOKUP(B417,'2-Kosten per locatie'!$A$14:$C$21,3,FALSE)</f>
        <v>0</v>
      </c>
      <c r="O417" s="332">
        <f>IF(K417="nio",0,IF(K417&gt;0,VLOOKUP(G417,'3-Productie normen'!A:L,VLOOKUP(K417,'3-Productie normen'!$B$34:$C$41,2,FALSE),FALSE)))</f>
        <v>0</v>
      </c>
      <c r="P417" s="332">
        <f t="shared" si="19"/>
        <v>0</v>
      </c>
      <c r="Q417" s="333"/>
      <c r="S417" s="334">
        <f t="shared" si="20"/>
        <v>11427.6</v>
      </c>
    </row>
    <row r="418" spans="1:20" ht="14.1" customHeight="1">
      <c r="A418" s="74">
        <v>418</v>
      </c>
      <c r="B418" s="300" t="s">
        <v>34</v>
      </c>
      <c r="C418" s="300" t="s">
        <v>501</v>
      </c>
      <c r="D418" s="86" t="s">
        <v>502</v>
      </c>
      <c r="E418" s="256" t="s">
        <v>532</v>
      </c>
      <c r="F418" s="86" t="s">
        <v>126</v>
      </c>
      <c r="G418" s="86" t="s">
        <v>69</v>
      </c>
      <c r="H418" s="86" t="s">
        <v>110</v>
      </c>
      <c r="I418" s="249">
        <v>53.72</v>
      </c>
      <c r="J418" s="331">
        <f t="shared" si="18"/>
        <v>200</v>
      </c>
      <c r="K418" s="260">
        <v>200</v>
      </c>
      <c r="L418" s="260"/>
      <c r="M418" s="259" t="e">
        <f>IF(K418="nio",0,IF(K418&gt;0,K418*I418/O418,0))*VLOOKUP(B418,'2-Kosten per locatie'!$A$14:$C$21,3,FALSE)</f>
        <v>#DIV/0!</v>
      </c>
      <c r="N418" s="259">
        <f>IF(L418&gt;0,L418*I418/P418,0)*VLOOKUP(B418,'2-Kosten per locatie'!$A$14:$C$21,3,FALSE)</f>
        <v>0</v>
      </c>
      <c r="O418" s="332">
        <f>IF(K418="nio",0,IF(K418&gt;0,VLOOKUP(G418,'3-Productie normen'!A:L,VLOOKUP(K418,'3-Productie normen'!$B$34:$C$41,2,FALSE),FALSE)))</f>
        <v>0</v>
      </c>
      <c r="P418" s="332">
        <f t="shared" si="19"/>
        <v>0</v>
      </c>
      <c r="Q418" s="333"/>
      <c r="S418" s="334">
        <f t="shared" si="20"/>
        <v>10744</v>
      </c>
    </row>
    <row r="419" spans="1:20" ht="14.1" customHeight="1">
      <c r="A419" s="74">
        <v>419</v>
      </c>
      <c r="B419" s="300" t="s">
        <v>34</v>
      </c>
      <c r="C419" s="300" t="s">
        <v>501</v>
      </c>
      <c r="D419" s="86" t="s">
        <v>502</v>
      </c>
      <c r="E419" s="256" t="s">
        <v>533</v>
      </c>
      <c r="F419" s="86" t="s">
        <v>135</v>
      </c>
      <c r="G419" s="86" t="s">
        <v>70</v>
      </c>
      <c r="H419" s="86" t="s">
        <v>110</v>
      </c>
      <c r="I419" s="249">
        <v>38.58</v>
      </c>
      <c r="J419" s="331">
        <f t="shared" si="18"/>
        <v>120</v>
      </c>
      <c r="K419" s="260">
        <v>120</v>
      </c>
      <c r="L419" s="260"/>
      <c r="M419" s="259" t="e">
        <f>IF(K419="nio",0,IF(K419&gt;0,K419*I419/O419,0))*VLOOKUP(B419,'2-Kosten per locatie'!$A$14:$C$21,3,FALSE)</f>
        <v>#DIV/0!</v>
      </c>
      <c r="N419" s="259">
        <f>IF(L419&gt;0,L419*I419/P419,0)*VLOOKUP(B419,'2-Kosten per locatie'!$A$14:$C$21,3,FALSE)</f>
        <v>0</v>
      </c>
      <c r="O419" s="332">
        <f>IF(K419="nio",0,IF(K419&gt;0,VLOOKUP(G419,'3-Productie normen'!A:L,VLOOKUP(K419,'3-Productie normen'!$B$34:$C$41,2,FALSE),FALSE)))</f>
        <v>0</v>
      </c>
      <c r="P419" s="332">
        <f t="shared" si="19"/>
        <v>0</v>
      </c>
      <c r="Q419" s="333"/>
      <c r="S419" s="334">
        <f t="shared" si="20"/>
        <v>4629.5999999999995</v>
      </c>
    </row>
    <row r="420" spans="1:20" ht="14.1" customHeight="1">
      <c r="A420" s="74">
        <v>420</v>
      </c>
      <c r="B420" s="300" t="s">
        <v>34</v>
      </c>
      <c r="C420" s="300" t="s">
        <v>501</v>
      </c>
      <c r="D420" s="86" t="s">
        <v>502</v>
      </c>
      <c r="E420" s="256" t="s">
        <v>534</v>
      </c>
      <c r="F420" s="86" t="s">
        <v>491</v>
      </c>
      <c r="G420" s="86" t="s">
        <v>61</v>
      </c>
      <c r="H420" s="86" t="s">
        <v>145</v>
      </c>
      <c r="I420" s="249">
        <v>13.32</v>
      </c>
      <c r="J420" s="331">
        <f t="shared" si="18"/>
        <v>400</v>
      </c>
      <c r="K420" s="260">
        <v>200</v>
      </c>
      <c r="L420" s="260">
        <v>200</v>
      </c>
      <c r="M420" s="259" t="e">
        <f>IF(K420="nio",0,IF(K420&gt;0,K420*I420/O420,0))*VLOOKUP(B420,'2-Kosten per locatie'!$A$14:$C$21,3,FALSE)</f>
        <v>#DIV/0!</v>
      </c>
      <c r="N420" s="259" t="e">
        <f>IF(L420&gt;0,L420*I420/P420,0)*VLOOKUP(B420,'2-Kosten per locatie'!$A$14:$C$21,3,FALSE)</f>
        <v>#DIV/0!</v>
      </c>
      <c r="O420" s="332">
        <f>IF(K420="nio",0,IF(K420&gt;0,VLOOKUP(G420,'3-Productie normen'!A:L,VLOOKUP(K420,'3-Productie normen'!$B$34:$C$41,2,FALSE),FALSE)))</f>
        <v>0</v>
      </c>
      <c r="P420" s="332">
        <f t="shared" si="19"/>
        <v>0</v>
      </c>
      <c r="Q420" s="333"/>
      <c r="S420" s="334">
        <f t="shared" si="20"/>
        <v>5328</v>
      </c>
    </row>
    <row r="421" spans="1:20" ht="14.1" customHeight="1">
      <c r="A421" s="74">
        <v>421</v>
      </c>
      <c r="B421" s="300" t="s">
        <v>34</v>
      </c>
      <c r="C421" s="300" t="s">
        <v>501</v>
      </c>
      <c r="D421" s="86" t="s">
        <v>502</v>
      </c>
      <c r="E421" s="256" t="s">
        <v>535</v>
      </c>
      <c r="F421" s="86" t="s">
        <v>269</v>
      </c>
      <c r="G421" s="86" t="s">
        <v>67</v>
      </c>
      <c r="H421" s="70" t="s">
        <v>113</v>
      </c>
      <c r="I421" s="249">
        <v>160.59</v>
      </c>
      <c r="J421" s="331">
        <f t="shared" si="18"/>
        <v>120</v>
      </c>
      <c r="K421" s="260">
        <v>120</v>
      </c>
      <c r="L421" s="260"/>
      <c r="M421" s="259" t="e">
        <f>IF(K421="nio",0,IF(K421&gt;0,K421*I421/O421,0))*VLOOKUP(B421,'2-Kosten per locatie'!$A$14:$C$21,3,FALSE)</f>
        <v>#DIV/0!</v>
      </c>
      <c r="N421" s="259">
        <f>IF(L421&gt;0,L421*I421/P421,0)*VLOOKUP(B421,'2-Kosten per locatie'!$A$14:$C$21,3,FALSE)</f>
        <v>0</v>
      </c>
      <c r="O421" s="332">
        <f>IF(K421="nio",0,IF(K421&gt;0,VLOOKUP(G421,'3-Productie normen'!A:L,VLOOKUP(K421,'3-Productie normen'!$B$34:$C$41,2,FALSE),FALSE)))</f>
        <v>0</v>
      </c>
      <c r="P421" s="332">
        <f t="shared" si="19"/>
        <v>0</v>
      </c>
      <c r="Q421" s="333"/>
      <c r="S421" s="334">
        <f t="shared" si="20"/>
        <v>19270.8</v>
      </c>
    </row>
    <row r="422" spans="1:20" ht="14.1" customHeight="1">
      <c r="A422" s="74">
        <v>422</v>
      </c>
      <c r="B422" s="300" t="s">
        <v>34</v>
      </c>
      <c r="C422" s="300" t="s">
        <v>501</v>
      </c>
      <c r="D422" s="86" t="s">
        <v>502</v>
      </c>
      <c r="E422" s="256" t="s">
        <v>536</v>
      </c>
      <c r="F422" s="86" t="s">
        <v>126</v>
      </c>
      <c r="G422" s="86" t="s">
        <v>69</v>
      </c>
      <c r="H422" s="86" t="s">
        <v>110</v>
      </c>
      <c r="I422" s="249">
        <v>25.2</v>
      </c>
      <c r="J422" s="331">
        <f t="shared" si="18"/>
        <v>200</v>
      </c>
      <c r="K422" s="260">
        <v>200</v>
      </c>
      <c r="L422" s="260"/>
      <c r="M422" s="259" t="e">
        <f>IF(K422="nio",0,IF(K422&gt;0,K422*I422/O422,0))*VLOOKUP(B422,'2-Kosten per locatie'!$A$14:$C$21,3,FALSE)</f>
        <v>#DIV/0!</v>
      </c>
      <c r="N422" s="259">
        <f>IF(L422&gt;0,L422*I422/P422,0)*VLOOKUP(B422,'2-Kosten per locatie'!$A$14:$C$21,3,FALSE)</f>
        <v>0</v>
      </c>
      <c r="O422" s="332">
        <f>IF(K422="nio",0,IF(K422&gt;0,VLOOKUP(G422,'3-Productie normen'!A:L,VLOOKUP(K422,'3-Productie normen'!$B$34:$C$41,2,FALSE),FALSE)))</f>
        <v>0</v>
      </c>
      <c r="P422" s="332">
        <f t="shared" si="19"/>
        <v>0</v>
      </c>
      <c r="Q422" s="333"/>
      <c r="S422" s="334">
        <f t="shared" ref="S422:S485" si="21">J422*I422</f>
        <v>5040</v>
      </c>
      <c r="T422" s="14"/>
    </row>
    <row r="423" spans="1:20" ht="14.1" customHeight="1">
      <c r="A423" s="74">
        <v>423</v>
      </c>
      <c r="B423" s="300" t="s">
        <v>34</v>
      </c>
      <c r="C423" s="300" t="s">
        <v>501</v>
      </c>
      <c r="D423" s="86" t="s">
        <v>502</v>
      </c>
      <c r="E423" s="256" t="s">
        <v>537</v>
      </c>
      <c r="F423" s="86" t="s">
        <v>185</v>
      </c>
      <c r="G423" s="86" t="s">
        <v>74</v>
      </c>
      <c r="H423" s="70" t="s">
        <v>113</v>
      </c>
      <c r="I423" s="249">
        <v>10.199999999999999</v>
      </c>
      <c r="J423" s="331">
        <f t="shared" si="18"/>
        <v>0</v>
      </c>
      <c r="K423" s="260" t="s">
        <v>120</v>
      </c>
      <c r="L423" s="260"/>
      <c r="M423" s="259">
        <f>IF(K423="nio",0,IF(K423&gt;0,K423*I423/O423,0))*VLOOKUP(B423,'2-Kosten per locatie'!$A$14:$C$21,3,FALSE)</f>
        <v>0</v>
      </c>
      <c r="N423" s="259">
        <f>IF(L423&gt;0,L423*I423/P423,0)*VLOOKUP(B423,'2-Kosten per locatie'!$A$14:$C$21,3,FALSE)</f>
        <v>0</v>
      </c>
      <c r="O423" s="332">
        <f>IF(K423="nio",0,IF(K423&gt;0,VLOOKUP(G423,'3-Productie normen'!A:L,VLOOKUP(K423,'3-Productie normen'!$B$34:$C$41,2,FALSE),FALSE)))</f>
        <v>0</v>
      </c>
      <c r="P423" s="332">
        <f t="shared" si="19"/>
        <v>0</v>
      </c>
      <c r="Q423" s="333"/>
      <c r="S423" s="334">
        <f t="shared" si="21"/>
        <v>0</v>
      </c>
      <c r="T423" s="14"/>
    </row>
    <row r="424" spans="1:20" ht="14.1" customHeight="1">
      <c r="A424" s="74">
        <v>424</v>
      </c>
      <c r="B424" s="300" t="s">
        <v>34</v>
      </c>
      <c r="C424" s="300" t="s">
        <v>501</v>
      </c>
      <c r="D424" s="86" t="s">
        <v>538</v>
      </c>
      <c r="E424" s="256" t="s">
        <v>539</v>
      </c>
      <c r="F424" s="86" t="s">
        <v>279</v>
      </c>
      <c r="G424" s="86" t="s">
        <v>64</v>
      </c>
      <c r="H424" s="70" t="s">
        <v>113</v>
      </c>
      <c r="I424" s="249">
        <v>51.59</v>
      </c>
      <c r="J424" s="331">
        <f t="shared" si="18"/>
        <v>120</v>
      </c>
      <c r="K424" s="260">
        <v>120</v>
      </c>
      <c r="L424" s="260"/>
      <c r="M424" s="259" t="e">
        <f>IF(K424="nio",0,IF(K424&gt;0,K424*I424/O424,0))*VLOOKUP(B424,'2-Kosten per locatie'!$A$14:$C$21,3,FALSE)</f>
        <v>#DIV/0!</v>
      </c>
      <c r="N424" s="259">
        <f>IF(L424&gt;0,L424*I424/P424,0)*VLOOKUP(B424,'2-Kosten per locatie'!$A$14:$C$21,3,FALSE)</f>
        <v>0</v>
      </c>
      <c r="O424" s="332">
        <f>IF(K424="nio",0,IF(K424&gt;0,VLOOKUP(G424,'3-Productie normen'!A:L,VLOOKUP(K424,'3-Productie normen'!$B$34:$C$41,2,FALSE),FALSE)))</f>
        <v>0</v>
      </c>
      <c r="P424" s="332">
        <f t="shared" si="19"/>
        <v>0</v>
      </c>
      <c r="Q424" s="333"/>
      <c r="S424" s="334">
        <f t="shared" si="21"/>
        <v>6190.8</v>
      </c>
      <c r="T424" s="14"/>
    </row>
    <row r="425" spans="1:20" ht="14.1" customHeight="1">
      <c r="A425" s="74">
        <v>425</v>
      </c>
      <c r="B425" s="300" t="s">
        <v>34</v>
      </c>
      <c r="C425" s="300" t="s">
        <v>501</v>
      </c>
      <c r="D425" s="86" t="s">
        <v>538</v>
      </c>
      <c r="E425" s="256" t="s">
        <v>540</v>
      </c>
      <c r="F425" s="86" t="s">
        <v>279</v>
      </c>
      <c r="G425" s="86" t="s">
        <v>64</v>
      </c>
      <c r="H425" s="70" t="s">
        <v>113</v>
      </c>
      <c r="I425" s="249">
        <v>54.7</v>
      </c>
      <c r="J425" s="331">
        <f t="shared" si="18"/>
        <v>120</v>
      </c>
      <c r="K425" s="260">
        <v>120</v>
      </c>
      <c r="L425" s="260"/>
      <c r="M425" s="259" t="e">
        <f>IF(K425="nio",0,IF(K425&gt;0,K425*I425/O425,0))*VLOOKUP(B425,'2-Kosten per locatie'!$A$14:$C$21,3,FALSE)</f>
        <v>#DIV/0!</v>
      </c>
      <c r="N425" s="259">
        <f>IF(L425&gt;0,L425*I425/P425,0)*VLOOKUP(B425,'2-Kosten per locatie'!$A$14:$C$21,3,FALSE)</f>
        <v>0</v>
      </c>
      <c r="O425" s="332">
        <f>IF(K425="nio",0,IF(K425&gt;0,VLOOKUP(G425,'3-Productie normen'!A:L,VLOOKUP(K425,'3-Productie normen'!$B$34:$C$41,2,FALSE),FALSE)))</f>
        <v>0</v>
      </c>
      <c r="P425" s="332">
        <f t="shared" si="19"/>
        <v>0</v>
      </c>
      <c r="Q425" s="333"/>
      <c r="S425" s="334">
        <f t="shared" si="21"/>
        <v>6564</v>
      </c>
      <c r="T425" s="14"/>
    </row>
    <row r="426" spans="1:20" ht="14.1" customHeight="1">
      <c r="A426" s="74">
        <v>426</v>
      </c>
      <c r="B426" s="300" t="s">
        <v>34</v>
      </c>
      <c r="C426" s="300" t="s">
        <v>501</v>
      </c>
      <c r="D426" s="86" t="s">
        <v>538</v>
      </c>
      <c r="E426" s="256" t="s">
        <v>541</v>
      </c>
      <c r="F426" s="86" t="s">
        <v>279</v>
      </c>
      <c r="G426" s="86" t="s">
        <v>64</v>
      </c>
      <c r="H426" s="70" t="s">
        <v>113</v>
      </c>
      <c r="I426" s="249">
        <v>54.7</v>
      </c>
      <c r="J426" s="331">
        <f t="shared" si="18"/>
        <v>120</v>
      </c>
      <c r="K426" s="260">
        <v>120</v>
      </c>
      <c r="L426" s="260"/>
      <c r="M426" s="259" t="e">
        <f>IF(K426="nio",0,IF(K426&gt;0,K426*I426/O426,0))*VLOOKUP(B426,'2-Kosten per locatie'!$A$14:$C$21,3,FALSE)</f>
        <v>#DIV/0!</v>
      </c>
      <c r="N426" s="259">
        <f>IF(L426&gt;0,L426*I426/P426,0)*VLOOKUP(B426,'2-Kosten per locatie'!$A$14:$C$21,3,FALSE)</f>
        <v>0</v>
      </c>
      <c r="O426" s="332">
        <f>IF(K426="nio",0,IF(K426&gt;0,VLOOKUP(G426,'3-Productie normen'!A:L,VLOOKUP(K426,'3-Productie normen'!$B$34:$C$41,2,FALSE),FALSE)))</f>
        <v>0</v>
      </c>
      <c r="P426" s="332">
        <f t="shared" si="19"/>
        <v>0</v>
      </c>
      <c r="Q426" s="333"/>
      <c r="S426" s="334">
        <f t="shared" si="21"/>
        <v>6564</v>
      </c>
      <c r="T426" s="14"/>
    </row>
    <row r="427" spans="1:20" ht="14.1" customHeight="1">
      <c r="A427" s="74">
        <v>427</v>
      </c>
      <c r="B427" s="300" t="s">
        <v>34</v>
      </c>
      <c r="C427" s="300" t="s">
        <v>501</v>
      </c>
      <c r="D427" s="86" t="s">
        <v>538</v>
      </c>
      <c r="E427" s="256" t="s">
        <v>542</v>
      </c>
      <c r="F427" s="86" t="s">
        <v>126</v>
      </c>
      <c r="G427" s="86" t="s">
        <v>69</v>
      </c>
      <c r="H427" s="86" t="s">
        <v>110</v>
      </c>
      <c r="I427" s="249">
        <v>27.33</v>
      </c>
      <c r="J427" s="331">
        <f t="shared" si="18"/>
        <v>200</v>
      </c>
      <c r="K427" s="260">
        <v>200</v>
      </c>
      <c r="L427" s="260"/>
      <c r="M427" s="259" t="e">
        <f>IF(K427="nio",0,IF(K427&gt;0,K427*I427/O427,0))*VLOOKUP(B427,'2-Kosten per locatie'!$A$14:$C$21,3,FALSE)</f>
        <v>#DIV/0!</v>
      </c>
      <c r="N427" s="259">
        <f>IF(L427&gt;0,L427*I427/P427,0)*VLOOKUP(B427,'2-Kosten per locatie'!$A$14:$C$21,3,FALSE)</f>
        <v>0</v>
      </c>
      <c r="O427" s="332">
        <f>IF(K427="nio",0,IF(K427&gt;0,VLOOKUP(G427,'3-Productie normen'!A:L,VLOOKUP(K427,'3-Productie normen'!$B$34:$C$41,2,FALSE),FALSE)))</f>
        <v>0</v>
      </c>
      <c r="P427" s="332">
        <f t="shared" si="19"/>
        <v>0</v>
      </c>
      <c r="Q427" s="333"/>
      <c r="S427" s="334">
        <f t="shared" si="21"/>
        <v>5466</v>
      </c>
    </row>
    <row r="428" spans="1:20" ht="14.1" customHeight="1">
      <c r="A428" s="74">
        <v>428</v>
      </c>
      <c r="B428" s="300" t="s">
        <v>34</v>
      </c>
      <c r="C428" s="300" t="s">
        <v>501</v>
      </c>
      <c r="D428" s="86" t="s">
        <v>538</v>
      </c>
      <c r="E428" s="256" t="s">
        <v>543</v>
      </c>
      <c r="F428" s="86" t="s">
        <v>126</v>
      </c>
      <c r="G428" s="86" t="s">
        <v>69</v>
      </c>
      <c r="H428" s="86" t="s">
        <v>110</v>
      </c>
      <c r="I428" s="249">
        <v>16.16</v>
      </c>
      <c r="J428" s="331">
        <f t="shared" si="18"/>
        <v>200</v>
      </c>
      <c r="K428" s="260">
        <v>200</v>
      </c>
      <c r="L428" s="260"/>
      <c r="M428" s="259" t="e">
        <f>IF(K428="nio",0,IF(K428&gt;0,K428*I428/O428,0))*VLOOKUP(B428,'2-Kosten per locatie'!$A$14:$C$21,3,FALSE)</f>
        <v>#DIV/0!</v>
      </c>
      <c r="N428" s="259">
        <f>IF(L428&gt;0,L428*I428/P428,0)*VLOOKUP(B428,'2-Kosten per locatie'!$A$14:$C$21,3,FALSE)</f>
        <v>0</v>
      </c>
      <c r="O428" s="332">
        <f>IF(K428="nio",0,IF(K428&gt;0,VLOOKUP(G428,'3-Productie normen'!A:L,VLOOKUP(K428,'3-Productie normen'!$B$34:$C$41,2,FALSE),FALSE)))</f>
        <v>0</v>
      </c>
      <c r="P428" s="332">
        <f t="shared" si="19"/>
        <v>0</v>
      </c>
      <c r="Q428" s="333"/>
      <c r="S428" s="334">
        <f t="shared" si="21"/>
        <v>3232</v>
      </c>
    </row>
    <row r="429" spans="1:20" ht="14.1" customHeight="1">
      <c r="A429" s="74">
        <v>429</v>
      </c>
      <c r="B429" s="300" t="s">
        <v>34</v>
      </c>
      <c r="C429" s="300" t="s">
        <v>501</v>
      </c>
      <c r="D429" s="86" t="s">
        <v>538</v>
      </c>
      <c r="E429" s="256" t="s">
        <v>544</v>
      </c>
      <c r="F429" s="86" t="s">
        <v>269</v>
      </c>
      <c r="G429" s="86" t="s">
        <v>67</v>
      </c>
      <c r="H429" s="70" t="s">
        <v>113</v>
      </c>
      <c r="I429" s="249">
        <v>116.04</v>
      </c>
      <c r="J429" s="331">
        <f t="shared" si="18"/>
        <v>120</v>
      </c>
      <c r="K429" s="260">
        <v>120</v>
      </c>
      <c r="L429" s="260"/>
      <c r="M429" s="259" t="e">
        <f>IF(K429="nio",0,IF(K429&gt;0,K429*I429/O429,0))*VLOOKUP(B429,'2-Kosten per locatie'!$A$14:$C$21,3,FALSE)</f>
        <v>#DIV/0!</v>
      </c>
      <c r="N429" s="259">
        <f>IF(L429&gt;0,L429*I429/P429,0)*VLOOKUP(B429,'2-Kosten per locatie'!$A$14:$C$21,3,FALSE)</f>
        <v>0</v>
      </c>
      <c r="O429" s="332">
        <f>IF(K429="nio",0,IF(K429&gt;0,VLOOKUP(G429,'3-Productie normen'!A:L,VLOOKUP(K429,'3-Productie normen'!$B$34:$C$41,2,FALSE),FALSE)))</f>
        <v>0</v>
      </c>
      <c r="P429" s="332">
        <f t="shared" si="19"/>
        <v>0</v>
      </c>
      <c r="Q429" s="333"/>
      <c r="S429" s="334">
        <f t="shared" si="21"/>
        <v>13924.800000000001</v>
      </c>
    </row>
    <row r="430" spans="1:20" ht="14.1" customHeight="1">
      <c r="A430" s="74">
        <v>430</v>
      </c>
      <c r="B430" s="300" t="s">
        <v>34</v>
      </c>
      <c r="C430" s="300" t="s">
        <v>501</v>
      </c>
      <c r="D430" s="86" t="s">
        <v>538</v>
      </c>
      <c r="E430" s="256" t="s">
        <v>545</v>
      </c>
      <c r="F430" s="86" t="s">
        <v>185</v>
      </c>
      <c r="G430" s="86" t="s">
        <v>74</v>
      </c>
      <c r="H430" s="70" t="s">
        <v>113</v>
      </c>
      <c r="I430" s="249">
        <v>19.73</v>
      </c>
      <c r="J430" s="331">
        <f t="shared" si="18"/>
        <v>0</v>
      </c>
      <c r="K430" s="260" t="s">
        <v>120</v>
      </c>
      <c r="L430" s="260"/>
      <c r="M430" s="259">
        <f>IF(K430="nio",0,IF(K430&gt;0,K430*I430/O430,0))*VLOOKUP(B430,'2-Kosten per locatie'!$A$14:$C$21,3,FALSE)</f>
        <v>0</v>
      </c>
      <c r="N430" s="259">
        <f>IF(L430&gt;0,L430*I430/P430,0)*VLOOKUP(B430,'2-Kosten per locatie'!$A$14:$C$21,3,FALSE)</f>
        <v>0</v>
      </c>
      <c r="O430" s="332">
        <f>IF(K430="nio",0,IF(K430&gt;0,VLOOKUP(G430,'3-Productie normen'!A:L,VLOOKUP(K430,'3-Productie normen'!$B$34:$C$41,2,FALSE),FALSE)))</f>
        <v>0</v>
      </c>
      <c r="P430" s="332">
        <f t="shared" si="19"/>
        <v>0</v>
      </c>
      <c r="Q430" s="333"/>
      <c r="S430" s="334">
        <f t="shared" si="21"/>
        <v>0</v>
      </c>
    </row>
    <row r="431" spans="1:20" ht="14.1" customHeight="1">
      <c r="A431" s="74">
        <v>431</v>
      </c>
      <c r="B431" s="300" t="s">
        <v>34</v>
      </c>
      <c r="C431" s="300" t="s">
        <v>501</v>
      </c>
      <c r="D431" s="86" t="s">
        <v>538</v>
      </c>
      <c r="E431" s="256" t="s">
        <v>546</v>
      </c>
      <c r="F431" s="86" t="s">
        <v>185</v>
      </c>
      <c r="G431" s="86" t="s">
        <v>74</v>
      </c>
      <c r="H431" s="70" t="s">
        <v>113</v>
      </c>
      <c r="I431" s="249">
        <v>19.809999999999999</v>
      </c>
      <c r="J431" s="331">
        <f t="shared" si="18"/>
        <v>0</v>
      </c>
      <c r="K431" s="260" t="s">
        <v>120</v>
      </c>
      <c r="L431" s="260"/>
      <c r="M431" s="259">
        <f>IF(K431="nio",0,IF(K431&gt;0,K431*I431/O431,0))*VLOOKUP(B431,'2-Kosten per locatie'!$A$14:$C$21,3,FALSE)</f>
        <v>0</v>
      </c>
      <c r="N431" s="259">
        <f>IF(L431&gt;0,L431*I431/P431,0)*VLOOKUP(B431,'2-Kosten per locatie'!$A$14:$C$21,3,FALSE)</f>
        <v>0</v>
      </c>
      <c r="O431" s="332">
        <f>IF(K431="nio",0,IF(K431&gt;0,VLOOKUP(G431,'3-Productie normen'!A:L,VLOOKUP(K431,'3-Productie normen'!$B$34:$C$41,2,FALSE),FALSE)))</f>
        <v>0</v>
      </c>
      <c r="P431" s="332">
        <f t="shared" si="19"/>
        <v>0</v>
      </c>
      <c r="Q431" s="333"/>
      <c r="S431" s="334">
        <f t="shared" si="21"/>
        <v>0</v>
      </c>
    </row>
    <row r="432" spans="1:20" ht="14.1" customHeight="1">
      <c r="A432" s="74">
        <v>432</v>
      </c>
      <c r="B432" s="300" t="s">
        <v>34</v>
      </c>
      <c r="C432" s="300" t="s">
        <v>501</v>
      </c>
      <c r="D432" s="86" t="s">
        <v>538</v>
      </c>
      <c r="E432" s="256" t="s">
        <v>547</v>
      </c>
      <c r="F432" s="86" t="s">
        <v>190</v>
      </c>
      <c r="G432" s="86" t="s">
        <v>66</v>
      </c>
      <c r="H432" s="70" t="s">
        <v>113</v>
      </c>
      <c r="I432" s="249">
        <v>116.03</v>
      </c>
      <c r="J432" s="331">
        <f t="shared" si="18"/>
        <v>120</v>
      </c>
      <c r="K432" s="260">
        <v>120</v>
      </c>
      <c r="L432" s="260"/>
      <c r="M432" s="259" t="e">
        <f>IF(K432="nio",0,IF(K432&gt;0,K432*I432/O432,0))*VLOOKUP(B432,'2-Kosten per locatie'!$A$14:$C$21,3,FALSE)</f>
        <v>#DIV/0!</v>
      </c>
      <c r="N432" s="259">
        <f>IF(L432&gt;0,L432*I432/P432,0)*VLOOKUP(B432,'2-Kosten per locatie'!$A$14:$C$21,3,FALSE)</f>
        <v>0</v>
      </c>
      <c r="O432" s="332">
        <f>IF(K432="nio",0,IF(K432&gt;0,VLOOKUP(G432,'3-Productie normen'!A:L,VLOOKUP(K432,'3-Productie normen'!$B$34:$C$41,2,FALSE),FALSE)))</f>
        <v>0</v>
      </c>
      <c r="P432" s="332">
        <f t="shared" si="19"/>
        <v>0</v>
      </c>
      <c r="Q432" s="333"/>
      <c r="S432" s="334">
        <f t="shared" si="21"/>
        <v>13923.6</v>
      </c>
    </row>
    <row r="433" spans="1:19" ht="14.1" customHeight="1">
      <c r="A433" s="74">
        <v>433</v>
      </c>
      <c r="B433" s="300" t="s">
        <v>34</v>
      </c>
      <c r="C433" s="300" t="s">
        <v>501</v>
      </c>
      <c r="D433" s="86" t="s">
        <v>538</v>
      </c>
      <c r="E433" s="256" t="s">
        <v>548</v>
      </c>
      <c r="F433" s="86" t="s">
        <v>185</v>
      </c>
      <c r="G433" s="86" t="s">
        <v>74</v>
      </c>
      <c r="H433" s="70" t="s">
        <v>113</v>
      </c>
      <c r="I433" s="249">
        <v>1.46</v>
      </c>
      <c r="J433" s="331">
        <f t="shared" si="18"/>
        <v>0</v>
      </c>
      <c r="K433" s="260" t="s">
        <v>120</v>
      </c>
      <c r="L433" s="260"/>
      <c r="M433" s="259">
        <f>IF(K433="nio",0,IF(K433&gt;0,K433*I433/O433,0))*VLOOKUP(B433,'2-Kosten per locatie'!$A$14:$C$21,3,FALSE)</f>
        <v>0</v>
      </c>
      <c r="N433" s="259">
        <f>IF(L433&gt;0,L433*I433/P433,0)*VLOOKUP(B433,'2-Kosten per locatie'!$A$14:$C$21,3,FALSE)</f>
        <v>0</v>
      </c>
      <c r="O433" s="332">
        <f>IF(K433="nio",0,IF(K433&gt;0,VLOOKUP(G433,'3-Productie normen'!A:L,VLOOKUP(K433,'3-Productie normen'!$B$34:$C$41,2,FALSE),FALSE)))</f>
        <v>0</v>
      </c>
      <c r="P433" s="332">
        <f t="shared" si="19"/>
        <v>0</v>
      </c>
      <c r="Q433" s="333"/>
      <c r="S433" s="334">
        <f t="shared" si="21"/>
        <v>0</v>
      </c>
    </row>
    <row r="434" spans="1:19" ht="14.1" customHeight="1">
      <c r="A434" s="74">
        <v>434</v>
      </c>
      <c r="B434" s="300" t="s">
        <v>34</v>
      </c>
      <c r="C434" s="300" t="s">
        <v>501</v>
      </c>
      <c r="D434" s="86" t="s">
        <v>538</v>
      </c>
      <c r="E434" s="256" t="s">
        <v>549</v>
      </c>
      <c r="F434" s="86" t="s">
        <v>194</v>
      </c>
      <c r="G434" s="86" t="s">
        <v>65</v>
      </c>
      <c r="H434" s="70" t="s">
        <v>113</v>
      </c>
      <c r="I434" s="249">
        <v>84.08</v>
      </c>
      <c r="J434" s="331">
        <f t="shared" si="18"/>
        <v>120</v>
      </c>
      <c r="K434" s="260">
        <v>120</v>
      </c>
      <c r="L434" s="260"/>
      <c r="M434" s="259" t="e">
        <f>IF(K434="nio",0,IF(K434&gt;0,K434*I434/O434,0))*VLOOKUP(B434,'2-Kosten per locatie'!$A$14:$C$21,3,FALSE)</f>
        <v>#DIV/0!</v>
      </c>
      <c r="N434" s="259">
        <f>IF(L434&gt;0,L434*I434/P434,0)*VLOOKUP(B434,'2-Kosten per locatie'!$A$14:$C$21,3,FALSE)</f>
        <v>0</v>
      </c>
      <c r="O434" s="332">
        <f>IF(K434="nio",0,IF(K434&gt;0,VLOOKUP(G434,'3-Productie normen'!A:L,VLOOKUP(K434,'3-Productie normen'!$B$34:$C$41,2,FALSE),FALSE)))</f>
        <v>0</v>
      </c>
      <c r="P434" s="332">
        <f t="shared" si="19"/>
        <v>0</v>
      </c>
      <c r="Q434" s="333"/>
      <c r="S434" s="334">
        <f t="shared" si="21"/>
        <v>10089.6</v>
      </c>
    </row>
    <row r="435" spans="1:19" ht="14.1" customHeight="1">
      <c r="A435" s="74">
        <v>435</v>
      </c>
      <c r="B435" s="300" t="s">
        <v>34</v>
      </c>
      <c r="C435" s="300" t="s">
        <v>501</v>
      </c>
      <c r="D435" s="86" t="s">
        <v>538</v>
      </c>
      <c r="E435" s="256" t="s">
        <v>550</v>
      </c>
      <c r="F435" s="86" t="s">
        <v>185</v>
      </c>
      <c r="G435" s="86" t="s">
        <v>74</v>
      </c>
      <c r="H435" s="70" t="s">
        <v>113</v>
      </c>
      <c r="I435" s="249">
        <v>11.78</v>
      </c>
      <c r="J435" s="331">
        <f t="shared" si="18"/>
        <v>0</v>
      </c>
      <c r="K435" s="260" t="s">
        <v>120</v>
      </c>
      <c r="L435" s="260"/>
      <c r="M435" s="259">
        <f>IF(K435="nio",0,IF(K435&gt;0,K435*I435/O435,0))*VLOOKUP(B435,'2-Kosten per locatie'!$A$14:$C$21,3,FALSE)</f>
        <v>0</v>
      </c>
      <c r="N435" s="259">
        <f>IF(L435&gt;0,L435*I435/P435,0)*VLOOKUP(B435,'2-Kosten per locatie'!$A$14:$C$21,3,FALSE)</f>
        <v>0</v>
      </c>
      <c r="O435" s="332">
        <f>IF(K435="nio",0,IF(K435&gt;0,VLOOKUP(G435,'3-Productie normen'!A:L,VLOOKUP(K435,'3-Productie normen'!$B$34:$C$41,2,FALSE),FALSE)))</f>
        <v>0</v>
      </c>
      <c r="P435" s="332">
        <f t="shared" si="19"/>
        <v>0</v>
      </c>
      <c r="Q435" s="333"/>
      <c r="S435" s="334">
        <f t="shared" si="21"/>
        <v>0</v>
      </c>
    </row>
    <row r="436" spans="1:19" ht="14.1" customHeight="1">
      <c r="A436" s="74">
        <v>436</v>
      </c>
      <c r="B436" s="300" t="s">
        <v>34</v>
      </c>
      <c r="C436" s="300" t="s">
        <v>501</v>
      </c>
      <c r="D436" s="86" t="s">
        <v>538</v>
      </c>
      <c r="E436" s="256" t="s">
        <v>551</v>
      </c>
      <c r="F436" s="86" t="s">
        <v>190</v>
      </c>
      <c r="G436" s="86" t="s">
        <v>66</v>
      </c>
      <c r="H436" s="70" t="s">
        <v>113</v>
      </c>
      <c r="I436" s="249">
        <v>156.63999999999999</v>
      </c>
      <c r="J436" s="331">
        <f t="shared" si="18"/>
        <v>120</v>
      </c>
      <c r="K436" s="260">
        <v>120</v>
      </c>
      <c r="L436" s="260"/>
      <c r="M436" s="259" t="e">
        <f>IF(K436="nio",0,IF(K436&gt;0,K436*I436/O436,0))*VLOOKUP(B436,'2-Kosten per locatie'!$A$14:$C$21,3,FALSE)</f>
        <v>#DIV/0!</v>
      </c>
      <c r="N436" s="259">
        <f>IF(L436&gt;0,L436*I436/P436,0)*VLOOKUP(B436,'2-Kosten per locatie'!$A$14:$C$21,3,FALSE)</f>
        <v>0</v>
      </c>
      <c r="O436" s="332">
        <f>IF(K436="nio",0,IF(K436&gt;0,VLOOKUP(G436,'3-Productie normen'!A:L,VLOOKUP(K436,'3-Productie normen'!$B$34:$C$41,2,FALSE),FALSE)))</f>
        <v>0</v>
      </c>
      <c r="P436" s="332">
        <f t="shared" si="19"/>
        <v>0</v>
      </c>
      <c r="Q436" s="333"/>
      <c r="S436" s="334">
        <f t="shared" si="21"/>
        <v>18796.8</v>
      </c>
    </row>
    <row r="437" spans="1:19" ht="14.1" customHeight="1">
      <c r="A437" s="74">
        <v>437</v>
      </c>
      <c r="B437" s="300" t="s">
        <v>34</v>
      </c>
      <c r="C437" s="300" t="s">
        <v>501</v>
      </c>
      <c r="D437" s="86" t="s">
        <v>538</v>
      </c>
      <c r="E437" s="256" t="s">
        <v>552</v>
      </c>
      <c r="F437" s="86" t="s">
        <v>126</v>
      </c>
      <c r="G437" s="86" t="s">
        <v>69</v>
      </c>
      <c r="H437" s="70" t="s">
        <v>113</v>
      </c>
      <c r="I437" s="249">
        <v>32.630000000000003</v>
      </c>
      <c r="J437" s="331">
        <f t="shared" si="18"/>
        <v>200</v>
      </c>
      <c r="K437" s="260">
        <v>200</v>
      </c>
      <c r="L437" s="260"/>
      <c r="M437" s="259" t="e">
        <f>IF(K437="nio",0,IF(K437&gt;0,K437*I437/O437,0))*VLOOKUP(B437,'2-Kosten per locatie'!$A$14:$C$21,3,FALSE)</f>
        <v>#DIV/0!</v>
      </c>
      <c r="N437" s="259">
        <f>IF(L437&gt;0,L437*I437/P437,0)*VLOOKUP(B437,'2-Kosten per locatie'!$A$14:$C$21,3,FALSE)</f>
        <v>0</v>
      </c>
      <c r="O437" s="332">
        <f>IF(K437="nio",0,IF(K437&gt;0,VLOOKUP(G437,'3-Productie normen'!A:L,VLOOKUP(K437,'3-Productie normen'!$B$34:$C$41,2,FALSE),FALSE)))</f>
        <v>0</v>
      </c>
      <c r="P437" s="332">
        <f t="shared" si="19"/>
        <v>0</v>
      </c>
      <c r="Q437" s="333"/>
      <c r="S437" s="334">
        <f t="shared" si="21"/>
        <v>6526.0000000000009</v>
      </c>
    </row>
    <row r="438" spans="1:19" ht="14.1" customHeight="1">
      <c r="A438" s="74">
        <v>438</v>
      </c>
      <c r="B438" s="300" t="s">
        <v>34</v>
      </c>
      <c r="C438" s="300" t="s">
        <v>501</v>
      </c>
      <c r="D438" s="86" t="s">
        <v>538</v>
      </c>
      <c r="E438" s="256" t="s">
        <v>553</v>
      </c>
      <c r="F438" s="86" t="s">
        <v>279</v>
      </c>
      <c r="G438" s="86" t="s">
        <v>64</v>
      </c>
      <c r="H438" s="70" t="s">
        <v>113</v>
      </c>
      <c r="I438" s="249">
        <v>51.1</v>
      </c>
      <c r="J438" s="331">
        <f t="shared" si="18"/>
        <v>120</v>
      </c>
      <c r="K438" s="260">
        <v>120</v>
      </c>
      <c r="L438" s="260"/>
      <c r="M438" s="259" t="e">
        <f>IF(K438="nio",0,IF(K438&gt;0,K438*I438/O438,0))*VLOOKUP(B438,'2-Kosten per locatie'!$A$14:$C$21,3,FALSE)</f>
        <v>#DIV/0!</v>
      </c>
      <c r="N438" s="259">
        <f>IF(L438&gt;0,L438*I438/P438,0)*VLOOKUP(B438,'2-Kosten per locatie'!$A$14:$C$21,3,FALSE)</f>
        <v>0</v>
      </c>
      <c r="O438" s="332">
        <f>IF(K438="nio",0,IF(K438&gt;0,VLOOKUP(G438,'3-Productie normen'!A:L,VLOOKUP(K438,'3-Productie normen'!$B$34:$C$41,2,FALSE),FALSE)))</f>
        <v>0</v>
      </c>
      <c r="P438" s="332">
        <f t="shared" si="19"/>
        <v>0</v>
      </c>
      <c r="Q438" s="333"/>
      <c r="S438" s="334">
        <f t="shared" si="21"/>
        <v>6132</v>
      </c>
    </row>
    <row r="439" spans="1:19" ht="14.1" customHeight="1">
      <c r="A439" s="74">
        <v>439</v>
      </c>
      <c r="B439" s="300" t="s">
        <v>34</v>
      </c>
      <c r="C439" s="300" t="s">
        <v>501</v>
      </c>
      <c r="D439" s="86" t="s">
        <v>538</v>
      </c>
      <c r="E439" s="256" t="s">
        <v>554</v>
      </c>
      <c r="F439" s="86" t="s">
        <v>126</v>
      </c>
      <c r="G439" s="86" t="s">
        <v>69</v>
      </c>
      <c r="H439" s="70" t="s">
        <v>113</v>
      </c>
      <c r="I439" s="249">
        <v>19.260000000000002</v>
      </c>
      <c r="J439" s="331">
        <f t="shared" si="18"/>
        <v>200</v>
      </c>
      <c r="K439" s="260">
        <v>200</v>
      </c>
      <c r="L439" s="260"/>
      <c r="M439" s="259" t="e">
        <f>IF(K439="nio",0,IF(K439&gt;0,K439*I439/O439,0))*VLOOKUP(B439,'2-Kosten per locatie'!$A$14:$C$21,3,FALSE)</f>
        <v>#DIV/0!</v>
      </c>
      <c r="N439" s="259">
        <f>IF(L439&gt;0,L439*I439/P439,0)*VLOOKUP(B439,'2-Kosten per locatie'!$A$14:$C$21,3,FALSE)</f>
        <v>0</v>
      </c>
      <c r="O439" s="332">
        <f>IF(K439="nio",0,IF(K439&gt;0,VLOOKUP(G439,'3-Productie normen'!A:L,VLOOKUP(K439,'3-Productie normen'!$B$34:$C$41,2,FALSE),FALSE)))</f>
        <v>0</v>
      </c>
      <c r="P439" s="332">
        <f t="shared" si="19"/>
        <v>0</v>
      </c>
      <c r="Q439" s="333"/>
      <c r="S439" s="334">
        <f t="shared" si="21"/>
        <v>3852.0000000000005</v>
      </c>
    </row>
    <row r="440" spans="1:19" ht="14.1" customHeight="1">
      <c r="A440" s="74">
        <v>440</v>
      </c>
      <c r="B440" s="300" t="s">
        <v>34</v>
      </c>
      <c r="C440" s="300" t="s">
        <v>501</v>
      </c>
      <c r="D440" s="86" t="s">
        <v>538</v>
      </c>
      <c r="E440" s="256" t="s">
        <v>555</v>
      </c>
      <c r="F440" s="86" t="s">
        <v>491</v>
      </c>
      <c r="G440" s="86" t="s">
        <v>61</v>
      </c>
      <c r="H440" s="86" t="s">
        <v>145</v>
      </c>
      <c r="I440" s="249">
        <v>13.32</v>
      </c>
      <c r="J440" s="331">
        <f t="shared" si="18"/>
        <v>400</v>
      </c>
      <c r="K440" s="260">
        <v>200</v>
      </c>
      <c r="L440" s="260">
        <v>200</v>
      </c>
      <c r="M440" s="259" t="e">
        <f>IF(K440="nio",0,IF(K440&gt;0,K440*I440/O440,0))*VLOOKUP(B440,'2-Kosten per locatie'!$A$14:$C$21,3,FALSE)</f>
        <v>#DIV/0!</v>
      </c>
      <c r="N440" s="259" t="e">
        <f>IF(L440&gt;0,L440*I440/P440,0)*VLOOKUP(B440,'2-Kosten per locatie'!$A$14:$C$21,3,FALSE)</f>
        <v>#DIV/0!</v>
      </c>
      <c r="O440" s="332">
        <f>IF(K440="nio",0,IF(K440&gt;0,VLOOKUP(G440,'3-Productie normen'!A:L,VLOOKUP(K440,'3-Productie normen'!$B$34:$C$41,2,FALSE),FALSE)))</f>
        <v>0</v>
      </c>
      <c r="P440" s="332">
        <f t="shared" si="19"/>
        <v>0</v>
      </c>
      <c r="Q440" s="333"/>
      <c r="S440" s="334">
        <f t="shared" si="21"/>
        <v>5328</v>
      </c>
    </row>
    <row r="441" spans="1:19" ht="14.1" customHeight="1">
      <c r="A441" s="74">
        <v>441</v>
      </c>
      <c r="B441" s="300" t="s">
        <v>34</v>
      </c>
      <c r="C441" s="300" t="s">
        <v>501</v>
      </c>
      <c r="D441" s="86" t="s">
        <v>538</v>
      </c>
      <c r="E441" s="256" t="s">
        <v>556</v>
      </c>
      <c r="F441" s="86" t="s">
        <v>207</v>
      </c>
      <c r="G441" s="86" t="s">
        <v>74</v>
      </c>
      <c r="H441" s="70" t="s">
        <v>113</v>
      </c>
      <c r="I441" s="249">
        <v>1.24</v>
      </c>
      <c r="J441" s="331">
        <f t="shared" si="18"/>
        <v>0</v>
      </c>
      <c r="K441" s="260" t="s">
        <v>120</v>
      </c>
      <c r="L441" s="260"/>
      <c r="M441" s="259">
        <f>IF(K441="nio",0,IF(K441&gt;0,K441*I441/O441,0))*VLOOKUP(B441,'2-Kosten per locatie'!$A$14:$C$21,3,FALSE)</f>
        <v>0</v>
      </c>
      <c r="N441" s="259">
        <f>IF(L441&gt;0,L441*I441/P441,0)*VLOOKUP(B441,'2-Kosten per locatie'!$A$14:$C$21,3,FALSE)</f>
        <v>0</v>
      </c>
      <c r="O441" s="332">
        <f>IF(K441="nio",0,IF(K441&gt;0,VLOOKUP(G441,'3-Productie normen'!A:L,VLOOKUP(K441,'3-Productie normen'!$B$34:$C$41,2,FALSE),FALSE)))</f>
        <v>0</v>
      </c>
      <c r="P441" s="332">
        <f t="shared" si="19"/>
        <v>0</v>
      </c>
      <c r="Q441" s="333"/>
      <c r="S441" s="334">
        <f t="shared" si="21"/>
        <v>0</v>
      </c>
    </row>
    <row r="442" spans="1:19" ht="14.1" customHeight="1">
      <c r="A442" s="74">
        <v>442</v>
      </c>
      <c r="B442" s="300" t="s">
        <v>34</v>
      </c>
      <c r="C442" s="300" t="s">
        <v>501</v>
      </c>
      <c r="D442" s="86" t="s">
        <v>538</v>
      </c>
      <c r="E442" s="256" t="s">
        <v>557</v>
      </c>
      <c r="F442" s="86" t="s">
        <v>126</v>
      </c>
      <c r="G442" s="86" t="s">
        <v>69</v>
      </c>
      <c r="H442" s="70" t="s">
        <v>113</v>
      </c>
      <c r="I442" s="249">
        <v>26.01</v>
      </c>
      <c r="J442" s="331">
        <f t="shared" si="18"/>
        <v>200</v>
      </c>
      <c r="K442" s="260">
        <v>200</v>
      </c>
      <c r="L442" s="260"/>
      <c r="M442" s="259" t="e">
        <f>IF(K442="nio",0,IF(K442&gt;0,K442*I442/O442,0))*VLOOKUP(B442,'2-Kosten per locatie'!$A$14:$C$21,3,FALSE)</f>
        <v>#DIV/0!</v>
      </c>
      <c r="N442" s="259">
        <f>IF(L442&gt;0,L442*I442/P442,0)*VLOOKUP(B442,'2-Kosten per locatie'!$A$14:$C$21,3,FALSE)</f>
        <v>0</v>
      </c>
      <c r="O442" s="332">
        <f>IF(K442="nio",0,IF(K442&gt;0,VLOOKUP(G442,'3-Productie normen'!A:L,VLOOKUP(K442,'3-Productie normen'!$B$34:$C$41,2,FALSE),FALSE)))</f>
        <v>0</v>
      </c>
      <c r="P442" s="332">
        <f t="shared" si="19"/>
        <v>0</v>
      </c>
      <c r="Q442" s="333"/>
      <c r="S442" s="334">
        <f t="shared" si="21"/>
        <v>5202</v>
      </c>
    </row>
    <row r="443" spans="1:19" ht="14.1" customHeight="1">
      <c r="A443" s="74">
        <v>443</v>
      </c>
      <c r="B443" s="300" t="s">
        <v>34</v>
      </c>
      <c r="C443" s="300" t="s">
        <v>501</v>
      </c>
      <c r="D443" s="86" t="s">
        <v>538</v>
      </c>
      <c r="E443" s="256" t="s">
        <v>558</v>
      </c>
      <c r="F443" s="86" t="s">
        <v>279</v>
      </c>
      <c r="G443" s="86" t="s">
        <v>64</v>
      </c>
      <c r="H443" s="70" t="s">
        <v>113</v>
      </c>
      <c r="I443" s="249">
        <v>52.15</v>
      </c>
      <c r="J443" s="331">
        <f t="shared" si="18"/>
        <v>120</v>
      </c>
      <c r="K443" s="260">
        <v>120</v>
      </c>
      <c r="L443" s="260"/>
      <c r="M443" s="259" t="e">
        <f>IF(K443="nio",0,IF(K443&gt;0,K443*I443/O443,0))*VLOOKUP(B443,'2-Kosten per locatie'!$A$14:$C$21,3,FALSE)</f>
        <v>#DIV/0!</v>
      </c>
      <c r="N443" s="259">
        <f>IF(L443&gt;0,L443*I443/P443,0)*VLOOKUP(B443,'2-Kosten per locatie'!$A$14:$C$21,3,FALSE)</f>
        <v>0</v>
      </c>
      <c r="O443" s="332">
        <f>IF(K443="nio",0,IF(K443&gt;0,VLOOKUP(G443,'3-Productie normen'!A:L,VLOOKUP(K443,'3-Productie normen'!$B$34:$C$41,2,FALSE),FALSE)))</f>
        <v>0</v>
      </c>
      <c r="P443" s="332">
        <f t="shared" si="19"/>
        <v>0</v>
      </c>
      <c r="Q443" s="333"/>
      <c r="S443" s="334">
        <f t="shared" si="21"/>
        <v>6258</v>
      </c>
    </row>
    <row r="444" spans="1:19" ht="14.1" customHeight="1">
      <c r="A444" s="74">
        <v>444</v>
      </c>
      <c r="B444" s="300" t="s">
        <v>34</v>
      </c>
      <c r="C444" s="300" t="s">
        <v>501</v>
      </c>
      <c r="D444" s="86" t="s">
        <v>538</v>
      </c>
      <c r="E444" s="256" t="s">
        <v>559</v>
      </c>
      <c r="F444" s="86" t="s">
        <v>126</v>
      </c>
      <c r="G444" s="86" t="s">
        <v>69</v>
      </c>
      <c r="H444" s="70" t="s">
        <v>113</v>
      </c>
      <c r="I444" s="249">
        <v>24.23</v>
      </c>
      <c r="J444" s="331">
        <f t="shared" si="18"/>
        <v>200</v>
      </c>
      <c r="K444" s="260">
        <v>200</v>
      </c>
      <c r="L444" s="260"/>
      <c r="M444" s="259" t="e">
        <f>IF(K444="nio",0,IF(K444&gt;0,K444*I444/O444,0))*VLOOKUP(B444,'2-Kosten per locatie'!$A$14:$C$21,3,FALSE)</f>
        <v>#DIV/0!</v>
      </c>
      <c r="N444" s="259">
        <f>IF(L444&gt;0,L444*I444/P444,0)*VLOOKUP(B444,'2-Kosten per locatie'!$A$14:$C$21,3,FALSE)</f>
        <v>0</v>
      </c>
      <c r="O444" s="332">
        <f>IF(K444="nio",0,IF(K444&gt;0,VLOOKUP(G444,'3-Productie normen'!A:L,VLOOKUP(K444,'3-Productie normen'!$B$34:$C$41,2,FALSE),FALSE)))</f>
        <v>0</v>
      </c>
      <c r="P444" s="332">
        <f t="shared" si="19"/>
        <v>0</v>
      </c>
      <c r="Q444" s="333"/>
      <c r="S444" s="334">
        <f t="shared" si="21"/>
        <v>4846</v>
      </c>
    </row>
    <row r="445" spans="1:19" ht="14.1" customHeight="1">
      <c r="A445" s="74">
        <v>445</v>
      </c>
      <c r="B445" s="300" t="s">
        <v>34</v>
      </c>
      <c r="C445" s="300" t="s">
        <v>501</v>
      </c>
      <c r="D445" s="86" t="s">
        <v>538</v>
      </c>
      <c r="E445" s="256" t="s">
        <v>560</v>
      </c>
      <c r="F445" s="86" t="s">
        <v>194</v>
      </c>
      <c r="G445" s="86" t="s">
        <v>65</v>
      </c>
      <c r="H445" s="70" t="s">
        <v>113</v>
      </c>
      <c r="I445" s="249">
        <v>114.91</v>
      </c>
      <c r="J445" s="331">
        <f t="shared" si="18"/>
        <v>120</v>
      </c>
      <c r="K445" s="260">
        <v>120</v>
      </c>
      <c r="L445" s="260"/>
      <c r="M445" s="259" t="e">
        <f>IF(K445="nio",0,IF(K445&gt;0,K445*I445/O445,0))*VLOOKUP(B445,'2-Kosten per locatie'!$A$14:$C$21,3,FALSE)</f>
        <v>#DIV/0!</v>
      </c>
      <c r="N445" s="259">
        <f>IF(L445&gt;0,L445*I445/P445,0)*VLOOKUP(B445,'2-Kosten per locatie'!$A$14:$C$21,3,FALSE)</f>
        <v>0</v>
      </c>
      <c r="O445" s="332">
        <f>IF(K445="nio",0,IF(K445&gt;0,VLOOKUP(G445,'3-Productie normen'!A:L,VLOOKUP(K445,'3-Productie normen'!$B$34:$C$41,2,FALSE),FALSE)))</f>
        <v>0</v>
      </c>
      <c r="P445" s="332">
        <f t="shared" si="19"/>
        <v>0</v>
      </c>
      <c r="Q445" s="333"/>
      <c r="S445" s="334">
        <f t="shared" si="21"/>
        <v>13789.199999999999</v>
      </c>
    </row>
    <row r="446" spans="1:19" ht="14.1" customHeight="1">
      <c r="A446" s="74">
        <v>446</v>
      </c>
      <c r="B446" s="300" t="s">
        <v>34</v>
      </c>
      <c r="C446" s="300" t="s">
        <v>501</v>
      </c>
      <c r="D446" s="86" t="s">
        <v>538</v>
      </c>
      <c r="E446" s="256" t="s">
        <v>561</v>
      </c>
      <c r="F446" s="86" t="s">
        <v>126</v>
      </c>
      <c r="G446" s="86" t="s">
        <v>69</v>
      </c>
      <c r="H446" s="70" t="s">
        <v>113</v>
      </c>
      <c r="I446" s="249">
        <v>21.92</v>
      </c>
      <c r="J446" s="331">
        <f t="shared" si="18"/>
        <v>200</v>
      </c>
      <c r="K446" s="260">
        <v>200</v>
      </c>
      <c r="L446" s="260"/>
      <c r="M446" s="259" t="e">
        <f>IF(K446="nio",0,IF(K446&gt;0,K446*I446/O446,0))*VLOOKUP(B446,'2-Kosten per locatie'!$A$14:$C$21,3,FALSE)</f>
        <v>#DIV/0!</v>
      </c>
      <c r="N446" s="259">
        <f>IF(L446&gt;0,L446*I446/P446,0)*VLOOKUP(B446,'2-Kosten per locatie'!$A$14:$C$21,3,FALSE)</f>
        <v>0</v>
      </c>
      <c r="O446" s="332">
        <f>IF(K446="nio",0,IF(K446&gt;0,VLOOKUP(G446,'3-Productie normen'!A:L,VLOOKUP(K446,'3-Productie normen'!$B$34:$C$41,2,FALSE),FALSE)))</f>
        <v>0</v>
      </c>
      <c r="P446" s="332">
        <f t="shared" si="19"/>
        <v>0</v>
      </c>
      <c r="Q446" s="333"/>
      <c r="S446" s="334">
        <f t="shared" si="21"/>
        <v>4384</v>
      </c>
    </row>
    <row r="447" spans="1:19" ht="14.1" customHeight="1">
      <c r="A447" s="74">
        <v>447</v>
      </c>
      <c r="B447" s="300" t="s">
        <v>34</v>
      </c>
      <c r="C447" s="300" t="s">
        <v>501</v>
      </c>
      <c r="D447" s="86" t="s">
        <v>538</v>
      </c>
      <c r="E447" s="256" t="s">
        <v>562</v>
      </c>
      <c r="F447" s="86" t="s">
        <v>563</v>
      </c>
      <c r="G447" s="86" t="s">
        <v>74</v>
      </c>
      <c r="H447" s="70" t="s">
        <v>113</v>
      </c>
      <c r="I447" s="249">
        <v>17.39</v>
      </c>
      <c r="J447" s="331">
        <f t="shared" si="18"/>
        <v>0</v>
      </c>
      <c r="K447" s="260" t="s">
        <v>120</v>
      </c>
      <c r="L447" s="260"/>
      <c r="M447" s="259">
        <f>IF(K447="nio",0,IF(K447&gt;0,K447*I447/O447,0))*VLOOKUP(B447,'2-Kosten per locatie'!$A$14:$C$21,3,FALSE)</f>
        <v>0</v>
      </c>
      <c r="N447" s="259">
        <f>IF(L447&gt;0,L447*I447/P447,0)*VLOOKUP(B447,'2-Kosten per locatie'!$A$14:$C$21,3,FALSE)</f>
        <v>0</v>
      </c>
      <c r="O447" s="332">
        <f>IF(K447="nio",0,IF(K447&gt;0,VLOOKUP(G447,'3-Productie normen'!A:L,VLOOKUP(K447,'3-Productie normen'!$B$34:$C$41,2,FALSE),FALSE)))</f>
        <v>0</v>
      </c>
      <c r="P447" s="332">
        <f t="shared" si="19"/>
        <v>0</v>
      </c>
      <c r="Q447" s="333"/>
      <c r="S447" s="334">
        <f t="shared" si="21"/>
        <v>0</v>
      </c>
    </row>
    <row r="448" spans="1:19" ht="14.1" customHeight="1">
      <c r="A448" s="74">
        <v>448</v>
      </c>
      <c r="B448" s="300" t="s">
        <v>34</v>
      </c>
      <c r="C448" s="300" t="s">
        <v>501</v>
      </c>
      <c r="D448" s="86" t="s">
        <v>538</v>
      </c>
      <c r="E448" s="256" t="s">
        <v>564</v>
      </c>
      <c r="F448" s="86" t="s">
        <v>126</v>
      </c>
      <c r="G448" s="86" t="s">
        <v>69</v>
      </c>
      <c r="H448" s="70" t="s">
        <v>113</v>
      </c>
      <c r="I448" s="249">
        <v>20.49</v>
      </c>
      <c r="J448" s="331">
        <f t="shared" si="18"/>
        <v>200</v>
      </c>
      <c r="K448" s="260">
        <v>200</v>
      </c>
      <c r="L448" s="260"/>
      <c r="M448" s="259" t="e">
        <f>IF(K448="nio",0,IF(K448&gt;0,K448*I448/O448,0))*VLOOKUP(B448,'2-Kosten per locatie'!$A$14:$C$21,3,FALSE)</f>
        <v>#DIV/0!</v>
      </c>
      <c r="N448" s="259">
        <f>IF(L448&gt;0,L448*I448/P448,0)*VLOOKUP(B448,'2-Kosten per locatie'!$A$14:$C$21,3,FALSE)</f>
        <v>0</v>
      </c>
      <c r="O448" s="332">
        <f>IF(K448="nio",0,IF(K448&gt;0,VLOOKUP(G448,'3-Productie normen'!A:L,VLOOKUP(K448,'3-Productie normen'!$B$34:$C$41,2,FALSE),FALSE)))</f>
        <v>0</v>
      </c>
      <c r="P448" s="332">
        <f t="shared" si="19"/>
        <v>0</v>
      </c>
      <c r="Q448" s="333"/>
      <c r="S448" s="334">
        <f t="shared" si="21"/>
        <v>4098</v>
      </c>
    </row>
    <row r="449" spans="1:19" ht="14.1" customHeight="1">
      <c r="A449" s="74">
        <v>449</v>
      </c>
      <c r="B449" s="300" t="s">
        <v>34</v>
      </c>
      <c r="C449" s="300" t="s">
        <v>501</v>
      </c>
      <c r="D449" s="86" t="s">
        <v>538</v>
      </c>
      <c r="E449" s="256" t="s">
        <v>565</v>
      </c>
      <c r="F449" s="86" t="s">
        <v>566</v>
      </c>
      <c r="G449" s="86" t="s">
        <v>76</v>
      </c>
      <c r="H449" s="70" t="s">
        <v>113</v>
      </c>
      <c r="I449" s="249">
        <v>15.26</v>
      </c>
      <c r="J449" s="331">
        <f t="shared" si="18"/>
        <v>0</v>
      </c>
      <c r="K449" s="260" t="s">
        <v>120</v>
      </c>
      <c r="L449" s="260"/>
      <c r="M449" s="259">
        <f>IF(K449="nio",0,IF(K449&gt;0,K449*I449/O449,0))*VLOOKUP(B449,'2-Kosten per locatie'!$A$14:$C$21,3,FALSE)</f>
        <v>0</v>
      </c>
      <c r="N449" s="259">
        <f>IF(L449&gt;0,L449*I449/P449,0)*VLOOKUP(B449,'2-Kosten per locatie'!$A$14:$C$21,3,FALSE)</f>
        <v>0</v>
      </c>
      <c r="O449" s="332">
        <f>IF(K449="nio",0,IF(K449&gt;0,VLOOKUP(G449,'3-Productie normen'!A:L,VLOOKUP(K449,'3-Productie normen'!$B$34:$C$41,2,FALSE),FALSE)))</f>
        <v>0</v>
      </c>
      <c r="P449" s="332">
        <f t="shared" si="19"/>
        <v>0</v>
      </c>
      <c r="Q449" s="333"/>
      <c r="S449" s="334">
        <f t="shared" si="21"/>
        <v>0</v>
      </c>
    </row>
    <row r="450" spans="1:19" ht="14.1" customHeight="1">
      <c r="A450" s="74">
        <v>450</v>
      </c>
      <c r="B450" s="300" t="s">
        <v>34</v>
      </c>
      <c r="C450" s="300" t="s">
        <v>501</v>
      </c>
      <c r="D450" s="86" t="s">
        <v>538</v>
      </c>
      <c r="E450" s="256" t="s">
        <v>567</v>
      </c>
      <c r="F450" s="86" t="s">
        <v>126</v>
      </c>
      <c r="G450" s="86" t="s">
        <v>69</v>
      </c>
      <c r="H450" s="70" t="s">
        <v>113</v>
      </c>
      <c r="I450" s="249">
        <v>26.43</v>
      </c>
      <c r="J450" s="331">
        <f t="shared" si="18"/>
        <v>200</v>
      </c>
      <c r="K450" s="260">
        <v>200</v>
      </c>
      <c r="L450" s="260"/>
      <c r="M450" s="259" t="e">
        <f>IF(K450="nio",0,IF(K450&gt;0,K450*I450/O450,0))*VLOOKUP(B450,'2-Kosten per locatie'!$A$14:$C$21,3,FALSE)</f>
        <v>#DIV/0!</v>
      </c>
      <c r="N450" s="259">
        <f>IF(L450&gt;0,L450*I450/P450,0)*VLOOKUP(B450,'2-Kosten per locatie'!$A$14:$C$21,3,FALSE)</f>
        <v>0</v>
      </c>
      <c r="O450" s="332">
        <f>IF(K450="nio",0,IF(K450&gt;0,VLOOKUP(G450,'3-Productie normen'!A:L,VLOOKUP(K450,'3-Productie normen'!$B$34:$C$41,2,FALSE),FALSE)))</f>
        <v>0</v>
      </c>
      <c r="P450" s="332">
        <f t="shared" si="19"/>
        <v>0</v>
      </c>
      <c r="Q450" s="333"/>
      <c r="S450" s="334">
        <f t="shared" si="21"/>
        <v>5286</v>
      </c>
    </row>
    <row r="451" spans="1:19" ht="14.1" customHeight="1">
      <c r="A451" s="74">
        <v>451</v>
      </c>
      <c r="B451" s="300" t="s">
        <v>34</v>
      </c>
      <c r="C451" s="300" t="s">
        <v>501</v>
      </c>
      <c r="D451" s="86" t="s">
        <v>538</v>
      </c>
      <c r="E451" s="256" t="s">
        <v>568</v>
      </c>
      <c r="F451" s="86" t="s">
        <v>225</v>
      </c>
      <c r="G451" s="86" t="s">
        <v>74</v>
      </c>
      <c r="H451" s="70" t="s">
        <v>113</v>
      </c>
      <c r="I451" s="249">
        <v>19.34</v>
      </c>
      <c r="J451" s="331">
        <f t="shared" si="18"/>
        <v>0</v>
      </c>
      <c r="K451" s="260" t="s">
        <v>120</v>
      </c>
      <c r="L451" s="260"/>
      <c r="M451" s="259">
        <f>IF(K451="nio",0,IF(K451&gt;0,K451*I451/O451,0))*VLOOKUP(B451,'2-Kosten per locatie'!$A$14:$C$21,3,FALSE)</f>
        <v>0</v>
      </c>
      <c r="N451" s="259">
        <f>IF(L451&gt;0,L451*I451/P451,0)*VLOOKUP(B451,'2-Kosten per locatie'!$A$14:$C$21,3,FALSE)</f>
        <v>0</v>
      </c>
      <c r="O451" s="332">
        <f>IF(K451="nio",0,IF(K451&gt;0,VLOOKUP(G451,'3-Productie normen'!A:L,VLOOKUP(K451,'3-Productie normen'!$B$34:$C$41,2,FALSE),FALSE)))</f>
        <v>0</v>
      </c>
      <c r="P451" s="332">
        <f t="shared" si="19"/>
        <v>0</v>
      </c>
      <c r="Q451" s="333"/>
      <c r="S451" s="334">
        <f t="shared" si="21"/>
        <v>0</v>
      </c>
    </row>
    <row r="452" spans="1:19" ht="14.1" customHeight="1">
      <c r="A452" s="74">
        <v>452</v>
      </c>
      <c r="B452" s="300" t="s">
        <v>34</v>
      </c>
      <c r="C452" s="300" t="s">
        <v>501</v>
      </c>
      <c r="D452" s="86" t="s">
        <v>538</v>
      </c>
      <c r="E452" s="256" t="s">
        <v>569</v>
      </c>
      <c r="F452" s="86" t="s">
        <v>570</v>
      </c>
      <c r="G452" s="86" t="s">
        <v>70</v>
      </c>
      <c r="H452" s="70" t="s">
        <v>113</v>
      </c>
      <c r="I452" s="249">
        <v>25.19</v>
      </c>
      <c r="J452" s="331">
        <f t="shared" si="18"/>
        <v>120</v>
      </c>
      <c r="K452" s="260">
        <v>120</v>
      </c>
      <c r="L452" s="260"/>
      <c r="M452" s="259" t="e">
        <f>IF(K452="nio",0,IF(K452&gt;0,K452*I452/O452,0))*VLOOKUP(B452,'2-Kosten per locatie'!$A$14:$C$21,3,FALSE)</f>
        <v>#DIV/0!</v>
      </c>
      <c r="N452" s="259">
        <f>IF(L452&gt;0,L452*I452/P452,0)*VLOOKUP(B452,'2-Kosten per locatie'!$A$14:$C$21,3,FALSE)</f>
        <v>0</v>
      </c>
      <c r="O452" s="332">
        <f>IF(K452="nio",0,IF(K452&gt;0,VLOOKUP(G452,'3-Productie normen'!A:L,VLOOKUP(K452,'3-Productie normen'!$B$34:$C$41,2,FALSE),FALSE)))</f>
        <v>0</v>
      </c>
      <c r="P452" s="332">
        <f t="shared" si="19"/>
        <v>0</v>
      </c>
      <c r="Q452" s="333"/>
      <c r="S452" s="334">
        <f t="shared" si="21"/>
        <v>3022.8</v>
      </c>
    </row>
    <row r="453" spans="1:19" ht="14.1" customHeight="1">
      <c r="A453" s="74">
        <v>453</v>
      </c>
      <c r="B453" s="300" t="s">
        <v>34</v>
      </c>
      <c r="C453" s="300" t="s">
        <v>501</v>
      </c>
      <c r="D453" s="86" t="s">
        <v>538</v>
      </c>
      <c r="E453" s="256" t="s">
        <v>571</v>
      </c>
      <c r="F453" s="86" t="s">
        <v>185</v>
      </c>
      <c r="G453" s="86" t="s">
        <v>74</v>
      </c>
      <c r="H453" s="70" t="s">
        <v>113</v>
      </c>
      <c r="I453" s="249">
        <v>10.199999999999999</v>
      </c>
      <c r="J453" s="331">
        <f t="shared" si="18"/>
        <v>0</v>
      </c>
      <c r="K453" s="260" t="s">
        <v>120</v>
      </c>
      <c r="L453" s="260"/>
      <c r="M453" s="259">
        <f>IF(K453="nio",0,IF(K453&gt;0,K453*I453/O453,0))*VLOOKUP(B453,'2-Kosten per locatie'!$A$14:$C$21,3,FALSE)</f>
        <v>0</v>
      </c>
      <c r="N453" s="259">
        <f>IF(L453&gt;0,L453*I453/P453,0)*VLOOKUP(B453,'2-Kosten per locatie'!$A$14:$C$21,3,FALSE)</f>
        <v>0</v>
      </c>
      <c r="O453" s="332">
        <f>IF(K453="nio",0,IF(K453&gt;0,VLOOKUP(G453,'3-Productie normen'!A:L,VLOOKUP(K453,'3-Productie normen'!$B$34:$C$41,2,FALSE),FALSE)))</f>
        <v>0</v>
      </c>
      <c r="P453" s="332">
        <f t="shared" si="19"/>
        <v>0</v>
      </c>
      <c r="Q453" s="333"/>
      <c r="S453" s="334">
        <f t="shared" si="21"/>
        <v>0</v>
      </c>
    </row>
    <row r="454" spans="1:19" ht="14.1" customHeight="1">
      <c r="A454" s="74">
        <v>454</v>
      </c>
      <c r="B454" s="300" t="s">
        <v>34</v>
      </c>
      <c r="C454" s="300" t="s">
        <v>501</v>
      </c>
      <c r="D454" s="86" t="s">
        <v>538</v>
      </c>
      <c r="E454" s="256" t="s">
        <v>572</v>
      </c>
      <c r="F454" s="86" t="s">
        <v>573</v>
      </c>
      <c r="G454" s="86" t="s">
        <v>69</v>
      </c>
      <c r="H454" s="70" t="s">
        <v>113</v>
      </c>
      <c r="I454" s="249">
        <v>15.67</v>
      </c>
      <c r="J454" s="331">
        <f t="shared" si="18"/>
        <v>200</v>
      </c>
      <c r="K454" s="260">
        <v>200</v>
      </c>
      <c r="L454" s="260"/>
      <c r="M454" s="259" t="e">
        <f>IF(K454="nio",0,IF(K454&gt;0,K454*I454/O454,0))*VLOOKUP(B454,'2-Kosten per locatie'!$A$14:$C$21,3,FALSE)</f>
        <v>#DIV/0!</v>
      </c>
      <c r="N454" s="259">
        <f>IF(L454&gt;0,L454*I454/P454,0)*VLOOKUP(B454,'2-Kosten per locatie'!$A$14:$C$21,3,FALSE)</f>
        <v>0</v>
      </c>
      <c r="O454" s="332">
        <f>IF(K454="nio",0,IF(K454&gt;0,VLOOKUP(G454,'3-Productie normen'!A:L,VLOOKUP(K454,'3-Productie normen'!$B$34:$C$41,2,FALSE),FALSE)))</f>
        <v>0</v>
      </c>
      <c r="P454" s="332">
        <f t="shared" si="19"/>
        <v>0</v>
      </c>
      <c r="Q454" s="333"/>
      <c r="S454" s="334">
        <f t="shared" si="21"/>
        <v>3134</v>
      </c>
    </row>
    <row r="455" spans="1:19" ht="14.1" customHeight="1">
      <c r="A455" s="74">
        <v>455</v>
      </c>
      <c r="B455" s="300" t="s">
        <v>34</v>
      </c>
      <c r="C455" s="300" t="s">
        <v>501</v>
      </c>
      <c r="D455" s="86" t="s">
        <v>538</v>
      </c>
      <c r="E455" s="256" t="s">
        <v>574</v>
      </c>
      <c r="F455" s="86" t="s">
        <v>262</v>
      </c>
      <c r="G455" s="86" t="s">
        <v>75</v>
      </c>
      <c r="H455" s="86" t="s">
        <v>263</v>
      </c>
      <c r="I455" s="249">
        <v>83.6</v>
      </c>
      <c r="J455" s="331">
        <f t="shared" si="18"/>
        <v>0</v>
      </c>
      <c r="K455" s="260" t="s">
        <v>120</v>
      </c>
      <c r="L455" s="260"/>
      <c r="M455" s="259">
        <f>IF(K455="nio",0,IF(K455&gt;0,K455*I455/O455,0))*VLOOKUP(B455,'2-Kosten per locatie'!$A$14:$C$21,3,FALSE)</f>
        <v>0</v>
      </c>
      <c r="N455" s="259">
        <f>IF(L455&gt;0,L455*I455/P455,0)*VLOOKUP(B455,'2-Kosten per locatie'!$A$14:$C$21,3,FALSE)</f>
        <v>0</v>
      </c>
      <c r="O455" s="332">
        <f>IF(K455="nio",0,IF(K455&gt;0,VLOOKUP(G455,'3-Productie normen'!A:L,VLOOKUP(K455,'3-Productie normen'!$B$34:$C$41,2,FALSE),FALSE)))</f>
        <v>0</v>
      </c>
      <c r="P455" s="332">
        <f t="shared" si="19"/>
        <v>0</v>
      </c>
      <c r="Q455" s="333"/>
      <c r="S455" s="334">
        <f t="shared" si="21"/>
        <v>0</v>
      </c>
    </row>
    <row r="456" spans="1:19" ht="14.1" customHeight="1">
      <c r="A456" s="74">
        <v>456</v>
      </c>
      <c r="B456" s="300" t="s">
        <v>34</v>
      </c>
      <c r="C456" s="300" t="s">
        <v>501</v>
      </c>
      <c r="D456" s="86" t="s">
        <v>538</v>
      </c>
      <c r="E456" s="256" t="s">
        <v>575</v>
      </c>
      <c r="F456" s="86" t="s">
        <v>262</v>
      </c>
      <c r="G456" s="86" t="s">
        <v>75</v>
      </c>
      <c r="H456" s="86" t="s">
        <v>263</v>
      </c>
      <c r="I456" s="249">
        <v>20.5</v>
      </c>
      <c r="J456" s="331">
        <f t="shared" si="18"/>
        <v>0</v>
      </c>
      <c r="K456" s="260" t="s">
        <v>120</v>
      </c>
      <c r="L456" s="260"/>
      <c r="M456" s="259">
        <f>IF(K456="nio",0,IF(K456&gt;0,K456*I456/O456,0))*VLOOKUP(B456,'2-Kosten per locatie'!$A$14:$C$21,3,FALSE)</f>
        <v>0</v>
      </c>
      <c r="N456" s="259">
        <f>IF(L456&gt;0,L456*I456/P456,0)*VLOOKUP(B456,'2-Kosten per locatie'!$A$14:$C$21,3,FALSE)</f>
        <v>0</v>
      </c>
      <c r="O456" s="332">
        <f>IF(K456="nio",0,IF(K456&gt;0,VLOOKUP(G456,'3-Productie normen'!A:L,VLOOKUP(K456,'3-Productie normen'!$B$34:$C$41,2,FALSE),FALSE)))</f>
        <v>0</v>
      </c>
      <c r="P456" s="332">
        <f t="shared" si="19"/>
        <v>0</v>
      </c>
      <c r="Q456" s="333"/>
      <c r="S456" s="334">
        <f t="shared" si="21"/>
        <v>0</v>
      </c>
    </row>
    <row r="457" spans="1:19" ht="14.1" customHeight="1">
      <c r="A457" s="74">
        <v>457</v>
      </c>
      <c r="B457" s="300" t="s">
        <v>34</v>
      </c>
      <c r="C457" s="300" t="s">
        <v>501</v>
      </c>
      <c r="D457" s="86" t="s">
        <v>538</v>
      </c>
      <c r="E457" s="256" t="s">
        <v>576</v>
      </c>
      <c r="F457" s="86" t="s">
        <v>262</v>
      </c>
      <c r="G457" s="86" t="s">
        <v>75</v>
      </c>
      <c r="H457" s="86" t="s">
        <v>263</v>
      </c>
      <c r="I457" s="249">
        <v>17.59</v>
      </c>
      <c r="J457" s="331">
        <f t="shared" si="18"/>
        <v>0</v>
      </c>
      <c r="K457" s="260" t="s">
        <v>120</v>
      </c>
      <c r="L457" s="260"/>
      <c r="M457" s="259">
        <f>IF(K457="nio",0,IF(K457&gt;0,K457*I457/O457,0))*VLOOKUP(B457,'2-Kosten per locatie'!$A$14:$C$21,3,FALSE)</f>
        <v>0</v>
      </c>
      <c r="N457" s="259">
        <f>IF(L457&gt;0,L457*I457/P457,0)*VLOOKUP(B457,'2-Kosten per locatie'!$A$14:$C$21,3,FALSE)</f>
        <v>0</v>
      </c>
      <c r="O457" s="332">
        <f>IF(K457="nio",0,IF(K457&gt;0,VLOOKUP(G457,'3-Productie normen'!A:L,VLOOKUP(K457,'3-Productie normen'!$B$34:$C$41,2,FALSE),FALSE)))</f>
        <v>0</v>
      </c>
      <c r="P457" s="332">
        <f t="shared" si="19"/>
        <v>0</v>
      </c>
      <c r="Q457" s="333"/>
      <c r="S457" s="334">
        <f t="shared" si="21"/>
        <v>0</v>
      </c>
    </row>
    <row r="458" spans="1:19" ht="14.1" customHeight="1">
      <c r="A458" s="74">
        <v>458</v>
      </c>
      <c r="B458" s="300" t="s">
        <v>34</v>
      </c>
      <c r="C458" s="300" t="s">
        <v>501</v>
      </c>
      <c r="D458" s="86" t="s">
        <v>538</v>
      </c>
      <c r="E458" s="256" t="s">
        <v>577</v>
      </c>
      <c r="F458" s="86" t="s">
        <v>262</v>
      </c>
      <c r="G458" s="86" t="s">
        <v>75</v>
      </c>
      <c r="H458" s="86" t="s">
        <v>263</v>
      </c>
      <c r="I458" s="249">
        <v>13.14</v>
      </c>
      <c r="J458" s="331">
        <f t="shared" ref="J458:J521" si="22">SUM(K458:L458)</f>
        <v>0</v>
      </c>
      <c r="K458" s="260" t="s">
        <v>120</v>
      </c>
      <c r="L458" s="260"/>
      <c r="M458" s="259">
        <f>IF(K458="nio",0,IF(K458&gt;0,K458*I458/O458,0))*VLOOKUP(B458,'2-Kosten per locatie'!$A$14:$C$21,3,FALSE)</f>
        <v>0</v>
      </c>
      <c r="N458" s="259">
        <f>IF(L458&gt;0,L458*I458/P458,0)*VLOOKUP(B458,'2-Kosten per locatie'!$A$14:$C$21,3,FALSE)</f>
        <v>0</v>
      </c>
      <c r="O458" s="332">
        <f>IF(K458="nio",0,IF(K458&gt;0,VLOOKUP(G458,'3-Productie normen'!A:L,VLOOKUP(K458,'3-Productie normen'!$B$34:$C$41,2,FALSE),FALSE)))</f>
        <v>0</v>
      </c>
      <c r="P458" s="332">
        <f t="shared" ref="P458:P521" si="23">IF(L458&gt;0,O458*$P$8,0)</f>
        <v>0</v>
      </c>
      <c r="Q458" s="333"/>
      <c r="S458" s="334">
        <f t="shared" si="21"/>
        <v>0</v>
      </c>
    </row>
    <row r="459" spans="1:19" ht="14.1" customHeight="1">
      <c r="A459" s="74">
        <v>459</v>
      </c>
      <c r="B459" s="300" t="s">
        <v>34</v>
      </c>
      <c r="C459" s="300" t="s">
        <v>501</v>
      </c>
      <c r="D459" s="86" t="s">
        <v>578</v>
      </c>
      <c r="E459" s="256" t="s">
        <v>579</v>
      </c>
      <c r="F459" s="86" t="s">
        <v>190</v>
      </c>
      <c r="G459" s="86" t="s">
        <v>66</v>
      </c>
      <c r="H459" s="70" t="s">
        <v>113</v>
      </c>
      <c r="I459" s="249">
        <v>74.709999999999994</v>
      </c>
      <c r="J459" s="331">
        <f t="shared" si="22"/>
        <v>120</v>
      </c>
      <c r="K459" s="260">
        <v>120</v>
      </c>
      <c r="L459" s="260"/>
      <c r="M459" s="259" t="e">
        <f>IF(K459="nio",0,IF(K459&gt;0,K459*I459/O459,0))*VLOOKUP(B459,'2-Kosten per locatie'!$A$14:$C$21,3,FALSE)</f>
        <v>#DIV/0!</v>
      </c>
      <c r="N459" s="259">
        <f>IF(L459&gt;0,L459*I459/P459,0)*VLOOKUP(B459,'2-Kosten per locatie'!$A$14:$C$21,3,FALSE)</f>
        <v>0</v>
      </c>
      <c r="O459" s="332">
        <f>IF(K459="nio",0,IF(K459&gt;0,VLOOKUP(G459,'3-Productie normen'!A:L,VLOOKUP(K459,'3-Productie normen'!$B$34:$C$41,2,FALSE),FALSE)))</f>
        <v>0</v>
      </c>
      <c r="P459" s="332">
        <f t="shared" si="23"/>
        <v>0</v>
      </c>
      <c r="Q459" s="333"/>
      <c r="S459" s="334">
        <f t="shared" si="21"/>
        <v>8965.1999999999989</v>
      </c>
    </row>
    <row r="460" spans="1:19" ht="14.1" customHeight="1">
      <c r="A460" s="74">
        <v>460</v>
      </c>
      <c r="B460" s="300" t="s">
        <v>34</v>
      </c>
      <c r="C460" s="300" t="s">
        <v>501</v>
      </c>
      <c r="D460" s="86" t="s">
        <v>578</v>
      </c>
      <c r="E460" s="256" t="s">
        <v>580</v>
      </c>
      <c r="F460" s="86" t="s">
        <v>190</v>
      </c>
      <c r="G460" s="86" t="s">
        <v>66</v>
      </c>
      <c r="H460" s="70" t="s">
        <v>113</v>
      </c>
      <c r="I460" s="249">
        <v>75.05</v>
      </c>
      <c r="J460" s="331">
        <f t="shared" si="22"/>
        <v>120</v>
      </c>
      <c r="K460" s="260">
        <v>120</v>
      </c>
      <c r="L460" s="260"/>
      <c r="M460" s="259" t="e">
        <f>IF(K460="nio",0,IF(K460&gt;0,K460*I460/O460,0))*VLOOKUP(B460,'2-Kosten per locatie'!$A$14:$C$21,3,FALSE)</f>
        <v>#DIV/0!</v>
      </c>
      <c r="N460" s="259">
        <f>IF(L460&gt;0,L460*I460/P460,0)*VLOOKUP(B460,'2-Kosten per locatie'!$A$14:$C$21,3,FALSE)</f>
        <v>0</v>
      </c>
      <c r="O460" s="332">
        <f>IF(K460="nio",0,IF(K460&gt;0,VLOOKUP(G460,'3-Productie normen'!A:L,VLOOKUP(K460,'3-Productie normen'!$B$34:$C$41,2,FALSE),FALSE)))</f>
        <v>0</v>
      </c>
      <c r="P460" s="332">
        <f t="shared" si="23"/>
        <v>0</v>
      </c>
      <c r="Q460" s="333"/>
      <c r="S460" s="334">
        <f t="shared" si="21"/>
        <v>9006</v>
      </c>
    </row>
    <row r="461" spans="1:19" ht="14.1" customHeight="1">
      <c r="A461" s="74">
        <v>461</v>
      </c>
      <c r="B461" s="300" t="s">
        <v>34</v>
      </c>
      <c r="C461" s="300" t="s">
        <v>501</v>
      </c>
      <c r="D461" s="86" t="s">
        <v>578</v>
      </c>
      <c r="E461" s="256" t="s">
        <v>581</v>
      </c>
      <c r="F461" s="86" t="s">
        <v>505</v>
      </c>
      <c r="G461" s="86" t="s">
        <v>61</v>
      </c>
      <c r="H461" s="86" t="s">
        <v>145</v>
      </c>
      <c r="I461" s="249">
        <v>10.24</v>
      </c>
      <c r="J461" s="331">
        <f t="shared" si="22"/>
        <v>400</v>
      </c>
      <c r="K461" s="260">
        <v>200</v>
      </c>
      <c r="L461" s="260">
        <v>200</v>
      </c>
      <c r="M461" s="259" t="e">
        <f>IF(K461="nio",0,IF(K461&gt;0,K461*I461/O461,0))*VLOOKUP(B461,'2-Kosten per locatie'!$A$14:$C$21,3,FALSE)</f>
        <v>#DIV/0!</v>
      </c>
      <c r="N461" s="259" t="e">
        <f>IF(L461&gt;0,L461*I461/P461,0)*VLOOKUP(B461,'2-Kosten per locatie'!$A$14:$C$21,3,FALSE)</f>
        <v>#DIV/0!</v>
      </c>
      <c r="O461" s="332">
        <f>IF(K461="nio",0,IF(K461&gt;0,VLOOKUP(G461,'3-Productie normen'!A:L,VLOOKUP(K461,'3-Productie normen'!$B$34:$C$41,2,FALSE),FALSE)))</f>
        <v>0</v>
      </c>
      <c r="P461" s="332">
        <f t="shared" si="23"/>
        <v>0</v>
      </c>
      <c r="Q461" s="333"/>
      <c r="S461" s="334">
        <f t="shared" si="21"/>
        <v>4096</v>
      </c>
    </row>
    <row r="462" spans="1:19" ht="14.1" customHeight="1">
      <c r="A462" s="74">
        <v>462</v>
      </c>
      <c r="B462" s="300" t="s">
        <v>34</v>
      </c>
      <c r="C462" s="300" t="s">
        <v>501</v>
      </c>
      <c r="D462" s="86" t="s">
        <v>578</v>
      </c>
      <c r="E462" s="256" t="s">
        <v>582</v>
      </c>
      <c r="F462" s="86" t="s">
        <v>583</v>
      </c>
      <c r="G462" s="86" t="s">
        <v>76</v>
      </c>
      <c r="H462" s="70" t="s">
        <v>113</v>
      </c>
      <c r="I462" s="249">
        <v>1.57</v>
      </c>
      <c r="J462" s="331">
        <f t="shared" si="22"/>
        <v>0</v>
      </c>
      <c r="K462" s="260" t="s">
        <v>120</v>
      </c>
      <c r="L462" s="260"/>
      <c r="M462" s="259">
        <f>IF(K462="nio",0,IF(K462&gt;0,K462*I462/O462,0))*VLOOKUP(B462,'2-Kosten per locatie'!$A$14:$C$21,3,FALSE)</f>
        <v>0</v>
      </c>
      <c r="N462" s="259">
        <f>IF(L462&gt;0,L462*I462/P462,0)*VLOOKUP(B462,'2-Kosten per locatie'!$A$14:$C$21,3,FALSE)</f>
        <v>0</v>
      </c>
      <c r="O462" s="332">
        <f>IF(K462="nio",0,IF(K462&gt;0,VLOOKUP(G462,'3-Productie normen'!A:L,VLOOKUP(K462,'3-Productie normen'!$B$34:$C$41,2,FALSE),FALSE)))</f>
        <v>0</v>
      </c>
      <c r="P462" s="332">
        <f t="shared" si="23"/>
        <v>0</v>
      </c>
      <c r="Q462" s="333"/>
      <c r="S462" s="334">
        <f t="shared" si="21"/>
        <v>0</v>
      </c>
    </row>
    <row r="463" spans="1:19" ht="14.1" customHeight="1">
      <c r="A463" s="74">
        <v>463</v>
      </c>
      <c r="B463" s="300" t="s">
        <v>34</v>
      </c>
      <c r="C463" s="300" t="s">
        <v>501</v>
      </c>
      <c r="D463" s="86" t="s">
        <v>578</v>
      </c>
      <c r="E463" s="256" t="s">
        <v>584</v>
      </c>
      <c r="F463" s="86" t="s">
        <v>135</v>
      </c>
      <c r="G463" s="86" t="s">
        <v>70</v>
      </c>
      <c r="H463" s="86" t="s">
        <v>110</v>
      </c>
      <c r="I463" s="249">
        <v>9.4700000000000006</v>
      </c>
      <c r="J463" s="331">
        <f t="shared" si="22"/>
        <v>120</v>
      </c>
      <c r="K463" s="260">
        <v>120</v>
      </c>
      <c r="L463" s="260"/>
      <c r="M463" s="259" t="e">
        <f>IF(K463="nio",0,IF(K463&gt;0,K463*I463/O463,0))*VLOOKUP(B463,'2-Kosten per locatie'!$A$14:$C$21,3,FALSE)</f>
        <v>#DIV/0!</v>
      </c>
      <c r="N463" s="259">
        <f>IF(L463&gt;0,L463*I463/P463,0)*VLOOKUP(B463,'2-Kosten per locatie'!$A$14:$C$21,3,FALSE)</f>
        <v>0</v>
      </c>
      <c r="O463" s="332">
        <f>IF(K463="nio",0,IF(K463&gt;0,VLOOKUP(G463,'3-Productie normen'!A:L,VLOOKUP(K463,'3-Productie normen'!$B$34:$C$41,2,FALSE),FALSE)))</f>
        <v>0</v>
      </c>
      <c r="P463" s="332">
        <f t="shared" si="23"/>
        <v>0</v>
      </c>
      <c r="Q463" s="333"/>
      <c r="S463" s="334">
        <f t="shared" si="21"/>
        <v>1136.4000000000001</v>
      </c>
    </row>
    <row r="464" spans="1:19" ht="14.1" customHeight="1">
      <c r="A464" s="74">
        <v>464</v>
      </c>
      <c r="B464" s="300" t="s">
        <v>34</v>
      </c>
      <c r="C464" s="300" t="s">
        <v>501</v>
      </c>
      <c r="D464" s="86" t="s">
        <v>578</v>
      </c>
      <c r="E464" s="256" t="s">
        <v>585</v>
      </c>
      <c r="F464" s="86" t="s">
        <v>507</v>
      </c>
      <c r="G464" s="86" t="s">
        <v>61</v>
      </c>
      <c r="H464" s="86" t="s">
        <v>145</v>
      </c>
      <c r="I464" s="249">
        <v>12.43</v>
      </c>
      <c r="J464" s="331">
        <f t="shared" si="22"/>
        <v>400</v>
      </c>
      <c r="K464" s="260">
        <v>200</v>
      </c>
      <c r="L464" s="260">
        <v>200</v>
      </c>
      <c r="M464" s="259" t="e">
        <f>IF(K464="nio",0,IF(K464&gt;0,K464*I464/O464,0))*VLOOKUP(B464,'2-Kosten per locatie'!$A$14:$C$21,3,FALSE)</f>
        <v>#DIV/0!</v>
      </c>
      <c r="N464" s="259" t="e">
        <f>IF(L464&gt;0,L464*I464/P464,0)*VLOOKUP(B464,'2-Kosten per locatie'!$A$14:$C$21,3,FALSE)</f>
        <v>#DIV/0!</v>
      </c>
      <c r="O464" s="332">
        <f>IF(K464="nio",0,IF(K464&gt;0,VLOOKUP(G464,'3-Productie normen'!A:L,VLOOKUP(K464,'3-Productie normen'!$B$34:$C$41,2,FALSE),FALSE)))</f>
        <v>0</v>
      </c>
      <c r="P464" s="332">
        <f t="shared" si="23"/>
        <v>0</v>
      </c>
      <c r="Q464" s="333"/>
      <c r="S464" s="334">
        <f t="shared" si="21"/>
        <v>4972</v>
      </c>
    </row>
    <row r="465" spans="1:19" ht="14.1" customHeight="1">
      <c r="A465" s="74">
        <v>465</v>
      </c>
      <c r="B465" s="300" t="s">
        <v>34</v>
      </c>
      <c r="C465" s="300" t="s">
        <v>501</v>
      </c>
      <c r="D465" s="86" t="s">
        <v>578</v>
      </c>
      <c r="E465" s="256" t="s">
        <v>586</v>
      </c>
      <c r="F465" s="86" t="s">
        <v>126</v>
      </c>
      <c r="G465" s="86" t="s">
        <v>69</v>
      </c>
      <c r="H465" s="86" t="s">
        <v>110</v>
      </c>
      <c r="I465" s="249">
        <v>32.700000000000003</v>
      </c>
      <c r="J465" s="331">
        <f t="shared" si="22"/>
        <v>200</v>
      </c>
      <c r="K465" s="260">
        <v>200</v>
      </c>
      <c r="L465" s="260"/>
      <c r="M465" s="259" t="e">
        <f>IF(K465="nio",0,IF(K465&gt;0,K465*I465/O465,0))*VLOOKUP(B465,'2-Kosten per locatie'!$A$14:$C$21,3,FALSE)</f>
        <v>#DIV/0!</v>
      </c>
      <c r="N465" s="259">
        <f>IF(L465&gt;0,L465*I465/P465,0)*VLOOKUP(B465,'2-Kosten per locatie'!$A$14:$C$21,3,FALSE)</f>
        <v>0</v>
      </c>
      <c r="O465" s="332">
        <f>IF(K465="nio",0,IF(K465&gt;0,VLOOKUP(G465,'3-Productie normen'!A:L,VLOOKUP(K465,'3-Productie normen'!$B$34:$C$41,2,FALSE),FALSE)))</f>
        <v>0</v>
      </c>
      <c r="P465" s="332">
        <f t="shared" si="23"/>
        <v>0</v>
      </c>
      <c r="Q465" s="333"/>
      <c r="S465" s="334">
        <f t="shared" si="21"/>
        <v>6540.0000000000009</v>
      </c>
    </row>
    <row r="466" spans="1:19" ht="14.1" customHeight="1">
      <c r="A466" s="74">
        <v>466</v>
      </c>
      <c r="B466" s="300" t="s">
        <v>34</v>
      </c>
      <c r="C466" s="300" t="s">
        <v>501</v>
      </c>
      <c r="D466" s="86" t="s">
        <v>578</v>
      </c>
      <c r="E466" s="256" t="s">
        <v>587</v>
      </c>
      <c r="F466" s="86" t="s">
        <v>190</v>
      </c>
      <c r="G466" s="86" t="s">
        <v>66</v>
      </c>
      <c r="H466" s="70" t="s">
        <v>113</v>
      </c>
      <c r="I466" s="249">
        <v>62.43</v>
      </c>
      <c r="J466" s="331">
        <f t="shared" si="22"/>
        <v>120</v>
      </c>
      <c r="K466" s="260">
        <v>120</v>
      </c>
      <c r="L466" s="260"/>
      <c r="M466" s="259" t="e">
        <f>IF(K466="nio",0,IF(K466&gt;0,K466*I466/O466,0))*VLOOKUP(B466,'2-Kosten per locatie'!$A$14:$C$21,3,FALSE)</f>
        <v>#DIV/0!</v>
      </c>
      <c r="N466" s="259">
        <f>IF(L466&gt;0,L466*I466/P466,0)*VLOOKUP(B466,'2-Kosten per locatie'!$A$14:$C$21,3,FALSE)</f>
        <v>0</v>
      </c>
      <c r="O466" s="332">
        <f>IF(K466="nio",0,IF(K466&gt;0,VLOOKUP(G466,'3-Productie normen'!A:L,VLOOKUP(K466,'3-Productie normen'!$B$34:$C$41,2,FALSE),FALSE)))</f>
        <v>0</v>
      </c>
      <c r="P466" s="332">
        <f t="shared" si="23"/>
        <v>0</v>
      </c>
      <c r="Q466" s="333"/>
      <c r="S466" s="334">
        <f t="shared" si="21"/>
        <v>7491.6</v>
      </c>
    </row>
    <row r="467" spans="1:19" ht="14.1" customHeight="1">
      <c r="A467" s="74">
        <v>467</v>
      </c>
      <c r="B467" s="300" t="s">
        <v>34</v>
      </c>
      <c r="C467" s="300" t="s">
        <v>501</v>
      </c>
      <c r="D467" s="86" t="s">
        <v>578</v>
      </c>
      <c r="E467" s="256" t="s">
        <v>588</v>
      </c>
      <c r="F467" s="86" t="s">
        <v>185</v>
      </c>
      <c r="G467" s="86" t="s">
        <v>74</v>
      </c>
      <c r="H467" s="70" t="s">
        <v>113</v>
      </c>
      <c r="I467" s="249">
        <v>10.35</v>
      </c>
      <c r="J467" s="331">
        <f t="shared" si="22"/>
        <v>0</v>
      </c>
      <c r="K467" s="260" t="s">
        <v>120</v>
      </c>
      <c r="L467" s="260"/>
      <c r="M467" s="259">
        <f>IF(K467="nio",0,IF(K467&gt;0,K467*I467/O467,0))*VLOOKUP(B467,'2-Kosten per locatie'!$A$14:$C$21,3,FALSE)</f>
        <v>0</v>
      </c>
      <c r="N467" s="259">
        <f>IF(L467&gt;0,L467*I467/P467,0)*VLOOKUP(B467,'2-Kosten per locatie'!$A$14:$C$21,3,FALSE)</f>
        <v>0</v>
      </c>
      <c r="O467" s="332">
        <f>IF(K467="nio",0,IF(K467&gt;0,VLOOKUP(G467,'3-Productie normen'!A:L,VLOOKUP(K467,'3-Productie normen'!$B$34:$C$41,2,FALSE),FALSE)))</f>
        <v>0</v>
      </c>
      <c r="P467" s="332">
        <f t="shared" si="23"/>
        <v>0</v>
      </c>
      <c r="Q467" s="333"/>
      <c r="S467" s="334">
        <f t="shared" si="21"/>
        <v>0</v>
      </c>
    </row>
    <row r="468" spans="1:19" ht="14.1" customHeight="1">
      <c r="A468" s="74">
        <v>468</v>
      </c>
      <c r="B468" s="300" t="s">
        <v>34</v>
      </c>
      <c r="C468" s="300" t="s">
        <v>501</v>
      </c>
      <c r="D468" s="86" t="s">
        <v>578</v>
      </c>
      <c r="E468" s="256" t="s">
        <v>589</v>
      </c>
      <c r="F468" s="86" t="s">
        <v>135</v>
      </c>
      <c r="G468" s="86" t="s">
        <v>70</v>
      </c>
      <c r="H468" s="86" t="s">
        <v>110</v>
      </c>
      <c r="I468" s="249">
        <v>6.49</v>
      </c>
      <c r="J468" s="331">
        <f t="shared" si="22"/>
        <v>120</v>
      </c>
      <c r="K468" s="260">
        <v>120</v>
      </c>
      <c r="L468" s="260"/>
      <c r="M468" s="259" t="e">
        <f>IF(K468="nio",0,IF(K468&gt;0,K468*I468/O468,0))*VLOOKUP(B468,'2-Kosten per locatie'!$A$14:$C$21,3,FALSE)</f>
        <v>#DIV/0!</v>
      </c>
      <c r="N468" s="259">
        <f>IF(L468&gt;0,L468*I468/P468,0)*VLOOKUP(B468,'2-Kosten per locatie'!$A$14:$C$21,3,FALSE)</f>
        <v>0</v>
      </c>
      <c r="O468" s="332">
        <f>IF(K468="nio",0,IF(K468&gt;0,VLOOKUP(G468,'3-Productie normen'!A:L,VLOOKUP(K468,'3-Productie normen'!$B$34:$C$41,2,FALSE),FALSE)))</f>
        <v>0</v>
      </c>
      <c r="P468" s="332">
        <f t="shared" si="23"/>
        <v>0</v>
      </c>
      <c r="Q468" s="333"/>
      <c r="S468" s="334">
        <f t="shared" si="21"/>
        <v>778.80000000000007</v>
      </c>
    </row>
    <row r="469" spans="1:19" ht="14.1" customHeight="1">
      <c r="A469" s="74">
        <v>469</v>
      </c>
      <c r="B469" s="300" t="s">
        <v>34</v>
      </c>
      <c r="C469" s="300" t="s">
        <v>501</v>
      </c>
      <c r="D469" s="86" t="s">
        <v>578</v>
      </c>
      <c r="E469" s="256" t="s">
        <v>590</v>
      </c>
      <c r="F469" s="86" t="s">
        <v>126</v>
      </c>
      <c r="G469" s="86" t="s">
        <v>69</v>
      </c>
      <c r="H469" s="86" t="s">
        <v>110</v>
      </c>
      <c r="I469" s="249">
        <v>24.55</v>
      </c>
      <c r="J469" s="331">
        <f t="shared" si="22"/>
        <v>200</v>
      </c>
      <c r="K469" s="260">
        <v>200</v>
      </c>
      <c r="L469" s="260"/>
      <c r="M469" s="259" t="e">
        <f>IF(K469="nio",0,IF(K469&gt;0,K469*I469/O469,0))*VLOOKUP(B469,'2-Kosten per locatie'!$A$14:$C$21,3,FALSE)</f>
        <v>#DIV/0!</v>
      </c>
      <c r="N469" s="259">
        <f>IF(L469&gt;0,L469*I469/P469,0)*VLOOKUP(B469,'2-Kosten per locatie'!$A$14:$C$21,3,FALSE)</f>
        <v>0</v>
      </c>
      <c r="O469" s="332">
        <f>IF(K469="nio",0,IF(K469&gt;0,VLOOKUP(G469,'3-Productie normen'!A:L,VLOOKUP(K469,'3-Productie normen'!$B$34:$C$41,2,FALSE),FALSE)))</f>
        <v>0</v>
      </c>
      <c r="P469" s="332">
        <f t="shared" si="23"/>
        <v>0</v>
      </c>
      <c r="Q469" s="333"/>
      <c r="S469" s="334">
        <f t="shared" si="21"/>
        <v>4910</v>
      </c>
    </row>
    <row r="470" spans="1:19" ht="14.1" customHeight="1">
      <c r="A470" s="74">
        <v>470</v>
      </c>
      <c r="B470" s="300" t="s">
        <v>34</v>
      </c>
      <c r="C470" s="300" t="s">
        <v>501</v>
      </c>
      <c r="D470" s="86" t="s">
        <v>578</v>
      </c>
      <c r="E470" s="256" t="s">
        <v>591</v>
      </c>
      <c r="F470" s="86" t="s">
        <v>135</v>
      </c>
      <c r="G470" s="86" t="s">
        <v>70</v>
      </c>
      <c r="H470" s="86" t="s">
        <v>110</v>
      </c>
      <c r="I470" s="249">
        <v>7.03</v>
      </c>
      <c r="J470" s="331">
        <f t="shared" si="22"/>
        <v>120</v>
      </c>
      <c r="K470" s="260">
        <v>120</v>
      </c>
      <c r="L470" s="260"/>
      <c r="M470" s="259" t="e">
        <f>IF(K470="nio",0,IF(K470&gt;0,K470*I470/O470,0))*VLOOKUP(B470,'2-Kosten per locatie'!$A$14:$C$21,3,FALSE)</f>
        <v>#DIV/0!</v>
      </c>
      <c r="N470" s="259">
        <f>IF(L470&gt;0,L470*I470/P470,0)*VLOOKUP(B470,'2-Kosten per locatie'!$A$14:$C$21,3,FALSE)</f>
        <v>0</v>
      </c>
      <c r="O470" s="332">
        <f>IF(K470="nio",0,IF(K470&gt;0,VLOOKUP(G470,'3-Productie normen'!A:L,VLOOKUP(K470,'3-Productie normen'!$B$34:$C$41,2,FALSE),FALSE)))</f>
        <v>0</v>
      </c>
      <c r="P470" s="332">
        <f t="shared" si="23"/>
        <v>0</v>
      </c>
      <c r="Q470" s="333"/>
      <c r="S470" s="334">
        <f t="shared" si="21"/>
        <v>843.6</v>
      </c>
    </row>
    <row r="471" spans="1:19" ht="14.1" customHeight="1">
      <c r="A471" s="74">
        <v>471</v>
      </c>
      <c r="B471" s="300" t="s">
        <v>34</v>
      </c>
      <c r="C471" s="300" t="s">
        <v>501</v>
      </c>
      <c r="D471" s="86" t="s">
        <v>578</v>
      </c>
      <c r="E471" s="256" t="s">
        <v>592</v>
      </c>
      <c r="F471" s="86" t="s">
        <v>563</v>
      </c>
      <c r="G471" s="86" t="s">
        <v>74</v>
      </c>
      <c r="H471" s="70" t="s">
        <v>113</v>
      </c>
      <c r="I471" s="249">
        <v>12.25</v>
      </c>
      <c r="J471" s="331">
        <f t="shared" si="22"/>
        <v>0</v>
      </c>
      <c r="K471" s="260" t="s">
        <v>120</v>
      </c>
      <c r="L471" s="260"/>
      <c r="M471" s="259">
        <f>IF(K471="nio",0,IF(K471&gt;0,K471*I471/O471,0))*VLOOKUP(B471,'2-Kosten per locatie'!$A$14:$C$21,3,FALSE)</f>
        <v>0</v>
      </c>
      <c r="N471" s="259">
        <f>IF(L471&gt;0,L471*I471/P471,0)*VLOOKUP(B471,'2-Kosten per locatie'!$A$14:$C$21,3,FALSE)</f>
        <v>0</v>
      </c>
      <c r="O471" s="332">
        <f>IF(K471="nio",0,IF(K471&gt;0,VLOOKUP(G471,'3-Productie normen'!A:L,VLOOKUP(K471,'3-Productie normen'!$B$34:$C$41,2,FALSE),FALSE)))</f>
        <v>0</v>
      </c>
      <c r="P471" s="332">
        <f t="shared" si="23"/>
        <v>0</v>
      </c>
      <c r="Q471" s="333"/>
      <c r="S471" s="334">
        <f t="shared" si="21"/>
        <v>0</v>
      </c>
    </row>
    <row r="472" spans="1:19" ht="14.1" customHeight="1">
      <c r="A472" s="74">
        <v>472</v>
      </c>
      <c r="B472" s="300" t="s">
        <v>34</v>
      </c>
      <c r="C472" s="300" t="s">
        <v>501</v>
      </c>
      <c r="D472" s="86" t="s">
        <v>578</v>
      </c>
      <c r="E472" s="256" t="s">
        <v>593</v>
      </c>
      <c r="F472" s="86" t="s">
        <v>126</v>
      </c>
      <c r="G472" s="86" t="s">
        <v>69</v>
      </c>
      <c r="H472" s="86" t="s">
        <v>110</v>
      </c>
      <c r="I472" s="249">
        <v>42.23</v>
      </c>
      <c r="J472" s="331">
        <f t="shared" si="22"/>
        <v>200</v>
      </c>
      <c r="K472" s="260">
        <v>200</v>
      </c>
      <c r="L472" s="260"/>
      <c r="M472" s="259" t="e">
        <f>IF(K472="nio",0,IF(K472&gt;0,K472*I472/O472,0))*VLOOKUP(B472,'2-Kosten per locatie'!$A$14:$C$21,3,FALSE)</f>
        <v>#DIV/0!</v>
      </c>
      <c r="N472" s="259">
        <f>IF(L472&gt;0,L472*I472/P472,0)*VLOOKUP(B472,'2-Kosten per locatie'!$A$14:$C$21,3,FALSE)</f>
        <v>0</v>
      </c>
      <c r="O472" s="332">
        <f>IF(K472="nio",0,IF(K472&gt;0,VLOOKUP(G472,'3-Productie normen'!A:L,VLOOKUP(K472,'3-Productie normen'!$B$34:$C$41,2,FALSE),FALSE)))</f>
        <v>0</v>
      </c>
      <c r="P472" s="332">
        <f t="shared" si="23"/>
        <v>0</v>
      </c>
      <c r="Q472" s="333"/>
      <c r="S472" s="334">
        <f t="shared" si="21"/>
        <v>8446</v>
      </c>
    </row>
    <row r="473" spans="1:19" ht="14.1" customHeight="1">
      <c r="A473" s="74">
        <v>473</v>
      </c>
      <c r="B473" s="300" t="s">
        <v>34</v>
      </c>
      <c r="C473" s="300" t="s">
        <v>501</v>
      </c>
      <c r="D473" s="86" t="s">
        <v>578</v>
      </c>
      <c r="E473" s="256" t="s">
        <v>594</v>
      </c>
      <c r="F473" s="86" t="s">
        <v>126</v>
      </c>
      <c r="G473" s="86" t="s">
        <v>69</v>
      </c>
      <c r="H473" s="86" t="s">
        <v>110</v>
      </c>
      <c r="I473" s="249">
        <v>14.33</v>
      </c>
      <c r="J473" s="331">
        <f t="shared" si="22"/>
        <v>200</v>
      </c>
      <c r="K473" s="260">
        <v>200</v>
      </c>
      <c r="L473" s="260"/>
      <c r="M473" s="259" t="e">
        <f>IF(K473="nio",0,IF(K473&gt;0,K473*I473/O473,0))*VLOOKUP(B473,'2-Kosten per locatie'!$A$14:$C$21,3,FALSE)</f>
        <v>#DIV/0!</v>
      </c>
      <c r="N473" s="259">
        <f>IF(L473&gt;0,L473*I473/P473,0)*VLOOKUP(B473,'2-Kosten per locatie'!$A$14:$C$21,3,FALSE)</f>
        <v>0</v>
      </c>
      <c r="O473" s="332">
        <f>IF(K473="nio",0,IF(K473&gt;0,VLOOKUP(G473,'3-Productie normen'!A:L,VLOOKUP(K473,'3-Productie normen'!$B$34:$C$41,2,FALSE),FALSE)))</f>
        <v>0</v>
      </c>
      <c r="P473" s="332">
        <f t="shared" si="23"/>
        <v>0</v>
      </c>
      <c r="Q473" s="333"/>
      <c r="S473" s="334">
        <f t="shared" si="21"/>
        <v>2866</v>
      </c>
    </row>
    <row r="474" spans="1:19" ht="14.1" customHeight="1">
      <c r="A474" s="74">
        <v>474</v>
      </c>
      <c r="B474" s="300" t="s">
        <v>34</v>
      </c>
      <c r="C474" s="300" t="s">
        <v>501</v>
      </c>
      <c r="D474" s="86" t="s">
        <v>578</v>
      </c>
      <c r="E474" s="256" t="s">
        <v>595</v>
      </c>
      <c r="F474" s="86" t="s">
        <v>596</v>
      </c>
      <c r="G474" s="86" t="s">
        <v>63</v>
      </c>
      <c r="H474" s="70" t="s">
        <v>113</v>
      </c>
      <c r="I474" s="249">
        <v>72.11</v>
      </c>
      <c r="J474" s="331">
        <f t="shared" si="22"/>
        <v>200</v>
      </c>
      <c r="K474" s="260">
        <v>200</v>
      </c>
      <c r="L474" s="260"/>
      <c r="M474" s="259" t="e">
        <f>IF(K474="nio",0,IF(K474&gt;0,K474*I474/O474,0))*VLOOKUP(B474,'2-Kosten per locatie'!$A$14:$C$21,3,FALSE)</f>
        <v>#DIV/0!</v>
      </c>
      <c r="N474" s="259">
        <f>IF(L474&gt;0,L474*I474/P474,0)*VLOOKUP(B474,'2-Kosten per locatie'!$A$14:$C$21,3,FALSE)</f>
        <v>0</v>
      </c>
      <c r="O474" s="332">
        <f>IF(K474="nio",0,IF(K474&gt;0,VLOOKUP(G474,'3-Productie normen'!A:L,VLOOKUP(K474,'3-Productie normen'!$B$34:$C$41,2,FALSE),FALSE)))</f>
        <v>0</v>
      </c>
      <c r="P474" s="332">
        <f t="shared" si="23"/>
        <v>0</v>
      </c>
      <c r="Q474" s="333"/>
      <c r="S474" s="334">
        <f t="shared" si="21"/>
        <v>14422</v>
      </c>
    </row>
    <row r="475" spans="1:19" ht="14.1" customHeight="1">
      <c r="A475" s="74">
        <v>475</v>
      </c>
      <c r="B475" s="300" t="s">
        <v>34</v>
      </c>
      <c r="C475" s="300" t="s">
        <v>501</v>
      </c>
      <c r="D475" s="86" t="s">
        <v>578</v>
      </c>
      <c r="E475" s="256" t="s">
        <v>597</v>
      </c>
      <c r="F475" s="86" t="s">
        <v>135</v>
      </c>
      <c r="G475" s="86" t="s">
        <v>70</v>
      </c>
      <c r="H475" s="86" t="s">
        <v>110</v>
      </c>
      <c r="I475" s="249">
        <v>10.35</v>
      </c>
      <c r="J475" s="331">
        <f t="shared" si="22"/>
        <v>120</v>
      </c>
      <c r="K475" s="260">
        <v>120</v>
      </c>
      <c r="L475" s="260"/>
      <c r="M475" s="259" t="e">
        <f>IF(K475="nio",0,IF(K475&gt;0,K475*I475/O475,0))*VLOOKUP(B475,'2-Kosten per locatie'!$A$14:$C$21,3,FALSE)</f>
        <v>#DIV/0!</v>
      </c>
      <c r="N475" s="259">
        <f>IF(L475&gt;0,L475*I475/P475,0)*VLOOKUP(B475,'2-Kosten per locatie'!$A$14:$C$21,3,FALSE)</f>
        <v>0</v>
      </c>
      <c r="O475" s="332">
        <f>IF(K475="nio",0,IF(K475&gt;0,VLOOKUP(G475,'3-Productie normen'!A:L,VLOOKUP(K475,'3-Productie normen'!$B$34:$C$41,2,FALSE),FALSE)))</f>
        <v>0</v>
      </c>
      <c r="P475" s="332">
        <f t="shared" si="23"/>
        <v>0</v>
      </c>
      <c r="Q475" s="333"/>
      <c r="S475" s="334">
        <f t="shared" si="21"/>
        <v>1242</v>
      </c>
    </row>
    <row r="476" spans="1:19" ht="14.1" customHeight="1">
      <c r="A476" s="74">
        <v>476</v>
      </c>
      <c r="B476" s="300" t="s">
        <v>34</v>
      </c>
      <c r="C476" s="300" t="s">
        <v>501</v>
      </c>
      <c r="D476" s="86" t="s">
        <v>578</v>
      </c>
      <c r="E476" s="256" t="s">
        <v>598</v>
      </c>
      <c r="F476" s="86" t="s">
        <v>126</v>
      </c>
      <c r="G476" s="86" t="s">
        <v>69</v>
      </c>
      <c r="H476" s="86" t="s">
        <v>110</v>
      </c>
      <c r="I476" s="249">
        <v>49.59</v>
      </c>
      <c r="J476" s="331">
        <f t="shared" si="22"/>
        <v>200</v>
      </c>
      <c r="K476" s="260">
        <v>200</v>
      </c>
      <c r="L476" s="260"/>
      <c r="M476" s="259" t="e">
        <f>IF(K476="nio",0,IF(K476&gt;0,K476*I476/O476,0))*VLOOKUP(B476,'2-Kosten per locatie'!$A$14:$C$21,3,FALSE)</f>
        <v>#DIV/0!</v>
      </c>
      <c r="N476" s="259">
        <f>IF(L476&gt;0,L476*I476/P476,0)*VLOOKUP(B476,'2-Kosten per locatie'!$A$14:$C$21,3,FALSE)</f>
        <v>0</v>
      </c>
      <c r="O476" s="332">
        <f>IF(K476="nio",0,IF(K476&gt;0,VLOOKUP(G476,'3-Productie normen'!A:L,VLOOKUP(K476,'3-Productie normen'!$B$34:$C$41,2,FALSE),FALSE)))</f>
        <v>0</v>
      </c>
      <c r="P476" s="332">
        <f t="shared" si="23"/>
        <v>0</v>
      </c>
      <c r="Q476" s="333"/>
      <c r="S476" s="334">
        <f t="shared" si="21"/>
        <v>9918</v>
      </c>
    </row>
    <row r="477" spans="1:19" ht="14.1" customHeight="1">
      <c r="A477" s="74">
        <v>477</v>
      </c>
      <c r="B477" s="300" t="s">
        <v>34</v>
      </c>
      <c r="C477" s="300" t="s">
        <v>501</v>
      </c>
      <c r="D477" s="86" t="s">
        <v>578</v>
      </c>
      <c r="E477" s="256" t="s">
        <v>599</v>
      </c>
      <c r="F477" s="86" t="s">
        <v>129</v>
      </c>
      <c r="G477" s="86" t="s">
        <v>69</v>
      </c>
      <c r="H477" s="86" t="s">
        <v>110</v>
      </c>
      <c r="I477" s="249">
        <v>47.57</v>
      </c>
      <c r="J477" s="331">
        <f t="shared" si="22"/>
        <v>200</v>
      </c>
      <c r="K477" s="260">
        <v>200</v>
      </c>
      <c r="L477" s="260"/>
      <c r="M477" s="259" t="e">
        <f>IF(K477="nio",0,IF(K477&gt;0,K477*I477/O477,0))*VLOOKUP(B477,'2-Kosten per locatie'!$A$14:$C$21,3,FALSE)</f>
        <v>#DIV/0!</v>
      </c>
      <c r="N477" s="259">
        <f>IF(L477&gt;0,L477*I477/P477,0)*VLOOKUP(B477,'2-Kosten per locatie'!$A$14:$C$21,3,FALSE)</f>
        <v>0</v>
      </c>
      <c r="O477" s="332">
        <f>IF(K477="nio",0,IF(K477&gt;0,VLOOKUP(G477,'3-Productie normen'!A:L,VLOOKUP(K477,'3-Productie normen'!$B$34:$C$41,2,FALSE),FALSE)))</f>
        <v>0</v>
      </c>
      <c r="P477" s="332">
        <f t="shared" si="23"/>
        <v>0</v>
      </c>
      <c r="Q477" s="333"/>
      <c r="S477" s="334">
        <f t="shared" si="21"/>
        <v>9514</v>
      </c>
    </row>
    <row r="478" spans="1:19" ht="14.1" customHeight="1">
      <c r="A478" s="74">
        <v>478</v>
      </c>
      <c r="B478" s="300" t="s">
        <v>34</v>
      </c>
      <c r="C478" s="300" t="s">
        <v>501</v>
      </c>
      <c r="D478" s="86" t="s">
        <v>600</v>
      </c>
      <c r="E478" s="256" t="s">
        <v>601</v>
      </c>
      <c r="F478" s="86" t="s">
        <v>126</v>
      </c>
      <c r="G478" s="86" t="s">
        <v>69</v>
      </c>
      <c r="H478" s="86" t="s">
        <v>110</v>
      </c>
      <c r="I478" s="249">
        <v>27.12</v>
      </c>
      <c r="J478" s="331">
        <f t="shared" si="22"/>
        <v>200</v>
      </c>
      <c r="K478" s="260">
        <v>200</v>
      </c>
      <c r="L478" s="260"/>
      <c r="M478" s="259" t="e">
        <f>IF(K478="nio",0,IF(K478&gt;0,K478*I478/O478,0))*VLOOKUP(B478,'2-Kosten per locatie'!$A$14:$C$21,3,FALSE)</f>
        <v>#DIV/0!</v>
      </c>
      <c r="N478" s="259">
        <f>IF(L478&gt;0,L478*I478/P478,0)*VLOOKUP(B478,'2-Kosten per locatie'!$A$14:$C$21,3,FALSE)</f>
        <v>0</v>
      </c>
      <c r="O478" s="332">
        <f>IF(K478="nio",0,IF(K478&gt;0,VLOOKUP(G478,'3-Productie normen'!A:L,VLOOKUP(K478,'3-Productie normen'!$B$34:$C$41,2,FALSE),FALSE)))</f>
        <v>0</v>
      </c>
      <c r="P478" s="332">
        <f t="shared" si="23"/>
        <v>0</v>
      </c>
      <c r="Q478" s="333"/>
      <c r="S478" s="334">
        <f t="shared" si="21"/>
        <v>5424</v>
      </c>
    </row>
    <row r="479" spans="1:19" ht="14.1" customHeight="1">
      <c r="A479" s="74">
        <v>479</v>
      </c>
      <c r="B479" s="300" t="s">
        <v>34</v>
      </c>
      <c r="C479" s="300" t="s">
        <v>501</v>
      </c>
      <c r="D479" s="86" t="s">
        <v>600</v>
      </c>
      <c r="E479" s="256" t="s">
        <v>602</v>
      </c>
      <c r="F479" s="86" t="s">
        <v>194</v>
      </c>
      <c r="G479" s="86" t="s">
        <v>65</v>
      </c>
      <c r="H479" s="70" t="s">
        <v>113</v>
      </c>
      <c r="I479" s="249">
        <v>62.36</v>
      </c>
      <c r="J479" s="331">
        <f t="shared" si="22"/>
        <v>120</v>
      </c>
      <c r="K479" s="260">
        <v>120</v>
      </c>
      <c r="L479" s="260"/>
      <c r="M479" s="259" t="e">
        <f>IF(K479="nio",0,IF(K479&gt;0,K479*I479/O479,0))*VLOOKUP(B479,'2-Kosten per locatie'!$A$14:$C$21,3,FALSE)</f>
        <v>#DIV/0!</v>
      </c>
      <c r="N479" s="259">
        <f>IF(L479&gt;0,L479*I479/P479,0)*VLOOKUP(B479,'2-Kosten per locatie'!$A$14:$C$21,3,FALSE)</f>
        <v>0</v>
      </c>
      <c r="O479" s="332">
        <f>IF(K479="nio",0,IF(K479&gt;0,VLOOKUP(G479,'3-Productie normen'!A:L,VLOOKUP(K479,'3-Productie normen'!$B$34:$C$41,2,FALSE),FALSE)))</f>
        <v>0</v>
      </c>
      <c r="P479" s="332">
        <f t="shared" si="23"/>
        <v>0</v>
      </c>
      <c r="Q479" s="333"/>
      <c r="S479" s="334">
        <f t="shared" si="21"/>
        <v>7483.2</v>
      </c>
    </row>
    <row r="480" spans="1:19" ht="14.1" customHeight="1">
      <c r="A480" s="74">
        <v>480</v>
      </c>
      <c r="B480" s="300" t="s">
        <v>34</v>
      </c>
      <c r="C480" s="300" t="s">
        <v>501</v>
      </c>
      <c r="D480" s="86" t="s">
        <v>600</v>
      </c>
      <c r="E480" s="256" t="s">
        <v>603</v>
      </c>
      <c r="F480" s="86" t="s">
        <v>194</v>
      </c>
      <c r="G480" s="86" t="s">
        <v>65</v>
      </c>
      <c r="H480" s="70" t="s">
        <v>113</v>
      </c>
      <c r="I480" s="249">
        <v>62.15</v>
      </c>
      <c r="J480" s="331">
        <f t="shared" si="22"/>
        <v>120</v>
      </c>
      <c r="K480" s="260">
        <v>120</v>
      </c>
      <c r="L480" s="260"/>
      <c r="M480" s="259" t="e">
        <f>IF(K480="nio",0,IF(K480&gt;0,K480*I480/O480,0))*VLOOKUP(B480,'2-Kosten per locatie'!$A$14:$C$21,3,FALSE)</f>
        <v>#DIV/0!</v>
      </c>
      <c r="N480" s="259">
        <f>IF(L480&gt;0,L480*I480/P480,0)*VLOOKUP(B480,'2-Kosten per locatie'!$A$14:$C$21,3,FALSE)</f>
        <v>0</v>
      </c>
      <c r="O480" s="332">
        <f>IF(K480="nio",0,IF(K480&gt;0,VLOOKUP(G480,'3-Productie normen'!A:L,VLOOKUP(K480,'3-Productie normen'!$B$34:$C$41,2,FALSE),FALSE)))</f>
        <v>0</v>
      </c>
      <c r="P480" s="332">
        <f t="shared" si="23"/>
        <v>0</v>
      </c>
      <c r="Q480" s="333"/>
      <c r="S480" s="334">
        <f t="shared" si="21"/>
        <v>7458</v>
      </c>
    </row>
    <row r="481" spans="1:19" ht="14.1" customHeight="1">
      <c r="A481" s="74">
        <v>481</v>
      </c>
      <c r="B481" s="300" t="s">
        <v>34</v>
      </c>
      <c r="C481" s="300" t="s">
        <v>501</v>
      </c>
      <c r="D481" s="86" t="s">
        <v>600</v>
      </c>
      <c r="E481" s="256" t="s">
        <v>604</v>
      </c>
      <c r="F481" s="86" t="s">
        <v>505</v>
      </c>
      <c r="G481" s="86" t="s">
        <v>61</v>
      </c>
      <c r="H481" s="86" t="s">
        <v>145</v>
      </c>
      <c r="I481" s="249">
        <v>10.24</v>
      </c>
      <c r="J481" s="331">
        <f t="shared" si="22"/>
        <v>400</v>
      </c>
      <c r="K481" s="260">
        <v>200</v>
      </c>
      <c r="L481" s="260">
        <v>200</v>
      </c>
      <c r="M481" s="259" t="e">
        <f>IF(K481="nio",0,IF(K481&gt;0,K481*I481/O481,0))*VLOOKUP(B481,'2-Kosten per locatie'!$A$14:$C$21,3,FALSE)</f>
        <v>#DIV/0!</v>
      </c>
      <c r="N481" s="259" t="e">
        <f>IF(L481&gt;0,L481*I481/P481,0)*VLOOKUP(B481,'2-Kosten per locatie'!$A$14:$C$21,3,FALSE)</f>
        <v>#DIV/0!</v>
      </c>
      <c r="O481" s="332">
        <f>IF(K481="nio",0,IF(K481&gt;0,VLOOKUP(G481,'3-Productie normen'!A:L,VLOOKUP(K481,'3-Productie normen'!$B$34:$C$41,2,FALSE),FALSE)))</f>
        <v>0</v>
      </c>
      <c r="P481" s="332">
        <f t="shared" si="23"/>
        <v>0</v>
      </c>
      <c r="Q481" s="333"/>
      <c r="S481" s="334">
        <f t="shared" si="21"/>
        <v>4096</v>
      </c>
    </row>
    <row r="482" spans="1:19" ht="14.1" customHeight="1">
      <c r="A482" s="74">
        <v>482</v>
      </c>
      <c r="B482" s="300" t="s">
        <v>34</v>
      </c>
      <c r="C482" s="300" t="s">
        <v>501</v>
      </c>
      <c r="D482" s="86" t="s">
        <v>600</v>
      </c>
      <c r="E482" s="256" t="s">
        <v>605</v>
      </c>
      <c r="F482" s="86" t="s">
        <v>583</v>
      </c>
      <c r="G482" s="86" t="s">
        <v>76</v>
      </c>
      <c r="H482" s="70" t="s">
        <v>113</v>
      </c>
      <c r="I482" s="249">
        <v>1.58</v>
      </c>
      <c r="J482" s="331">
        <f t="shared" si="22"/>
        <v>0</v>
      </c>
      <c r="K482" s="260" t="s">
        <v>120</v>
      </c>
      <c r="L482" s="260"/>
      <c r="M482" s="259">
        <f>IF(K482="nio",0,IF(K482&gt;0,K482*I482/O482,0))*VLOOKUP(B482,'2-Kosten per locatie'!$A$14:$C$21,3,FALSE)</f>
        <v>0</v>
      </c>
      <c r="N482" s="259">
        <f>IF(L482&gt;0,L482*I482/P482,0)*VLOOKUP(B482,'2-Kosten per locatie'!$A$14:$C$21,3,FALSE)</f>
        <v>0</v>
      </c>
      <c r="O482" s="332">
        <f>IF(K482="nio",0,IF(K482&gt;0,VLOOKUP(G482,'3-Productie normen'!A:L,VLOOKUP(K482,'3-Productie normen'!$B$34:$C$41,2,FALSE),FALSE)))</f>
        <v>0</v>
      </c>
      <c r="P482" s="332">
        <f t="shared" si="23"/>
        <v>0</v>
      </c>
      <c r="Q482" s="333"/>
      <c r="S482" s="334">
        <f t="shared" si="21"/>
        <v>0</v>
      </c>
    </row>
    <row r="483" spans="1:19" ht="14.1" customHeight="1">
      <c r="A483" s="74">
        <v>483</v>
      </c>
      <c r="B483" s="300" t="s">
        <v>34</v>
      </c>
      <c r="C483" s="300" t="s">
        <v>501</v>
      </c>
      <c r="D483" s="86" t="s">
        <v>600</v>
      </c>
      <c r="E483" s="256" t="s">
        <v>606</v>
      </c>
      <c r="F483" s="86" t="s">
        <v>190</v>
      </c>
      <c r="G483" s="86" t="s">
        <v>66</v>
      </c>
      <c r="H483" s="70" t="s">
        <v>113</v>
      </c>
      <c r="I483" s="249">
        <v>87.97</v>
      </c>
      <c r="J483" s="331">
        <f t="shared" si="22"/>
        <v>120</v>
      </c>
      <c r="K483" s="260">
        <v>120</v>
      </c>
      <c r="L483" s="260"/>
      <c r="M483" s="259" t="e">
        <f>IF(K483="nio",0,IF(K483&gt;0,K483*I483/O483,0))*VLOOKUP(B483,'2-Kosten per locatie'!$A$14:$C$21,3,FALSE)</f>
        <v>#DIV/0!</v>
      </c>
      <c r="N483" s="259">
        <f>IF(L483&gt;0,L483*I483/P483,0)*VLOOKUP(B483,'2-Kosten per locatie'!$A$14:$C$21,3,FALSE)</f>
        <v>0</v>
      </c>
      <c r="O483" s="332">
        <f>IF(K483="nio",0,IF(K483&gt;0,VLOOKUP(G483,'3-Productie normen'!A:L,VLOOKUP(K483,'3-Productie normen'!$B$34:$C$41,2,FALSE),FALSE)))</f>
        <v>0</v>
      </c>
      <c r="P483" s="332">
        <f t="shared" si="23"/>
        <v>0</v>
      </c>
      <c r="Q483" s="333"/>
      <c r="S483" s="334">
        <f t="shared" si="21"/>
        <v>10556.4</v>
      </c>
    </row>
    <row r="484" spans="1:19" ht="14.1" customHeight="1">
      <c r="A484" s="74">
        <v>484</v>
      </c>
      <c r="B484" s="300" t="s">
        <v>34</v>
      </c>
      <c r="C484" s="300" t="s">
        <v>501</v>
      </c>
      <c r="D484" s="86" t="s">
        <v>600</v>
      </c>
      <c r="E484" s="256" t="s">
        <v>607</v>
      </c>
      <c r="F484" s="86" t="s">
        <v>507</v>
      </c>
      <c r="G484" s="86" t="s">
        <v>61</v>
      </c>
      <c r="H484" s="86" t="s">
        <v>145</v>
      </c>
      <c r="I484" s="249">
        <v>7.69</v>
      </c>
      <c r="J484" s="331">
        <f t="shared" si="22"/>
        <v>400</v>
      </c>
      <c r="K484" s="260">
        <v>200</v>
      </c>
      <c r="L484" s="260">
        <v>200</v>
      </c>
      <c r="M484" s="259" t="e">
        <f>IF(K484="nio",0,IF(K484&gt;0,K484*I484/O484,0))*VLOOKUP(B484,'2-Kosten per locatie'!$A$14:$C$21,3,FALSE)</f>
        <v>#DIV/0!</v>
      </c>
      <c r="N484" s="259" t="e">
        <f>IF(L484&gt;0,L484*I484/P484,0)*VLOOKUP(B484,'2-Kosten per locatie'!$A$14:$C$21,3,FALSE)</f>
        <v>#DIV/0!</v>
      </c>
      <c r="O484" s="332">
        <f>IF(K484="nio",0,IF(K484&gt;0,VLOOKUP(G484,'3-Productie normen'!A:L,VLOOKUP(K484,'3-Productie normen'!$B$34:$C$41,2,FALSE),FALSE)))</f>
        <v>0</v>
      </c>
      <c r="P484" s="332">
        <f t="shared" si="23"/>
        <v>0</v>
      </c>
      <c r="Q484" s="333"/>
      <c r="S484" s="334">
        <f t="shared" si="21"/>
        <v>3076</v>
      </c>
    </row>
    <row r="485" spans="1:19" ht="14.1" customHeight="1">
      <c r="A485" s="74">
        <v>485</v>
      </c>
      <c r="B485" s="300" t="s">
        <v>34</v>
      </c>
      <c r="C485" s="300" t="s">
        <v>501</v>
      </c>
      <c r="D485" s="86" t="s">
        <v>600</v>
      </c>
      <c r="E485" s="256" t="s">
        <v>608</v>
      </c>
      <c r="F485" s="86" t="s">
        <v>194</v>
      </c>
      <c r="G485" s="86" t="s">
        <v>65</v>
      </c>
      <c r="H485" s="70" t="s">
        <v>113</v>
      </c>
      <c r="I485" s="249">
        <v>62.64</v>
      </c>
      <c r="J485" s="331">
        <f t="shared" si="22"/>
        <v>120</v>
      </c>
      <c r="K485" s="260">
        <v>120</v>
      </c>
      <c r="L485" s="260"/>
      <c r="M485" s="259" t="e">
        <f>IF(K485="nio",0,IF(K485&gt;0,K485*I485/O485,0))*VLOOKUP(B485,'2-Kosten per locatie'!$A$14:$C$21,3,FALSE)</f>
        <v>#DIV/0!</v>
      </c>
      <c r="N485" s="259">
        <f>IF(L485&gt;0,L485*I485/P485,0)*VLOOKUP(B485,'2-Kosten per locatie'!$A$14:$C$21,3,FALSE)</f>
        <v>0</v>
      </c>
      <c r="O485" s="332">
        <f>IF(K485="nio",0,IF(K485&gt;0,VLOOKUP(G485,'3-Productie normen'!A:L,VLOOKUP(K485,'3-Productie normen'!$B$34:$C$41,2,FALSE),FALSE)))</f>
        <v>0</v>
      </c>
      <c r="P485" s="332">
        <f t="shared" si="23"/>
        <v>0</v>
      </c>
      <c r="Q485" s="333"/>
      <c r="S485" s="334">
        <f t="shared" si="21"/>
        <v>7516.8</v>
      </c>
    </row>
    <row r="486" spans="1:19" ht="14.1" customHeight="1">
      <c r="A486" s="74">
        <v>486</v>
      </c>
      <c r="B486" s="300" t="s">
        <v>34</v>
      </c>
      <c r="C486" s="300" t="s">
        <v>501</v>
      </c>
      <c r="D486" s="86" t="s">
        <v>600</v>
      </c>
      <c r="E486" s="256" t="s">
        <v>609</v>
      </c>
      <c r="F486" s="86" t="s">
        <v>185</v>
      </c>
      <c r="G486" s="86" t="s">
        <v>74</v>
      </c>
      <c r="H486" s="70" t="s">
        <v>113</v>
      </c>
      <c r="I486" s="249">
        <v>11.3</v>
      </c>
      <c r="J486" s="331">
        <f t="shared" si="22"/>
        <v>0</v>
      </c>
      <c r="K486" s="260" t="s">
        <v>120</v>
      </c>
      <c r="L486" s="260"/>
      <c r="M486" s="259">
        <f>IF(K486="nio",0,IF(K486&gt;0,K486*I486/O486,0))*VLOOKUP(B486,'2-Kosten per locatie'!$A$14:$C$21,3,FALSE)</f>
        <v>0</v>
      </c>
      <c r="N486" s="259">
        <f>IF(L486&gt;0,L486*I486/P486,0)*VLOOKUP(B486,'2-Kosten per locatie'!$A$14:$C$21,3,FALSE)</f>
        <v>0</v>
      </c>
      <c r="O486" s="332">
        <f>IF(K486="nio",0,IF(K486&gt;0,VLOOKUP(G486,'3-Productie normen'!A:L,VLOOKUP(K486,'3-Productie normen'!$B$34:$C$41,2,FALSE),FALSE)))</f>
        <v>0</v>
      </c>
      <c r="P486" s="332">
        <f t="shared" si="23"/>
        <v>0</v>
      </c>
      <c r="Q486" s="333"/>
      <c r="S486" s="334">
        <f t="shared" ref="S486:S549" si="24">J486*I486</f>
        <v>0</v>
      </c>
    </row>
    <row r="487" spans="1:19" ht="14.1" customHeight="1">
      <c r="A487" s="74">
        <v>487</v>
      </c>
      <c r="B487" s="300" t="s">
        <v>34</v>
      </c>
      <c r="C487" s="300" t="s">
        <v>501</v>
      </c>
      <c r="D487" s="86" t="s">
        <v>600</v>
      </c>
      <c r="E487" s="256" t="s">
        <v>610</v>
      </c>
      <c r="F487" s="86" t="s">
        <v>194</v>
      </c>
      <c r="G487" s="86" t="s">
        <v>65</v>
      </c>
      <c r="H487" s="70" t="s">
        <v>113</v>
      </c>
      <c r="I487" s="249">
        <v>61.95</v>
      </c>
      <c r="J487" s="331">
        <f t="shared" si="22"/>
        <v>120</v>
      </c>
      <c r="K487" s="260">
        <v>120</v>
      </c>
      <c r="L487" s="260"/>
      <c r="M487" s="259" t="e">
        <f>IF(K487="nio",0,IF(K487&gt;0,K487*I487/O487,0))*VLOOKUP(B487,'2-Kosten per locatie'!$A$14:$C$21,3,FALSE)</f>
        <v>#DIV/0!</v>
      </c>
      <c r="N487" s="259">
        <f>IF(L487&gt;0,L487*I487/P487,0)*VLOOKUP(B487,'2-Kosten per locatie'!$A$14:$C$21,3,FALSE)</f>
        <v>0</v>
      </c>
      <c r="O487" s="332">
        <f>IF(K487="nio",0,IF(K487&gt;0,VLOOKUP(G487,'3-Productie normen'!A:L,VLOOKUP(K487,'3-Productie normen'!$B$34:$C$41,2,FALSE),FALSE)))</f>
        <v>0</v>
      </c>
      <c r="P487" s="332">
        <f t="shared" si="23"/>
        <v>0</v>
      </c>
      <c r="Q487" s="333"/>
      <c r="S487" s="334">
        <f t="shared" si="24"/>
        <v>7434</v>
      </c>
    </row>
    <row r="488" spans="1:19" ht="14.1" customHeight="1">
      <c r="A488" s="74">
        <v>488</v>
      </c>
      <c r="B488" s="300" t="s">
        <v>34</v>
      </c>
      <c r="C488" s="300" t="s">
        <v>501</v>
      </c>
      <c r="D488" s="86" t="s">
        <v>600</v>
      </c>
      <c r="E488" s="256" t="s">
        <v>611</v>
      </c>
      <c r="F488" s="86" t="s">
        <v>190</v>
      </c>
      <c r="G488" s="86" t="s">
        <v>66</v>
      </c>
      <c r="H488" s="70" t="s">
        <v>113</v>
      </c>
      <c r="I488" s="249">
        <v>87.41</v>
      </c>
      <c r="J488" s="331">
        <f t="shared" si="22"/>
        <v>120</v>
      </c>
      <c r="K488" s="260">
        <v>120</v>
      </c>
      <c r="L488" s="260"/>
      <c r="M488" s="259" t="e">
        <f>IF(K488="nio",0,IF(K488&gt;0,K488*I488/O488,0))*VLOOKUP(B488,'2-Kosten per locatie'!$A$14:$C$21,3,FALSE)</f>
        <v>#DIV/0!</v>
      </c>
      <c r="N488" s="259">
        <f>IF(L488&gt;0,L488*I488/P488,0)*VLOOKUP(B488,'2-Kosten per locatie'!$A$14:$C$21,3,FALSE)</f>
        <v>0</v>
      </c>
      <c r="O488" s="332">
        <f>IF(K488="nio",0,IF(K488&gt;0,VLOOKUP(G488,'3-Productie normen'!A:L,VLOOKUP(K488,'3-Productie normen'!$B$34:$C$41,2,FALSE),FALSE)))</f>
        <v>0</v>
      </c>
      <c r="P488" s="332">
        <f t="shared" si="23"/>
        <v>0</v>
      </c>
      <c r="Q488" s="333"/>
      <c r="S488" s="334">
        <f t="shared" si="24"/>
        <v>10489.199999999999</v>
      </c>
    </row>
    <row r="489" spans="1:19" ht="14.1" customHeight="1">
      <c r="A489" s="74">
        <v>489</v>
      </c>
      <c r="B489" s="300" t="s">
        <v>34</v>
      </c>
      <c r="C489" s="300" t="s">
        <v>501</v>
      </c>
      <c r="D489" s="86" t="s">
        <v>600</v>
      </c>
      <c r="E489" s="256" t="s">
        <v>612</v>
      </c>
      <c r="F489" s="86" t="s">
        <v>194</v>
      </c>
      <c r="G489" s="86" t="s">
        <v>65</v>
      </c>
      <c r="H489" s="70" t="s">
        <v>113</v>
      </c>
      <c r="I489" s="249">
        <v>63.21</v>
      </c>
      <c r="J489" s="331">
        <f t="shared" si="22"/>
        <v>120</v>
      </c>
      <c r="K489" s="260">
        <v>120</v>
      </c>
      <c r="L489" s="260"/>
      <c r="M489" s="259" t="e">
        <f>IF(K489="nio",0,IF(K489&gt;0,K489*I489/O489,0))*VLOOKUP(B489,'2-Kosten per locatie'!$A$14:$C$21,3,FALSE)</f>
        <v>#DIV/0!</v>
      </c>
      <c r="N489" s="259">
        <f>IF(L489&gt;0,L489*I489/P489,0)*VLOOKUP(B489,'2-Kosten per locatie'!$A$14:$C$21,3,FALSE)</f>
        <v>0</v>
      </c>
      <c r="O489" s="332">
        <f>IF(K489="nio",0,IF(K489&gt;0,VLOOKUP(G489,'3-Productie normen'!A:L,VLOOKUP(K489,'3-Productie normen'!$B$34:$C$41,2,FALSE),FALSE)))</f>
        <v>0</v>
      </c>
      <c r="P489" s="332">
        <f t="shared" si="23"/>
        <v>0</v>
      </c>
      <c r="Q489" s="333"/>
      <c r="S489" s="334">
        <f t="shared" si="24"/>
        <v>7585.2</v>
      </c>
    </row>
    <row r="490" spans="1:19" ht="14.1" customHeight="1">
      <c r="A490" s="74">
        <v>490</v>
      </c>
      <c r="B490" s="300" t="s">
        <v>34</v>
      </c>
      <c r="C490" s="300" t="s">
        <v>501</v>
      </c>
      <c r="D490" s="86" t="s">
        <v>600</v>
      </c>
      <c r="E490" s="256" t="s">
        <v>613</v>
      </c>
      <c r="F490" s="86" t="s">
        <v>614</v>
      </c>
      <c r="G490" s="86" t="s">
        <v>61</v>
      </c>
      <c r="H490" s="86" t="s">
        <v>145</v>
      </c>
      <c r="I490" s="249">
        <v>15.92</v>
      </c>
      <c r="J490" s="331">
        <f t="shared" si="22"/>
        <v>400</v>
      </c>
      <c r="K490" s="260">
        <v>200</v>
      </c>
      <c r="L490" s="260">
        <v>200</v>
      </c>
      <c r="M490" s="259" t="e">
        <f>IF(K490="nio",0,IF(K490&gt;0,K490*I490/O490,0))*VLOOKUP(B490,'2-Kosten per locatie'!$A$14:$C$21,3,FALSE)</f>
        <v>#DIV/0!</v>
      </c>
      <c r="N490" s="259" t="e">
        <f>IF(L490&gt;0,L490*I490/P490,0)*VLOOKUP(B490,'2-Kosten per locatie'!$A$14:$C$21,3,FALSE)</f>
        <v>#DIV/0!</v>
      </c>
      <c r="O490" s="332">
        <f>IF(K490="nio",0,IF(K490&gt;0,VLOOKUP(G490,'3-Productie normen'!A:L,VLOOKUP(K490,'3-Productie normen'!$B$34:$C$41,2,FALSE),FALSE)))</f>
        <v>0</v>
      </c>
      <c r="P490" s="332">
        <f t="shared" si="23"/>
        <v>0</v>
      </c>
      <c r="Q490" s="333"/>
      <c r="S490" s="334">
        <f t="shared" si="24"/>
        <v>6368</v>
      </c>
    </row>
    <row r="491" spans="1:19" ht="14.1" customHeight="1">
      <c r="A491" s="74">
        <v>491</v>
      </c>
      <c r="B491" s="300" t="s">
        <v>34</v>
      </c>
      <c r="C491" s="300" t="s">
        <v>501</v>
      </c>
      <c r="D491" s="86" t="s">
        <v>600</v>
      </c>
      <c r="E491" s="256" t="s">
        <v>615</v>
      </c>
      <c r="F491" s="86" t="s">
        <v>616</v>
      </c>
      <c r="G491" s="86" t="s">
        <v>61</v>
      </c>
      <c r="H491" s="86" t="s">
        <v>145</v>
      </c>
      <c r="I491" s="249">
        <v>18.23</v>
      </c>
      <c r="J491" s="331">
        <f t="shared" si="22"/>
        <v>400</v>
      </c>
      <c r="K491" s="260">
        <v>200</v>
      </c>
      <c r="L491" s="260">
        <v>200</v>
      </c>
      <c r="M491" s="259" t="e">
        <f>IF(K491="nio",0,IF(K491&gt;0,K491*I491/O491,0))*VLOOKUP(B491,'2-Kosten per locatie'!$A$14:$C$21,3,FALSE)</f>
        <v>#DIV/0!</v>
      </c>
      <c r="N491" s="259" t="e">
        <f>IF(L491&gt;0,L491*I491/P491,0)*VLOOKUP(B491,'2-Kosten per locatie'!$A$14:$C$21,3,FALSE)</f>
        <v>#DIV/0!</v>
      </c>
      <c r="O491" s="332">
        <f>IF(K491="nio",0,IF(K491&gt;0,VLOOKUP(G491,'3-Productie normen'!A:L,VLOOKUP(K491,'3-Productie normen'!$B$34:$C$41,2,FALSE),FALSE)))</f>
        <v>0</v>
      </c>
      <c r="P491" s="332">
        <f t="shared" si="23"/>
        <v>0</v>
      </c>
      <c r="Q491" s="333"/>
      <c r="S491" s="334">
        <f t="shared" si="24"/>
        <v>7292</v>
      </c>
    </row>
    <row r="492" spans="1:19" ht="14.1" customHeight="1">
      <c r="A492" s="74">
        <v>492</v>
      </c>
      <c r="B492" s="300" t="s">
        <v>34</v>
      </c>
      <c r="C492" s="300" t="s">
        <v>501</v>
      </c>
      <c r="D492" s="86" t="s">
        <v>600</v>
      </c>
      <c r="E492" s="256" t="s">
        <v>617</v>
      </c>
      <c r="F492" s="86" t="s">
        <v>583</v>
      </c>
      <c r="G492" s="86" t="s">
        <v>76</v>
      </c>
      <c r="H492" s="70" t="s">
        <v>113</v>
      </c>
      <c r="I492" s="249">
        <v>3.97</v>
      </c>
      <c r="J492" s="331">
        <f t="shared" si="22"/>
        <v>0</v>
      </c>
      <c r="K492" s="260" t="s">
        <v>120</v>
      </c>
      <c r="L492" s="260"/>
      <c r="M492" s="259">
        <f>IF(K492="nio",0,IF(K492&gt;0,K492*I492/O492,0))*VLOOKUP(B492,'2-Kosten per locatie'!$A$14:$C$21,3,FALSE)</f>
        <v>0</v>
      </c>
      <c r="N492" s="259">
        <f>IF(L492&gt;0,L492*I492/P492,0)*VLOOKUP(B492,'2-Kosten per locatie'!$A$14:$C$21,3,FALSE)</f>
        <v>0</v>
      </c>
      <c r="O492" s="332">
        <f>IF(K492="nio",0,IF(K492&gt;0,VLOOKUP(G492,'3-Productie normen'!A:L,VLOOKUP(K492,'3-Productie normen'!$B$34:$C$41,2,FALSE),FALSE)))</f>
        <v>0</v>
      </c>
      <c r="P492" s="332">
        <f t="shared" si="23"/>
        <v>0</v>
      </c>
      <c r="Q492" s="333"/>
      <c r="S492" s="334">
        <f t="shared" si="24"/>
        <v>0</v>
      </c>
    </row>
    <row r="493" spans="1:19" ht="14.1" customHeight="1">
      <c r="A493" s="74">
        <v>493</v>
      </c>
      <c r="B493" s="300" t="s">
        <v>34</v>
      </c>
      <c r="C493" s="300" t="s">
        <v>501</v>
      </c>
      <c r="D493" s="86" t="s">
        <v>618</v>
      </c>
      <c r="E493" s="256" t="s">
        <v>619</v>
      </c>
      <c r="F493" s="86" t="s">
        <v>620</v>
      </c>
      <c r="G493" s="86" t="s">
        <v>68</v>
      </c>
      <c r="H493" s="70" t="s">
        <v>113</v>
      </c>
      <c r="I493" s="249">
        <v>88.27</v>
      </c>
      <c r="J493" s="331">
        <f t="shared" si="22"/>
        <v>120</v>
      </c>
      <c r="K493" s="260">
        <v>120</v>
      </c>
      <c r="L493" s="260"/>
      <c r="M493" s="259" t="e">
        <f>IF(K493="nio",0,IF(K493&gt;0,K493*I493/O493,0))*VLOOKUP(B493,'2-Kosten per locatie'!$A$14:$C$21,3,FALSE)</f>
        <v>#DIV/0!</v>
      </c>
      <c r="N493" s="259">
        <f>IF(L493&gt;0,L493*I493/P493,0)*VLOOKUP(B493,'2-Kosten per locatie'!$A$14:$C$21,3,FALSE)</f>
        <v>0</v>
      </c>
      <c r="O493" s="332">
        <f>IF(K493="nio",0,IF(K493&gt;0,VLOOKUP(G493,'3-Productie normen'!A:L,VLOOKUP(K493,'3-Productie normen'!$B$34:$C$41,2,FALSE),FALSE)))</f>
        <v>0</v>
      </c>
      <c r="P493" s="332">
        <f t="shared" si="23"/>
        <v>0</v>
      </c>
      <c r="Q493" s="333"/>
      <c r="S493" s="334">
        <f t="shared" si="24"/>
        <v>10592.4</v>
      </c>
    </row>
    <row r="494" spans="1:19" ht="14.1" customHeight="1">
      <c r="A494" s="74">
        <v>494</v>
      </c>
      <c r="B494" s="300" t="s">
        <v>34</v>
      </c>
      <c r="C494" s="300" t="s">
        <v>501</v>
      </c>
      <c r="D494" s="86" t="s">
        <v>618</v>
      </c>
      <c r="E494" s="256" t="s">
        <v>621</v>
      </c>
      <c r="F494" s="86" t="s">
        <v>126</v>
      </c>
      <c r="G494" s="86" t="s">
        <v>69</v>
      </c>
      <c r="H494" s="70" t="s">
        <v>113</v>
      </c>
      <c r="I494" s="249">
        <v>24.58</v>
      </c>
      <c r="J494" s="331">
        <f t="shared" si="22"/>
        <v>200</v>
      </c>
      <c r="K494" s="260">
        <v>200</v>
      </c>
      <c r="L494" s="260"/>
      <c r="M494" s="259" t="e">
        <f>IF(K494="nio",0,IF(K494&gt;0,K494*I494/O494,0))*VLOOKUP(B494,'2-Kosten per locatie'!$A$14:$C$21,3,FALSE)</f>
        <v>#DIV/0!</v>
      </c>
      <c r="N494" s="259">
        <f>IF(L494&gt;0,L494*I494/P494,0)*VLOOKUP(B494,'2-Kosten per locatie'!$A$14:$C$21,3,FALSE)</f>
        <v>0</v>
      </c>
      <c r="O494" s="332">
        <f>IF(K494="nio",0,IF(K494&gt;0,VLOOKUP(G494,'3-Productie normen'!A:L,VLOOKUP(K494,'3-Productie normen'!$B$34:$C$41,2,FALSE),FALSE)))</f>
        <v>0</v>
      </c>
      <c r="P494" s="332">
        <f t="shared" si="23"/>
        <v>0</v>
      </c>
      <c r="Q494" s="333"/>
      <c r="S494" s="334">
        <f t="shared" si="24"/>
        <v>4916</v>
      </c>
    </row>
    <row r="495" spans="1:19" ht="14.1" customHeight="1">
      <c r="A495" s="74">
        <v>495</v>
      </c>
      <c r="B495" s="300" t="s">
        <v>34</v>
      </c>
      <c r="C495" s="300" t="s">
        <v>501</v>
      </c>
      <c r="D495" s="86" t="s">
        <v>618</v>
      </c>
      <c r="E495" s="256" t="s">
        <v>622</v>
      </c>
      <c r="F495" s="86" t="s">
        <v>505</v>
      </c>
      <c r="G495" s="86" t="s">
        <v>61</v>
      </c>
      <c r="H495" s="86" t="s">
        <v>145</v>
      </c>
      <c r="I495" s="249">
        <v>16.52</v>
      </c>
      <c r="J495" s="331">
        <f t="shared" si="22"/>
        <v>400</v>
      </c>
      <c r="K495" s="260">
        <v>200</v>
      </c>
      <c r="L495" s="260">
        <v>200</v>
      </c>
      <c r="M495" s="259" t="e">
        <f>IF(K495="nio",0,IF(K495&gt;0,K495*I495/O495,0))*VLOOKUP(B495,'2-Kosten per locatie'!$A$14:$C$21,3,FALSE)</f>
        <v>#DIV/0!</v>
      </c>
      <c r="N495" s="259" t="e">
        <f>IF(L495&gt;0,L495*I495/P495,0)*VLOOKUP(B495,'2-Kosten per locatie'!$A$14:$C$21,3,FALSE)</f>
        <v>#DIV/0!</v>
      </c>
      <c r="O495" s="332">
        <f>IF(K495="nio",0,IF(K495&gt;0,VLOOKUP(G495,'3-Productie normen'!A:L,VLOOKUP(K495,'3-Productie normen'!$B$34:$C$41,2,FALSE),FALSE)))</f>
        <v>0</v>
      </c>
      <c r="P495" s="332">
        <f t="shared" si="23"/>
        <v>0</v>
      </c>
      <c r="Q495" s="333"/>
      <c r="S495" s="334">
        <f t="shared" si="24"/>
        <v>6608</v>
      </c>
    </row>
    <row r="496" spans="1:19" ht="14.1" customHeight="1">
      <c r="A496" s="74">
        <v>496</v>
      </c>
      <c r="B496" s="300" t="s">
        <v>34</v>
      </c>
      <c r="C496" s="300" t="s">
        <v>501</v>
      </c>
      <c r="D496" s="86" t="s">
        <v>618</v>
      </c>
      <c r="E496" s="256" t="s">
        <v>623</v>
      </c>
      <c r="F496" s="86" t="s">
        <v>126</v>
      </c>
      <c r="G496" s="86" t="s">
        <v>69</v>
      </c>
      <c r="H496" s="70" t="s">
        <v>113</v>
      </c>
      <c r="I496" s="249">
        <v>24.94</v>
      </c>
      <c r="J496" s="331">
        <f t="shared" si="22"/>
        <v>200</v>
      </c>
      <c r="K496" s="260">
        <v>200</v>
      </c>
      <c r="L496" s="260"/>
      <c r="M496" s="259" t="e">
        <f>IF(K496="nio",0,IF(K496&gt;0,K496*I496/O496,0))*VLOOKUP(B496,'2-Kosten per locatie'!$A$14:$C$21,3,FALSE)</f>
        <v>#DIV/0!</v>
      </c>
      <c r="N496" s="259">
        <f>IF(L496&gt;0,L496*I496/P496,0)*VLOOKUP(B496,'2-Kosten per locatie'!$A$14:$C$21,3,FALSE)</f>
        <v>0</v>
      </c>
      <c r="O496" s="332">
        <f>IF(K496="nio",0,IF(K496&gt;0,VLOOKUP(G496,'3-Productie normen'!A:L,VLOOKUP(K496,'3-Productie normen'!$B$34:$C$41,2,FALSE),FALSE)))</f>
        <v>0</v>
      </c>
      <c r="P496" s="332">
        <f t="shared" si="23"/>
        <v>0</v>
      </c>
      <c r="Q496" s="333"/>
      <c r="S496" s="334">
        <f t="shared" si="24"/>
        <v>4988</v>
      </c>
    </row>
    <row r="497" spans="1:19" ht="14.1" customHeight="1">
      <c r="A497" s="74">
        <v>497</v>
      </c>
      <c r="B497" s="300" t="s">
        <v>34</v>
      </c>
      <c r="C497" s="300" t="s">
        <v>501</v>
      </c>
      <c r="D497" s="86" t="s">
        <v>618</v>
      </c>
      <c r="E497" s="256" t="s">
        <v>624</v>
      </c>
      <c r="F497" s="86" t="s">
        <v>185</v>
      </c>
      <c r="G497" s="86" t="s">
        <v>74</v>
      </c>
      <c r="H497" s="70" t="s">
        <v>113</v>
      </c>
      <c r="I497" s="249">
        <v>3.97</v>
      </c>
      <c r="J497" s="331">
        <f t="shared" si="22"/>
        <v>0</v>
      </c>
      <c r="K497" s="260" t="s">
        <v>120</v>
      </c>
      <c r="L497" s="260"/>
      <c r="M497" s="259">
        <f>IF(K497="nio",0,IF(K497&gt;0,K497*I497/O497,0))*VLOOKUP(B497,'2-Kosten per locatie'!$A$14:$C$21,3,FALSE)</f>
        <v>0</v>
      </c>
      <c r="N497" s="259">
        <f>IF(L497&gt;0,L497*I497/P497,0)*VLOOKUP(B497,'2-Kosten per locatie'!$A$14:$C$21,3,FALSE)</f>
        <v>0</v>
      </c>
      <c r="O497" s="332">
        <f>IF(K497="nio",0,IF(K497&gt;0,VLOOKUP(G497,'3-Productie normen'!A:L,VLOOKUP(K497,'3-Productie normen'!$B$34:$C$41,2,FALSE),FALSE)))</f>
        <v>0</v>
      </c>
      <c r="P497" s="332">
        <f t="shared" si="23"/>
        <v>0</v>
      </c>
      <c r="Q497" s="333"/>
      <c r="S497" s="334">
        <f t="shared" si="24"/>
        <v>0</v>
      </c>
    </row>
    <row r="498" spans="1:19" ht="14.1" customHeight="1">
      <c r="A498" s="74">
        <v>498</v>
      </c>
      <c r="B498" s="300" t="s">
        <v>34</v>
      </c>
      <c r="C498" s="300" t="s">
        <v>501</v>
      </c>
      <c r="D498" s="86" t="s">
        <v>618</v>
      </c>
      <c r="E498" s="256" t="s">
        <v>625</v>
      </c>
      <c r="F498" s="86" t="s">
        <v>135</v>
      </c>
      <c r="G498" s="86" t="s">
        <v>70</v>
      </c>
      <c r="H498" s="70" t="s">
        <v>113</v>
      </c>
      <c r="I498" s="249">
        <v>18.07</v>
      </c>
      <c r="J498" s="331">
        <f t="shared" si="22"/>
        <v>120</v>
      </c>
      <c r="K498" s="260">
        <v>120</v>
      </c>
      <c r="L498" s="260"/>
      <c r="M498" s="259" t="e">
        <f>IF(K498="nio",0,IF(K498&gt;0,K498*I498/O498,0))*VLOOKUP(B498,'2-Kosten per locatie'!$A$14:$C$21,3,FALSE)</f>
        <v>#DIV/0!</v>
      </c>
      <c r="N498" s="259">
        <f>IF(L498&gt;0,L498*I498/P498,0)*VLOOKUP(B498,'2-Kosten per locatie'!$A$14:$C$21,3,FALSE)</f>
        <v>0</v>
      </c>
      <c r="O498" s="332">
        <f>IF(K498="nio",0,IF(K498&gt;0,VLOOKUP(G498,'3-Productie normen'!A:L,VLOOKUP(K498,'3-Productie normen'!$B$34:$C$41,2,FALSE),FALSE)))</f>
        <v>0</v>
      </c>
      <c r="P498" s="332">
        <f t="shared" si="23"/>
        <v>0</v>
      </c>
      <c r="Q498" s="333"/>
      <c r="S498" s="334">
        <f t="shared" si="24"/>
        <v>2168.4</v>
      </c>
    </row>
    <row r="499" spans="1:19" ht="14.1" customHeight="1">
      <c r="A499" s="74">
        <v>499</v>
      </c>
      <c r="B499" s="300" t="s">
        <v>34</v>
      </c>
      <c r="C499" s="300" t="s">
        <v>501</v>
      </c>
      <c r="D499" s="86" t="s">
        <v>618</v>
      </c>
      <c r="E499" s="256" t="s">
        <v>626</v>
      </c>
      <c r="F499" s="86" t="s">
        <v>135</v>
      </c>
      <c r="G499" s="86" t="s">
        <v>70</v>
      </c>
      <c r="H499" s="70" t="s">
        <v>113</v>
      </c>
      <c r="I499" s="249">
        <v>6.31</v>
      </c>
      <c r="J499" s="331">
        <f t="shared" si="22"/>
        <v>120</v>
      </c>
      <c r="K499" s="260">
        <v>120</v>
      </c>
      <c r="L499" s="260"/>
      <c r="M499" s="259" t="e">
        <f>IF(K499="nio",0,IF(K499&gt;0,K499*I499/O499,0))*VLOOKUP(B499,'2-Kosten per locatie'!$A$14:$C$21,3,FALSE)</f>
        <v>#DIV/0!</v>
      </c>
      <c r="N499" s="259">
        <f>IF(L499&gt;0,L499*I499/P499,0)*VLOOKUP(B499,'2-Kosten per locatie'!$A$14:$C$21,3,FALSE)</f>
        <v>0</v>
      </c>
      <c r="O499" s="332">
        <f>IF(K499="nio",0,IF(K499&gt;0,VLOOKUP(G499,'3-Productie normen'!A:L,VLOOKUP(K499,'3-Productie normen'!$B$34:$C$41,2,FALSE),FALSE)))</f>
        <v>0</v>
      </c>
      <c r="P499" s="332">
        <f t="shared" si="23"/>
        <v>0</v>
      </c>
      <c r="Q499" s="333"/>
      <c r="S499" s="334">
        <f t="shared" si="24"/>
        <v>757.19999999999993</v>
      </c>
    </row>
    <row r="500" spans="1:19" ht="14.1" customHeight="1">
      <c r="A500" s="74">
        <v>500</v>
      </c>
      <c r="B500" s="300" t="s">
        <v>34</v>
      </c>
      <c r="C500" s="300" t="s">
        <v>501</v>
      </c>
      <c r="D500" s="86" t="s">
        <v>618</v>
      </c>
      <c r="E500" s="256" t="s">
        <v>627</v>
      </c>
      <c r="F500" s="86" t="s">
        <v>507</v>
      </c>
      <c r="G500" s="86" t="s">
        <v>61</v>
      </c>
      <c r="H500" s="86" t="s">
        <v>145</v>
      </c>
      <c r="I500" s="249">
        <v>16.52</v>
      </c>
      <c r="J500" s="331">
        <f t="shared" si="22"/>
        <v>400</v>
      </c>
      <c r="K500" s="260">
        <v>200</v>
      </c>
      <c r="L500" s="260">
        <v>200</v>
      </c>
      <c r="M500" s="259" t="e">
        <f>IF(K500="nio",0,IF(K500&gt;0,K500*I500/O500,0))*VLOOKUP(B500,'2-Kosten per locatie'!$A$14:$C$21,3,FALSE)</f>
        <v>#DIV/0!</v>
      </c>
      <c r="N500" s="259" t="e">
        <f>IF(L500&gt;0,L500*I500/P500,0)*VLOOKUP(B500,'2-Kosten per locatie'!$A$14:$C$21,3,FALSE)</f>
        <v>#DIV/0!</v>
      </c>
      <c r="O500" s="332">
        <f>IF(K500="nio",0,IF(K500&gt;0,VLOOKUP(G500,'3-Productie normen'!A:L,VLOOKUP(K500,'3-Productie normen'!$B$34:$C$41,2,FALSE),FALSE)))</f>
        <v>0</v>
      </c>
      <c r="P500" s="332">
        <f t="shared" si="23"/>
        <v>0</v>
      </c>
      <c r="Q500" s="333"/>
      <c r="S500" s="334">
        <f t="shared" si="24"/>
        <v>6608</v>
      </c>
    </row>
    <row r="501" spans="1:19" ht="14.1" customHeight="1">
      <c r="A501" s="74">
        <v>501</v>
      </c>
      <c r="B501" s="300" t="s">
        <v>34</v>
      </c>
      <c r="C501" s="300" t="s">
        <v>501</v>
      </c>
      <c r="D501" s="86" t="s">
        <v>618</v>
      </c>
      <c r="E501" s="256" t="s">
        <v>628</v>
      </c>
      <c r="F501" s="86" t="s">
        <v>194</v>
      </c>
      <c r="G501" s="86" t="s">
        <v>65</v>
      </c>
      <c r="H501" s="70" t="s">
        <v>113</v>
      </c>
      <c r="I501" s="249">
        <v>63.41</v>
      </c>
      <c r="J501" s="331">
        <f t="shared" si="22"/>
        <v>120</v>
      </c>
      <c r="K501" s="260">
        <v>120</v>
      </c>
      <c r="L501" s="260"/>
      <c r="M501" s="259" t="e">
        <f>IF(K501="nio",0,IF(K501&gt;0,K501*I501/O501,0))*VLOOKUP(B501,'2-Kosten per locatie'!$A$14:$C$21,3,FALSE)</f>
        <v>#DIV/0!</v>
      </c>
      <c r="N501" s="259">
        <f>IF(L501&gt;0,L501*I501/P501,0)*VLOOKUP(B501,'2-Kosten per locatie'!$A$14:$C$21,3,FALSE)</f>
        <v>0</v>
      </c>
      <c r="O501" s="332">
        <f>IF(K501="nio",0,IF(K501&gt;0,VLOOKUP(G501,'3-Productie normen'!A:L,VLOOKUP(K501,'3-Productie normen'!$B$34:$C$41,2,FALSE),FALSE)))</f>
        <v>0</v>
      </c>
      <c r="P501" s="332">
        <f t="shared" si="23"/>
        <v>0</v>
      </c>
      <c r="Q501" s="333"/>
      <c r="S501" s="334">
        <f t="shared" si="24"/>
        <v>7609.2</v>
      </c>
    </row>
    <row r="502" spans="1:19" ht="14.1" customHeight="1">
      <c r="A502" s="74">
        <v>502</v>
      </c>
      <c r="B502" s="300" t="s">
        <v>34</v>
      </c>
      <c r="C502" s="300" t="s">
        <v>501</v>
      </c>
      <c r="D502" s="86" t="s">
        <v>618</v>
      </c>
      <c r="E502" s="256" t="s">
        <v>629</v>
      </c>
      <c r="F502" s="86" t="s">
        <v>126</v>
      </c>
      <c r="G502" s="86" t="s">
        <v>69</v>
      </c>
      <c r="H502" s="70" t="s">
        <v>113</v>
      </c>
      <c r="I502" s="249">
        <v>24.94</v>
      </c>
      <c r="J502" s="331">
        <f t="shared" si="22"/>
        <v>200</v>
      </c>
      <c r="K502" s="260">
        <v>200</v>
      </c>
      <c r="L502" s="260"/>
      <c r="M502" s="259" t="e">
        <f>IF(K502="nio",0,IF(K502&gt;0,K502*I502/O502,0))*VLOOKUP(B502,'2-Kosten per locatie'!$A$14:$C$21,3,FALSE)</f>
        <v>#DIV/0!</v>
      </c>
      <c r="N502" s="259">
        <f>IF(L502&gt;0,L502*I502/P502,0)*VLOOKUP(B502,'2-Kosten per locatie'!$A$14:$C$21,3,FALSE)</f>
        <v>0</v>
      </c>
      <c r="O502" s="332">
        <f>IF(K502="nio",0,IF(K502&gt;0,VLOOKUP(G502,'3-Productie normen'!A:L,VLOOKUP(K502,'3-Productie normen'!$B$34:$C$41,2,FALSE),FALSE)))</f>
        <v>0</v>
      </c>
      <c r="P502" s="332">
        <f t="shared" si="23"/>
        <v>0</v>
      </c>
      <c r="Q502" s="333"/>
      <c r="S502" s="334">
        <f t="shared" si="24"/>
        <v>4988</v>
      </c>
    </row>
    <row r="503" spans="1:19" ht="14.1" customHeight="1">
      <c r="A503" s="74">
        <v>503</v>
      </c>
      <c r="B503" s="300" t="s">
        <v>34</v>
      </c>
      <c r="C503" s="300" t="s">
        <v>501</v>
      </c>
      <c r="D503" s="86" t="s">
        <v>618</v>
      </c>
      <c r="E503" s="256" t="s">
        <v>630</v>
      </c>
      <c r="F503" s="86" t="s">
        <v>190</v>
      </c>
      <c r="G503" s="86" t="s">
        <v>66</v>
      </c>
      <c r="H503" s="70" t="s">
        <v>113</v>
      </c>
      <c r="I503" s="249">
        <v>89.06</v>
      </c>
      <c r="J503" s="331">
        <f t="shared" si="22"/>
        <v>120</v>
      </c>
      <c r="K503" s="260">
        <v>120</v>
      </c>
      <c r="L503" s="260"/>
      <c r="M503" s="259" t="e">
        <f>IF(K503="nio",0,IF(K503&gt;0,K503*I503/O503,0))*VLOOKUP(B503,'2-Kosten per locatie'!$A$14:$C$21,3,FALSE)</f>
        <v>#DIV/0!</v>
      </c>
      <c r="N503" s="259">
        <f>IF(L503&gt;0,L503*I503/P503,0)*VLOOKUP(B503,'2-Kosten per locatie'!$A$14:$C$21,3,FALSE)</f>
        <v>0</v>
      </c>
      <c r="O503" s="332">
        <f>IF(K503="nio",0,IF(K503&gt;0,VLOOKUP(G503,'3-Productie normen'!A:L,VLOOKUP(K503,'3-Productie normen'!$B$34:$C$41,2,FALSE),FALSE)))</f>
        <v>0</v>
      </c>
      <c r="P503" s="332">
        <f t="shared" si="23"/>
        <v>0</v>
      </c>
      <c r="Q503" s="333"/>
      <c r="S503" s="334">
        <f t="shared" si="24"/>
        <v>10687.2</v>
      </c>
    </row>
    <row r="504" spans="1:19" ht="14.1" customHeight="1">
      <c r="A504" s="74">
        <v>504</v>
      </c>
      <c r="B504" s="300" t="s">
        <v>34</v>
      </c>
      <c r="C504" s="300" t="s">
        <v>501</v>
      </c>
      <c r="D504" s="86" t="s">
        <v>618</v>
      </c>
      <c r="E504" s="256" t="s">
        <v>631</v>
      </c>
      <c r="F504" s="86" t="s">
        <v>126</v>
      </c>
      <c r="G504" s="86" t="s">
        <v>69</v>
      </c>
      <c r="H504" s="70" t="s">
        <v>113</v>
      </c>
      <c r="I504" s="249">
        <v>50.2</v>
      </c>
      <c r="J504" s="331">
        <f t="shared" si="22"/>
        <v>200</v>
      </c>
      <c r="K504" s="260">
        <v>200</v>
      </c>
      <c r="L504" s="260"/>
      <c r="M504" s="259" t="e">
        <f>IF(K504="nio",0,IF(K504&gt;0,K504*I504/O504,0))*VLOOKUP(B504,'2-Kosten per locatie'!$A$14:$C$21,3,FALSE)</f>
        <v>#DIV/0!</v>
      </c>
      <c r="N504" s="259">
        <f>IF(L504&gt;0,L504*I504/P504,0)*VLOOKUP(B504,'2-Kosten per locatie'!$A$14:$C$21,3,FALSE)</f>
        <v>0</v>
      </c>
      <c r="O504" s="332">
        <f>IF(K504="nio",0,IF(K504&gt;0,VLOOKUP(G504,'3-Productie normen'!A:L,VLOOKUP(K504,'3-Productie normen'!$B$34:$C$41,2,FALSE),FALSE)))</f>
        <v>0</v>
      </c>
      <c r="P504" s="332">
        <f t="shared" si="23"/>
        <v>0</v>
      </c>
      <c r="Q504" s="333"/>
      <c r="S504" s="334">
        <f t="shared" si="24"/>
        <v>10040</v>
      </c>
    </row>
    <row r="505" spans="1:19" ht="14.1" customHeight="1">
      <c r="A505" s="74">
        <v>505</v>
      </c>
      <c r="B505" s="300" t="s">
        <v>34</v>
      </c>
      <c r="C505" s="300" t="s">
        <v>501</v>
      </c>
      <c r="D505" s="86" t="s">
        <v>618</v>
      </c>
      <c r="E505" s="256" t="s">
        <v>632</v>
      </c>
      <c r="F505" s="86" t="s">
        <v>185</v>
      </c>
      <c r="G505" s="86" t="s">
        <v>74</v>
      </c>
      <c r="H505" s="70" t="s">
        <v>113</v>
      </c>
      <c r="I505" s="249">
        <v>9.3000000000000007</v>
      </c>
      <c r="J505" s="331">
        <f t="shared" si="22"/>
        <v>0</v>
      </c>
      <c r="K505" s="260" t="s">
        <v>120</v>
      </c>
      <c r="L505" s="260"/>
      <c r="M505" s="259">
        <f>IF(K505="nio",0,IF(K505&gt;0,K505*I505/O505,0))*VLOOKUP(B505,'2-Kosten per locatie'!$A$14:$C$21,3,FALSE)</f>
        <v>0</v>
      </c>
      <c r="N505" s="259">
        <f>IF(L505&gt;0,L505*I505/P505,0)*VLOOKUP(B505,'2-Kosten per locatie'!$A$14:$C$21,3,FALSE)</f>
        <v>0</v>
      </c>
      <c r="O505" s="332">
        <f>IF(K505="nio",0,IF(K505&gt;0,VLOOKUP(G505,'3-Productie normen'!A:L,VLOOKUP(K505,'3-Productie normen'!$B$34:$C$41,2,FALSE),FALSE)))</f>
        <v>0</v>
      </c>
      <c r="P505" s="332">
        <f t="shared" si="23"/>
        <v>0</v>
      </c>
      <c r="Q505" s="333"/>
      <c r="S505" s="334">
        <f t="shared" si="24"/>
        <v>0</v>
      </c>
    </row>
    <row r="506" spans="1:19" ht="14.1" customHeight="1">
      <c r="A506" s="74">
        <v>506</v>
      </c>
      <c r="B506" s="300" t="s">
        <v>34</v>
      </c>
      <c r="C506" s="300" t="s">
        <v>501</v>
      </c>
      <c r="D506" s="86" t="s">
        <v>618</v>
      </c>
      <c r="E506" s="256" t="s">
        <v>633</v>
      </c>
      <c r="F506" s="86" t="s">
        <v>194</v>
      </c>
      <c r="G506" s="86" t="s">
        <v>65</v>
      </c>
      <c r="H506" s="70" t="s">
        <v>113</v>
      </c>
      <c r="I506" s="249">
        <v>63.41</v>
      </c>
      <c r="J506" s="331">
        <f t="shared" si="22"/>
        <v>120</v>
      </c>
      <c r="K506" s="260">
        <v>120</v>
      </c>
      <c r="L506" s="260"/>
      <c r="M506" s="259" t="e">
        <f>IF(K506="nio",0,IF(K506&gt;0,K506*I506/O506,0))*VLOOKUP(B506,'2-Kosten per locatie'!$A$14:$C$21,3,FALSE)</f>
        <v>#DIV/0!</v>
      </c>
      <c r="N506" s="259">
        <f>IF(L506&gt;0,L506*I506/P506,0)*VLOOKUP(B506,'2-Kosten per locatie'!$A$14:$C$21,3,FALSE)</f>
        <v>0</v>
      </c>
      <c r="O506" s="332">
        <f>IF(K506="nio",0,IF(K506&gt;0,VLOOKUP(G506,'3-Productie normen'!A:L,VLOOKUP(K506,'3-Productie normen'!$B$34:$C$41,2,FALSE),FALSE)))</f>
        <v>0</v>
      </c>
      <c r="P506" s="332">
        <f t="shared" si="23"/>
        <v>0</v>
      </c>
      <c r="Q506" s="333"/>
      <c r="S506" s="334">
        <f t="shared" si="24"/>
        <v>7609.2</v>
      </c>
    </row>
    <row r="507" spans="1:19" ht="14.1" customHeight="1">
      <c r="A507" s="74">
        <v>507</v>
      </c>
      <c r="B507" s="300" t="s">
        <v>34</v>
      </c>
      <c r="C507" s="300" t="s">
        <v>501</v>
      </c>
      <c r="D507" s="86" t="s">
        <v>618</v>
      </c>
      <c r="E507" s="256" t="s">
        <v>634</v>
      </c>
      <c r="F507" s="86" t="s">
        <v>126</v>
      </c>
      <c r="G507" s="86" t="s">
        <v>69</v>
      </c>
      <c r="H507" s="70" t="s">
        <v>113</v>
      </c>
      <c r="I507" s="249">
        <v>24.94</v>
      </c>
      <c r="J507" s="331">
        <f t="shared" si="22"/>
        <v>200</v>
      </c>
      <c r="K507" s="260">
        <v>200</v>
      </c>
      <c r="L507" s="260"/>
      <c r="M507" s="259" t="e">
        <f>IF(K507="nio",0,IF(K507&gt;0,K507*I507/O507,0))*VLOOKUP(B507,'2-Kosten per locatie'!$A$14:$C$21,3,FALSE)</f>
        <v>#DIV/0!</v>
      </c>
      <c r="N507" s="259">
        <f>IF(L507&gt;0,L507*I507/P507,0)*VLOOKUP(B507,'2-Kosten per locatie'!$A$14:$C$21,3,FALSE)</f>
        <v>0</v>
      </c>
      <c r="O507" s="332">
        <f>IF(K507="nio",0,IF(K507&gt;0,VLOOKUP(G507,'3-Productie normen'!A:L,VLOOKUP(K507,'3-Productie normen'!$B$34:$C$41,2,FALSE),FALSE)))</f>
        <v>0</v>
      </c>
      <c r="P507" s="332">
        <f t="shared" si="23"/>
        <v>0</v>
      </c>
      <c r="Q507" s="333"/>
      <c r="S507" s="334">
        <f t="shared" si="24"/>
        <v>4988</v>
      </c>
    </row>
    <row r="508" spans="1:19" ht="14.1" customHeight="1">
      <c r="A508" s="74">
        <v>508</v>
      </c>
      <c r="B508" s="300" t="s">
        <v>34</v>
      </c>
      <c r="C508" s="300" t="s">
        <v>501</v>
      </c>
      <c r="D508" s="86" t="s">
        <v>618</v>
      </c>
      <c r="E508" s="256" t="s">
        <v>635</v>
      </c>
      <c r="F508" s="86" t="s">
        <v>194</v>
      </c>
      <c r="G508" s="86" t="s">
        <v>65</v>
      </c>
      <c r="H508" s="70" t="s">
        <v>113</v>
      </c>
      <c r="I508" s="249">
        <v>63.41</v>
      </c>
      <c r="J508" s="331">
        <f t="shared" si="22"/>
        <v>120</v>
      </c>
      <c r="K508" s="260">
        <v>120</v>
      </c>
      <c r="L508" s="260"/>
      <c r="M508" s="259" t="e">
        <f>IF(K508="nio",0,IF(K508&gt;0,K508*I508/O508,0))*VLOOKUP(B508,'2-Kosten per locatie'!$A$14:$C$21,3,FALSE)</f>
        <v>#DIV/0!</v>
      </c>
      <c r="N508" s="259">
        <f>IF(L508&gt;0,L508*I508/P508,0)*VLOOKUP(B508,'2-Kosten per locatie'!$A$14:$C$21,3,FALSE)</f>
        <v>0</v>
      </c>
      <c r="O508" s="332">
        <f>IF(K508="nio",0,IF(K508&gt;0,VLOOKUP(G508,'3-Productie normen'!A:L,VLOOKUP(K508,'3-Productie normen'!$B$34:$C$41,2,FALSE),FALSE)))</f>
        <v>0</v>
      </c>
      <c r="P508" s="332">
        <f t="shared" si="23"/>
        <v>0</v>
      </c>
      <c r="Q508" s="333"/>
      <c r="S508" s="334">
        <f t="shared" si="24"/>
        <v>7609.2</v>
      </c>
    </row>
    <row r="509" spans="1:19" ht="14.1" customHeight="1">
      <c r="A509" s="74">
        <v>509</v>
      </c>
      <c r="B509" s="300" t="s">
        <v>34</v>
      </c>
      <c r="C509" s="300" t="s">
        <v>501</v>
      </c>
      <c r="D509" s="86" t="s">
        <v>618</v>
      </c>
      <c r="E509" s="256" t="s">
        <v>636</v>
      </c>
      <c r="F509" s="86" t="s">
        <v>126</v>
      </c>
      <c r="G509" s="86" t="s">
        <v>69</v>
      </c>
      <c r="H509" s="70" t="s">
        <v>113</v>
      </c>
      <c r="I509" s="249">
        <v>25.44</v>
      </c>
      <c r="J509" s="331">
        <f t="shared" si="22"/>
        <v>200</v>
      </c>
      <c r="K509" s="260">
        <v>200</v>
      </c>
      <c r="L509" s="260"/>
      <c r="M509" s="259" t="e">
        <f>IF(K509="nio",0,IF(K509&gt;0,K509*I509/O509,0))*VLOOKUP(B509,'2-Kosten per locatie'!$A$14:$C$21,3,FALSE)</f>
        <v>#DIV/0!</v>
      </c>
      <c r="N509" s="259">
        <f>IF(L509&gt;0,L509*I509/P509,0)*VLOOKUP(B509,'2-Kosten per locatie'!$A$14:$C$21,3,FALSE)</f>
        <v>0</v>
      </c>
      <c r="O509" s="332">
        <f>IF(K509="nio",0,IF(K509&gt;0,VLOOKUP(G509,'3-Productie normen'!A:L,VLOOKUP(K509,'3-Productie normen'!$B$34:$C$41,2,FALSE),FALSE)))</f>
        <v>0</v>
      </c>
      <c r="P509" s="332">
        <f t="shared" si="23"/>
        <v>0</v>
      </c>
      <c r="Q509" s="333"/>
      <c r="S509" s="334">
        <f t="shared" si="24"/>
        <v>5088</v>
      </c>
    </row>
    <row r="510" spans="1:19" ht="14.1" customHeight="1">
      <c r="A510" s="74">
        <v>510</v>
      </c>
      <c r="B510" s="300" t="s">
        <v>34</v>
      </c>
      <c r="C510" s="300" t="s">
        <v>501</v>
      </c>
      <c r="D510" s="86" t="s">
        <v>618</v>
      </c>
      <c r="E510" s="256" t="s">
        <v>637</v>
      </c>
      <c r="F510" s="86" t="s">
        <v>194</v>
      </c>
      <c r="G510" s="86" t="s">
        <v>65</v>
      </c>
      <c r="H510" s="70" t="s">
        <v>113</v>
      </c>
      <c r="I510" s="249">
        <v>63.91</v>
      </c>
      <c r="J510" s="331">
        <f t="shared" si="22"/>
        <v>120</v>
      </c>
      <c r="K510" s="260">
        <v>120</v>
      </c>
      <c r="L510" s="260"/>
      <c r="M510" s="259" t="e">
        <f>IF(K510="nio",0,IF(K510&gt;0,K510*I510/O510,0))*VLOOKUP(B510,'2-Kosten per locatie'!$A$14:$C$21,3,FALSE)</f>
        <v>#DIV/0!</v>
      </c>
      <c r="N510" s="259">
        <f>IF(L510&gt;0,L510*I510/P510,0)*VLOOKUP(B510,'2-Kosten per locatie'!$A$14:$C$21,3,FALSE)</f>
        <v>0</v>
      </c>
      <c r="O510" s="332">
        <f>IF(K510="nio",0,IF(K510&gt;0,VLOOKUP(G510,'3-Productie normen'!A:L,VLOOKUP(K510,'3-Productie normen'!$B$34:$C$41,2,FALSE),FALSE)))</f>
        <v>0</v>
      </c>
      <c r="P510" s="332">
        <f t="shared" si="23"/>
        <v>0</v>
      </c>
      <c r="Q510" s="333"/>
      <c r="S510" s="334">
        <f t="shared" si="24"/>
        <v>7669.2</v>
      </c>
    </row>
    <row r="511" spans="1:19" ht="14.1" customHeight="1">
      <c r="A511" s="74">
        <v>511</v>
      </c>
      <c r="B511" s="300" t="s">
        <v>34</v>
      </c>
      <c r="C511" s="300" t="s">
        <v>501</v>
      </c>
      <c r="D511" s="86" t="s">
        <v>618</v>
      </c>
      <c r="E511" s="256" t="s">
        <v>638</v>
      </c>
      <c r="F511" s="86" t="s">
        <v>190</v>
      </c>
      <c r="G511" s="86" t="s">
        <v>66</v>
      </c>
      <c r="H511" s="70" t="s">
        <v>113</v>
      </c>
      <c r="I511" s="249">
        <v>63.06</v>
      </c>
      <c r="J511" s="331">
        <f t="shared" si="22"/>
        <v>120</v>
      </c>
      <c r="K511" s="260">
        <v>120</v>
      </c>
      <c r="L511" s="260"/>
      <c r="M511" s="259" t="e">
        <f>IF(K511="nio",0,IF(K511&gt;0,K511*I511/O511,0))*VLOOKUP(B511,'2-Kosten per locatie'!$A$14:$C$21,3,FALSE)</f>
        <v>#DIV/0!</v>
      </c>
      <c r="N511" s="259">
        <f>IF(L511&gt;0,L511*I511/P511,0)*VLOOKUP(B511,'2-Kosten per locatie'!$A$14:$C$21,3,FALSE)</f>
        <v>0</v>
      </c>
      <c r="O511" s="332">
        <f>IF(K511="nio",0,IF(K511&gt;0,VLOOKUP(G511,'3-Productie normen'!A:L,VLOOKUP(K511,'3-Productie normen'!$B$34:$C$41,2,FALSE),FALSE)))</f>
        <v>0</v>
      </c>
      <c r="P511" s="332">
        <f t="shared" si="23"/>
        <v>0</v>
      </c>
      <c r="Q511" s="333"/>
      <c r="S511" s="334">
        <f t="shared" si="24"/>
        <v>7567.2000000000007</v>
      </c>
    </row>
    <row r="512" spans="1:19" ht="14.1" customHeight="1">
      <c r="A512" s="74">
        <v>512</v>
      </c>
      <c r="B512" s="300" t="s">
        <v>34</v>
      </c>
      <c r="C512" s="300" t="s">
        <v>501</v>
      </c>
      <c r="D512" s="86" t="s">
        <v>618</v>
      </c>
      <c r="E512" s="256" t="s">
        <v>639</v>
      </c>
      <c r="F512" s="86" t="s">
        <v>640</v>
      </c>
      <c r="G512" s="86" t="s">
        <v>69</v>
      </c>
      <c r="H512" s="70" t="s">
        <v>113</v>
      </c>
      <c r="I512" s="249">
        <v>18.98</v>
      </c>
      <c r="J512" s="331">
        <f t="shared" si="22"/>
        <v>200</v>
      </c>
      <c r="K512" s="260">
        <v>200</v>
      </c>
      <c r="L512" s="260"/>
      <c r="M512" s="259" t="e">
        <f>IF(K512="nio",0,IF(K512&gt;0,K512*I512/O512,0))*VLOOKUP(B512,'2-Kosten per locatie'!$A$14:$C$21,3,FALSE)</f>
        <v>#DIV/0!</v>
      </c>
      <c r="N512" s="259">
        <f>IF(L512&gt;0,L512*I512/P512,0)*VLOOKUP(B512,'2-Kosten per locatie'!$A$14:$C$21,3,FALSE)</f>
        <v>0</v>
      </c>
      <c r="O512" s="332">
        <f>IF(K512="nio",0,IF(K512&gt;0,VLOOKUP(G512,'3-Productie normen'!A:L,VLOOKUP(K512,'3-Productie normen'!$B$34:$C$41,2,FALSE),FALSE)))</f>
        <v>0</v>
      </c>
      <c r="P512" s="332">
        <f t="shared" si="23"/>
        <v>0</v>
      </c>
      <c r="Q512" s="333"/>
      <c r="S512" s="334">
        <f t="shared" si="24"/>
        <v>3796</v>
      </c>
    </row>
    <row r="513" spans="1:19" ht="14.1" customHeight="1">
      <c r="A513" s="74">
        <v>513</v>
      </c>
      <c r="B513" s="300" t="s">
        <v>34</v>
      </c>
      <c r="C513" s="300" t="s">
        <v>501</v>
      </c>
      <c r="D513" s="86" t="s">
        <v>618</v>
      </c>
      <c r="E513" s="256" t="s">
        <v>641</v>
      </c>
      <c r="F513" s="86" t="s">
        <v>279</v>
      </c>
      <c r="G513" s="86" t="s">
        <v>64</v>
      </c>
      <c r="H513" s="70" t="s">
        <v>113</v>
      </c>
      <c r="I513" s="249">
        <v>37.76</v>
      </c>
      <c r="J513" s="331">
        <f t="shared" si="22"/>
        <v>120</v>
      </c>
      <c r="K513" s="260">
        <v>120</v>
      </c>
      <c r="L513" s="260"/>
      <c r="M513" s="259" t="e">
        <f>IF(K513="nio",0,IF(K513&gt;0,K513*I513/O513,0))*VLOOKUP(B513,'2-Kosten per locatie'!$A$14:$C$21,3,FALSE)</f>
        <v>#DIV/0!</v>
      </c>
      <c r="N513" s="259">
        <f>IF(L513&gt;0,L513*I513/P513,0)*VLOOKUP(B513,'2-Kosten per locatie'!$A$14:$C$21,3,FALSE)</f>
        <v>0</v>
      </c>
      <c r="O513" s="332">
        <f>IF(K513="nio",0,IF(K513&gt;0,VLOOKUP(G513,'3-Productie normen'!A:L,VLOOKUP(K513,'3-Productie normen'!$B$34:$C$41,2,FALSE),FALSE)))</f>
        <v>0</v>
      </c>
      <c r="P513" s="332">
        <f t="shared" si="23"/>
        <v>0</v>
      </c>
      <c r="Q513" s="333"/>
      <c r="S513" s="334">
        <f t="shared" si="24"/>
        <v>4531.2</v>
      </c>
    </row>
    <row r="514" spans="1:19" ht="14.1" customHeight="1">
      <c r="A514" s="74">
        <v>514</v>
      </c>
      <c r="B514" s="300" t="s">
        <v>34</v>
      </c>
      <c r="C514" s="300" t="s">
        <v>501</v>
      </c>
      <c r="D514" s="86" t="s">
        <v>618</v>
      </c>
      <c r="E514" s="256" t="s">
        <v>642</v>
      </c>
      <c r="F514" s="86" t="s">
        <v>185</v>
      </c>
      <c r="G514" s="86" t="s">
        <v>74</v>
      </c>
      <c r="H514" s="70" t="s">
        <v>113</v>
      </c>
      <c r="I514" s="249">
        <v>8.07</v>
      </c>
      <c r="J514" s="331">
        <f t="shared" si="22"/>
        <v>0</v>
      </c>
      <c r="K514" s="260" t="s">
        <v>120</v>
      </c>
      <c r="L514" s="260"/>
      <c r="M514" s="259">
        <f>IF(K514="nio",0,IF(K514&gt;0,K514*I514/O514,0))*VLOOKUP(B514,'2-Kosten per locatie'!$A$14:$C$21,3,FALSE)</f>
        <v>0</v>
      </c>
      <c r="N514" s="259">
        <f>IF(L514&gt;0,L514*I514/P514,0)*VLOOKUP(B514,'2-Kosten per locatie'!$A$14:$C$21,3,FALSE)</f>
        <v>0</v>
      </c>
      <c r="O514" s="332">
        <f>IF(K514="nio",0,IF(K514&gt;0,VLOOKUP(G514,'3-Productie normen'!A:L,VLOOKUP(K514,'3-Productie normen'!$B$34:$C$41,2,FALSE),FALSE)))</f>
        <v>0</v>
      </c>
      <c r="P514" s="332">
        <f t="shared" si="23"/>
        <v>0</v>
      </c>
      <c r="Q514" s="333"/>
      <c r="S514" s="334">
        <f t="shared" si="24"/>
        <v>0</v>
      </c>
    </row>
    <row r="515" spans="1:19" ht="14.1" customHeight="1">
      <c r="A515" s="74">
        <v>515</v>
      </c>
      <c r="B515" s="300" t="s">
        <v>34</v>
      </c>
      <c r="C515" s="300" t="s">
        <v>501</v>
      </c>
      <c r="D515" s="86" t="s">
        <v>618</v>
      </c>
      <c r="E515" s="256" t="s">
        <v>643</v>
      </c>
      <c r="F515" s="86" t="s">
        <v>190</v>
      </c>
      <c r="G515" s="86" t="s">
        <v>66</v>
      </c>
      <c r="H515" s="70" t="s">
        <v>113</v>
      </c>
      <c r="I515" s="249">
        <v>89.06</v>
      </c>
      <c r="J515" s="331">
        <f t="shared" si="22"/>
        <v>120</v>
      </c>
      <c r="K515" s="260">
        <v>120</v>
      </c>
      <c r="L515" s="260"/>
      <c r="M515" s="259" t="e">
        <f>IF(K515="nio",0,IF(K515&gt;0,K515*I515/O515,0))*VLOOKUP(B515,'2-Kosten per locatie'!$A$14:$C$21,3,FALSE)</f>
        <v>#DIV/0!</v>
      </c>
      <c r="N515" s="259">
        <f>IF(L515&gt;0,L515*I515/P515,0)*VLOOKUP(B515,'2-Kosten per locatie'!$A$14:$C$21,3,FALSE)</f>
        <v>0</v>
      </c>
      <c r="O515" s="332">
        <f>IF(K515="nio",0,IF(K515&gt;0,VLOOKUP(G515,'3-Productie normen'!A:L,VLOOKUP(K515,'3-Productie normen'!$B$34:$C$41,2,FALSE),FALSE)))</f>
        <v>0</v>
      </c>
      <c r="P515" s="332">
        <f t="shared" si="23"/>
        <v>0</v>
      </c>
      <c r="Q515" s="333"/>
      <c r="S515" s="334">
        <f t="shared" si="24"/>
        <v>10687.2</v>
      </c>
    </row>
    <row r="516" spans="1:19" ht="14.1" customHeight="1">
      <c r="A516" s="74">
        <v>516</v>
      </c>
      <c r="B516" s="300" t="s">
        <v>34</v>
      </c>
      <c r="C516" s="300" t="s">
        <v>501</v>
      </c>
      <c r="D516" s="86" t="s">
        <v>618</v>
      </c>
      <c r="E516" s="256" t="s">
        <v>644</v>
      </c>
      <c r="F516" s="86" t="s">
        <v>583</v>
      </c>
      <c r="G516" s="86" t="s">
        <v>76</v>
      </c>
      <c r="H516" s="70" t="s">
        <v>113</v>
      </c>
      <c r="I516" s="249">
        <v>3.97</v>
      </c>
      <c r="J516" s="331">
        <f t="shared" si="22"/>
        <v>0</v>
      </c>
      <c r="K516" s="260" t="s">
        <v>120</v>
      </c>
      <c r="L516" s="260"/>
      <c r="M516" s="259">
        <f>IF(K516="nio",0,IF(K516&gt;0,K516*I516/O516,0))*VLOOKUP(B516,'2-Kosten per locatie'!$A$14:$C$21,3,FALSE)</f>
        <v>0</v>
      </c>
      <c r="N516" s="259">
        <f>IF(L516&gt;0,L516*I516/P516,0)*VLOOKUP(B516,'2-Kosten per locatie'!$A$14:$C$21,3,FALSE)</f>
        <v>0</v>
      </c>
      <c r="O516" s="332">
        <f>IF(K516="nio",0,IF(K516&gt;0,VLOOKUP(G516,'3-Productie normen'!A:L,VLOOKUP(K516,'3-Productie normen'!$B$34:$C$41,2,FALSE),FALSE)))</f>
        <v>0</v>
      </c>
      <c r="P516" s="332">
        <f t="shared" si="23"/>
        <v>0</v>
      </c>
      <c r="Q516" s="333"/>
      <c r="S516" s="334">
        <f t="shared" si="24"/>
        <v>0</v>
      </c>
    </row>
    <row r="517" spans="1:19" ht="14.1" customHeight="1">
      <c r="A517" s="74">
        <v>517</v>
      </c>
      <c r="B517" s="300" t="s">
        <v>34</v>
      </c>
      <c r="C517" s="300" t="s">
        <v>501</v>
      </c>
      <c r="D517" s="86" t="s">
        <v>618</v>
      </c>
      <c r="E517" s="256" t="s">
        <v>645</v>
      </c>
      <c r="F517" s="86" t="s">
        <v>190</v>
      </c>
      <c r="G517" s="86" t="s">
        <v>66</v>
      </c>
      <c r="H517" s="70" t="s">
        <v>113</v>
      </c>
      <c r="I517" s="249">
        <v>88.72</v>
      </c>
      <c r="J517" s="331">
        <f t="shared" si="22"/>
        <v>120</v>
      </c>
      <c r="K517" s="260">
        <v>120</v>
      </c>
      <c r="L517" s="260"/>
      <c r="M517" s="259" t="e">
        <f>IF(K517="nio",0,IF(K517&gt;0,K517*I517/O517,0))*VLOOKUP(B517,'2-Kosten per locatie'!$A$14:$C$21,3,FALSE)</f>
        <v>#DIV/0!</v>
      </c>
      <c r="N517" s="259">
        <f>IF(L517&gt;0,L517*I517/P517,0)*VLOOKUP(B517,'2-Kosten per locatie'!$A$14:$C$21,3,FALSE)</f>
        <v>0</v>
      </c>
      <c r="O517" s="332">
        <f>IF(K517="nio",0,IF(K517&gt;0,VLOOKUP(G517,'3-Productie normen'!A:L,VLOOKUP(K517,'3-Productie normen'!$B$34:$C$41,2,FALSE),FALSE)))</f>
        <v>0</v>
      </c>
      <c r="P517" s="332">
        <f t="shared" si="23"/>
        <v>0</v>
      </c>
      <c r="Q517" s="333"/>
      <c r="S517" s="334">
        <f t="shared" si="24"/>
        <v>10646.4</v>
      </c>
    </row>
    <row r="518" spans="1:19" ht="14.1" customHeight="1">
      <c r="A518" s="74">
        <v>518</v>
      </c>
      <c r="B518" s="300" t="s">
        <v>34</v>
      </c>
      <c r="C518" s="300" t="s">
        <v>501</v>
      </c>
      <c r="D518" s="86" t="s">
        <v>618</v>
      </c>
      <c r="E518" s="256" t="s">
        <v>646</v>
      </c>
      <c r="F518" s="86" t="s">
        <v>279</v>
      </c>
      <c r="G518" s="86" t="s">
        <v>64</v>
      </c>
      <c r="H518" s="70" t="s">
        <v>113</v>
      </c>
      <c r="I518" s="249">
        <v>37.75</v>
      </c>
      <c r="J518" s="331">
        <f t="shared" si="22"/>
        <v>120</v>
      </c>
      <c r="K518" s="260">
        <v>120</v>
      </c>
      <c r="L518" s="260"/>
      <c r="M518" s="259" t="e">
        <f>IF(K518="nio",0,IF(K518&gt;0,K518*I518/O518,0))*VLOOKUP(B518,'2-Kosten per locatie'!$A$14:$C$21,3,FALSE)</f>
        <v>#DIV/0!</v>
      </c>
      <c r="N518" s="259">
        <f>IF(L518&gt;0,L518*I518/P518,0)*VLOOKUP(B518,'2-Kosten per locatie'!$A$14:$C$21,3,FALSE)</f>
        <v>0</v>
      </c>
      <c r="O518" s="332">
        <f>IF(K518="nio",0,IF(K518&gt;0,VLOOKUP(G518,'3-Productie normen'!A:L,VLOOKUP(K518,'3-Productie normen'!$B$34:$C$41,2,FALSE),FALSE)))</f>
        <v>0</v>
      </c>
      <c r="P518" s="332">
        <f t="shared" si="23"/>
        <v>0</v>
      </c>
      <c r="Q518" s="333"/>
      <c r="S518" s="334">
        <f t="shared" si="24"/>
        <v>4530</v>
      </c>
    </row>
    <row r="519" spans="1:19" ht="14.1" customHeight="1">
      <c r="A519" s="74">
        <v>519</v>
      </c>
      <c r="B519" s="300" t="s">
        <v>34</v>
      </c>
      <c r="C519" s="300" t="s">
        <v>501</v>
      </c>
      <c r="D519" s="86" t="s">
        <v>647</v>
      </c>
      <c r="E519" s="256" t="s">
        <v>648</v>
      </c>
      <c r="F519" s="86" t="s">
        <v>279</v>
      </c>
      <c r="G519" s="86" t="s">
        <v>64</v>
      </c>
      <c r="H519" s="70" t="s">
        <v>113</v>
      </c>
      <c r="I519" s="249">
        <v>43.14</v>
      </c>
      <c r="J519" s="331">
        <f t="shared" si="22"/>
        <v>120</v>
      </c>
      <c r="K519" s="260">
        <v>120</v>
      </c>
      <c r="L519" s="260"/>
      <c r="M519" s="259" t="e">
        <f>IF(K519="nio",0,IF(K519&gt;0,K519*I519/O519,0))*VLOOKUP(B519,'2-Kosten per locatie'!$A$14:$C$21,3,FALSE)</f>
        <v>#DIV/0!</v>
      </c>
      <c r="N519" s="259">
        <f>IF(L519&gt;0,L519*I519/P519,0)*VLOOKUP(B519,'2-Kosten per locatie'!$A$14:$C$21,3,FALSE)</f>
        <v>0</v>
      </c>
      <c r="O519" s="332">
        <f>IF(K519="nio",0,IF(K519&gt;0,VLOOKUP(G519,'3-Productie normen'!A:L,VLOOKUP(K519,'3-Productie normen'!$B$34:$C$41,2,FALSE),FALSE)))</f>
        <v>0</v>
      </c>
      <c r="P519" s="332">
        <f t="shared" si="23"/>
        <v>0</v>
      </c>
      <c r="Q519" s="333"/>
      <c r="S519" s="334">
        <f t="shared" si="24"/>
        <v>5176.8</v>
      </c>
    </row>
    <row r="520" spans="1:19" ht="14.1" customHeight="1">
      <c r="A520" s="74">
        <v>520</v>
      </c>
      <c r="B520" s="300" t="s">
        <v>34</v>
      </c>
      <c r="C520" s="300" t="s">
        <v>501</v>
      </c>
      <c r="D520" s="86" t="s">
        <v>647</v>
      </c>
      <c r="E520" s="256" t="s">
        <v>649</v>
      </c>
      <c r="F520" s="86" t="s">
        <v>126</v>
      </c>
      <c r="G520" s="86" t="s">
        <v>69</v>
      </c>
      <c r="H520" s="70" t="s">
        <v>113</v>
      </c>
      <c r="I520" s="249">
        <v>43.14</v>
      </c>
      <c r="J520" s="331">
        <f t="shared" si="22"/>
        <v>200</v>
      </c>
      <c r="K520" s="260">
        <v>200</v>
      </c>
      <c r="L520" s="260"/>
      <c r="M520" s="259" t="e">
        <f>IF(K520="nio",0,IF(K520&gt;0,K520*I520/O520,0))*VLOOKUP(B520,'2-Kosten per locatie'!$A$14:$C$21,3,FALSE)</f>
        <v>#DIV/0!</v>
      </c>
      <c r="N520" s="259">
        <f>IF(L520&gt;0,L520*I520/P520,0)*VLOOKUP(B520,'2-Kosten per locatie'!$A$14:$C$21,3,FALSE)</f>
        <v>0</v>
      </c>
      <c r="O520" s="332">
        <f>IF(K520="nio",0,IF(K520&gt;0,VLOOKUP(G520,'3-Productie normen'!A:L,VLOOKUP(K520,'3-Productie normen'!$B$34:$C$41,2,FALSE),FALSE)))</f>
        <v>0</v>
      </c>
      <c r="P520" s="332">
        <f t="shared" si="23"/>
        <v>0</v>
      </c>
      <c r="Q520" s="333"/>
      <c r="S520" s="334">
        <f t="shared" si="24"/>
        <v>8628</v>
      </c>
    </row>
    <row r="521" spans="1:19" ht="14.1" customHeight="1">
      <c r="A521" s="74">
        <v>521</v>
      </c>
      <c r="B521" s="300" t="s">
        <v>34</v>
      </c>
      <c r="C521" s="300" t="s">
        <v>501</v>
      </c>
      <c r="D521" s="86" t="s">
        <v>647</v>
      </c>
      <c r="E521" s="256" t="s">
        <v>650</v>
      </c>
      <c r="F521" s="86" t="s">
        <v>505</v>
      </c>
      <c r="G521" s="86" t="s">
        <v>61</v>
      </c>
      <c r="H521" s="86" t="s">
        <v>145</v>
      </c>
      <c r="I521" s="249">
        <v>16.52</v>
      </c>
      <c r="J521" s="331">
        <f t="shared" si="22"/>
        <v>400</v>
      </c>
      <c r="K521" s="260">
        <v>200</v>
      </c>
      <c r="L521" s="260">
        <v>200</v>
      </c>
      <c r="M521" s="259" t="e">
        <f>IF(K521="nio",0,IF(K521&gt;0,K521*I521/O521,0))*VLOOKUP(B521,'2-Kosten per locatie'!$A$14:$C$21,3,FALSE)</f>
        <v>#DIV/0!</v>
      </c>
      <c r="N521" s="259" t="e">
        <f>IF(L521&gt;0,L521*I521/P521,0)*VLOOKUP(B521,'2-Kosten per locatie'!$A$14:$C$21,3,FALSE)</f>
        <v>#DIV/0!</v>
      </c>
      <c r="O521" s="332">
        <f>IF(K521="nio",0,IF(K521&gt;0,VLOOKUP(G521,'3-Productie normen'!A:L,VLOOKUP(K521,'3-Productie normen'!$B$34:$C$41,2,FALSE),FALSE)))</f>
        <v>0</v>
      </c>
      <c r="P521" s="332">
        <f t="shared" si="23"/>
        <v>0</v>
      </c>
      <c r="Q521" s="333"/>
      <c r="S521" s="334">
        <f t="shared" si="24"/>
        <v>6608</v>
      </c>
    </row>
    <row r="522" spans="1:19" ht="14.1" customHeight="1">
      <c r="A522" s="74">
        <v>522</v>
      </c>
      <c r="B522" s="300" t="s">
        <v>34</v>
      </c>
      <c r="C522" s="300" t="s">
        <v>501</v>
      </c>
      <c r="D522" s="86" t="s">
        <v>647</v>
      </c>
      <c r="E522" s="256" t="s">
        <v>651</v>
      </c>
      <c r="F522" s="86" t="s">
        <v>126</v>
      </c>
      <c r="G522" s="86" t="s">
        <v>69</v>
      </c>
      <c r="H522" s="70" t="s">
        <v>113</v>
      </c>
      <c r="I522" s="249">
        <v>24.58</v>
      </c>
      <c r="J522" s="331">
        <f t="shared" ref="J522:J585" si="25">SUM(K522:L522)</f>
        <v>200</v>
      </c>
      <c r="K522" s="260">
        <v>200</v>
      </c>
      <c r="L522" s="260"/>
      <c r="M522" s="259" t="e">
        <f>IF(K522="nio",0,IF(K522&gt;0,K522*I522/O522,0))*VLOOKUP(B522,'2-Kosten per locatie'!$A$14:$C$21,3,FALSE)</f>
        <v>#DIV/0!</v>
      </c>
      <c r="N522" s="259">
        <f>IF(L522&gt;0,L522*I522/P522,0)*VLOOKUP(B522,'2-Kosten per locatie'!$A$14:$C$21,3,FALSE)</f>
        <v>0</v>
      </c>
      <c r="O522" s="332">
        <f>IF(K522="nio",0,IF(K522&gt;0,VLOOKUP(G522,'3-Productie normen'!A:L,VLOOKUP(K522,'3-Productie normen'!$B$34:$C$41,2,FALSE),FALSE)))</f>
        <v>0</v>
      </c>
      <c r="P522" s="332">
        <f t="shared" ref="P522:P585" si="26">IF(L522&gt;0,O522*$P$8,0)</f>
        <v>0</v>
      </c>
      <c r="Q522" s="333"/>
      <c r="S522" s="334">
        <f t="shared" si="24"/>
        <v>4916</v>
      </c>
    </row>
    <row r="523" spans="1:19" ht="14.1" customHeight="1">
      <c r="A523" s="74">
        <v>523</v>
      </c>
      <c r="B523" s="300" t="s">
        <v>34</v>
      </c>
      <c r="C523" s="300" t="s">
        <v>501</v>
      </c>
      <c r="D523" s="86" t="s">
        <v>647</v>
      </c>
      <c r="E523" s="256" t="s">
        <v>652</v>
      </c>
      <c r="F523" s="86" t="s">
        <v>185</v>
      </c>
      <c r="G523" s="86" t="s">
        <v>74</v>
      </c>
      <c r="H523" s="70" t="s">
        <v>113</v>
      </c>
      <c r="I523" s="249">
        <v>3.97</v>
      </c>
      <c r="J523" s="331">
        <f t="shared" si="25"/>
        <v>0</v>
      </c>
      <c r="K523" s="260" t="s">
        <v>120</v>
      </c>
      <c r="L523" s="260"/>
      <c r="M523" s="259">
        <f>IF(K523="nio",0,IF(K523&gt;0,K523*I523/O523,0))*VLOOKUP(B523,'2-Kosten per locatie'!$A$14:$C$21,3,FALSE)</f>
        <v>0</v>
      </c>
      <c r="N523" s="259">
        <f>IF(L523&gt;0,L523*I523/P523,0)*VLOOKUP(B523,'2-Kosten per locatie'!$A$14:$C$21,3,FALSE)</f>
        <v>0</v>
      </c>
      <c r="O523" s="332">
        <f>IF(K523="nio",0,IF(K523&gt;0,VLOOKUP(G523,'3-Productie normen'!A:L,VLOOKUP(K523,'3-Productie normen'!$B$34:$C$41,2,FALSE),FALSE)))</f>
        <v>0</v>
      </c>
      <c r="P523" s="332">
        <f t="shared" si="26"/>
        <v>0</v>
      </c>
      <c r="Q523" s="333"/>
      <c r="S523" s="334">
        <f t="shared" si="24"/>
        <v>0</v>
      </c>
    </row>
    <row r="524" spans="1:19" ht="14.1" customHeight="1">
      <c r="A524" s="74">
        <v>524</v>
      </c>
      <c r="B524" s="300" t="s">
        <v>34</v>
      </c>
      <c r="C524" s="300" t="s">
        <v>501</v>
      </c>
      <c r="D524" s="86" t="s">
        <v>647</v>
      </c>
      <c r="E524" s="256" t="s">
        <v>653</v>
      </c>
      <c r="F524" s="86" t="s">
        <v>194</v>
      </c>
      <c r="G524" s="86" t="s">
        <v>65</v>
      </c>
      <c r="H524" s="70" t="s">
        <v>113</v>
      </c>
      <c r="I524" s="249">
        <v>63.41</v>
      </c>
      <c r="J524" s="331">
        <f t="shared" si="25"/>
        <v>120</v>
      </c>
      <c r="K524" s="260">
        <v>120</v>
      </c>
      <c r="L524" s="260"/>
      <c r="M524" s="259" t="e">
        <f>IF(K524="nio",0,IF(K524&gt;0,K524*I524/O524,0))*VLOOKUP(B524,'2-Kosten per locatie'!$A$14:$C$21,3,FALSE)</f>
        <v>#DIV/0!</v>
      </c>
      <c r="N524" s="259">
        <f>IF(L524&gt;0,L524*I524/P524,0)*VLOOKUP(B524,'2-Kosten per locatie'!$A$14:$C$21,3,FALSE)</f>
        <v>0</v>
      </c>
      <c r="O524" s="332">
        <f>IF(K524="nio",0,IF(K524&gt;0,VLOOKUP(G524,'3-Productie normen'!A:L,VLOOKUP(K524,'3-Productie normen'!$B$34:$C$41,2,FALSE),FALSE)))</f>
        <v>0</v>
      </c>
      <c r="P524" s="332">
        <f t="shared" si="26"/>
        <v>0</v>
      </c>
      <c r="Q524" s="333"/>
      <c r="S524" s="334">
        <f t="shared" si="24"/>
        <v>7609.2</v>
      </c>
    </row>
    <row r="525" spans="1:19" ht="14.1" customHeight="1">
      <c r="A525" s="74">
        <v>525</v>
      </c>
      <c r="B525" s="300" t="s">
        <v>34</v>
      </c>
      <c r="C525" s="300" t="s">
        <v>501</v>
      </c>
      <c r="D525" s="86" t="s">
        <v>647</v>
      </c>
      <c r="E525" s="256" t="s">
        <v>654</v>
      </c>
      <c r="F525" s="86" t="s">
        <v>507</v>
      </c>
      <c r="G525" s="86" t="s">
        <v>61</v>
      </c>
      <c r="H525" s="86" t="s">
        <v>145</v>
      </c>
      <c r="I525" s="249">
        <v>16.52</v>
      </c>
      <c r="J525" s="331">
        <f t="shared" si="25"/>
        <v>400</v>
      </c>
      <c r="K525" s="260">
        <v>200</v>
      </c>
      <c r="L525" s="260">
        <v>200</v>
      </c>
      <c r="M525" s="259" t="e">
        <f>IF(K525="nio",0,IF(K525&gt;0,K525*I525/O525,0))*VLOOKUP(B525,'2-Kosten per locatie'!$A$14:$C$21,3,FALSE)</f>
        <v>#DIV/0!</v>
      </c>
      <c r="N525" s="259" t="e">
        <f>IF(L525&gt;0,L525*I525/P525,0)*VLOOKUP(B525,'2-Kosten per locatie'!$A$14:$C$21,3,FALSE)</f>
        <v>#DIV/0!</v>
      </c>
      <c r="O525" s="332">
        <f>IF(K525="nio",0,IF(K525&gt;0,VLOOKUP(G525,'3-Productie normen'!A:L,VLOOKUP(K525,'3-Productie normen'!$B$34:$C$41,2,FALSE),FALSE)))</f>
        <v>0</v>
      </c>
      <c r="P525" s="332">
        <f t="shared" si="26"/>
        <v>0</v>
      </c>
      <c r="Q525" s="333"/>
      <c r="S525" s="334">
        <f t="shared" si="24"/>
        <v>6608</v>
      </c>
    </row>
    <row r="526" spans="1:19" ht="14.1" customHeight="1">
      <c r="A526" s="74">
        <v>526</v>
      </c>
      <c r="B526" s="300" t="s">
        <v>34</v>
      </c>
      <c r="C526" s="300" t="s">
        <v>501</v>
      </c>
      <c r="D526" s="86" t="s">
        <v>647</v>
      </c>
      <c r="E526" s="256" t="s">
        <v>655</v>
      </c>
      <c r="F526" s="86" t="s">
        <v>194</v>
      </c>
      <c r="G526" s="86" t="s">
        <v>65</v>
      </c>
      <c r="H526" s="70" t="s">
        <v>113</v>
      </c>
      <c r="I526" s="249">
        <v>63.41</v>
      </c>
      <c r="J526" s="331">
        <f t="shared" si="25"/>
        <v>120</v>
      </c>
      <c r="K526" s="260">
        <v>120</v>
      </c>
      <c r="L526" s="260"/>
      <c r="M526" s="259" t="e">
        <f>IF(K526="nio",0,IF(K526&gt;0,K526*I526/O526,0))*VLOOKUP(B526,'2-Kosten per locatie'!$A$14:$C$21,3,FALSE)</f>
        <v>#DIV/0!</v>
      </c>
      <c r="N526" s="259">
        <f>IF(L526&gt;0,L526*I526/P526,0)*VLOOKUP(B526,'2-Kosten per locatie'!$A$14:$C$21,3,FALSE)</f>
        <v>0</v>
      </c>
      <c r="O526" s="332">
        <f>IF(K526="nio",0,IF(K526&gt;0,VLOOKUP(G526,'3-Productie normen'!A:L,VLOOKUP(K526,'3-Productie normen'!$B$34:$C$41,2,FALSE),FALSE)))</f>
        <v>0</v>
      </c>
      <c r="P526" s="332">
        <f t="shared" si="26"/>
        <v>0</v>
      </c>
      <c r="Q526" s="333"/>
      <c r="S526" s="334">
        <f t="shared" si="24"/>
        <v>7609.2</v>
      </c>
    </row>
    <row r="527" spans="1:19" ht="14.1" customHeight="1">
      <c r="A527" s="74">
        <v>527</v>
      </c>
      <c r="B527" s="300" t="s">
        <v>34</v>
      </c>
      <c r="C527" s="300" t="s">
        <v>501</v>
      </c>
      <c r="D527" s="86" t="s">
        <v>647</v>
      </c>
      <c r="E527" s="256" t="s">
        <v>656</v>
      </c>
      <c r="F527" s="86" t="s">
        <v>126</v>
      </c>
      <c r="G527" s="86" t="s">
        <v>69</v>
      </c>
      <c r="H527" s="70" t="s">
        <v>113</v>
      </c>
      <c r="I527" s="249">
        <v>24.58</v>
      </c>
      <c r="J527" s="331">
        <f t="shared" si="25"/>
        <v>200</v>
      </c>
      <c r="K527" s="260">
        <v>200</v>
      </c>
      <c r="L527" s="260"/>
      <c r="M527" s="259" t="e">
        <f>IF(K527="nio",0,IF(K527&gt;0,K527*I527/O527,0))*VLOOKUP(B527,'2-Kosten per locatie'!$A$14:$C$21,3,FALSE)</f>
        <v>#DIV/0!</v>
      </c>
      <c r="N527" s="259">
        <f>IF(L527&gt;0,L527*I527/P527,0)*VLOOKUP(B527,'2-Kosten per locatie'!$A$14:$C$21,3,FALSE)</f>
        <v>0</v>
      </c>
      <c r="O527" s="332">
        <f>IF(K527="nio",0,IF(K527&gt;0,VLOOKUP(G527,'3-Productie normen'!A:L,VLOOKUP(K527,'3-Productie normen'!$B$34:$C$41,2,FALSE),FALSE)))</f>
        <v>0</v>
      </c>
      <c r="P527" s="332">
        <f t="shared" si="26"/>
        <v>0</v>
      </c>
      <c r="Q527" s="333"/>
      <c r="S527" s="334">
        <f t="shared" si="24"/>
        <v>4916</v>
      </c>
    </row>
    <row r="528" spans="1:19" ht="14.1" customHeight="1">
      <c r="A528" s="74">
        <v>528</v>
      </c>
      <c r="B528" s="300" t="s">
        <v>34</v>
      </c>
      <c r="C528" s="300" t="s">
        <v>501</v>
      </c>
      <c r="D528" s="86" t="s">
        <v>647</v>
      </c>
      <c r="E528" s="256" t="s">
        <v>657</v>
      </c>
      <c r="F528" s="86" t="s">
        <v>279</v>
      </c>
      <c r="G528" s="86" t="s">
        <v>64</v>
      </c>
      <c r="H528" s="70" t="s">
        <v>113</v>
      </c>
      <c r="I528" s="249">
        <v>50.59</v>
      </c>
      <c r="J528" s="331">
        <f t="shared" si="25"/>
        <v>120</v>
      </c>
      <c r="K528" s="260">
        <v>120</v>
      </c>
      <c r="L528" s="260"/>
      <c r="M528" s="259" t="e">
        <f>IF(K528="nio",0,IF(K528&gt;0,K528*I528/O528,0))*VLOOKUP(B528,'2-Kosten per locatie'!$A$14:$C$21,3,FALSE)</f>
        <v>#DIV/0!</v>
      </c>
      <c r="N528" s="259">
        <f>IF(L528&gt;0,L528*I528/P528,0)*VLOOKUP(B528,'2-Kosten per locatie'!$A$14:$C$21,3,FALSE)</f>
        <v>0</v>
      </c>
      <c r="O528" s="332">
        <f>IF(K528="nio",0,IF(K528&gt;0,VLOOKUP(G528,'3-Productie normen'!A:L,VLOOKUP(K528,'3-Productie normen'!$B$34:$C$41,2,FALSE),FALSE)))</f>
        <v>0</v>
      </c>
      <c r="P528" s="332">
        <f t="shared" si="26"/>
        <v>0</v>
      </c>
      <c r="Q528" s="333"/>
      <c r="S528" s="334">
        <f t="shared" si="24"/>
        <v>6070.8</v>
      </c>
    </row>
    <row r="529" spans="1:19" ht="14.1" customHeight="1">
      <c r="A529" s="74">
        <v>529</v>
      </c>
      <c r="B529" s="300" t="s">
        <v>34</v>
      </c>
      <c r="C529" s="300" t="s">
        <v>501</v>
      </c>
      <c r="D529" s="86" t="s">
        <v>647</v>
      </c>
      <c r="E529" s="256" t="s">
        <v>658</v>
      </c>
      <c r="F529" s="86" t="s">
        <v>194</v>
      </c>
      <c r="G529" s="86" t="s">
        <v>65</v>
      </c>
      <c r="H529" s="70" t="s">
        <v>113</v>
      </c>
      <c r="I529" s="249">
        <v>63.41</v>
      </c>
      <c r="J529" s="331">
        <f t="shared" si="25"/>
        <v>120</v>
      </c>
      <c r="K529" s="260">
        <v>120</v>
      </c>
      <c r="L529" s="260"/>
      <c r="M529" s="259" t="e">
        <f>IF(K529="nio",0,IF(K529&gt;0,K529*I529/O529,0))*VLOOKUP(B529,'2-Kosten per locatie'!$A$14:$C$21,3,FALSE)</f>
        <v>#DIV/0!</v>
      </c>
      <c r="N529" s="259">
        <f>IF(L529&gt;0,L529*I529/P529,0)*VLOOKUP(B529,'2-Kosten per locatie'!$A$14:$C$21,3,FALSE)</f>
        <v>0</v>
      </c>
      <c r="O529" s="332">
        <f>IF(K529="nio",0,IF(K529&gt;0,VLOOKUP(G529,'3-Productie normen'!A:L,VLOOKUP(K529,'3-Productie normen'!$B$34:$C$41,2,FALSE),FALSE)))</f>
        <v>0</v>
      </c>
      <c r="P529" s="332">
        <f t="shared" si="26"/>
        <v>0</v>
      </c>
      <c r="Q529" s="333"/>
      <c r="S529" s="334">
        <f t="shared" si="24"/>
        <v>7609.2</v>
      </c>
    </row>
    <row r="530" spans="1:19" ht="14.1" customHeight="1">
      <c r="A530" s="74">
        <v>530</v>
      </c>
      <c r="B530" s="300" t="s">
        <v>34</v>
      </c>
      <c r="C530" s="300" t="s">
        <v>501</v>
      </c>
      <c r="D530" s="86" t="s">
        <v>647</v>
      </c>
      <c r="E530" s="256" t="s">
        <v>659</v>
      </c>
      <c r="F530" s="86" t="s">
        <v>279</v>
      </c>
      <c r="G530" s="86" t="s">
        <v>64</v>
      </c>
      <c r="H530" s="70" t="s">
        <v>113</v>
      </c>
      <c r="I530" s="249">
        <v>76.739999999999995</v>
      </c>
      <c r="J530" s="331">
        <f t="shared" si="25"/>
        <v>120</v>
      </c>
      <c r="K530" s="260">
        <v>120</v>
      </c>
      <c r="L530" s="260"/>
      <c r="M530" s="259" t="e">
        <f>IF(K530="nio",0,IF(K530&gt;0,K530*I530/O530,0))*VLOOKUP(B530,'2-Kosten per locatie'!$A$14:$C$21,3,FALSE)</f>
        <v>#DIV/0!</v>
      </c>
      <c r="N530" s="259">
        <f>IF(L530&gt;0,L530*I530/P530,0)*VLOOKUP(B530,'2-Kosten per locatie'!$A$14:$C$21,3,FALSE)</f>
        <v>0</v>
      </c>
      <c r="O530" s="332">
        <f>IF(K530="nio",0,IF(K530&gt;0,VLOOKUP(G530,'3-Productie normen'!A:L,VLOOKUP(K530,'3-Productie normen'!$B$34:$C$41,2,FALSE),FALSE)))</f>
        <v>0</v>
      </c>
      <c r="P530" s="332">
        <f t="shared" si="26"/>
        <v>0</v>
      </c>
      <c r="Q530" s="333"/>
      <c r="S530" s="334">
        <f t="shared" si="24"/>
        <v>9208.7999999999993</v>
      </c>
    </row>
    <row r="531" spans="1:19" ht="14.1" customHeight="1">
      <c r="A531" s="74">
        <v>531</v>
      </c>
      <c r="B531" s="300" t="s">
        <v>34</v>
      </c>
      <c r="C531" s="300" t="s">
        <v>501</v>
      </c>
      <c r="D531" s="86" t="s">
        <v>647</v>
      </c>
      <c r="E531" s="256" t="s">
        <v>660</v>
      </c>
      <c r="F531" s="86" t="s">
        <v>194</v>
      </c>
      <c r="G531" s="86" t="s">
        <v>65</v>
      </c>
      <c r="H531" s="70" t="s">
        <v>113</v>
      </c>
      <c r="I531" s="249">
        <v>63.41</v>
      </c>
      <c r="J531" s="331">
        <f t="shared" si="25"/>
        <v>120</v>
      </c>
      <c r="K531" s="260">
        <v>120</v>
      </c>
      <c r="L531" s="260"/>
      <c r="M531" s="259" t="e">
        <f>IF(K531="nio",0,IF(K531&gt;0,K531*I531/O531,0))*VLOOKUP(B531,'2-Kosten per locatie'!$A$14:$C$21,3,FALSE)</f>
        <v>#DIV/0!</v>
      </c>
      <c r="N531" s="259">
        <f>IF(L531&gt;0,L531*I531/P531,0)*VLOOKUP(B531,'2-Kosten per locatie'!$A$14:$C$21,3,FALSE)</f>
        <v>0</v>
      </c>
      <c r="O531" s="332">
        <f>IF(K531="nio",0,IF(K531&gt;0,VLOOKUP(G531,'3-Productie normen'!A:L,VLOOKUP(K531,'3-Productie normen'!$B$34:$C$41,2,FALSE),FALSE)))</f>
        <v>0</v>
      </c>
      <c r="P531" s="332">
        <f t="shared" si="26"/>
        <v>0</v>
      </c>
      <c r="Q531" s="333"/>
      <c r="S531" s="334">
        <f t="shared" si="24"/>
        <v>7609.2</v>
      </c>
    </row>
    <row r="532" spans="1:19" ht="14.1" customHeight="1">
      <c r="A532" s="74">
        <v>532</v>
      </c>
      <c r="B532" s="300" t="s">
        <v>34</v>
      </c>
      <c r="C532" s="300" t="s">
        <v>501</v>
      </c>
      <c r="D532" s="86" t="s">
        <v>647</v>
      </c>
      <c r="E532" s="256" t="s">
        <v>661</v>
      </c>
      <c r="F532" s="86" t="s">
        <v>126</v>
      </c>
      <c r="G532" s="86" t="s">
        <v>69</v>
      </c>
      <c r="H532" s="70" t="s">
        <v>113</v>
      </c>
      <c r="I532" s="249">
        <v>24.58</v>
      </c>
      <c r="J532" s="331">
        <f t="shared" si="25"/>
        <v>200</v>
      </c>
      <c r="K532" s="260">
        <v>200</v>
      </c>
      <c r="L532" s="260"/>
      <c r="M532" s="259" t="e">
        <f>IF(K532="nio",0,IF(K532&gt;0,K532*I532/O532,0))*VLOOKUP(B532,'2-Kosten per locatie'!$A$14:$C$21,3,FALSE)</f>
        <v>#DIV/0!</v>
      </c>
      <c r="N532" s="259">
        <f>IF(L532&gt;0,L532*I532/P532,0)*VLOOKUP(B532,'2-Kosten per locatie'!$A$14:$C$21,3,FALSE)</f>
        <v>0</v>
      </c>
      <c r="O532" s="332">
        <f>IF(K532="nio",0,IF(K532&gt;0,VLOOKUP(G532,'3-Productie normen'!A:L,VLOOKUP(K532,'3-Productie normen'!$B$34:$C$41,2,FALSE),FALSE)))</f>
        <v>0</v>
      </c>
      <c r="P532" s="332">
        <f t="shared" si="26"/>
        <v>0</v>
      </c>
      <c r="Q532" s="333"/>
      <c r="S532" s="334">
        <f t="shared" si="24"/>
        <v>4916</v>
      </c>
    </row>
    <row r="533" spans="1:19" ht="14.1" customHeight="1">
      <c r="A533" s="74">
        <v>533</v>
      </c>
      <c r="B533" s="300" t="s">
        <v>34</v>
      </c>
      <c r="C533" s="300" t="s">
        <v>501</v>
      </c>
      <c r="D533" s="86" t="s">
        <v>647</v>
      </c>
      <c r="E533" s="256" t="s">
        <v>662</v>
      </c>
      <c r="F533" s="86" t="s">
        <v>279</v>
      </c>
      <c r="G533" s="86" t="s">
        <v>64</v>
      </c>
      <c r="H533" s="70" t="s">
        <v>113</v>
      </c>
      <c r="I533" s="249">
        <v>63.41</v>
      </c>
      <c r="J533" s="331">
        <f t="shared" si="25"/>
        <v>120</v>
      </c>
      <c r="K533" s="260">
        <v>120</v>
      </c>
      <c r="L533" s="260"/>
      <c r="M533" s="259" t="e">
        <f>IF(K533="nio",0,IF(K533&gt;0,K533*I533/O533,0))*VLOOKUP(B533,'2-Kosten per locatie'!$A$14:$C$21,3,FALSE)</f>
        <v>#DIV/0!</v>
      </c>
      <c r="N533" s="259">
        <f>IF(L533&gt;0,L533*I533/P533,0)*VLOOKUP(B533,'2-Kosten per locatie'!$A$14:$C$21,3,FALSE)</f>
        <v>0</v>
      </c>
      <c r="O533" s="332">
        <f>IF(K533="nio",0,IF(K533&gt;0,VLOOKUP(G533,'3-Productie normen'!A:L,VLOOKUP(K533,'3-Productie normen'!$B$34:$C$41,2,FALSE),FALSE)))</f>
        <v>0</v>
      </c>
      <c r="P533" s="332">
        <f t="shared" si="26"/>
        <v>0</v>
      </c>
      <c r="Q533" s="333"/>
      <c r="S533" s="334">
        <f t="shared" si="24"/>
        <v>7609.2</v>
      </c>
    </row>
    <row r="534" spans="1:19" ht="14.1" customHeight="1">
      <c r="A534" s="74">
        <v>534</v>
      </c>
      <c r="B534" s="300" t="s">
        <v>34</v>
      </c>
      <c r="C534" s="300" t="s">
        <v>501</v>
      </c>
      <c r="D534" s="86" t="s">
        <v>647</v>
      </c>
      <c r="E534" s="256" t="s">
        <v>663</v>
      </c>
      <c r="F534" s="86" t="s">
        <v>126</v>
      </c>
      <c r="G534" s="86" t="s">
        <v>69</v>
      </c>
      <c r="H534" s="70" t="s">
        <v>113</v>
      </c>
      <c r="I534" s="249">
        <v>24.94</v>
      </c>
      <c r="J534" s="331">
        <f t="shared" si="25"/>
        <v>200</v>
      </c>
      <c r="K534" s="260">
        <v>200</v>
      </c>
      <c r="L534" s="260"/>
      <c r="M534" s="259" t="e">
        <f>IF(K534="nio",0,IF(K534&gt;0,K534*I534/O534,0))*VLOOKUP(B534,'2-Kosten per locatie'!$A$14:$C$21,3,FALSE)</f>
        <v>#DIV/0!</v>
      </c>
      <c r="N534" s="259">
        <f>IF(L534&gt;0,L534*I534/P534,0)*VLOOKUP(B534,'2-Kosten per locatie'!$A$14:$C$21,3,FALSE)</f>
        <v>0</v>
      </c>
      <c r="O534" s="332">
        <f>IF(K534="nio",0,IF(K534&gt;0,VLOOKUP(G534,'3-Productie normen'!A:L,VLOOKUP(K534,'3-Productie normen'!$B$34:$C$41,2,FALSE),FALSE)))</f>
        <v>0</v>
      </c>
      <c r="P534" s="332">
        <f t="shared" si="26"/>
        <v>0</v>
      </c>
      <c r="Q534" s="333"/>
      <c r="S534" s="334">
        <f t="shared" si="24"/>
        <v>4988</v>
      </c>
    </row>
    <row r="535" spans="1:19" ht="14.1" customHeight="1">
      <c r="A535" s="74">
        <v>535</v>
      </c>
      <c r="B535" s="300" t="s">
        <v>34</v>
      </c>
      <c r="C535" s="300" t="s">
        <v>501</v>
      </c>
      <c r="D535" s="86" t="s">
        <v>647</v>
      </c>
      <c r="E535" s="256" t="s">
        <v>664</v>
      </c>
      <c r="F535" s="86" t="s">
        <v>279</v>
      </c>
      <c r="G535" s="86" t="s">
        <v>64</v>
      </c>
      <c r="H535" s="70" t="s">
        <v>113</v>
      </c>
      <c r="I535" s="249">
        <v>63.91</v>
      </c>
      <c r="J535" s="331">
        <f t="shared" si="25"/>
        <v>120</v>
      </c>
      <c r="K535" s="260">
        <v>120</v>
      </c>
      <c r="L535" s="260"/>
      <c r="M535" s="259" t="e">
        <f>IF(K535="nio",0,IF(K535&gt;0,K535*I535/O535,0))*VLOOKUP(B535,'2-Kosten per locatie'!$A$14:$C$21,3,FALSE)</f>
        <v>#DIV/0!</v>
      </c>
      <c r="N535" s="259">
        <f>IF(L535&gt;0,L535*I535/P535,0)*VLOOKUP(B535,'2-Kosten per locatie'!$A$14:$C$21,3,FALSE)</f>
        <v>0</v>
      </c>
      <c r="O535" s="332">
        <f>IF(K535="nio",0,IF(K535&gt;0,VLOOKUP(G535,'3-Productie normen'!A:L,VLOOKUP(K535,'3-Productie normen'!$B$34:$C$41,2,FALSE),FALSE)))</f>
        <v>0</v>
      </c>
      <c r="P535" s="332">
        <f t="shared" si="26"/>
        <v>0</v>
      </c>
      <c r="Q535" s="333"/>
      <c r="S535" s="334">
        <f t="shared" si="24"/>
        <v>7669.2</v>
      </c>
    </row>
    <row r="536" spans="1:19" ht="14.1" customHeight="1">
      <c r="A536" s="74">
        <v>536</v>
      </c>
      <c r="B536" s="300" t="s">
        <v>34</v>
      </c>
      <c r="C536" s="300" t="s">
        <v>501</v>
      </c>
      <c r="D536" s="86" t="s">
        <v>647</v>
      </c>
      <c r="E536" s="256" t="s">
        <v>665</v>
      </c>
      <c r="F536" s="86" t="s">
        <v>190</v>
      </c>
      <c r="G536" s="86" t="s">
        <v>66</v>
      </c>
      <c r="H536" s="70" t="s">
        <v>113</v>
      </c>
      <c r="I536" s="249">
        <v>76.239999999999995</v>
      </c>
      <c r="J536" s="331">
        <f t="shared" si="25"/>
        <v>120</v>
      </c>
      <c r="K536" s="260">
        <v>120</v>
      </c>
      <c r="L536" s="260"/>
      <c r="M536" s="259" t="e">
        <f>IF(K536="nio",0,IF(K536&gt;0,K536*I536/O536,0))*VLOOKUP(B536,'2-Kosten per locatie'!$A$14:$C$21,3,FALSE)</f>
        <v>#DIV/0!</v>
      </c>
      <c r="N536" s="259">
        <f>IF(L536&gt;0,L536*I536/P536,0)*VLOOKUP(B536,'2-Kosten per locatie'!$A$14:$C$21,3,FALSE)</f>
        <v>0</v>
      </c>
      <c r="O536" s="332">
        <f>IF(K536="nio",0,IF(K536&gt;0,VLOOKUP(G536,'3-Productie normen'!A:L,VLOOKUP(K536,'3-Productie normen'!$B$34:$C$41,2,FALSE),FALSE)))</f>
        <v>0</v>
      </c>
      <c r="P536" s="332">
        <f t="shared" si="26"/>
        <v>0</v>
      </c>
      <c r="Q536" s="333"/>
      <c r="S536" s="334">
        <f t="shared" si="24"/>
        <v>9148.7999999999993</v>
      </c>
    </row>
    <row r="537" spans="1:19" ht="14.1" customHeight="1">
      <c r="A537" s="74">
        <v>537</v>
      </c>
      <c r="B537" s="300" t="s">
        <v>34</v>
      </c>
      <c r="C537" s="300" t="s">
        <v>501</v>
      </c>
      <c r="D537" s="86" t="s">
        <v>647</v>
      </c>
      <c r="E537" s="256" t="s">
        <v>666</v>
      </c>
      <c r="F537" s="86" t="s">
        <v>566</v>
      </c>
      <c r="G537" s="86" t="s">
        <v>76</v>
      </c>
      <c r="H537" s="70" t="s">
        <v>113</v>
      </c>
      <c r="I537" s="249">
        <v>31.19</v>
      </c>
      <c r="J537" s="331">
        <f t="shared" si="25"/>
        <v>0</v>
      </c>
      <c r="K537" s="260" t="s">
        <v>120</v>
      </c>
      <c r="L537" s="260"/>
      <c r="M537" s="259">
        <f>IF(K537="nio",0,IF(K537&gt;0,K537*I537/O537,0))*VLOOKUP(B537,'2-Kosten per locatie'!$A$14:$C$21,3,FALSE)</f>
        <v>0</v>
      </c>
      <c r="N537" s="259">
        <f>IF(L537&gt;0,L537*I537/P537,0)*VLOOKUP(B537,'2-Kosten per locatie'!$A$14:$C$21,3,FALSE)</f>
        <v>0</v>
      </c>
      <c r="O537" s="332">
        <f>IF(K537="nio",0,IF(K537&gt;0,VLOOKUP(G537,'3-Productie normen'!A:L,VLOOKUP(K537,'3-Productie normen'!$B$34:$C$41,2,FALSE),FALSE)))</f>
        <v>0</v>
      </c>
      <c r="P537" s="332">
        <f t="shared" si="26"/>
        <v>0</v>
      </c>
      <c r="Q537" s="333"/>
      <c r="S537" s="334">
        <f t="shared" si="24"/>
        <v>0</v>
      </c>
    </row>
    <row r="538" spans="1:19" ht="14.1" customHeight="1">
      <c r="A538" s="74">
        <v>538</v>
      </c>
      <c r="B538" s="300" t="s">
        <v>34</v>
      </c>
      <c r="C538" s="300" t="s">
        <v>501</v>
      </c>
      <c r="D538" s="86" t="s">
        <v>647</v>
      </c>
      <c r="E538" s="256" t="s">
        <v>667</v>
      </c>
      <c r="F538" s="86" t="s">
        <v>583</v>
      </c>
      <c r="G538" s="86" t="s">
        <v>76</v>
      </c>
      <c r="H538" s="70" t="s">
        <v>113</v>
      </c>
      <c r="I538" s="249">
        <v>3.97</v>
      </c>
      <c r="J538" s="331">
        <f t="shared" si="25"/>
        <v>0</v>
      </c>
      <c r="K538" s="260" t="s">
        <v>120</v>
      </c>
      <c r="L538" s="260"/>
      <c r="M538" s="259">
        <f>IF(K538="nio",0,IF(K538&gt;0,K538*I538/O538,0))*VLOOKUP(B538,'2-Kosten per locatie'!$A$14:$C$21,3,FALSE)</f>
        <v>0</v>
      </c>
      <c r="N538" s="259">
        <f>IF(L538&gt;0,L538*I538/P538,0)*VLOOKUP(B538,'2-Kosten per locatie'!$A$14:$C$21,3,FALSE)</f>
        <v>0</v>
      </c>
      <c r="O538" s="332">
        <f>IF(K538="nio",0,IF(K538&gt;0,VLOOKUP(G538,'3-Productie normen'!A:L,VLOOKUP(K538,'3-Productie normen'!$B$34:$C$41,2,FALSE),FALSE)))</f>
        <v>0</v>
      </c>
      <c r="P538" s="332">
        <f t="shared" si="26"/>
        <v>0</v>
      </c>
      <c r="Q538" s="333"/>
      <c r="S538" s="334">
        <f t="shared" si="24"/>
        <v>0</v>
      </c>
    </row>
    <row r="539" spans="1:19" ht="14.1" customHeight="1">
      <c r="A539" s="74">
        <v>539</v>
      </c>
      <c r="B539" s="300" t="s">
        <v>34</v>
      </c>
      <c r="C539" s="300" t="s">
        <v>501</v>
      </c>
      <c r="D539" s="86" t="s">
        <v>647</v>
      </c>
      <c r="E539" s="256" t="s">
        <v>668</v>
      </c>
      <c r="F539" s="86" t="s">
        <v>126</v>
      </c>
      <c r="G539" s="86" t="s">
        <v>69</v>
      </c>
      <c r="H539" s="70" t="s">
        <v>113</v>
      </c>
      <c r="I539" s="249">
        <v>24.58</v>
      </c>
      <c r="J539" s="331">
        <f t="shared" si="25"/>
        <v>200</v>
      </c>
      <c r="K539" s="260">
        <v>200</v>
      </c>
      <c r="L539" s="260"/>
      <c r="M539" s="259" t="e">
        <f>IF(K539="nio",0,IF(K539&gt;0,K539*I539/O539,0))*VLOOKUP(B539,'2-Kosten per locatie'!$A$14:$C$21,3,FALSE)</f>
        <v>#DIV/0!</v>
      </c>
      <c r="N539" s="259">
        <f>IF(L539&gt;0,L539*I539/P539,0)*VLOOKUP(B539,'2-Kosten per locatie'!$A$14:$C$21,3,FALSE)</f>
        <v>0</v>
      </c>
      <c r="O539" s="332">
        <f>IF(K539="nio",0,IF(K539&gt;0,VLOOKUP(G539,'3-Productie normen'!A:L,VLOOKUP(K539,'3-Productie normen'!$B$34:$C$41,2,FALSE),FALSE)))</f>
        <v>0</v>
      </c>
      <c r="P539" s="332">
        <f t="shared" si="26"/>
        <v>0</v>
      </c>
      <c r="Q539" s="333"/>
      <c r="S539" s="334">
        <f t="shared" si="24"/>
        <v>4916</v>
      </c>
    </row>
    <row r="540" spans="1:19" ht="14.1" customHeight="1">
      <c r="A540" s="74">
        <v>540</v>
      </c>
      <c r="B540" s="300" t="s">
        <v>34</v>
      </c>
      <c r="C540" s="300" t="s">
        <v>501</v>
      </c>
      <c r="D540" s="86" t="s">
        <v>647</v>
      </c>
      <c r="E540" s="256" t="s">
        <v>669</v>
      </c>
      <c r="F540" s="86" t="s">
        <v>279</v>
      </c>
      <c r="G540" s="86" t="s">
        <v>64</v>
      </c>
      <c r="H540" s="70" t="s">
        <v>113</v>
      </c>
      <c r="I540" s="249">
        <v>63.41</v>
      </c>
      <c r="J540" s="331">
        <f t="shared" si="25"/>
        <v>120</v>
      </c>
      <c r="K540" s="260">
        <v>120</v>
      </c>
      <c r="L540" s="260"/>
      <c r="M540" s="259" t="e">
        <f>IF(K540="nio",0,IF(K540&gt;0,K540*I540/O540,0))*VLOOKUP(B540,'2-Kosten per locatie'!$A$14:$C$21,3,FALSE)</f>
        <v>#DIV/0!</v>
      </c>
      <c r="N540" s="259">
        <f>IF(L540&gt;0,L540*I540/P540,0)*VLOOKUP(B540,'2-Kosten per locatie'!$A$14:$C$21,3,FALSE)</f>
        <v>0</v>
      </c>
      <c r="O540" s="332">
        <f>IF(K540="nio",0,IF(K540&gt;0,VLOOKUP(G540,'3-Productie normen'!A:L,VLOOKUP(K540,'3-Productie normen'!$B$34:$C$41,2,FALSE),FALSE)))</f>
        <v>0</v>
      </c>
      <c r="P540" s="332">
        <f t="shared" si="26"/>
        <v>0</v>
      </c>
      <c r="Q540" s="333"/>
      <c r="S540" s="334">
        <f t="shared" si="24"/>
        <v>7609.2</v>
      </c>
    </row>
    <row r="541" spans="1:19" ht="14.1" customHeight="1">
      <c r="A541" s="74">
        <v>541</v>
      </c>
      <c r="B541" s="300" t="s">
        <v>34</v>
      </c>
      <c r="C541" s="300" t="s">
        <v>501</v>
      </c>
      <c r="D541" s="86" t="s">
        <v>578</v>
      </c>
      <c r="E541" s="256" t="s">
        <v>670</v>
      </c>
      <c r="F541" s="86" t="s">
        <v>671</v>
      </c>
      <c r="G541" s="86" t="s">
        <v>59</v>
      </c>
      <c r="H541" s="70" t="s">
        <v>113</v>
      </c>
      <c r="I541" s="249">
        <v>32.51</v>
      </c>
      <c r="J541" s="331">
        <f t="shared" si="25"/>
        <v>200</v>
      </c>
      <c r="K541" s="260">
        <v>200</v>
      </c>
      <c r="L541" s="260"/>
      <c r="M541" s="259" t="e">
        <f>IF(K541="nio",0,IF(K541&gt;0,K541*I541/O541,0))*VLOOKUP(B541,'2-Kosten per locatie'!$A$14:$C$21,3,FALSE)</f>
        <v>#DIV/0!</v>
      </c>
      <c r="N541" s="259">
        <f>IF(L541&gt;0,L541*I541/P541,0)*VLOOKUP(B541,'2-Kosten per locatie'!$A$14:$C$21,3,FALSE)</f>
        <v>0</v>
      </c>
      <c r="O541" s="332">
        <f>IF(K541="nio",0,IF(K541&gt;0,VLOOKUP(G541,'3-Productie normen'!A:L,VLOOKUP(K541,'3-Productie normen'!$B$34:$C$41,2,FALSE),FALSE)))</f>
        <v>0</v>
      </c>
      <c r="P541" s="332">
        <f t="shared" si="26"/>
        <v>0</v>
      </c>
      <c r="Q541" s="333"/>
      <c r="S541" s="334">
        <f t="shared" si="24"/>
        <v>6502</v>
      </c>
    </row>
    <row r="542" spans="1:19" ht="14.1" customHeight="1">
      <c r="A542" s="74">
        <v>542</v>
      </c>
      <c r="B542" s="300" t="s">
        <v>34</v>
      </c>
      <c r="C542" s="300" t="s">
        <v>501</v>
      </c>
      <c r="D542" s="86" t="s">
        <v>672</v>
      </c>
      <c r="E542" s="256" t="s">
        <v>673</v>
      </c>
      <c r="F542" s="86" t="s">
        <v>126</v>
      </c>
      <c r="G542" s="86" t="s">
        <v>69</v>
      </c>
      <c r="H542" s="86" t="s">
        <v>110</v>
      </c>
      <c r="I542" s="249">
        <v>12.71</v>
      </c>
      <c r="J542" s="331">
        <f t="shared" si="25"/>
        <v>200</v>
      </c>
      <c r="K542" s="260">
        <v>200</v>
      </c>
      <c r="L542" s="260"/>
      <c r="M542" s="259" t="e">
        <f>IF(K542="nio",0,IF(K542&gt;0,K542*I542/O542,0))*VLOOKUP(B542,'2-Kosten per locatie'!$A$14:$C$21,3,FALSE)</f>
        <v>#DIV/0!</v>
      </c>
      <c r="N542" s="259">
        <f>IF(L542&gt;0,L542*I542/P542,0)*VLOOKUP(B542,'2-Kosten per locatie'!$A$14:$C$21,3,FALSE)</f>
        <v>0</v>
      </c>
      <c r="O542" s="332">
        <f>IF(K542="nio",0,IF(K542&gt;0,VLOOKUP(G542,'3-Productie normen'!A:L,VLOOKUP(K542,'3-Productie normen'!$B$34:$C$41,2,FALSE),FALSE)))</f>
        <v>0</v>
      </c>
      <c r="P542" s="332">
        <f t="shared" si="26"/>
        <v>0</v>
      </c>
      <c r="Q542" s="333"/>
      <c r="S542" s="334">
        <f t="shared" si="24"/>
        <v>2542</v>
      </c>
    </row>
    <row r="543" spans="1:19" ht="14.1" customHeight="1">
      <c r="A543" s="74">
        <v>543</v>
      </c>
      <c r="B543" s="300" t="s">
        <v>34</v>
      </c>
      <c r="C543" s="300" t="s">
        <v>501</v>
      </c>
      <c r="D543" s="86" t="s">
        <v>672</v>
      </c>
      <c r="E543" s="256" t="s">
        <v>674</v>
      </c>
      <c r="F543" s="86" t="s">
        <v>167</v>
      </c>
      <c r="G543" s="86" t="s">
        <v>60</v>
      </c>
      <c r="H543" s="70" t="s">
        <v>113</v>
      </c>
      <c r="I543" s="249">
        <v>593.09</v>
      </c>
      <c r="J543" s="331">
        <f t="shared" si="25"/>
        <v>400</v>
      </c>
      <c r="K543" s="260">
        <v>200</v>
      </c>
      <c r="L543" s="260">
        <v>200</v>
      </c>
      <c r="M543" s="259" t="e">
        <f>IF(K543="nio",0,IF(K543&gt;0,K543*I543/O543,0))*VLOOKUP(B543,'2-Kosten per locatie'!$A$14:$C$21,3,FALSE)</f>
        <v>#DIV/0!</v>
      </c>
      <c r="N543" s="259" t="e">
        <f>IF(L543&gt;0,L543*I543/P543,0)*VLOOKUP(B543,'2-Kosten per locatie'!$A$14:$C$21,3,FALSE)</f>
        <v>#DIV/0!</v>
      </c>
      <c r="O543" s="332">
        <f>IF(K543="nio",0,IF(K543&gt;0,VLOOKUP(G543,'3-Productie normen'!A:L,VLOOKUP(K543,'3-Productie normen'!$B$34:$C$41,2,FALSE),FALSE)))</f>
        <v>0</v>
      </c>
      <c r="P543" s="332">
        <f t="shared" si="26"/>
        <v>0</v>
      </c>
      <c r="Q543" s="333"/>
      <c r="S543" s="334">
        <f t="shared" si="24"/>
        <v>237236</v>
      </c>
    </row>
    <row r="544" spans="1:19" ht="14.1" customHeight="1">
      <c r="A544" s="74">
        <v>544</v>
      </c>
      <c r="B544" s="300" t="s">
        <v>34</v>
      </c>
      <c r="C544" s="300" t="s">
        <v>501</v>
      </c>
      <c r="D544" s="86" t="s">
        <v>672</v>
      </c>
      <c r="E544" s="256" t="s">
        <v>675</v>
      </c>
      <c r="F544" s="86" t="s">
        <v>172</v>
      </c>
      <c r="G544" s="86" t="s">
        <v>73</v>
      </c>
      <c r="H544" s="86" t="s">
        <v>173</v>
      </c>
      <c r="I544" s="249">
        <v>20.64</v>
      </c>
      <c r="J544" s="331">
        <f t="shared" si="25"/>
        <v>200</v>
      </c>
      <c r="K544" s="260">
        <v>200</v>
      </c>
      <c r="L544" s="260"/>
      <c r="M544" s="259" t="e">
        <f>IF(K544="nio",0,IF(K544&gt;0,K544*I544/O544,0))*VLOOKUP(B544,'2-Kosten per locatie'!$A$14:$C$21,3,FALSE)</f>
        <v>#DIV/0!</v>
      </c>
      <c r="N544" s="259">
        <f>IF(L544&gt;0,L544*I544/P544,0)*VLOOKUP(B544,'2-Kosten per locatie'!$A$14:$C$21,3,FALSE)</f>
        <v>0</v>
      </c>
      <c r="O544" s="332">
        <f>IF(K544="nio",0,IF(K544&gt;0,VLOOKUP(G544,'3-Productie normen'!A:L,VLOOKUP(K544,'3-Productie normen'!$B$34:$C$41,2,FALSE),FALSE)))</f>
        <v>0</v>
      </c>
      <c r="P544" s="332">
        <f t="shared" si="26"/>
        <v>0</v>
      </c>
      <c r="Q544" s="333"/>
      <c r="S544" s="334">
        <f t="shared" si="24"/>
        <v>4128</v>
      </c>
    </row>
    <row r="545" spans="1:19" ht="14.1" customHeight="1">
      <c r="A545" s="74">
        <v>545</v>
      </c>
      <c r="B545" s="300" t="s">
        <v>34</v>
      </c>
      <c r="C545" s="300" t="s">
        <v>501</v>
      </c>
      <c r="D545" s="86" t="s">
        <v>672</v>
      </c>
      <c r="E545" s="256" t="s">
        <v>676</v>
      </c>
      <c r="F545" s="86" t="s">
        <v>458</v>
      </c>
      <c r="G545" s="86" t="s">
        <v>73</v>
      </c>
      <c r="H545" s="86" t="s">
        <v>173</v>
      </c>
      <c r="I545" s="249">
        <v>10.61</v>
      </c>
      <c r="J545" s="331">
        <f t="shared" si="25"/>
        <v>200</v>
      </c>
      <c r="K545" s="260">
        <v>200</v>
      </c>
      <c r="L545" s="260"/>
      <c r="M545" s="259" t="e">
        <f>IF(K545="nio",0,IF(K545&gt;0,K545*I545/O545,0))*VLOOKUP(B545,'2-Kosten per locatie'!$A$14:$C$21,3,FALSE)</f>
        <v>#DIV/0!</v>
      </c>
      <c r="N545" s="259">
        <f>IF(L545&gt;0,L545*I545/P545,0)*VLOOKUP(B545,'2-Kosten per locatie'!$A$14:$C$21,3,FALSE)</f>
        <v>0</v>
      </c>
      <c r="O545" s="332">
        <f>IF(K545="nio",0,IF(K545&gt;0,VLOOKUP(G545,'3-Productie normen'!A:L,VLOOKUP(K545,'3-Productie normen'!$B$34:$C$41,2,FALSE),FALSE)))</f>
        <v>0</v>
      </c>
      <c r="P545" s="332">
        <f t="shared" si="26"/>
        <v>0</v>
      </c>
      <c r="Q545" s="333"/>
      <c r="S545" s="334">
        <f t="shared" si="24"/>
        <v>2122</v>
      </c>
    </row>
    <row r="546" spans="1:19" ht="14.1" customHeight="1">
      <c r="A546" s="74">
        <v>546</v>
      </c>
      <c r="B546" s="300" t="s">
        <v>34</v>
      </c>
      <c r="C546" s="300" t="s">
        <v>501</v>
      </c>
      <c r="D546" s="86" t="s">
        <v>672</v>
      </c>
      <c r="E546" s="256" t="s">
        <v>677</v>
      </c>
      <c r="F546" s="86" t="s">
        <v>460</v>
      </c>
      <c r="G546" s="86" t="s">
        <v>74</v>
      </c>
      <c r="H546" s="70" t="s">
        <v>113</v>
      </c>
      <c r="I546" s="249">
        <v>16.07</v>
      </c>
      <c r="J546" s="331">
        <f t="shared" si="25"/>
        <v>0</v>
      </c>
      <c r="K546" s="260" t="s">
        <v>120</v>
      </c>
      <c r="L546" s="260"/>
      <c r="M546" s="259">
        <f>IF(K546="nio",0,IF(K546&gt;0,K546*I546/O546,0))*VLOOKUP(B546,'2-Kosten per locatie'!$A$14:$C$21,3,FALSE)</f>
        <v>0</v>
      </c>
      <c r="N546" s="259">
        <f>IF(L546&gt;0,L546*I546/P546,0)*VLOOKUP(B546,'2-Kosten per locatie'!$A$14:$C$21,3,FALSE)</f>
        <v>0</v>
      </c>
      <c r="O546" s="332">
        <f>IF(K546="nio",0,IF(K546&gt;0,VLOOKUP(G546,'3-Productie normen'!A:L,VLOOKUP(K546,'3-Productie normen'!$B$34:$C$41,2,FALSE),FALSE)))</f>
        <v>0</v>
      </c>
      <c r="P546" s="332">
        <f t="shared" si="26"/>
        <v>0</v>
      </c>
      <c r="Q546" s="333"/>
      <c r="S546" s="334">
        <f t="shared" si="24"/>
        <v>0</v>
      </c>
    </row>
    <row r="547" spans="1:19" ht="14.1" customHeight="1">
      <c r="A547" s="74">
        <v>547</v>
      </c>
      <c r="B547" s="300" t="s">
        <v>34</v>
      </c>
      <c r="C547" s="300" t="s">
        <v>501</v>
      </c>
      <c r="D547" s="86" t="s">
        <v>672</v>
      </c>
      <c r="E547" s="256" t="s">
        <v>678</v>
      </c>
      <c r="F547" s="86" t="s">
        <v>207</v>
      </c>
      <c r="G547" s="86" t="s">
        <v>74</v>
      </c>
      <c r="H547" s="70" t="s">
        <v>113</v>
      </c>
      <c r="I547" s="249">
        <v>1.23</v>
      </c>
      <c r="J547" s="331">
        <f t="shared" si="25"/>
        <v>0</v>
      </c>
      <c r="K547" s="260" t="s">
        <v>120</v>
      </c>
      <c r="L547" s="260"/>
      <c r="M547" s="259">
        <f>IF(K547="nio",0,IF(K547&gt;0,K547*I547/O547,0))*VLOOKUP(B547,'2-Kosten per locatie'!$A$14:$C$21,3,FALSE)</f>
        <v>0</v>
      </c>
      <c r="N547" s="259">
        <f>IF(L547&gt;0,L547*I547/P547,0)*VLOOKUP(B547,'2-Kosten per locatie'!$A$14:$C$21,3,FALSE)</f>
        <v>0</v>
      </c>
      <c r="O547" s="332">
        <f>IF(K547="nio",0,IF(K547&gt;0,VLOOKUP(G547,'3-Productie normen'!A:L,VLOOKUP(K547,'3-Productie normen'!$B$34:$C$41,2,FALSE),FALSE)))</f>
        <v>0</v>
      </c>
      <c r="P547" s="332">
        <f t="shared" si="26"/>
        <v>0</v>
      </c>
      <c r="Q547" s="333"/>
      <c r="S547" s="334">
        <f t="shared" si="24"/>
        <v>0</v>
      </c>
    </row>
    <row r="548" spans="1:19" ht="14.1" customHeight="1">
      <c r="A548" s="74">
        <v>548</v>
      </c>
      <c r="B548" s="300" t="s">
        <v>34</v>
      </c>
      <c r="C548" s="300" t="s">
        <v>501</v>
      </c>
      <c r="D548" s="86" t="s">
        <v>672</v>
      </c>
      <c r="E548" s="256" t="s">
        <v>679</v>
      </c>
      <c r="F548" s="86" t="s">
        <v>267</v>
      </c>
      <c r="G548" s="86" t="s">
        <v>76</v>
      </c>
      <c r="H548" s="70" t="s">
        <v>113</v>
      </c>
      <c r="I548" s="249">
        <v>2.16</v>
      </c>
      <c r="J548" s="331">
        <f t="shared" si="25"/>
        <v>0</v>
      </c>
      <c r="K548" s="260" t="s">
        <v>120</v>
      </c>
      <c r="L548" s="260"/>
      <c r="M548" s="259">
        <f>IF(K548="nio",0,IF(K548&gt;0,K548*I548/O548,0))*VLOOKUP(B548,'2-Kosten per locatie'!$A$14:$C$21,3,FALSE)</f>
        <v>0</v>
      </c>
      <c r="N548" s="259">
        <f>IF(L548&gt;0,L548*I548/P548,0)*VLOOKUP(B548,'2-Kosten per locatie'!$A$14:$C$21,3,FALSE)</f>
        <v>0</v>
      </c>
      <c r="O548" s="332">
        <f>IF(K548="nio",0,IF(K548&gt;0,VLOOKUP(G548,'3-Productie normen'!A:L,VLOOKUP(K548,'3-Productie normen'!$B$34:$C$41,2,FALSE),FALSE)))</f>
        <v>0</v>
      </c>
      <c r="P548" s="332">
        <f t="shared" si="26"/>
        <v>0</v>
      </c>
      <c r="Q548" s="333"/>
      <c r="S548" s="334">
        <f t="shared" si="24"/>
        <v>0</v>
      </c>
    </row>
    <row r="549" spans="1:19" ht="14.1" customHeight="1">
      <c r="A549" s="74">
        <v>549</v>
      </c>
      <c r="B549" s="300" t="s">
        <v>34</v>
      </c>
      <c r="C549" s="300" t="s">
        <v>501</v>
      </c>
      <c r="D549" s="86" t="s">
        <v>672</v>
      </c>
      <c r="E549" s="256" t="s">
        <v>680</v>
      </c>
      <c r="F549" s="86" t="s">
        <v>681</v>
      </c>
      <c r="G549" s="86" t="s">
        <v>73</v>
      </c>
      <c r="H549" s="70" t="s">
        <v>113</v>
      </c>
      <c r="I549" s="249">
        <v>46.32</v>
      </c>
      <c r="J549" s="331">
        <f t="shared" si="25"/>
        <v>200</v>
      </c>
      <c r="K549" s="260">
        <v>200</v>
      </c>
      <c r="L549" s="260"/>
      <c r="M549" s="259" t="e">
        <f>IF(K549="nio",0,IF(K549&gt;0,K549*I549/O549,0))*VLOOKUP(B549,'2-Kosten per locatie'!$A$14:$C$21,3,FALSE)</f>
        <v>#DIV/0!</v>
      </c>
      <c r="N549" s="259">
        <f>IF(L549&gt;0,L549*I549/P549,0)*VLOOKUP(B549,'2-Kosten per locatie'!$A$14:$C$21,3,FALSE)</f>
        <v>0</v>
      </c>
      <c r="O549" s="332">
        <f>IF(K549="nio",0,IF(K549&gt;0,VLOOKUP(G549,'3-Productie normen'!A:L,VLOOKUP(K549,'3-Productie normen'!$B$34:$C$41,2,FALSE),FALSE)))</f>
        <v>0</v>
      </c>
      <c r="P549" s="332">
        <f t="shared" si="26"/>
        <v>0</v>
      </c>
      <c r="Q549" s="333"/>
      <c r="S549" s="334">
        <f t="shared" si="24"/>
        <v>9264</v>
      </c>
    </row>
    <row r="550" spans="1:19" ht="14.1" customHeight="1">
      <c r="A550" s="74">
        <v>550</v>
      </c>
      <c r="B550" s="300" t="s">
        <v>34</v>
      </c>
      <c r="C550" s="300" t="s">
        <v>501</v>
      </c>
      <c r="D550" s="86" t="s">
        <v>672</v>
      </c>
      <c r="E550" s="256" t="s">
        <v>682</v>
      </c>
      <c r="F550" s="86" t="s">
        <v>269</v>
      </c>
      <c r="G550" s="86" t="s">
        <v>67</v>
      </c>
      <c r="H550" s="70" t="s">
        <v>113</v>
      </c>
      <c r="I550" s="249">
        <v>123.96</v>
      </c>
      <c r="J550" s="331">
        <f t="shared" si="25"/>
        <v>0</v>
      </c>
      <c r="K550" s="260" t="s">
        <v>120</v>
      </c>
      <c r="L550" s="260"/>
      <c r="M550" s="259">
        <f>IF(K550="nio",0,IF(K550&gt;0,K550*I550/O550,0))*VLOOKUP(B550,'2-Kosten per locatie'!$A$14:$C$21,3,FALSE)</f>
        <v>0</v>
      </c>
      <c r="N550" s="259">
        <f>IF(L550&gt;0,L550*I550/P550,0)*VLOOKUP(B550,'2-Kosten per locatie'!$A$14:$C$21,3,FALSE)</f>
        <v>0</v>
      </c>
      <c r="O550" s="332">
        <f>IF(K550="nio",0,IF(K550&gt;0,VLOOKUP(G550,'3-Productie normen'!A:L,VLOOKUP(K550,'3-Productie normen'!$B$34:$C$41,2,FALSE),FALSE)))</f>
        <v>0</v>
      </c>
      <c r="P550" s="332">
        <f t="shared" si="26"/>
        <v>0</v>
      </c>
      <c r="Q550" s="333"/>
      <c r="S550" s="334">
        <f t="shared" ref="S550:S613" si="27">J550*I550</f>
        <v>0</v>
      </c>
    </row>
    <row r="551" spans="1:19" ht="14.1" customHeight="1">
      <c r="A551" s="74">
        <v>551</v>
      </c>
      <c r="B551" s="300" t="s">
        <v>34</v>
      </c>
      <c r="C551" s="300" t="s">
        <v>501</v>
      </c>
      <c r="D551" s="86" t="s">
        <v>683</v>
      </c>
      <c r="E551" s="256" t="s">
        <v>684</v>
      </c>
      <c r="F551" s="86" t="s">
        <v>269</v>
      </c>
      <c r="G551" s="86" t="s">
        <v>67</v>
      </c>
      <c r="H551" s="70" t="s">
        <v>113</v>
      </c>
      <c r="I551" s="249">
        <v>208.68</v>
      </c>
      <c r="J551" s="331">
        <f t="shared" si="25"/>
        <v>0</v>
      </c>
      <c r="K551" s="260" t="s">
        <v>120</v>
      </c>
      <c r="L551" s="260"/>
      <c r="M551" s="259">
        <f>IF(K551="nio",0,IF(K551&gt;0,K551*I551/O551,0))*VLOOKUP(B551,'2-Kosten per locatie'!$A$14:$C$21,3,FALSE)</f>
        <v>0</v>
      </c>
      <c r="N551" s="259">
        <f>IF(L551&gt;0,L551*I551/P551,0)*VLOOKUP(B551,'2-Kosten per locatie'!$A$14:$C$21,3,FALSE)</f>
        <v>0</v>
      </c>
      <c r="O551" s="332">
        <f>IF(K551="nio",0,IF(K551&gt;0,VLOOKUP(G551,'3-Productie normen'!A:L,VLOOKUP(K551,'3-Productie normen'!$B$34:$C$41,2,FALSE),FALSE)))</f>
        <v>0</v>
      </c>
      <c r="P551" s="332">
        <f t="shared" si="26"/>
        <v>0</v>
      </c>
      <c r="Q551" s="333"/>
      <c r="S551" s="334">
        <f t="shared" si="27"/>
        <v>0</v>
      </c>
    </row>
    <row r="552" spans="1:19" ht="14.1" customHeight="1">
      <c r="A552" s="74">
        <v>552</v>
      </c>
      <c r="B552" s="300" t="s">
        <v>34</v>
      </c>
      <c r="C552" s="300" t="s">
        <v>501</v>
      </c>
      <c r="D552" s="86" t="s">
        <v>672</v>
      </c>
      <c r="E552" s="256" t="s">
        <v>685</v>
      </c>
      <c r="F552" s="86" t="s">
        <v>269</v>
      </c>
      <c r="G552" s="86" t="s">
        <v>67</v>
      </c>
      <c r="H552" s="70" t="s">
        <v>113</v>
      </c>
      <c r="I552" s="249">
        <v>123.96</v>
      </c>
      <c r="J552" s="331">
        <f t="shared" si="25"/>
        <v>0</v>
      </c>
      <c r="K552" s="260" t="s">
        <v>120</v>
      </c>
      <c r="L552" s="260"/>
      <c r="M552" s="259">
        <f>IF(K552="nio",0,IF(K552&gt;0,K552*I552/O552,0))*VLOOKUP(B552,'2-Kosten per locatie'!$A$14:$C$21,3,FALSE)</f>
        <v>0</v>
      </c>
      <c r="N552" s="259">
        <f>IF(L552&gt;0,L552*I552/P552,0)*VLOOKUP(B552,'2-Kosten per locatie'!$A$14:$C$21,3,FALSE)</f>
        <v>0</v>
      </c>
      <c r="O552" s="332">
        <f>IF(K552="nio",0,IF(K552&gt;0,VLOOKUP(G552,'3-Productie normen'!A:L,VLOOKUP(K552,'3-Productie normen'!$B$34:$C$41,2,FALSE),FALSE)))</f>
        <v>0</v>
      </c>
      <c r="P552" s="332">
        <f t="shared" si="26"/>
        <v>0</v>
      </c>
      <c r="Q552" s="333"/>
      <c r="S552" s="334">
        <f t="shared" si="27"/>
        <v>0</v>
      </c>
    </row>
    <row r="553" spans="1:19" ht="14.1" customHeight="1">
      <c r="A553" s="74">
        <v>553</v>
      </c>
      <c r="B553" s="300" t="s">
        <v>34</v>
      </c>
      <c r="C553" s="300" t="s">
        <v>501</v>
      </c>
      <c r="D553" s="86" t="s">
        <v>672</v>
      </c>
      <c r="E553" s="256" t="s">
        <v>686</v>
      </c>
      <c r="F553" s="86" t="s">
        <v>122</v>
      </c>
      <c r="G553" s="86" t="s">
        <v>59</v>
      </c>
      <c r="H553" s="70" t="s">
        <v>113</v>
      </c>
      <c r="I553" s="249">
        <v>25.38</v>
      </c>
      <c r="J553" s="331">
        <f t="shared" si="25"/>
        <v>200</v>
      </c>
      <c r="K553" s="260">
        <v>200</v>
      </c>
      <c r="L553" s="260"/>
      <c r="M553" s="259" t="e">
        <f>IF(K553="nio",0,IF(K553&gt;0,K553*I553/O553,0))*VLOOKUP(B553,'2-Kosten per locatie'!$A$14:$C$21,3,FALSE)</f>
        <v>#DIV/0!</v>
      </c>
      <c r="N553" s="259">
        <f>IF(L553&gt;0,L553*I553/P553,0)*VLOOKUP(B553,'2-Kosten per locatie'!$A$14:$C$21,3,FALSE)</f>
        <v>0</v>
      </c>
      <c r="O553" s="332">
        <f>IF(K553="nio",0,IF(K553&gt;0,VLOOKUP(G553,'3-Productie normen'!A:L,VLOOKUP(K553,'3-Productie normen'!$B$34:$C$41,2,FALSE),FALSE)))</f>
        <v>0</v>
      </c>
      <c r="P553" s="332">
        <f t="shared" si="26"/>
        <v>0</v>
      </c>
      <c r="Q553" s="333"/>
      <c r="S553" s="334">
        <f t="shared" si="27"/>
        <v>5076</v>
      </c>
    </row>
    <row r="554" spans="1:19" ht="14.1" customHeight="1">
      <c r="A554" s="74">
        <v>554</v>
      </c>
      <c r="B554" s="300" t="s">
        <v>34</v>
      </c>
      <c r="C554" s="300" t="s">
        <v>501</v>
      </c>
      <c r="D554" s="86" t="s">
        <v>672</v>
      </c>
      <c r="E554" s="256" t="s">
        <v>687</v>
      </c>
      <c r="F554" s="86" t="s">
        <v>185</v>
      </c>
      <c r="G554" s="86" t="s">
        <v>74</v>
      </c>
      <c r="H554" s="70" t="s">
        <v>113</v>
      </c>
      <c r="I554" s="249">
        <v>13.13</v>
      </c>
      <c r="J554" s="331">
        <f t="shared" si="25"/>
        <v>0</v>
      </c>
      <c r="K554" s="260" t="s">
        <v>120</v>
      </c>
      <c r="L554" s="260"/>
      <c r="M554" s="259">
        <f>IF(K554="nio",0,IF(K554&gt;0,K554*I554/O554,0))*VLOOKUP(B554,'2-Kosten per locatie'!$A$14:$C$21,3,FALSE)</f>
        <v>0</v>
      </c>
      <c r="N554" s="259">
        <f>IF(L554&gt;0,L554*I554/P554,0)*VLOOKUP(B554,'2-Kosten per locatie'!$A$14:$C$21,3,FALSE)</f>
        <v>0</v>
      </c>
      <c r="O554" s="332">
        <f>IF(K554="nio",0,IF(K554&gt;0,VLOOKUP(G554,'3-Productie normen'!A:L,VLOOKUP(K554,'3-Productie normen'!$B$34:$C$41,2,FALSE),FALSE)))</f>
        <v>0</v>
      </c>
      <c r="P554" s="332">
        <f t="shared" si="26"/>
        <v>0</v>
      </c>
      <c r="Q554" s="333"/>
      <c r="S554" s="334">
        <f t="shared" si="27"/>
        <v>0</v>
      </c>
    </row>
    <row r="555" spans="1:19" ht="14.1" customHeight="1">
      <c r="A555" s="74">
        <v>555</v>
      </c>
      <c r="B555" s="300" t="s">
        <v>34</v>
      </c>
      <c r="C555" s="300" t="s">
        <v>501</v>
      </c>
      <c r="D555" s="86" t="s">
        <v>672</v>
      </c>
      <c r="E555" s="256" t="s">
        <v>688</v>
      </c>
      <c r="F555" s="86" t="s">
        <v>185</v>
      </c>
      <c r="G555" s="86" t="s">
        <v>74</v>
      </c>
      <c r="H555" s="70" t="s">
        <v>113</v>
      </c>
      <c r="I555" s="249">
        <v>8.5</v>
      </c>
      <c r="J555" s="331">
        <f t="shared" si="25"/>
        <v>0</v>
      </c>
      <c r="K555" s="260" t="s">
        <v>120</v>
      </c>
      <c r="L555" s="260"/>
      <c r="M555" s="259">
        <f>IF(K555="nio",0,IF(K555&gt;0,K555*I555/O555,0))*VLOOKUP(B555,'2-Kosten per locatie'!$A$14:$C$21,3,FALSE)</f>
        <v>0</v>
      </c>
      <c r="N555" s="259">
        <f>IF(L555&gt;0,L555*I555/P555,0)*VLOOKUP(B555,'2-Kosten per locatie'!$A$14:$C$21,3,FALSE)</f>
        <v>0</v>
      </c>
      <c r="O555" s="332">
        <f>IF(K555="nio",0,IF(K555&gt;0,VLOOKUP(G555,'3-Productie normen'!A:L,VLOOKUP(K555,'3-Productie normen'!$B$34:$C$41,2,FALSE),FALSE)))</f>
        <v>0</v>
      </c>
      <c r="P555" s="332">
        <f t="shared" si="26"/>
        <v>0</v>
      </c>
      <c r="Q555" s="333"/>
      <c r="S555" s="334">
        <f t="shared" si="27"/>
        <v>0</v>
      </c>
    </row>
    <row r="556" spans="1:19" ht="14.1" customHeight="1">
      <c r="A556" s="74">
        <v>556</v>
      </c>
      <c r="B556" s="300" t="s">
        <v>34</v>
      </c>
      <c r="C556" s="300" t="s">
        <v>501</v>
      </c>
      <c r="D556" s="86" t="s">
        <v>672</v>
      </c>
      <c r="E556" s="256" t="s">
        <v>689</v>
      </c>
      <c r="F556" s="86" t="s">
        <v>207</v>
      </c>
      <c r="G556" s="86" t="s">
        <v>74</v>
      </c>
      <c r="H556" s="70" t="s">
        <v>113</v>
      </c>
      <c r="I556" s="249">
        <v>0.61</v>
      </c>
      <c r="J556" s="331">
        <f t="shared" si="25"/>
        <v>0</v>
      </c>
      <c r="K556" s="260" t="s">
        <v>120</v>
      </c>
      <c r="L556" s="260"/>
      <c r="M556" s="259">
        <f>IF(K556="nio",0,IF(K556&gt;0,K556*I556/O556,0))*VLOOKUP(B556,'2-Kosten per locatie'!$A$14:$C$21,3,FALSE)</f>
        <v>0</v>
      </c>
      <c r="N556" s="259">
        <f>IF(L556&gt;0,L556*I556/P556,0)*VLOOKUP(B556,'2-Kosten per locatie'!$A$14:$C$21,3,FALSE)</f>
        <v>0</v>
      </c>
      <c r="O556" s="332">
        <f>IF(K556="nio",0,IF(K556&gt;0,VLOOKUP(G556,'3-Productie normen'!A:L,VLOOKUP(K556,'3-Productie normen'!$B$34:$C$41,2,FALSE),FALSE)))</f>
        <v>0</v>
      </c>
      <c r="P556" s="332">
        <f t="shared" si="26"/>
        <v>0</v>
      </c>
      <c r="Q556" s="333"/>
      <c r="S556" s="334">
        <f t="shared" si="27"/>
        <v>0</v>
      </c>
    </row>
    <row r="557" spans="1:19" ht="14.1" customHeight="1">
      <c r="A557" s="74">
        <v>557</v>
      </c>
      <c r="B557" s="300" t="s">
        <v>34</v>
      </c>
      <c r="C557" s="300" t="s">
        <v>501</v>
      </c>
      <c r="D557" s="86" t="s">
        <v>672</v>
      </c>
      <c r="E557" s="256" t="s">
        <v>690</v>
      </c>
      <c r="F557" s="86" t="s">
        <v>117</v>
      </c>
      <c r="G557" s="86" t="s">
        <v>58</v>
      </c>
      <c r="H557" s="70" t="s">
        <v>113</v>
      </c>
      <c r="I557" s="249">
        <v>0.96</v>
      </c>
      <c r="J557" s="331">
        <f t="shared" si="25"/>
        <v>200</v>
      </c>
      <c r="K557" s="260">
        <v>200</v>
      </c>
      <c r="L557" s="260"/>
      <c r="M557" s="259" t="e">
        <f>IF(K557="nio",0,IF(K557&gt;0,K557*I557/O557,0))*VLOOKUP(B557,'2-Kosten per locatie'!$A$14:$C$21,3,FALSE)</f>
        <v>#DIV/0!</v>
      </c>
      <c r="N557" s="259">
        <f>IF(L557&gt;0,L557*I557/P557,0)*VLOOKUP(B557,'2-Kosten per locatie'!$A$14:$C$21,3,FALSE)</f>
        <v>0</v>
      </c>
      <c r="O557" s="332">
        <f>IF(K557="nio",0,IF(K557&gt;0,VLOOKUP(G557,'3-Productie normen'!A:L,VLOOKUP(K557,'3-Productie normen'!$B$34:$C$41,2,FALSE),FALSE)))</f>
        <v>0</v>
      </c>
      <c r="P557" s="332">
        <f t="shared" si="26"/>
        <v>0</v>
      </c>
      <c r="Q557" s="333"/>
      <c r="S557" s="334">
        <f t="shared" si="27"/>
        <v>192</v>
      </c>
    </row>
    <row r="558" spans="1:19" ht="14.1" customHeight="1">
      <c r="A558" s="74">
        <v>558</v>
      </c>
      <c r="B558" s="300" t="s">
        <v>34</v>
      </c>
      <c r="C558" s="300" t="s">
        <v>501</v>
      </c>
      <c r="D558" s="86" t="s">
        <v>672</v>
      </c>
      <c r="E558" s="256" t="s">
        <v>691</v>
      </c>
      <c r="F558" s="86" t="s">
        <v>122</v>
      </c>
      <c r="G558" s="86" t="s">
        <v>59</v>
      </c>
      <c r="H558" s="70" t="s">
        <v>113</v>
      </c>
      <c r="I558" s="249">
        <v>10.119999999999999</v>
      </c>
      <c r="J558" s="331">
        <f t="shared" si="25"/>
        <v>200</v>
      </c>
      <c r="K558" s="260">
        <v>200</v>
      </c>
      <c r="L558" s="260"/>
      <c r="M558" s="259" t="e">
        <f>IF(K558="nio",0,IF(K558&gt;0,K558*I558/O558,0))*VLOOKUP(B558,'2-Kosten per locatie'!$A$14:$C$21,3,FALSE)</f>
        <v>#DIV/0!</v>
      </c>
      <c r="N558" s="259">
        <f>IF(L558&gt;0,L558*I558/P558,0)*VLOOKUP(B558,'2-Kosten per locatie'!$A$14:$C$21,3,FALSE)</f>
        <v>0</v>
      </c>
      <c r="O558" s="332">
        <f>IF(K558="nio",0,IF(K558&gt;0,VLOOKUP(G558,'3-Productie normen'!A:L,VLOOKUP(K558,'3-Productie normen'!$B$34:$C$41,2,FALSE),FALSE)))</f>
        <v>0</v>
      </c>
      <c r="P558" s="332">
        <f t="shared" si="26"/>
        <v>0</v>
      </c>
      <c r="Q558" s="333"/>
      <c r="S558" s="334">
        <f t="shared" si="27"/>
        <v>2023.9999999999998</v>
      </c>
    </row>
    <row r="559" spans="1:19" ht="14.1" customHeight="1">
      <c r="A559" s="74">
        <v>559</v>
      </c>
      <c r="B559" s="300" t="s">
        <v>34</v>
      </c>
      <c r="C559" s="300" t="s">
        <v>501</v>
      </c>
      <c r="D559" s="86" t="s">
        <v>672</v>
      </c>
      <c r="E559" s="256" t="s">
        <v>692</v>
      </c>
      <c r="F559" s="86" t="s">
        <v>509</v>
      </c>
      <c r="G559" s="86" t="s">
        <v>72</v>
      </c>
      <c r="H559" s="70" t="s">
        <v>113</v>
      </c>
      <c r="I559" s="249">
        <v>5.78</v>
      </c>
      <c r="J559" s="331">
        <f t="shared" si="25"/>
        <v>200</v>
      </c>
      <c r="K559" s="260">
        <v>200</v>
      </c>
      <c r="L559" s="260"/>
      <c r="M559" s="259" t="e">
        <f>IF(K559="nio",0,IF(K559&gt;0,K559*I559/O559,0))*VLOOKUP(B559,'2-Kosten per locatie'!$A$14:$C$21,3,FALSE)</f>
        <v>#DIV/0!</v>
      </c>
      <c r="N559" s="259">
        <f>IF(L559&gt;0,L559*I559/P559,0)*VLOOKUP(B559,'2-Kosten per locatie'!$A$14:$C$21,3,FALSE)</f>
        <v>0</v>
      </c>
      <c r="O559" s="332">
        <f>IF(K559="nio",0,IF(K559&gt;0,VLOOKUP(G559,'3-Productie normen'!A:L,VLOOKUP(K559,'3-Productie normen'!$B$34:$C$41,2,FALSE),FALSE)))</f>
        <v>0</v>
      </c>
      <c r="P559" s="332">
        <f t="shared" si="26"/>
        <v>0</v>
      </c>
      <c r="Q559" s="333"/>
      <c r="S559" s="334">
        <f t="shared" si="27"/>
        <v>1156</v>
      </c>
    </row>
    <row r="560" spans="1:19" ht="14.1" customHeight="1">
      <c r="A560" s="74">
        <v>560</v>
      </c>
      <c r="B560" s="300" t="s">
        <v>34</v>
      </c>
      <c r="C560" s="300" t="s">
        <v>501</v>
      </c>
      <c r="D560" s="86" t="s">
        <v>672</v>
      </c>
      <c r="E560" s="256" t="s">
        <v>693</v>
      </c>
      <c r="F560" s="86" t="s">
        <v>509</v>
      </c>
      <c r="G560" s="86" t="s">
        <v>72</v>
      </c>
      <c r="H560" s="70" t="s">
        <v>113</v>
      </c>
      <c r="I560" s="249">
        <v>6.21</v>
      </c>
      <c r="J560" s="331">
        <f t="shared" si="25"/>
        <v>200</v>
      </c>
      <c r="K560" s="260">
        <v>200</v>
      </c>
      <c r="L560" s="260"/>
      <c r="M560" s="259" t="e">
        <f>IF(K560="nio",0,IF(K560&gt;0,K560*I560/O560,0))*VLOOKUP(B560,'2-Kosten per locatie'!$A$14:$C$21,3,FALSE)</f>
        <v>#DIV/0!</v>
      </c>
      <c r="N560" s="259">
        <f>IF(L560&gt;0,L560*I560/P560,0)*VLOOKUP(B560,'2-Kosten per locatie'!$A$14:$C$21,3,FALSE)</f>
        <v>0</v>
      </c>
      <c r="O560" s="332">
        <f>IF(K560="nio",0,IF(K560&gt;0,VLOOKUP(G560,'3-Productie normen'!A:L,VLOOKUP(K560,'3-Productie normen'!$B$34:$C$41,2,FALSE),FALSE)))</f>
        <v>0</v>
      </c>
      <c r="P560" s="332">
        <f t="shared" si="26"/>
        <v>0</v>
      </c>
      <c r="Q560" s="333"/>
      <c r="S560" s="334">
        <f t="shared" si="27"/>
        <v>1242</v>
      </c>
    </row>
    <row r="561" spans="1:19" ht="14.1" customHeight="1">
      <c r="A561" s="74">
        <v>561</v>
      </c>
      <c r="B561" s="300" t="s">
        <v>34</v>
      </c>
      <c r="C561" s="300" t="s">
        <v>501</v>
      </c>
      <c r="D561" s="86" t="s">
        <v>672</v>
      </c>
      <c r="E561" s="256" t="s">
        <v>694</v>
      </c>
      <c r="F561" s="86" t="s">
        <v>563</v>
      </c>
      <c r="G561" s="86" t="s">
        <v>74</v>
      </c>
      <c r="H561" s="70" t="s">
        <v>113</v>
      </c>
      <c r="I561" s="249">
        <v>20.399999999999999</v>
      </c>
      <c r="J561" s="331">
        <f t="shared" si="25"/>
        <v>0</v>
      </c>
      <c r="K561" s="260" t="s">
        <v>120</v>
      </c>
      <c r="L561" s="260"/>
      <c r="M561" s="259">
        <f>IF(K561="nio",0,IF(K561&gt;0,K561*I561/O561,0))*VLOOKUP(B561,'2-Kosten per locatie'!$A$14:$C$21,3,FALSE)</f>
        <v>0</v>
      </c>
      <c r="N561" s="259">
        <f>IF(L561&gt;0,L561*I561/P561,0)*VLOOKUP(B561,'2-Kosten per locatie'!$A$14:$C$21,3,FALSE)</f>
        <v>0</v>
      </c>
      <c r="O561" s="332">
        <f>IF(K561="nio",0,IF(K561&gt;0,VLOOKUP(G561,'3-Productie normen'!A:L,VLOOKUP(K561,'3-Productie normen'!$B$34:$C$41,2,FALSE),FALSE)))</f>
        <v>0</v>
      </c>
      <c r="P561" s="332">
        <f t="shared" si="26"/>
        <v>0</v>
      </c>
      <c r="Q561" s="333"/>
      <c r="S561" s="334">
        <f t="shared" si="27"/>
        <v>0</v>
      </c>
    </row>
    <row r="562" spans="1:19" ht="14.1" customHeight="1">
      <c r="A562" s="74">
        <v>562</v>
      </c>
      <c r="B562" s="300" t="s">
        <v>34</v>
      </c>
      <c r="C562" s="300" t="s">
        <v>501</v>
      </c>
      <c r="D562" s="86" t="s">
        <v>672</v>
      </c>
      <c r="E562" s="256" t="s">
        <v>695</v>
      </c>
      <c r="F562" s="86" t="s">
        <v>696</v>
      </c>
      <c r="G562" s="86" t="s">
        <v>74</v>
      </c>
      <c r="H562" s="70" t="s">
        <v>113</v>
      </c>
      <c r="I562" s="249">
        <v>50.28</v>
      </c>
      <c r="J562" s="331">
        <f t="shared" si="25"/>
        <v>0</v>
      </c>
      <c r="K562" s="260" t="s">
        <v>120</v>
      </c>
      <c r="L562" s="260"/>
      <c r="M562" s="259">
        <f>IF(K562="nio",0,IF(K562&gt;0,K562*I562/O562,0))*VLOOKUP(B562,'2-Kosten per locatie'!$A$14:$C$21,3,FALSE)</f>
        <v>0</v>
      </c>
      <c r="N562" s="259">
        <f>IF(L562&gt;0,L562*I562/P562,0)*VLOOKUP(B562,'2-Kosten per locatie'!$A$14:$C$21,3,FALSE)</f>
        <v>0</v>
      </c>
      <c r="O562" s="332">
        <f>IF(K562="nio",0,IF(K562&gt;0,VLOOKUP(G562,'3-Productie normen'!A:L,VLOOKUP(K562,'3-Productie normen'!$B$34:$C$41,2,FALSE),FALSE)))</f>
        <v>0</v>
      </c>
      <c r="P562" s="332">
        <f t="shared" si="26"/>
        <v>0</v>
      </c>
      <c r="Q562" s="333"/>
      <c r="S562" s="334">
        <f t="shared" si="27"/>
        <v>0</v>
      </c>
    </row>
    <row r="563" spans="1:19" ht="14.1" customHeight="1">
      <c r="A563" s="74">
        <v>563</v>
      </c>
      <c r="B563" s="300" t="s">
        <v>34</v>
      </c>
      <c r="C563" s="300" t="s">
        <v>501</v>
      </c>
      <c r="D563" s="86" t="s">
        <v>672</v>
      </c>
      <c r="E563" s="256" t="s">
        <v>697</v>
      </c>
      <c r="F563" s="86" t="s">
        <v>507</v>
      </c>
      <c r="G563" s="86" t="s">
        <v>61</v>
      </c>
      <c r="H563" s="86" t="s">
        <v>145</v>
      </c>
      <c r="I563" s="249">
        <v>18.07</v>
      </c>
      <c r="J563" s="331">
        <f t="shared" si="25"/>
        <v>400</v>
      </c>
      <c r="K563" s="260">
        <v>200</v>
      </c>
      <c r="L563" s="260">
        <v>200</v>
      </c>
      <c r="M563" s="259" t="e">
        <f>IF(K563="nio",0,IF(K563&gt;0,K563*I563/O563,0))*VLOOKUP(B563,'2-Kosten per locatie'!$A$14:$C$21,3,FALSE)</f>
        <v>#DIV/0!</v>
      </c>
      <c r="N563" s="259" t="e">
        <f>IF(L563&gt;0,L563*I563/P563,0)*VLOOKUP(B563,'2-Kosten per locatie'!$A$14:$C$21,3,FALSE)</f>
        <v>#DIV/0!</v>
      </c>
      <c r="O563" s="332">
        <f>IF(K563="nio",0,IF(K563&gt;0,VLOOKUP(G563,'3-Productie normen'!A:L,VLOOKUP(K563,'3-Productie normen'!$B$34:$C$41,2,FALSE),FALSE)))</f>
        <v>0</v>
      </c>
      <c r="P563" s="332">
        <f t="shared" si="26"/>
        <v>0</v>
      </c>
      <c r="Q563" s="333"/>
      <c r="S563" s="334">
        <f t="shared" si="27"/>
        <v>7228</v>
      </c>
    </row>
    <row r="564" spans="1:19" ht="14.1" customHeight="1">
      <c r="A564" s="74">
        <v>564</v>
      </c>
      <c r="B564" s="300" t="s">
        <v>34</v>
      </c>
      <c r="C564" s="300" t="s">
        <v>501</v>
      </c>
      <c r="D564" s="86" t="s">
        <v>672</v>
      </c>
      <c r="E564" s="256" t="s">
        <v>698</v>
      </c>
      <c r="F564" s="86" t="s">
        <v>583</v>
      </c>
      <c r="G564" s="86" t="s">
        <v>76</v>
      </c>
      <c r="H564" s="70" t="s">
        <v>113</v>
      </c>
      <c r="I564" s="249">
        <v>1.27</v>
      </c>
      <c r="J564" s="331">
        <f t="shared" si="25"/>
        <v>0</v>
      </c>
      <c r="K564" s="260" t="s">
        <v>120</v>
      </c>
      <c r="L564" s="260"/>
      <c r="M564" s="259">
        <f>IF(K564="nio",0,IF(K564&gt;0,K564*I564/O564,0))*VLOOKUP(B564,'2-Kosten per locatie'!$A$14:$C$21,3,FALSE)</f>
        <v>0</v>
      </c>
      <c r="N564" s="259">
        <f>IF(L564&gt;0,L564*I564/P564,0)*VLOOKUP(B564,'2-Kosten per locatie'!$A$14:$C$21,3,FALSE)</f>
        <v>0</v>
      </c>
      <c r="O564" s="332">
        <f>IF(K564="nio",0,IF(K564&gt;0,VLOOKUP(G564,'3-Productie normen'!A:L,VLOOKUP(K564,'3-Productie normen'!$B$34:$C$41,2,FALSE),FALSE)))</f>
        <v>0</v>
      </c>
      <c r="P564" s="332">
        <f t="shared" si="26"/>
        <v>0</v>
      </c>
      <c r="Q564" s="333"/>
      <c r="S564" s="334">
        <f t="shared" si="27"/>
        <v>0</v>
      </c>
    </row>
    <row r="565" spans="1:19" ht="14.1" customHeight="1">
      <c r="A565" s="74">
        <v>565</v>
      </c>
      <c r="B565" s="300" t="s">
        <v>34</v>
      </c>
      <c r="C565" s="300" t="s">
        <v>501</v>
      </c>
      <c r="D565" s="86" t="s">
        <v>672</v>
      </c>
      <c r="E565" s="256" t="s">
        <v>699</v>
      </c>
      <c r="F565" s="86" t="s">
        <v>505</v>
      </c>
      <c r="G565" s="86" t="s">
        <v>61</v>
      </c>
      <c r="H565" s="86" t="s">
        <v>145</v>
      </c>
      <c r="I565" s="249">
        <v>19.87</v>
      </c>
      <c r="J565" s="331">
        <f t="shared" si="25"/>
        <v>400</v>
      </c>
      <c r="K565" s="260">
        <v>200</v>
      </c>
      <c r="L565" s="260">
        <v>200</v>
      </c>
      <c r="M565" s="259" t="e">
        <f>IF(K565="nio",0,IF(K565&gt;0,K565*I565/O565,0))*VLOOKUP(B565,'2-Kosten per locatie'!$A$14:$C$21,3,FALSE)</f>
        <v>#DIV/0!</v>
      </c>
      <c r="N565" s="259" t="e">
        <f>IF(L565&gt;0,L565*I565/P565,0)*VLOOKUP(B565,'2-Kosten per locatie'!$A$14:$C$21,3,FALSE)</f>
        <v>#DIV/0!</v>
      </c>
      <c r="O565" s="332">
        <f>IF(K565="nio",0,IF(K565&gt;0,VLOOKUP(G565,'3-Productie normen'!A:L,VLOOKUP(K565,'3-Productie normen'!$B$34:$C$41,2,FALSE),FALSE)))</f>
        <v>0</v>
      </c>
      <c r="P565" s="332">
        <f t="shared" si="26"/>
        <v>0</v>
      </c>
      <c r="Q565" s="333"/>
      <c r="S565" s="334">
        <f t="shared" si="27"/>
        <v>7948</v>
      </c>
    </row>
    <row r="566" spans="1:19" ht="14.1" customHeight="1">
      <c r="A566" s="74">
        <v>566</v>
      </c>
      <c r="B566" s="300" t="s">
        <v>34</v>
      </c>
      <c r="C566" s="300" t="s">
        <v>501</v>
      </c>
      <c r="D566" s="86" t="s">
        <v>672</v>
      </c>
      <c r="E566" s="256" t="s">
        <v>700</v>
      </c>
      <c r="F566" s="86" t="s">
        <v>149</v>
      </c>
      <c r="G566" s="86" t="s">
        <v>61</v>
      </c>
      <c r="H566" s="86" t="s">
        <v>145</v>
      </c>
      <c r="I566" s="249">
        <v>4.0199999999999996</v>
      </c>
      <c r="J566" s="331">
        <f t="shared" si="25"/>
        <v>400</v>
      </c>
      <c r="K566" s="260">
        <v>200</v>
      </c>
      <c r="L566" s="260">
        <v>200</v>
      </c>
      <c r="M566" s="259" t="e">
        <f>IF(K566="nio",0,IF(K566&gt;0,K566*I566/O566,0))*VLOOKUP(B566,'2-Kosten per locatie'!$A$14:$C$21,3,FALSE)</f>
        <v>#DIV/0!</v>
      </c>
      <c r="N566" s="259" t="e">
        <f>IF(L566&gt;0,L566*I566/P566,0)*VLOOKUP(B566,'2-Kosten per locatie'!$A$14:$C$21,3,FALSE)</f>
        <v>#DIV/0!</v>
      </c>
      <c r="O566" s="332">
        <f>IF(K566="nio",0,IF(K566&gt;0,VLOOKUP(G566,'3-Productie normen'!A:L,VLOOKUP(K566,'3-Productie normen'!$B$34:$C$41,2,FALSE),FALSE)))</f>
        <v>0</v>
      </c>
      <c r="P566" s="332">
        <f t="shared" si="26"/>
        <v>0</v>
      </c>
      <c r="Q566" s="333"/>
      <c r="S566" s="334">
        <f t="shared" si="27"/>
        <v>1607.9999999999998</v>
      </c>
    </row>
    <row r="567" spans="1:19" ht="14.1" customHeight="1">
      <c r="A567" s="74">
        <v>567</v>
      </c>
      <c r="B567" s="300" t="s">
        <v>34</v>
      </c>
      <c r="C567" s="300" t="s">
        <v>501</v>
      </c>
      <c r="D567" s="86" t="s">
        <v>672</v>
      </c>
      <c r="E567" s="256" t="s">
        <v>701</v>
      </c>
      <c r="F567" s="86" t="s">
        <v>133</v>
      </c>
      <c r="G567" s="86" t="s">
        <v>76</v>
      </c>
      <c r="H567" s="70" t="s">
        <v>113</v>
      </c>
      <c r="I567" s="249">
        <v>6.52</v>
      </c>
      <c r="J567" s="331">
        <f t="shared" si="25"/>
        <v>0</v>
      </c>
      <c r="K567" s="260" t="s">
        <v>120</v>
      </c>
      <c r="L567" s="260"/>
      <c r="M567" s="259">
        <f>IF(K567="nio",0,IF(K567&gt;0,K567*I567/O567,0))*VLOOKUP(B567,'2-Kosten per locatie'!$A$14:$C$21,3,FALSE)</f>
        <v>0</v>
      </c>
      <c r="N567" s="259">
        <f>IF(L567&gt;0,L567*I567/P567,0)*VLOOKUP(B567,'2-Kosten per locatie'!$A$14:$C$21,3,FALSE)</f>
        <v>0</v>
      </c>
      <c r="O567" s="332">
        <f>IF(K567="nio",0,IF(K567&gt;0,VLOOKUP(G567,'3-Productie normen'!A:L,VLOOKUP(K567,'3-Productie normen'!$B$34:$C$41,2,FALSE),FALSE)))</f>
        <v>0</v>
      </c>
      <c r="P567" s="332">
        <f t="shared" si="26"/>
        <v>0</v>
      </c>
      <c r="Q567" s="333"/>
      <c r="S567" s="334">
        <f t="shared" si="27"/>
        <v>0</v>
      </c>
    </row>
    <row r="568" spans="1:19" ht="14.1" customHeight="1">
      <c r="A568" s="74">
        <v>568</v>
      </c>
      <c r="B568" s="300" t="s">
        <v>34</v>
      </c>
      <c r="C568" s="300" t="s">
        <v>501</v>
      </c>
      <c r="D568" s="86" t="s">
        <v>683</v>
      </c>
      <c r="E568" s="256" t="s">
        <v>702</v>
      </c>
      <c r="F568" s="86" t="s">
        <v>126</v>
      </c>
      <c r="G568" s="86" t="s">
        <v>69</v>
      </c>
      <c r="H568" s="70" t="s">
        <v>113</v>
      </c>
      <c r="I568" s="249">
        <v>24.16</v>
      </c>
      <c r="J568" s="331">
        <f t="shared" si="25"/>
        <v>200</v>
      </c>
      <c r="K568" s="260">
        <v>200</v>
      </c>
      <c r="L568" s="260"/>
      <c r="M568" s="259" t="e">
        <f>IF(K568="nio",0,IF(K568&gt;0,K568*I568/O568,0))*VLOOKUP(B568,'2-Kosten per locatie'!$A$14:$C$21,3,FALSE)</f>
        <v>#DIV/0!</v>
      </c>
      <c r="N568" s="259">
        <f>IF(L568&gt;0,L568*I568/P568,0)*VLOOKUP(B568,'2-Kosten per locatie'!$A$14:$C$21,3,FALSE)</f>
        <v>0</v>
      </c>
      <c r="O568" s="332">
        <f>IF(K568="nio",0,IF(K568&gt;0,VLOOKUP(G568,'3-Productie normen'!A:L,VLOOKUP(K568,'3-Productie normen'!$B$34:$C$41,2,FALSE),FALSE)))</f>
        <v>0</v>
      </c>
      <c r="P568" s="332">
        <f t="shared" si="26"/>
        <v>0</v>
      </c>
      <c r="Q568" s="333"/>
      <c r="S568" s="334">
        <f t="shared" si="27"/>
        <v>4832</v>
      </c>
    </row>
    <row r="569" spans="1:19" ht="14.1" customHeight="1">
      <c r="A569" s="74">
        <v>569</v>
      </c>
      <c r="B569" s="300" t="s">
        <v>34</v>
      </c>
      <c r="C569" s="300" t="s">
        <v>501</v>
      </c>
      <c r="D569" s="86" t="s">
        <v>683</v>
      </c>
      <c r="E569" s="256" t="s">
        <v>703</v>
      </c>
      <c r="F569" s="86" t="s">
        <v>279</v>
      </c>
      <c r="G569" s="86" t="s">
        <v>64</v>
      </c>
      <c r="H569" s="70" t="s">
        <v>113</v>
      </c>
      <c r="I569" s="249">
        <v>52.74</v>
      </c>
      <c r="J569" s="331">
        <f t="shared" si="25"/>
        <v>120</v>
      </c>
      <c r="K569" s="260">
        <v>120</v>
      </c>
      <c r="L569" s="260"/>
      <c r="M569" s="259" t="e">
        <f>IF(K569="nio",0,IF(K569&gt;0,K569*I569/O569,0))*VLOOKUP(B569,'2-Kosten per locatie'!$A$14:$C$21,3,FALSE)</f>
        <v>#DIV/0!</v>
      </c>
      <c r="N569" s="259">
        <f>IF(L569&gt;0,L569*I569/P569,0)*VLOOKUP(B569,'2-Kosten per locatie'!$A$14:$C$21,3,FALSE)</f>
        <v>0</v>
      </c>
      <c r="O569" s="332">
        <f>IF(K569="nio",0,IF(K569&gt;0,VLOOKUP(G569,'3-Productie normen'!A:L,VLOOKUP(K569,'3-Productie normen'!$B$34:$C$41,2,FALSE),FALSE)))</f>
        <v>0</v>
      </c>
      <c r="P569" s="332">
        <f t="shared" si="26"/>
        <v>0</v>
      </c>
      <c r="Q569" s="333"/>
      <c r="S569" s="334">
        <f t="shared" si="27"/>
        <v>6328.8</v>
      </c>
    </row>
    <row r="570" spans="1:19" ht="14.1" customHeight="1">
      <c r="A570" s="74">
        <v>570</v>
      </c>
      <c r="B570" s="300" t="s">
        <v>34</v>
      </c>
      <c r="C570" s="300" t="s">
        <v>501</v>
      </c>
      <c r="D570" s="86" t="s">
        <v>683</v>
      </c>
      <c r="E570" s="256" t="s">
        <v>704</v>
      </c>
      <c r="F570" s="86" t="s">
        <v>279</v>
      </c>
      <c r="G570" s="86" t="s">
        <v>64</v>
      </c>
      <c r="H570" s="70" t="s">
        <v>113</v>
      </c>
      <c r="I570" s="249">
        <v>46.72</v>
      </c>
      <c r="J570" s="331">
        <f t="shared" si="25"/>
        <v>120</v>
      </c>
      <c r="K570" s="260">
        <v>120</v>
      </c>
      <c r="L570" s="260"/>
      <c r="M570" s="259" t="e">
        <f>IF(K570="nio",0,IF(K570&gt;0,K570*I570/O570,0))*VLOOKUP(B570,'2-Kosten per locatie'!$A$14:$C$21,3,FALSE)</f>
        <v>#DIV/0!</v>
      </c>
      <c r="N570" s="259">
        <f>IF(L570&gt;0,L570*I570/P570,0)*VLOOKUP(B570,'2-Kosten per locatie'!$A$14:$C$21,3,FALSE)</f>
        <v>0</v>
      </c>
      <c r="O570" s="332">
        <f>IF(K570="nio",0,IF(K570&gt;0,VLOOKUP(G570,'3-Productie normen'!A:L,VLOOKUP(K570,'3-Productie normen'!$B$34:$C$41,2,FALSE),FALSE)))</f>
        <v>0</v>
      </c>
      <c r="P570" s="332">
        <f t="shared" si="26"/>
        <v>0</v>
      </c>
      <c r="Q570" s="333"/>
      <c r="S570" s="334">
        <f t="shared" si="27"/>
        <v>5606.4</v>
      </c>
    </row>
    <row r="571" spans="1:19" ht="14.1" customHeight="1">
      <c r="A571" s="74">
        <v>571</v>
      </c>
      <c r="B571" s="300" t="s">
        <v>34</v>
      </c>
      <c r="C571" s="300" t="s">
        <v>501</v>
      </c>
      <c r="D571" s="86" t="s">
        <v>683</v>
      </c>
      <c r="E571" s="256" t="s">
        <v>705</v>
      </c>
      <c r="F571" s="86" t="s">
        <v>507</v>
      </c>
      <c r="G571" s="86" t="s">
        <v>61</v>
      </c>
      <c r="H571" s="86" t="s">
        <v>145</v>
      </c>
      <c r="I571" s="249">
        <v>11.39</v>
      </c>
      <c r="J571" s="331">
        <f t="shared" si="25"/>
        <v>400</v>
      </c>
      <c r="K571" s="260">
        <v>200</v>
      </c>
      <c r="L571" s="260">
        <v>200</v>
      </c>
      <c r="M571" s="259" t="e">
        <f>IF(K571="nio",0,IF(K571&gt;0,K571*I571/O571,0))*VLOOKUP(B571,'2-Kosten per locatie'!$A$14:$C$21,3,FALSE)</f>
        <v>#DIV/0!</v>
      </c>
      <c r="N571" s="259" t="e">
        <f>IF(L571&gt;0,L571*I571/P571,0)*VLOOKUP(B571,'2-Kosten per locatie'!$A$14:$C$21,3,FALSE)</f>
        <v>#DIV/0!</v>
      </c>
      <c r="O571" s="332">
        <f>IF(K571="nio",0,IF(K571&gt;0,VLOOKUP(G571,'3-Productie normen'!A:L,VLOOKUP(K571,'3-Productie normen'!$B$34:$C$41,2,FALSE),FALSE)))</f>
        <v>0</v>
      </c>
      <c r="P571" s="332">
        <f t="shared" si="26"/>
        <v>0</v>
      </c>
      <c r="Q571" s="333"/>
      <c r="S571" s="334">
        <f t="shared" si="27"/>
        <v>4556</v>
      </c>
    </row>
    <row r="572" spans="1:19" ht="14.1" customHeight="1">
      <c r="A572" s="74">
        <v>572</v>
      </c>
      <c r="B572" s="300" t="s">
        <v>34</v>
      </c>
      <c r="C572" s="300" t="s">
        <v>501</v>
      </c>
      <c r="D572" s="86" t="s">
        <v>683</v>
      </c>
      <c r="E572" s="256" t="s">
        <v>706</v>
      </c>
      <c r="F572" s="86" t="s">
        <v>505</v>
      </c>
      <c r="G572" s="86" t="s">
        <v>61</v>
      </c>
      <c r="H572" s="86" t="s">
        <v>145</v>
      </c>
      <c r="I572" s="249">
        <v>11.79</v>
      </c>
      <c r="J572" s="331">
        <f t="shared" si="25"/>
        <v>400</v>
      </c>
      <c r="K572" s="260">
        <v>200</v>
      </c>
      <c r="L572" s="260">
        <v>200</v>
      </c>
      <c r="M572" s="259" t="e">
        <f>IF(K572="nio",0,IF(K572&gt;0,K572*I572/O572,0))*VLOOKUP(B572,'2-Kosten per locatie'!$A$14:$C$21,3,FALSE)</f>
        <v>#DIV/0!</v>
      </c>
      <c r="N572" s="259" t="e">
        <f>IF(L572&gt;0,L572*I572/P572,0)*VLOOKUP(B572,'2-Kosten per locatie'!$A$14:$C$21,3,FALSE)</f>
        <v>#DIV/0!</v>
      </c>
      <c r="O572" s="332">
        <f>IF(K572="nio",0,IF(K572&gt;0,VLOOKUP(G572,'3-Productie normen'!A:L,VLOOKUP(K572,'3-Productie normen'!$B$34:$C$41,2,FALSE),FALSE)))</f>
        <v>0</v>
      </c>
      <c r="P572" s="332">
        <f t="shared" si="26"/>
        <v>0</v>
      </c>
      <c r="Q572" s="333"/>
      <c r="S572" s="334">
        <f t="shared" si="27"/>
        <v>4716</v>
      </c>
    </row>
    <row r="573" spans="1:19" ht="14.1" customHeight="1">
      <c r="A573" s="74">
        <v>573</v>
      </c>
      <c r="B573" s="300" t="s">
        <v>34</v>
      </c>
      <c r="C573" s="300" t="s">
        <v>501</v>
      </c>
      <c r="D573" s="86" t="s">
        <v>683</v>
      </c>
      <c r="E573" s="256" t="s">
        <v>707</v>
      </c>
      <c r="F573" s="86" t="s">
        <v>175</v>
      </c>
      <c r="G573" s="86" t="s">
        <v>74</v>
      </c>
      <c r="H573" s="70" t="s">
        <v>113</v>
      </c>
      <c r="I573" s="249">
        <v>6.58</v>
      </c>
      <c r="J573" s="331">
        <f t="shared" si="25"/>
        <v>0</v>
      </c>
      <c r="K573" s="260" t="s">
        <v>120</v>
      </c>
      <c r="L573" s="260"/>
      <c r="M573" s="259">
        <f>IF(K573="nio",0,IF(K573&gt;0,K573*I573/O573,0))*VLOOKUP(B573,'2-Kosten per locatie'!$A$14:$C$21,3,FALSE)</f>
        <v>0</v>
      </c>
      <c r="N573" s="259">
        <f>IF(L573&gt;0,L573*I573/P573,0)*VLOOKUP(B573,'2-Kosten per locatie'!$A$14:$C$21,3,FALSE)</f>
        <v>0</v>
      </c>
      <c r="O573" s="332">
        <f>IF(K573="nio",0,IF(K573&gt;0,VLOOKUP(G573,'3-Productie normen'!A:L,VLOOKUP(K573,'3-Productie normen'!$B$34:$C$41,2,FALSE),FALSE)))</f>
        <v>0</v>
      </c>
      <c r="P573" s="332">
        <f t="shared" si="26"/>
        <v>0</v>
      </c>
      <c r="Q573" s="333"/>
      <c r="S573" s="334">
        <f t="shared" si="27"/>
        <v>0</v>
      </c>
    </row>
    <row r="574" spans="1:19" ht="14.1" customHeight="1">
      <c r="A574" s="74">
        <v>574</v>
      </c>
      <c r="B574" s="300" t="s">
        <v>34</v>
      </c>
      <c r="C574" s="300" t="s">
        <v>501</v>
      </c>
      <c r="D574" s="86" t="s">
        <v>683</v>
      </c>
      <c r="E574" s="256" t="s">
        <v>708</v>
      </c>
      <c r="F574" s="86" t="s">
        <v>583</v>
      </c>
      <c r="G574" s="86" t="s">
        <v>76</v>
      </c>
      <c r="H574" s="70" t="s">
        <v>113</v>
      </c>
      <c r="I574" s="249">
        <v>1.27</v>
      </c>
      <c r="J574" s="331">
        <f t="shared" si="25"/>
        <v>0</v>
      </c>
      <c r="K574" s="260" t="s">
        <v>120</v>
      </c>
      <c r="L574" s="260"/>
      <c r="M574" s="259">
        <f>IF(K574="nio",0,IF(K574&gt;0,K574*I574/O574,0))*VLOOKUP(B574,'2-Kosten per locatie'!$A$14:$C$21,3,FALSE)</f>
        <v>0</v>
      </c>
      <c r="N574" s="259">
        <f>IF(L574&gt;0,L574*I574/P574,0)*VLOOKUP(B574,'2-Kosten per locatie'!$A$14:$C$21,3,FALSE)</f>
        <v>0</v>
      </c>
      <c r="O574" s="332">
        <f>IF(K574="nio",0,IF(K574&gt;0,VLOOKUP(G574,'3-Productie normen'!A:L,VLOOKUP(K574,'3-Productie normen'!$B$34:$C$41,2,FALSE),FALSE)))</f>
        <v>0</v>
      </c>
      <c r="P574" s="332">
        <f t="shared" si="26"/>
        <v>0</v>
      </c>
      <c r="Q574" s="333"/>
      <c r="S574" s="334">
        <f t="shared" si="27"/>
        <v>0</v>
      </c>
    </row>
    <row r="575" spans="1:19" ht="14.1" customHeight="1">
      <c r="A575" s="74">
        <v>575</v>
      </c>
      <c r="B575" s="300" t="s">
        <v>34</v>
      </c>
      <c r="C575" s="300" t="s">
        <v>501</v>
      </c>
      <c r="D575" s="86" t="s">
        <v>683</v>
      </c>
      <c r="E575" s="256" t="s">
        <v>709</v>
      </c>
      <c r="F575" s="86" t="s">
        <v>710</v>
      </c>
      <c r="G575" s="86" t="s">
        <v>62</v>
      </c>
      <c r="H575" s="70" t="s">
        <v>113</v>
      </c>
      <c r="I575" s="249">
        <v>67.86</v>
      </c>
      <c r="J575" s="331">
        <f t="shared" si="25"/>
        <v>120</v>
      </c>
      <c r="K575" s="260">
        <v>120</v>
      </c>
      <c r="L575" s="260"/>
      <c r="M575" s="259" t="e">
        <f>IF(K575="nio",0,IF(K575&gt;0,K575*I575/O575,0))*VLOOKUP(B575,'2-Kosten per locatie'!$A$14:$C$21,3,FALSE)</f>
        <v>#DIV/0!</v>
      </c>
      <c r="N575" s="259">
        <f>IF(L575&gt;0,L575*I575/P575,0)*VLOOKUP(B575,'2-Kosten per locatie'!$A$14:$C$21,3,FALSE)</f>
        <v>0</v>
      </c>
      <c r="O575" s="332">
        <f>IF(K575="nio",0,IF(K575&gt;0,VLOOKUP(G575,'3-Productie normen'!A:L,VLOOKUP(K575,'3-Productie normen'!$B$34:$C$41,2,FALSE),FALSE)))</f>
        <v>0</v>
      </c>
      <c r="P575" s="332">
        <f t="shared" si="26"/>
        <v>0</v>
      </c>
      <c r="Q575" s="333"/>
      <c r="S575" s="334">
        <f t="shared" si="27"/>
        <v>8143.2</v>
      </c>
    </row>
    <row r="576" spans="1:19" ht="14.1" customHeight="1">
      <c r="A576" s="74">
        <v>576</v>
      </c>
      <c r="B576" s="300" t="s">
        <v>34</v>
      </c>
      <c r="C576" s="300" t="s">
        <v>501</v>
      </c>
      <c r="D576" s="86" t="s">
        <v>683</v>
      </c>
      <c r="E576" s="256" t="s">
        <v>711</v>
      </c>
      <c r="F576" s="86" t="s">
        <v>583</v>
      </c>
      <c r="G576" s="86" t="s">
        <v>76</v>
      </c>
      <c r="H576" s="70" t="s">
        <v>113</v>
      </c>
      <c r="I576" s="249">
        <v>3.1</v>
      </c>
      <c r="J576" s="331">
        <f t="shared" si="25"/>
        <v>0</v>
      </c>
      <c r="K576" s="260" t="s">
        <v>120</v>
      </c>
      <c r="L576" s="260"/>
      <c r="M576" s="259">
        <f>IF(K576="nio",0,IF(K576&gt;0,K576*I576/O576,0))*VLOOKUP(B576,'2-Kosten per locatie'!$A$14:$C$21,3,FALSE)</f>
        <v>0</v>
      </c>
      <c r="N576" s="259">
        <f>IF(L576&gt;0,L576*I576/P576,0)*VLOOKUP(B576,'2-Kosten per locatie'!$A$14:$C$21,3,FALSE)</f>
        <v>0</v>
      </c>
      <c r="O576" s="332">
        <f>IF(K576="nio",0,IF(K576&gt;0,VLOOKUP(G576,'3-Productie normen'!A:L,VLOOKUP(K576,'3-Productie normen'!$B$34:$C$41,2,FALSE),FALSE)))</f>
        <v>0</v>
      </c>
      <c r="P576" s="332">
        <f t="shared" si="26"/>
        <v>0</v>
      </c>
      <c r="Q576" s="333"/>
      <c r="S576" s="334">
        <f t="shared" si="27"/>
        <v>0</v>
      </c>
    </row>
    <row r="577" spans="1:19" ht="14.1" customHeight="1">
      <c r="A577" s="74">
        <v>577</v>
      </c>
      <c r="B577" s="300" t="s">
        <v>34</v>
      </c>
      <c r="C577" s="300" t="s">
        <v>501</v>
      </c>
      <c r="D577" s="86" t="s">
        <v>683</v>
      </c>
      <c r="E577" s="256" t="s">
        <v>712</v>
      </c>
      <c r="F577" s="86" t="s">
        <v>563</v>
      </c>
      <c r="G577" s="86" t="s">
        <v>74</v>
      </c>
      <c r="H577" s="70" t="s">
        <v>113</v>
      </c>
      <c r="I577" s="249">
        <v>25.25</v>
      </c>
      <c r="J577" s="331">
        <f t="shared" si="25"/>
        <v>0</v>
      </c>
      <c r="K577" s="260" t="s">
        <v>120</v>
      </c>
      <c r="L577" s="260"/>
      <c r="M577" s="259">
        <f>IF(K577="nio",0,IF(K577&gt;0,K577*I577/O577,0))*VLOOKUP(B577,'2-Kosten per locatie'!$A$14:$C$21,3,FALSE)</f>
        <v>0</v>
      </c>
      <c r="N577" s="259">
        <f>IF(L577&gt;0,L577*I577/P577,0)*VLOOKUP(B577,'2-Kosten per locatie'!$A$14:$C$21,3,FALSE)</f>
        <v>0</v>
      </c>
      <c r="O577" s="332">
        <f>IF(K577="nio",0,IF(K577&gt;0,VLOOKUP(G577,'3-Productie normen'!A:L,VLOOKUP(K577,'3-Productie normen'!$B$34:$C$41,2,FALSE),FALSE)))</f>
        <v>0</v>
      </c>
      <c r="P577" s="332">
        <f t="shared" si="26"/>
        <v>0</v>
      </c>
      <c r="Q577" s="333"/>
      <c r="S577" s="334">
        <f t="shared" si="27"/>
        <v>0</v>
      </c>
    </row>
    <row r="578" spans="1:19" ht="14.1" customHeight="1">
      <c r="A578" s="74">
        <v>578</v>
      </c>
      <c r="B578" s="300" t="s">
        <v>34</v>
      </c>
      <c r="C578" s="300" t="s">
        <v>501</v>
      </c>
      <c r="D578" s="86" t="s">
        <v>683</v>
      </c>
      <c r="E578" s="256" t="s">
        <v>713</v>
      </c>
      <c r="F578" s="86" t="s">
        <v>126</v>
      </c>
      <c r="G578" s="86" t="s">
        <v>69</v>
      </c>
      <c r="H578" s="70" t="s">
        <v>113</v>
      </c>
      <c r="I578" s="249">
        <v>19.18</v>
      </c>
      <c r="J578" s="331">
        <f t="shared" si="25"/>
        <v>200</v>
      </c>
      <c r="K578" s="260">
        <v>200</v>
      </c>
      <c r="L578" s="260"/>
      <c r="M578" s="259" t="e">
        <f>IF(K578="nio",0,IF(K578&gt;0,K578*I578/O578,0))*VLOOKUP(B578,'2-Kosten per locatie'!$A$14:$C$21,3,FALSE)</f>
        <v>#DIV/0!</v>
      </c>
      <c r="N578" s="259">
        <f>IF(L578&gt;0,L578*I578/P578,0)*VLOOKUP(B578,'2-Kosten per locatie'!$A$14:$C$21,3,FALSE)</f>
        <v>0</v>
      </c>
      <c r="O578" s="332">
        <f>IF(K578="nio",0,IF(K578&gt;0,VLOOKUP(G578,'3-Productie normen'!A:L,VLOOKUP(K578,'3-Productie normen'!$B$34:$C$41,2,FALSE),FALSE)))</f>
        <v>0</v>
      </c>
      <c r="P578" s="332">
        <f t="shared" si="26"/>
        <v>0</v>
      </c>
      <c r="Q578" s="333"/>
      <c r="S578" s="334">
        <f t="shared" si="27"/>
        <v>3836</v>
      </c>
    </row>
    <row r="579" spans="1:19" ht="14.1" customHeight="1">
      <c r="A579" s="74">
        <v>579</v>
      </c>
      <c r="B579" s="300" t="s">
        <v>34</v>
      </c>
      <c r="C579" s="300" t="s">
        <v>501</v>
      </c>
      <c r="D579" s="86" t="s">
        <v>683</v>
      </c>
      <c r="E579" s="256" t="s">
        <v>714</v>
      </c>
      <c r="F579" s="86" t="s">
        <v>135</v>
      </c>
      <c r="G579" s="86" t="s">
        <v>70</v>
      </c>
      <c r="H579" s="70" t="s">
        <v>113</v>
      </c>
      <c r="I579" s="249">
        <v>11.42</v>
      </c>
      <c r="J579" s="331">
        <f t="shared" si="25"/>
        <v>120</v>
      </c>
      <c r="K579" s="260">
        <v>120</v>
      </c>
      <c r="L579" s="260"/>
      <c r="M579" s="259" t="e">
        <f>IF(K579="nio",0,IF(K579&gt;0,K579*I579/O579,0))*VLOOKUP(B579,'2-Kosten per locatie'!$A$14:$C$21,3,FALSE)</f>
        <v>#DIV/0!</v>
      </c>
      <c r="N579" s="259">
        <f>IF(L579&gt;0,L579*I579/P579,0)*VLOOKUP(B579,'2-Kosten per locatie'!$A$14:$C$21,3,FALSE)</f>
        <v>0</v>
      </c>
      <c r="O579" s="332">
        <f>IF(K579="nio",0,IF(K579&gt;0,VLOOKUP(G579,'3-Productie normen'!A:L,VLOOKUP(K579,'3-Productie normen'!$B$34:$C$41,2,FALSE),FALSE)))</f>
        <v>0</v>
      </c>
      <c r="P579" s="332">
        <f t="shared" si="26"/>
        <v>0</v>
      </c>
      <c r="Q579" s="333"/>
      <c r="S579" s="334">
        <f t="shared" si="27"/>
        <v>1370.4</v>
      </c>
    </row>
    <row r="580" spans="1:19" ht="14.1" customHeight="1">
      <c r="A580" s="74">
        <v>580</v>
      </c>
      <c r="B580" s="300" t="s">
        <v>34</v>
      </c>
      <c r="C580" s="300" t="s">
        <v>501</v>
      </c>
      <c r="D580" s="86" t="s">
        <v>683</v>
      </c>
      <c r="E580" s="256" t="s">
        <v>715</v>
      </c>
      <c r="F580" s="86" t="s">
        <v>225</v>
      </c>
      <c r="G580" s="86" t="s">
        <v>74</v>
      </c>
      <c r="H580" s="70" t="s">
        <v>113</v>
      </c>
      <c r="I580" s="249">
        <v>9.6</v>
      </c>
      <c r="J580" s="331">
        <f t="shared" si="25"/>
        <v>0</v>
      </c>
      <c r="K580" s="260" t="s">
        <v>120</v>
      </c>
      <c r="L580" s="260"/>
      <c r="M580" s="259">
        <f>IF(K580="nio",0,IF(K580&gt;0,K580*I580/O580,0))*VLOOKUP(B580,'2-Kosten per locatie'!$A$14:$C$21,3,FALSE)</f>
        <v>0</v>
      </c>
      <c r="N580" s="259">
        <f>IF(L580&gt;0,L580*I580/P580,0)*VLOOKUP(B580,'2-Kosten per locatie'!$A$14:$C$21,3,FALSE)</f>
        <v>0</v>
      </c>
      <c r="O580" s="332">
        <f>IF(K580="nio",0,IF(K580&gt;0,VLOOKUP(G580,'3-Productie normen'!A:L,VLOOKUP(K580,'3-Productie normen'!$B$34:$C$41,2,FALSE),FALSE)))</f>
        <v>0</v>
      </c>
      <c r="P580" s="332">
        <f t="shared" si="26"/>
        <v>0</v>
      </c>
      <c r="Q580" s="333"/>
      <c r="S580" s="334">
        <f t="shared" si="27"/>
        <v>0</v>
      </c>
    </row>
    <row r="581" spans="1:19" ht="14.1" customHeight="1">
      <c r="A581" s="74">
        <v>581</v>
      </c>
      <c r="B581" s="300" t="s">
        <v>34</v>
      </c>
      <c r="C581" s="300" t="s">
        <v>501</v>
      </c>
      <c r="D581" s="86" t="s">
        <v>683</v>
      </c>
      <c r="E581" s="256" t="s">
        <v>716</v>
      </c>
      <c r="F581" s="86" t="s">
        <v>126</v>
      </c>
      <c r="G581" s="86" t="s">
        <v>69</v>
      </c>
      <c r="H581" s="70" t="s">
        <v>113</v>
      </c>
      <c r="I581" s="249">
        <v>19.23</v>
      </c>
      <c r="J581" s="331">
        <f t="shared" si="25"/>
        <v>200</v>
      </c>
      <c r="K581" s="260">
        <v>200</v>
      </c>
      <c r="L581" s="260"/>
      <c r="M581" s="259" t="e">
        <f>IF(K581="nio",0,IF(K581&gt;0,K581*I581/O581,0))*VLOOKUP(B581,'2-Kosten per locatie'!$A$14:$C$21,3,FALSE)</f>
        <v>#DIV/0!</v>
      </c>
      <c r="N581" s="259">
        <f>IF(L581&gt;0,L581*I581/P581,0)*VLOOKUP(B581,'2-Kosten per locatie'!$A$14:$C$21,3,FALSE)</f>
        <v>0</v>
      </c>
      <c r="O581" s="332">
        <f>IF(K581="nio",0,IF(K581&gt;0,VLOOKUP(G581,'3-Productie normen'!A:L,VLOOKUP(K581,'3-Productie normen'!$B$34:$C$41,2,FALSE),FALSE)))</f>
        <v>0</v>
      </c>
      <c r="P581" s="332">
        <f t="shared" si="26"/>
        <v>0</v>
      </c>
      <c r="Q581" s="333"/>
      <c r="S581" s="334">
        <f t="shared" si="27"/>
        <v>3846</v>
      </c>
    </row>
    <row r="582" spans="1:19" ht="14.1" customHeight="1">
      <c r="A582" s="74">
        <v>582</v>
      </c>
      <c r="B582" s="300" t="s">
        <v>34</v>
      </c>
      <c r="C582" s="300" t="s">
        <v>501</v>
      </c>
      <c r="D582" s="86" t="s">
        <v>683</v>
      </c>
      <c r="E582" s="256" t="s">
        <v>717</v>
      </c>
      <c r="F582" s="86" t="s">
        <v>194</v>
      </c>
      <c r="G582" s="86" t="s">
        <v>65</v>
      </c>
      <c r="H582" s="70" t="s">
        <v>113</v>
      </c>
      <c r="I582" s="249">
        <v>62.52</v>
      </c>
      <c r="J582" s="331">
        <f t="shared" si="25"/>
        <v>120</v>
      </c>
      <c r="K582" s="260">
        <v>120</v>
      </c>
      <c r="L582" s="260"/>
      <c r="M582" s="259" t="e">
        <f>IF(K582="nio",0,IF(K582&gt;0,K582*I582/O582,0))*VLOOKUP(B582,'2-Kosten per locatie'!$A$14:$C$21,3,FALSE)</f>
        <v>#DIV/0!</v>
      </c>
      <c r="N582" s="259">
        <f>IF(L582&gt;0,L582*I582/P582,0)*VLOOKUP(B582,'2-Kosten per locatie'!$A$14:$C$21,3,FALSE)</f>
        <v>0</v>
      </c>
      <c r="O582" s="332">
        <f>IF(K582="nio",0,IF(K582&gt;0,VLOOKUP(G582,'3-Productie normen'!A:L,VLOOKUP(K582,'3-Productie normen'!$B$34:$C$41,2,FALSE),FALSE)))</f>
        <v>0</v>
      </c>
      <c r="P582" s="332">
        <f t="shared" si="26"/>
        <v>0</v>
      </c>
      <c r="Q582" s="333"/>
      <c r="S582" s="334">
        <f t="shared" si="27"/>
        <v>7502.4000000000005</v>
      </c>
    </row>
    <row r="583" spans="1:19" ht="14.1" customHeight="1">
      <c r="A583" s="74">
        <v>583</v>
      </c>
      <c r="B583" s="300" t="s">
        <v>34</v>
      </c>
      <c r="C583" s="300" t="s">
        <v>501</v>
      </c>
      <c r="D583" s="86" t="s">
        <v>683</v>
      </c>
      <c r="E583" s="256" t="s">
        <v>718</v>
      </c>
      <c r="F583" s="86" t="s">
        <v>185</v>
      </c>
      <c r="G583" s="86" t="s">
        <v>74</v>
      </c>
      <c r="H583" s="70" t="s">
        <v>113</v>
      </c>
      <c r="I583" s="249">
        <v>17.52</v>
      </c>
      <c r="J583" s="331">
        <f t="shared" si="25"/>
        <v>0</v>
      </c>
      <c r="K583" s="260" t="s">
        <v>120</v>
      </c>
      <c r="L583" s="260"/>
      <c r="M583" s="259">
        <f>IF(K583="nio",0,IF(K583&gt;0,K583*I583/O583,0))*VLOOKUP(B583,'2-Kosten per locatie'!$A$14:$C$21,3,FALSE)</f>
        <v>0</v>
      </c>
      <c r="N583" s="259">
        <f>IF(L583&gt;0,L583*I583/P583,0)*VLOOKUP(B583,'2-Kosten per locatie'!$A$14:$C$21,3,FALSE)</f>
        <v>0</v>
      </c>
      <c r="O583" s="332">
        <f>IF(K583="nio",0,IF(K583&gt;0,VLOOKUP(G583,'3-Productie normen'!A:L,VLOOKUP(K583,'3-Productie normen'!$B$34:$C$41,2,FALSE),FALSE)))</f>
        <v>0</v>
      </c>
      <c r="P583" s="332">
        <f t="shared" si="26"/>
        <v>0</v>
      </c>
      <c r="Q583" s="333"/>
      <c r="S583" s="334">
        <f t="shared" si="27"/>
        <v>0</v>
      </c>
    </row>
    <row r="584" spans="1:19" ht="14.1" customHeight="1">
      <c r="A584" s="74">
        <v>584</v>
      </c>
      <c r="B584" s="300" t="s">
        <v>34</v>
      </c>
      <c r="C584" s="300" t="s">
        <v>501</v>
      </c>
      <c r="D584" s="86" t="s">
        <v>683</v>
      </c>
      <c r="E584" s="256" t="s">
        <v>719</v>
      </c>
      <c r="F584" s="86" t="s">
        <v>279</v>
      </c>
      <c r="G584" s="86" t="s">
        <v>64</v>
      </c>
      <c r="H584" s="70" t="s">
        <v>113</v>
      </c>
      <c r="I584" s="249">
        <v>49.81</v>
      </c>
      <c r="J584" s="331">
        <f t="shared" si="25"/>
        <v>120</v>
      </c>
      <c r="K584" s="260">
        <v>120</v>
      </c>
      <c r="L584" s="260"/>
      <c r="M584" s="259" t="e">
        <f>IF(K584="nio",0,IF(K584&gt;0,K584*I584/O584,0))*VLOOKUP(B584,'2-Kosten per locatie'!$A$14:$C$21,3,FALSE)</f>
        <v>#DIV/0!</v>
      </c>
      <c r="N584" s="259">
        <f>IF(L584&gt;0,L584*I584/P584,0)*VLOOKUP(B584,'2-Kosten per locatie'!$A$14:$C$21,3,FALSE)</f>
        <v>0</v>
      </c>
      <c r="O584" s="332">
        <f>IF(K584="nio",0,IF(K584&gt;0,VLOOKUP(G584,'3-Productie normen'!A:L,VLOOKUP(K584,'3-Productie normen'!$B$34:$C$41,2,FALSE),FALSE)))</f>
        <v>0</v>
      </c>
      <c r="P584" s="332">
        <f t="shared" si="26"/>
        <v>0</v>
      </c>
      <c r="Q584" s="333"/>
      <c r="S584" s="334">
        <f t="shared" si="27"/>
        <v>5977.2000000000007</v>
      </c>
    </row>
    <row r="585" spans="1:19" ht="14.1" customHeight="1">
      <c r="A585" s="74">
        <v>585</v>
      </c>
      <c r="B585" s="300" t="s">
        <v>34</v>
      </c>
      <c r="C585" s="300" t="s">
        <v>501</v>
      </c>
      <c r="D585" s="86" t="s">
        <v>683</v>
      </c>
      <c r="E585" s="256" t="s">
        <v>720</v>
      </c>
      <c r="F585" s="86" t="s">
        <v>279</v>
      </c>
      <c r="G585" s="86" t="s">
        <v>64</v>
      </c>
      <c r="H585" s="70" t="s">
        <v>113</v>
      </c>
      <c r="I585" s="249">
        <v>49.81</v>
      </c>
      <c r="J585" s="331">
        <f t="shared" si="25"/>
        <v>120</v>
      </c>
      <c r="K585" s="260">
        <v>120</v>
      </c>
      <c r="L585" s="260"/>
      <c r="M585" s="259" t="e">
        <f>IF(K585="nio",0,IF(K585&gt;0,K585*I585/O585,0))*VLOOKUP(B585,'2-Kosten per locatie'!$A$14:$C$21,3,FALSE)</f>
        <v>#DIV/0!</v>
      </c>
      <c r="N585" s="259">
        <f>IF(L585&gt;0,L585*I585/P585,0)*VLOOKUP(B585,'2-Kosten per locatie'!$A$14:$C$21,3,FALSE)</f>
        <v>0</v>
      </c>
      <c r="O585" s="332">
        <f>IF(K585="nio",0,IF(K585&gt;0,VLOOKUP(G585,'3-Productie normen'!A:L,VLOOKUP(K585,'3-Productie normen'!$B$34:$C$41,2,FALSE),FALSE)))</f>
        <v>0</v>
      </c>
      <c r="P585" s="332">
        <f t="shared" si="26"/>
        <v>0</v>
      </c>
      <c r="Q585" s="333"/>
      <c r="S585" s="334">
        <f t="shared" si="27"/>
        <v>5977.2000000000007</v>
      </c>
    </row>
    <row r="586" spans="1:19" ht="14.1" customHeight="1">
      <c r="A586" s="74">
        <v>586</v>
      </c>
      <c r="B586" s="300" t="s">
        <v>34</v>
      </c>
      <c r="C586" s="300" t="s">
        <v>501</v>
      </c>
      <c r="D586" s="86" t="s">
        <v>683</v>
      </c>
      <c r="E586" s="256" t="s">
        <v>721</v>
      </c>
      <c r="F586" s="86" t="s">
        <v>190</v>
      </c>
      <c r="G586" s="86" t="s">
        <v>66</v>
      </c>
      <c r="H586" s="70" t="s">
        <v>113</v>
      </c>
      <c r="I586" s="249">
        <v>53.66</v>
      </c>
      <c r="J586" s="331">
        <f t="shared" ref="J586:J649" si="28">SUM(K586:L586)</f>
        <v>120</v>
      </c>
      <c r="K586" s="260">
        <v>120</v>
      </c>
      <c r="L586" s="260"/>
      <c r="M586" s="259" t="e">
        <f>IF(K586="nio",0,IF(K586&gt;0,K586*I586/O586,0))*VLOOKUP(B586,'2-Kosten per locatie'!$A$14:$C$21,3,FALSE)</f>
        <v>#DIV/0!</v>
      </c>
      <c r="N586" s="259">
        <f>IF(L586&gt;0,L586*I586/P586,0)*VLOOKUP(B586,'2-Kosten per locatie'!$A$14:$C$21,3,FALSE)</f>
        <v>0</v>
      </c>
      <c r="O586" s="332">
        <f>IF(K586="nio",0,IF(K586&gt;0,VLOOKUP(G586,'3-Productie normen'!A:L,VLOOKUP(K586,'3-Productie normen'!$B$34:$C$41,2,FALSE),FALSE)))</f>
        <v>0</v>
      </c>
      <c r="P586" s="332">
        <f t="shared" ref="P586:P649" si="29">IF(L586&gt;0,O586*$P$8,0)</f>
        <v>0</v>
      </c>
      <c r="Q586" s="333"/>
      <c r="S586" s="334">
        <f t="shared" si="27"/>
        <v>6439.2</v>
      </c>
    </row>
    <row r="587" spans="1:19" ht="14.1" customHeight="1">
      <c r="A587" s="74">
        <v>587</v>
      </c>
      <c r="B587" s="300" t="s">
        <v>34</v>
      </c>
      <c r="C587" s="300" t="s">
        <v>501</v>
      </c>
      <c r="D587" s="86" t="s">
        <v>683</v>
      </c>
      <c r="E587" s="256" t="s">
        <v>722</v>
      </c>
      <c r="F587" s="86" t="s">
        <v>126</v>
      </c>
      <c r="G587" s="86" t="s">
        <v>69</v>
      </c>
      <c r="H587" s="70" t="s">
        <v>113</v>
      </c>
      <c r="I587" s="249">
        <v>18.190000000000001</v>
      </c>
      <c r="J587" s="331">
        <f t="shared" si="28"/>
        <v>200</v>
      </c>
      <c r="K587" s="260">
        <v>200</v>
      </c>
      <c r="L587" s="260"/>
      <c r="M587" s="259" t="e">
        <f>IF(K587="nio",0,IF(K587&gt;0,K587*I587/O587,0))*VLOOKUP(B587,'2-Kosten per locatie'!$A$14:$C$21,3,FALSE)</f>
        <v>#DIV/0!</v>
      </c>
      <c r="N587" s="259">
        <f>IF(L587&gt;0,L587*I587/P587,0)*VLOOKUP(B587,'2-Kosten per locatie'!$A$14:$C$21,3,FALSE)</f>
        <v>0</v>
      </c>
      <c r="O587" s="332">
        <f>IF(K587="nio",0,IF(K587&gt;0,VLOOKUP(G587,'3-Productie normen'!A:L,VLOOKUP(K587,'3-Productie normen'!$B$34:$C$41,2,FALSE),FALSE)))</f>
        <v>0</v>
      </c>
      <c r="P587" s="332">
        <f t="shared" si="29"/>
        <v>0</v>
      </c>
      <c r="Q587" s="333"/>
      <c r="S587" s="334">
        <f t="shared" si="27"/>
        <v>3638.0000000000005</v>
      </c>
    </row>
    <row r="588" spans="1:19" ht="14.1" customHeight="1">
      <c r="A588" s="74">
        <v>588</v>
      </c>
      <c r="B588" s="300" t="s">
        <v>34</v>
      </c>
      <c r="C588" s="300" t="s">
        <v>501</v>
      </c>
      <c r="D588" s="86" t="s">
        <v>683</v>
      </c>
      <c r="E588" s="256" t="s">
        <v>723</v>
      </c>
      <c r="F588" s="86" t="s">
        <v>112</v>
      </c>
      <c r="G588" s="86" t="s">
        <v>58</v>
      </c>
      <c r="H588" s="70" t="s">
        <v>113</v>
      </c>
      <c r="I588" s="249">
        <v>6.31</v>
      </c>
      <c r="J588" s="331">
        <f t="shared" si="28"/>
        <v>200</v>
      </c>
      <c r="K588" s="260">
        <v>200</v>
      </c>
      <c r="L588" s="260"/>
      <c r="M588" s="259" t="e">
        <f>IF(K588="nio",0,IF(K588&gt;0,K588*I588/O588,0))*VLOOKUP(B588,'2-Kosten per locatie'!$A$14:$C$21,3,FALSE)</f>
        <v>#DIV/0!</v>
      </c>
      <c r="N588" s="259">
        <f>IF(L588&gt;0,L588*I588/P588,0)*VLOOKUP(B588,'2-Kosten per locatie'!$A$14:$C$21,3,FALSE)</f>
        <v>0</v>
      </c>
      <c r="O588" s="332">
        <f>IF(K588="nio",0,IF(K588&gt;0,VLOOKUP(G588,'3-Productie normen'!A:L,VLOOKUP(K588,'3-Productie normen'!$B$34:$C$41,2,FALSE),FALSE)))</f>
        <v>0</v>
      </c>
      <c r="P588" s="332">
        <f t="shared" si="29"/>
        <v>0</v>
      </c>
      <c r="Q588" s="333"/>
      <c r="S588" s="334">
        <f t="shared" si="27"/>
        <v>1262</v>
      </c>
    </row>
    <row r="589" spans="1:19" ht="14.1" customHeight="1">
      <c r="A589" s="74">
        <v>589</v>
      </c>
      <c r="B589" s="300" t="s">
        <v>34</v>
      </c>
      <c r="C589" s="300" t="s">
        <v>501</v>
      </c>
      <c r="D589" s="86" t="s">
        <v>683</v>
      </c>
      <c r="E589" s="256" t="s">
        <v>724</v>
      </c>
      <c r="F589" s="86" t="s">
        <v>284</v>
      </c>
      <c r="G589" s="86" t="s">
        <v>76</v>
      </c>
      <c r="H589" s="70" t="s">
        <v>113</v>
      </c>
      <c r="I589" s="249">
        <v>16.07</v>
      </c>
      <c r="J589" s="331">
        <f t="shared" si="28"/>
        <v>0</v>
      </c>
      <c r="K589" s="260" t="s">
        <v>120</v>
      </c>
      <c r="L589" s="260"/>
      <c r="M589" s="259">
        <f>IF(K589="nio",0,IF(K589&gt;0,K589*I589/O589,0))*VLOOKUP(B589,'2-Kosten per locatie'!$A$14:$C$21,3,FALSE)</f>
        <v>0</v>
      </c>
      <c r="N589" s="259">
        <f>IF(L589&gt;0,L589*I589/P589,0)*VLOOKUP(B589,'2-Kosten per locatie'!$A$14:$C$21,3,FALSE)</f>
        <v>0</v>
      </c>
      <c r="O589" s="332">
        <f>IF(K589="nio",0,IF(K589&gt;0,VLOOKUP(G589,'3-Productie normen'!A:L,VLOOKUP(K589,'3-Productie normen'!$B$34:$C$41,2,FALSE),FALSE)))</f>
        <v>0</v>
      </c>
      <c r="P589" s="332">
        <f t="shared" si="29"/>
        <v>0</v>
      </c>
      <c r="Q589" s="333"/>
      <c r="S589" s="334">
        <f t="shared" si="27"/>
        <v>0</v>
      </c>
    </row>
    <row r="590" spans="1:19" ht="14.1" customHeight="1">
      <c r="A590" s="74">
        <v>590</v>
      </c>
      <c r="B590" s="300" t="s">
        <v>34</v>
      </c>
      <c r="C590" s="300" t="s">
        <v>501</v>
      </c>
      <c r="D590" s="86" t="s">
        <v>683</v>
      </c>
      <c r="E590" s="256" t="s">
        <v>725</v>
      </c>
      <c r="F590" s="86" t="s">
        <v>139</v>
      </c>
      <c r="G590" s="86" t="s">
        <v>58</v>
      </c>
      <c r="H590" s="70" t="s">
        <v>113</v>
      </c>
      <c r="I590" s="249">
        <v>11.57</v>
      </c>
      <c r="J590" s="331">
        <f t="shared" si="28"/>
        <v>200</v>
      </c>
      <c r="K590" s="260">
        <v>200</v>
      </c>
      <c r="L590" s="260"/>
      <c r="M590" s="259" t="e">
        <f>IF(K590="nio",0,IF(K590&gt;0,K590*I590/O590,0))*VLOOKUP(B590,'2-Kosten per locatie'!$A$14:$C$21,3,FALSE)</f>
        <v>#DIV/0!</v>
      </c>
      <c r="N590" s="259">
        <f>IF(L590&gt;0,L590*I590/P590,0)*VLOOKUP(B590,'2-Kosten per locatie'!$A$14:$C$21,3,FALSE)</f>
        <v>0</v>
      </c>
      <c r="O590" s="332">
        <f>IF(K590="nio",0,IF(K590&gt;0,VLOOKUP(G590,'3-Productie normen'!A:L,VLOOKUP(K590,'3-Productie normen'!$B$34:$C$41,2,FALSE),FALSE)))</f>
        <v>0</v>
      </c>
      <c r="P590" s="332">
        <f t="shared" si="29"/>
        <v>0</v>
      </c>
      <c r="Q590" s="333"/>
      <c r="S590" s="334">
        <f t="shared" si="27"/>
        <v>2314</v>
      </c>
    </row>
    <row r="591" spans="1:19" ht="14.1" customHeight="1">
      <c r="A591" s="74">
        <v>591</v>
      </c>
      <c r="B591" s="300" t="s">
        <v>34</v>
      </c>
      <c r="C591" s="300" t="s">
        <v>501</v>
      </c>
      <c r="D591" s="86" t="s">
        <v>683</v>
      </c>
      <c r="E591" s="256" t="s">
        <v>726</v>
      </c>
      <c r="F591" s="86" t="s">
        <v>185</v>
      </c>
      <c r="G591" s="86" t="s">
        <v>74</v>
      </c>
      <c r="H591" s="70" t="s">
        <v>113</v>
      </c>
      <c r="I591" s="249">
        <v>11.6</v>
      </c>
      <c r="J591" s="331">
        <f t="shared" si="28"/>
        <v>0</v>
      </c>
      <c r="K591" s="260" t="s">
        <v>120</v>
      </c>
      <c r="L591" s="260"/>
      <c r="M591" s="259">
        <f>IF(K591="nio",0,IF(K591&gt;0,K591*I591/O591,0))*VLOOKUP(B591,'2-Kosten per locatie'!$A$14:$C$21,3,FALSE)</f>
        <v>0</v>
      </c>
      <c r="N591" s="259">
        <f>IF(L591&gt;0,L591*I591/P591,0)*VLOOKUP(B591,'2-Kosten per locatie'!$A$14:$C$21,3,FALSE)</f>
        <v>0</v>
      </c>
      <c r="O591" s="332">
        <f>IF(K591="nio",0,IF(K591&gt;0,VLOOKUP(G591,'3-Productie normen'!A:L,VLOOKUP(K591,'3-Productie normen'!$B$34:$C$41,2,FALSE),FALSE)))</f>
        <v>0</v>
      </c>
      <c r="P591" s="332">
        <f t="shared" si="29"/>
        <v>0</v>
      </c>
      <c r="Q591" s="333"/>
      <c r="S591" s="334">
        <f t="shared" si="27"/>
        <v>0</v>
      </c>
    </row>
    <row r="592" spans="1:19" ht="14.1" customHeight="1">
      <c r="A592" s="74">
        <v>592</v>
      </c>
      <c r="B592" s="300" t="s">
        <v>34</v>
      </c>
      <c r="C592" s="300" t="s">
        <v>501</v>
      </c>
      <c r="D592" s="86" t="s">
        <v>683</v>
      </c>
      <c r="E592" s="256" t="s">
        <v>727</v>
      </c>
      <c r="F592" s="86" t="s">
        <v>185</v>
      </c>
      <c r="G592" s="86" t="s">
        <v>74</v>
      </c>
      <c r="H592" s="70" t="s">
        <v>113</v>
      </c>
      <c r="I592" s="249">
        <v>7.42</v>
      </c>
      <c r="J592" s="331">
        <f t="shared" si="28"/>
        <v>0</v>
      </c>
      <c r="K592" s="260" t="s">
        <v>120</v>
      </c>
      <c r="L592" s="260"/>
      <c r="M592" s="259">
        <f>IF(K592="nio",0,IF(K592&gt;0,K592*I592/O592,0))*VLOOKUP(B592,'2-Kosten per locatie'!$A$14:$C$21,3,FALSE)</f>
        <v>0</v>
      </c>
      <c r="N592" s="259">
        <f>IF(L592&gt;0,L592*I592/P592,0)*VLOOKUP(B592,'2-Kosten per locatie'!$A$14:$C$21,3,FALSE)</f>
        <v>0</v>
      </c>
      <c r="O592" s="332">
        <f>IF(K592="nio",0,IF(K592&gt;0,VLOOKUP(G592,'3-Productie normen'!A:L,VLOOKUP(K592,'3-Productie normen'!$B$34:$C$41,2,FALSE),FALSE)))</f>
        <v>0</v>
      </c>
      <c r="P592" s="332">
        <f t="shared" si="29"/>
        <v>0</v>
      </c>
      <c r="Q592" s="333"/>
      <c r="S592" s="334">
        <f t="shared" si="27"/>
        <v>0</v>
      </c>
    </row>
    <row r="593" spans="1:19" ht="14.1" customHeight="1">
      <c r="A593" s="74">
        <v>593</v>
      </c>
      <c r="B593" s="300" t="s">
        <v>34</v>
      </c>
      <c r="C593" s="300" t="s">
        <v>501</v>
      </c>
      <c r="D593" s="86" t="s">
        <v>683</v>
      </c>
      <c r="E593" s="256" t="s">
        <v>728</v>
      </c>
      <c r="F593" s="86" t="s">
        <v>185</v>
      </c>
      <c r="G593" s="86" t="s">
        <v>74</v>
      </c>
      <c r="H593" s="70" t="s">
        <v>113</v>
      </c>
      <c r="I593" s="249">
        <v>19.71</v>
      </c>
      <c r="J593" s="331">
        <f t="shared" si="28"/>
        <v>0</v>
      </c>
      <c r="K593" s="260" t="s">
        <v>120</v>
      </c>
      <c r="L593" s="260"/>
      <c r="M593" s="259">
        <f>IF(K593="nio",0,IF(K593&gt;0,K593*I593/O593,0))*VLOOKUP(B593,'2-Kosten per locatie'!$A$14:$C$21,3,FALSE)</f>
        <v>0</v>
      </c>
      <c r="N593" s="259">
        <f>IF(L593&gt;0,L593*I593/P593,0)*VLOOKUP(B593,'2-Kosten per locatie'!$A$14:$C$21,3,FALSE)</f>
        <v>0</v>
      </c>
      <c r="O593" s="332">
        <f>IF(K593="nio",0,IF(K593&gt;0,VLOOKUP(G593,'3-Productie normen'!A:L,VLOOKUP(K593,'3-Productie normen'!$B$34:$C$41,2,FALSE),FALSE)))</f>
        <v>0</v>
      </c>
      <c r="P593" s="332">
        <f t="shared" si="29"/>
        <v>0</v>
      </c>
      <c r="Q593" s="333"/>
      <c r="S593" s="334">
        <f t="shared" si="27"/>
        <v>0</v>
      </c>
    </row>
    <row r="594" spans="1:19" ht="14.1" customHeight="1">
      <c r="A594" s="74">
        <v>594</v>
      </c>
      <c r="B594" s="300" t="s">
        <v>34</v>
      </c>
      <c r="C594" s="300" t="s">
        <v>501</v>
      </c>
      <c r="D594" s="86" t="s">
        <v>683</v>
      </c>
      <c r="E594" s="256" t="s">
        <v>729</v>
      </c>
      <c r="F594" s="86" t="s">
        <v>185</v>
      </c>
      <c r="G594" s="86" t="s">
        <v>74</v>
      </c>
      <c r="H594" s="70" t="s">
        <v>113</v>
      </c>
      <c r="I594" s="249">
        <v>9.99</v>
      </c>
      <c r="J594" s="331">
        <f t="shared" si="28"/>
        <v>0</v>
      </c>
      <c r="K594" s="260" t="s">
        <v>120</v>
      </c>
      <c r="L594" s="260"/>
      <c r="M594" s="259">
        <f>IF(K594="nio",0,IF(K594&gt;0,K594*I594/O594,0))*VLOOKUP(B594,'2-Kosten per locatie'!$A$14:$C$21,3,FALSE)</f>
        <v>0</v>
      </c>
      <c r="N594" s="259">
        <f>IF(L594&gt;0,L594*I594/P594,0)*VLOOKUP(B594,'2-Kosten per locatie'!$A$14:$C$21,3,FALSE)</f>
        <v>0</v>
      </c>
      <c r="O594" s="332">
        <f>IF(K594="nio",0,IF(K594&gt;0,VLOOKUP(G594,'3-Productie normen'!A:L,VLOOKUP(K594,'3-Productie normen'!$B$34:$C$41,2,FALSE),FALSE)))</f>
        <v>0</v>
      </c>
      <c r="P594" s="332">
        <f t="shared" si="29"/>
        <v>0</v>
      </c>
      <c r="Q594" s="333"/>
      <c r="S594" s="334">
        <f t="shared" si="27"/>
        <v>0</v>
      </c>
    </row>
    <row r="595" spans="1:19" ht="14.1" customHeight="1">
      <c r="A595" s="74">
        <v>595</v>
      </c>
      <c r="B595" s="300" t="s">
        <v>34</v>
      </c>
      <c r="C595" s="300" t="s">
        <v>501</v>
      </c>
      <c r="D595" s="86" t="s">
        <v>683</v>
      </c>
      <c r="E595" s="256" t="s">
        <v>730</v>
      </c>
      <c r="F595" s="86" t="s">
        <v>190</v>
      </c>
      <c r="G595" s="86" t="s">
        <v>66</v>
      </c>
      <c r="H595" s="70" t="s">
        <v>113</v>
      </c>
      <c r="I595" s="249">
        <v>55.11</v>
      </c>
      <c r="J595" s="331">
        <f t="shared" si="28"/>
        <v>120</v>
      </c>
      <c r="K595" s="260">
        <v>120</v>
      </c>
      <c r="L595" s="260"/>
      <c r="M595" s="259" t="e">
        <f>IF(K595="nio",0,IF(K595&gt;0,K595*I595/O595,0))*VLOOKUP(B595,'2-Kosten per locatie'!$A$14:$C$21,3,FALSE)</f>
        <v>#DIV/0!</v>
      </c>
      <c r="N595" s="259">
        <f>IF(L595&gt;0,L595*I595/P595,0)*VLOOKUP(B595,'2-Kosten per locatie'!$A$14:$C$21,3,FALSE)</f>
        <v>0</v>
      </c>
      <c r="O595" s="332">
        <f>IF(K595="nio",0,IF(K595&gt;0,VLOOKUP(G595,'3-Productie normen'!A:L,VLOOKUP(K595,'3-Productie normen'!$B$34:$C$41,2,FALSE),FALSE)))</f>
        <v>0</v>
      </c>
      <c r="P595" s="332">
        <f t="shared" si="29"/>
        <v>0</v>
      </c>
      <c r="Q595" s="333"/>
      <c r="S595" s="334">
        <f t="shared" si="27"/>
        <v>6613.2</v>
      </c>
    </row>
    <row r="596" spans="1:19" ht="14.1" customHeight="1">
      <c r="A596" s="74">
        <v>596</v>
      </c>
      <c r="B596" s="300" t="s">
        <v>34</v>
      </c>
      <c r="C596" s="300" t="s">
        <v>501</v>
      </c>
      <c r="D596" s="86" t="s">
        <v>683</v>
      </c>
      <c r="E596" s="256" t="s">
        <v>731</v>
      </c>
      <c r="F596" s="86" t="s">
        <v>126</v>
      </c>
      <c r="G596" s="86" t="s">
        <v>69</v>
      </c>
      <c r="H596" s="70" t="s">
        <v>113</v>
      </c>
      <c r="I596" s="249">
        <v>38.909999999999997</v>
      </c>
      <c r="J596" s="331">
        <f t="shared" si="28"/>
        <v>200</v>
      </c>
      <c r="K596" s="260">
        <v>200</v>
      </c>
      <c r="L596" s="260"/>
      <c r="M596" s="259" t="e">
        <f>IF(K596="nio",0,IF(K596&gt;0,K596*I596/O596,0))*VLOOKUP(B596,'2-Kosten per locatie'!$A$14:$C$21,3,FALSE)</f>
        <v>#DIV/0!</v>
      </c>
      <c r="N596" s="259">
        <f>IF(L596&gt;0,L596*I596/P596,0)*VLOOKUP(B596,'2-Kosten per locatie'!$A$14:$C$21,3,FALSE)</f>
        <v>0</v>
      </c>
      <c r="O596" s="332">
        <f>IF(K596="nio",0,IF(K596&gt;0,VLOOKUP(G596,'3-Productie normen'!A:L,VLOOKUP(K596,'3-Productie normen'!$B$34:$C$41,2,FALSE),FALSE)))</f>
        <v>0</v>
      </c>
      <c r="P596" s="332">
        <f t="shared" si="29"/>
        <v>0</v>
      </c>
      <c r="Q596" s="333"/>
      <c r="S596" s="334">
        <f t="shared" si="27"/>
        <v>7781.9999999999991</v>
      </c>
    </row>
    <row r="597" spans="1:19" ht="14.1" customHeight="1">
      <c r="A597" s="74">
        <v>597</v>
      </c>
      <c r="B597" s="300" t="s">
        <v>34</v>
      </c>
      <c r="C597" s="300" t="s">
        <v>501</v>
      </c>
      <c r="D597" s="86" t="s">
        <v>683</v>
      </c>
      <c r="E597" s="256" t="s">
        <v>732</v>
      </c>
      <c r="F597" s="86" t="s">
        <v>135</v>
      </c>
      <c r="G597" s="86" t="s">
        <v>70</v>
      </c>
      <c r="H597" s="70" t="s">
        <v>113</v>
      </c>
      <c r="I597" s="249">
        <v>11.94</v>
      </c>
      <c r="J597" s="331">
        <f t="shared" si="28"/>
        <v>120</v>
      </c>
      <c r="K597" s="260">
        <v>120</v>
      </c>
      <c r="L597" s="260"/>
      <c r="M597" s="259" t="e">
        <f>IF(K597="nio",0,IF(K597&gt;0,K597*I597/O597,0))*VLOOKUP(B597,'2-Kosten per locatie'!$A$14:$C$21,3,FALSE)</f>
        <v>#DIV/0!</v>
      </c>
      <c r="N597" s="259">
        <f>IF(L597&gt;0,L597*I597/P597,0)*VLOOKUP(B597,'2-Kosten per locatie'!$A$14:$C$21,3,FALSE)</f>
        <v>0</v>
      </c>
      <c r="O597" s="332">
        <f>IF(K597="nio",0,IF(K597&gt;0,VLOOKUP(G597,'3-Productie normen'!A:L,VLOOKUP(K597,'3-Productie normen'!$B$34:$C$41,2,FALSE),FALSE)))</f>
        <v>0</v>
      </c>
      <c r="P597" s="332">
        <f t="shared" si="29"/>
        <v>0</v>
      </c>
      <c r="Q597" s="333"/>
      <c r="S597" s="334">
        <f t="shared" si="27"/>
        <v>1432.8</v>
      </c>
    </row>
    <row r="598" spans="1:19" ht="14.1" customHeight="1">
      <c r="A598" s="74">
        <v>598</v>
      </c>
      <c r="B598" s="300" t="s">
        <v>34</v>
      </c>
      <c r="C598" s="300" t="s">
        <v>501</v>
      </c>
      <c r="D598" s="86" t="s">
        <v>683</v>
      </c>
      <c r="E598" s="256" t="s">
        <v>733</v>
      </c>
      <c r="F598" s="86" t="s">
        <v>190</v>
      </c>
      <c r="G598" s="86" t="s">
        <v>66</v>
      </c>
      <c r="H598" s="70" t="s">
        <v>113</v>
      </c>
      <c r="I598" s="249">
        <v>53.65</v>
      </c>
      <c r="J598" s="331">
        <f t="shared" si="28"/>
        <v>120</v>
      </c>
      <c r="K598" s="260">
        <v>120</v>
      </c>
      <c r="L598" s="260"/>
      <c r="M598" s="259" t="e">
        <f>IF(K598="nio",0,IF(K598&gt;0,K598*I598/O598,0))*VLOOKUP(B598,'2-Kosten per locatie'!$A$14:$C$21,3,FALSE)</f>
        <v>#DIV/0!</v>
      </c>
      <c r="N598" s="259">
        <f>IF(L598&gt;0,L598*I598/P598,0)*VLOOKUP(B598,'2-Kosten per locatie'!$A$14:$C$21,3,FALSE)</f>
        <v>0</v>
      </c>
      <c r="O598" s="332">
        <f>IF(K598="nio",0,IF(K598&gt;0,VLOOKUP(G598,'3-Productie normen'!A:L,VLOOKUP(K598,'3-Productie normen'!$B$34:$C$41,2,FALSE),FALSE)))</f>
        <v>0</v>
      </c>
      <c r="P598" s="332">
        <f t="shared" si="29"/>
        <v>0</v>
      </c>
      <c r="Q598" s="333"/>
      <c r="S598" s="334">
        <f t="shared" si="27"/>
        <v>6438</v>
      </c>
    </row>
    <row r="599" spans="1:19" ht="14.1" customHeight="1">
      <c r="A599" s="74">
        <v>599</v>
      </c>
      <c r="B599" s="300" t="s">
        <v>34</v>
      </c>
      <c r="C599" s="300" t="s">
        <v>501</v>
      </c>
      <c r="D599" s="86" t="s">
        <v>683</v>
      </c>
      <c r="E599" s="256" t="s">
        <v>734</v>
      </c>
      <c r="F599" s="86" t="s">
        <v>194</v>
      </c>
      <c r="G599" s="86" t="s">
        <v>65</v>
      </c>
      <c r="H599" s="70" t="s">
        <v>113</v>
      </c>
      <c r="I599" s="249">
        <v>71.7</v>
      </c>
      <c r="J599" s="331">
        <f t="shared" si="28"/>
        <v>120</v>
      </c>
      <c r="K599" s="260">
        <v>120</v>
      </c>
      <c r="L599" s="260"/>
      <c r="M599" s="259" t="e">
        <f>IF(K599="nio",0,IF(K599&gt;0,K599*I599/O599,0))*VLOOKUP(B599,'2-Kosten per locatie'!$A$14:$C$21,3,FALSE)</f>
        <v>#DIV/0!</v>
      </c>
      <c r="N599" s="259">
        <f>IF(L599&gt;0,L599*I599/P599,0)*VLOOKUP(B599,'2-Kosten per locatie'!$A$14:$C$21,3,FALSE)</f>
        <v>0</v>
      </c>
      <c r="O599" s="332">
        <f>IF(K599="nio",0,IF(K599&gt;0,VLOOKUP(G599,'3-Productie normen'!A:L,VLOOKUP(K599,'3-Productie normen'!$B$34:$C$41,2,FALSE),FALSE)))</f>
        <v>0</v>
      </c>
      <c r="P599" s="332">
        <f t="shared" si="29"/>
        <v>0</v>
      </c>
      <c r="Q599" s="333"/>
      <c r="S599" s="334">
        <f t="shared" si="27"/>
        <v>8604</v>
      </c>
    </row>
    <row r="600" spans="1:19" ht="14.1" customHeight="1">
      <c r="A600" s="74">
        <v>600</v>
      </c>
      <c r="B600" s="300" t="s">
        <v>34</v>
      </c>
      <c r="C600" s="300" t="s">
        <v>501</v>
      </c>
      <c r="D600" s="86" t="s">
        <v>683</v>
      </c>
      <c r="E600" s="256" t="s">
        <v>735</v>
      </c>
      <c r="F600" s="86" t="s">
        <v>185</v>
      </c>
      <c r="G600" s="86" t="s">
        <v>74</v>
      </c>
      <c r="H600" s="70" t="s">
        <v>113</v>
      </c>
      <c r="I600" s="249">
        <v>38.840000000000003</v>
      </c>
      <c r="J600" s="331">
        <f t="shared" si="28"/>
        <v>0</v>
      </c>
      <c r="K600" s="260" t="s">
        <v>120</v>
      </c>
      <c r="L600" s="260"/>
      <c r="M600" s="259">
        <f>IF(K600="nio",0,IF(K600&gt;0,K600*I600/O600,0))*VLOOKUP(B600,'2-Kosten per locatie'!$A$14:$C$21,3,FALSE)</f>
        <v>0</v>
      </c>
      <c r="N600" s="259">
        <f>IF(L600&gt;0,L600*I600/P600,0)*VLOOKUP(B600,'2-Kosten per locatie'!$A$14:$C$21,3,FALSE)</f>
        <v>0</v>
      </c>
      <c r="O600" s="332">
        <f>IF(K600="nio",0,IF(K600&gt;0,VLOOKUP(G600,'3-Productie normen'!A:L,VLOOKUP(K600,'3-Productie normen'!$B$34:$C$41,2,FALSE),FALSE)))</f>
        <v>0</v>
      </c>
      <c r="P600" s="332">
        <f t="shared" si="29"/>
        <v>0</v>
      </c>
      <c r="Q600" s="333"/>
      <c r="S600" s="334">
        <f t="shared" si="27"/>
        <v>0</v>
      </c>
    </row>
    <row r="601" spans="1:19" ht="14.1" customHeight="1">
      <c r="A601" s="74">
        <v>601</v>
      </c>
      <c r="B601" s="300" t="s">
        <v>34</v>
      </c>
      <c r="C601" s="300" t="s">
        <v>501</v>
      </c>
      <c r="D601" s="86" t="s">
        <v>683</v>
      </c>
      <c r="E601" s="256" t="s">
        <v>736</v>
      </c>
      <c r="F601" s="86" t="s">
        <v>710</v>
      </c>
      <c r="G601" s="86" t="s">
        <v>62</v>
      </c>
      <c r="H601" s="70" t="s">
        <v>113</v>
      </c>
      <c r="I601" s="249">
        <v>45.93</v>
      </c>
      <c r="J601" s="331">
        <f t="shared" si="28"/>
        <v>120</v>
      </c>
      <c r="K601" s="260">
        <v>120</v>
      </c>
      <c r="L601" s="260"/>
      <c r="M601" s="259" t="e">
        <f>IF(K601="nio",0,IF(K601&gt;0,K601*I601/O601,0))*VLOOKUP(B601,'2-Kosten per locatie'!$A$14:$C$21,3,FALSE)</f>
        <v>#DIV/0!</v>
      </c>
      <c r="N601" s="259">
        <f>IF(L601&gt;0,L601*I601/P601,0)*VLOOKUP(B601,'2-Kosten per locatie'!$A$14:$C$21,3,FALSE)</f>
        <v>0</v>
      </c>
      <c r="O601" s="332">
        <f>IF(K601="nio",0,IF(K601&gt;0,VLOOKUP(G601,'3-Productie normen'!A:L,VLOOKUP(K601,'3-Productie normen'!$B$34:$C$41,2,FALSE),FALSE)))</f>
        <v>0</v>
      </c>
      <c r="P601" s="332">
        <f t="shared" si="29"/>
        <v>0</v>
      </c>
      <c r="Q601" s="333"/>
      <c r="S601" s="334">
        <f t="shared" si="27"/>
        <v>5511.6</v>
      </c>
    </row>
    <row r="602" spans="1:19" ht="14.1" customHeight="1">
      <c r="A602" s="74">
        <v>602</v>
      </c>
      <c r="B602" s="300" t="s">
        <v>34</v>
      </c>
      <c r="C602" s="300" t="s">
        <v>501</v>
      </c>
      <c r="D602" s="86" t="s">
        <v>683</v>
      </c>
      <c r="E602" s="256" t="s">
        <v>737</v>
      </c>
      <c r="F602" s="86" t="s">
        <v>563</v>
      </c>
      <c r="G602" s="86" t="s">
        <v>74</v>
      </c>
      <c r="H602" s="70" t="s">
        <v>113</v>
      </c>
      <c r="I602" s="249">
        <v>21.96</v>
      </c>
      <c r="J602" s="331">
        <f t="shared" si="28"/>
        <v>0</v>
      </c>
      <c r="K602" s="260" t="s">
        <v>120</v>
      </c>
      <c r="L602" s="260"/>
      <c r="M602" s="259">
        <f>IF(K602="nio",0,IF(K602&gt;0,K602*I602/O602,0))*VLOOKUP(B602,'2-Kosten per locatie'!$A$14:$C$21,3,FALSE)</f>
        <v>0</v>
      </c>
      <c r="N602" s="259">
        <f>IF(L602&gt;0,L602*I602/P602,0)*VLOOKUP(B602,'2-Kosten per locatie'!$A$14:$C$21,3,FALSE)</f>
        <v>0</v>
      </c>
      <c r="O602" s="332">
        <f>IF(K602="nio",0,IF(K602&gt;0,VLOOKUP(G602,'3-Productie normen'!A:L,VLOOKUP(K602,'3-Productie normen'!$B$34:$C$41,2,FALSE),FALSE)))</f>
        <v>0</v>
      </c>
      <c r="P602" s="332">
        <f t="shared" si="29"/>
        <v>0</v>
      </c>
      <c r="Q602" s="333"/>
      <c r="S602" s="334">
        <f t="shared" si="27"/>
        <v>0</v>
      </c>
    </row>
    <row r="603" spans="1:19" ht="14.1" customHeight="1">
      <c r="A603" s="74">
        <v>603</v>
      </c>
      <c r="B603" s="300" t="s">
        <v>34</v>
      </c>
      <c r="C603" s="300" t="s">
        <v>501</v>
      </c>
      <c r="D603" s="86" t="s">
        <v>683</v>
      </c>
      <c r="E603" s="256" t="s">
        <v>738</v>
      </c>
      <c r="F603" s="86" t="s">
        <v>279</v>
      </c>
      <c r="G603" s="86" t="s">
        <v>64</v>
      </c>
      <c r="H603" s="70" t="s">
        <v>113</v>
      </c>
      <c r="I603" s="249">
        <v>50.3</v>
      </c>
      <c r="J603" s="331">
        <f t="shared" si="28"/>
        <v>120</v>
      </c>
      <c r="K603" s="260">
        <v>120</v>
      </c>
      <c r="L603" s="260"/>
      <c r="M603" s="259" t="e">
        <f>IF(K603="nio",0,IF(K603&gt;0,K603*I603/O603,0))*VLOOKUP(B603,'2-Kosten per locatie'!$A$14:$C$21,3,FALSE)</f>
        <v>#DIV/0!</v>
      </c>
      <c r="N603" s="259">
        <f>IF(L603&gt;0,L603*I603/P603,0)*VLOOKUP(B603,'2-Kosten per locatie'!$A$14:$C$21,3,FALSE)</f>
        <v>0</v>
      </c>
      <c r="O603" s="332">
        <f>IF(K603="nio",0,IF(K603&gt;0,VLOOKUP(G603,'3-Productie normen'!A:L,VLOOKUP(K603,'3-Productie normen'!$B$34:$C$41,2,FALSE),FALSE)))</f>
        <v>0</v>
      </c>
      <c r="P603" s="332">
        <f t="shared" si="29"/>
        <v>0</v>
      </c>
      <c r="Q603" s="333"/>
      <c r="S603" s="334">
        <f t="shared" si="27"/>
        <v>6036</v>
      </c>
    </row>
    <row r="604" spans="1:19" ht="14.1" customHeight="1">
      <c r="A604" s="74">
        <v>604</v>
      </c>
      <c r="B604" s="300" t="s">
        <v>34</v>
      </c>
      <c r="C604" s="300" t="s">
        <v>501</v>
      </c>
      <c r="D604" s="86" t="s">
        <v>683</v>
      </c>
      <c r="E604" s="256" t="s">
        <v>739</v>
      </c>
      <c r="F604" s="86" t="s">
        <v>194</v>
      </c>
      <c r="G604" s="86" t="s">
        <v>65</v>
      </c>
      <c r="H604" s="70" t="s">
        <v>113</v>
      </c>
      <c r="I604" s="249">
        <v>62.43</v>
      </c>
      <c r="J604" s="331">
        <f t="shared" si="28"/>
        <v>120</v>
      </c>
      <c r="K604" s="260">
        <v>120</v>
      </c>
      <c r="L604" s="260"/>
      <c r="M604" s="259" t="e">
        <f>IF(K604="nio",0,IF(K604&gt;0,K604*I604/O604,0))*VLOOKUP(B604,'2-Kosten per locatie'!$A$14:$C$21,3,FALSE)</f>
        <v>#DIV/0!</v>
      </c>
      <c r="N604" s="259">
        <f>IF(L604&gt;0,L604*I604/P604,0)*VLOOKUP(B604,'2-Kosten per locatie'!$A$14:$C$21,3,FALSE)</f>
        <v>0</v>
      </c>
      <c r="O604" s="332">
        <f>IF(K604="nio",0,IF(K604&gt;0,VLOOKUP(G604,'3-Productie normen'!A:L,VLOOKUP(K604,'3-Productie normen'!$B$34:$C$41,2,FALSE),FALSE)))</f>
        <v>0</v>
      </c>
      <c r="P604" s="332">
        <f t="shared" si="29"/>
        <v>0</v>
      </c>
      <c r="Q604" s="333"/>
      <c r="S604" s="334">
        <f t="shared" si="27"/>
        <v>7491.6</v>
      </c>
    </row>
    <row r="605" spans="1:19" ht="14.1" customHeight="1">
      <c r="A605" s="74">
        <v>605</v>
      </c>
      <c r="B605" s="300" t="s">
        <v>34</v>
      </c>
      <c r="C605" s="300" t="s">
        <v>501</v>
      </c>
      <c r="D605" s="86" t="s">
        <v>683</v>
      </c>
      <c r="E605" s="256" t="s">
        <v>740</v>
      </c>
      <c r="F605" s="86" t="s">
        <v>126</v>
      </c>
      <c r="G605" s="86" t="s">
        <v>69</v>
      </c>
      <c r="H605" s="86" t="s">
        <v>110</v>
      </c>
      <c r="I605" s="249">
        <v>87.34</v>
      </c>
      <c r="J605" s="331">
        <f t="shared" si="28"/>
        <v>200</v>
      </c>
      <c r="K605" s="260">
        <v>200</v>
      </c>
      <c r="L605" s="260"/>
      <c r="M605" s="259" t="e">
        <f>IF(K605="nio",0,IF(K605&gt;0,K605*I605/O605,0))*VLOOKUP(B605,'2-Kosten per locatie'!$A$14:$C$21,3,FALSE)</f>
        <v>#DIV/0!</v>
      </c>
      <c r="N605" s="259">
        <f>IF(L605&gt;0,L605*I605/P605,0)*VLOOKUP(B605,'2-Kosten per locatie'!$A$14:$C$21,3,FALSE)</f>
        <v>0</v>
      </c>
      <c r="O605" s="332">
        <f>IF(K605="nio",0,IF(K605&gt;0,VLOOKUP(G605,'3-Productie normen'!A:L,VLOOKUP(K605,'3-Productie normen'!$B$34:$C$41,2,FALSE),FALSE)))</f>
        <v>0</v>
      </c>
      <c r="P605" s="332">
        <f t="shared" si="29"/>
        <v>0</v>
      </c>
      <c r="Q605" s="333"/>
      <c r="S605" s="334">
        <f t="shared" si="27"/>
        <v>17468</v>
      </c>
    </row>
    <row r="606" spans="1:19" ht="14.1" customHeight="1">
      <c r="A606" s="74">
        <v>606</v>
      </c>
      <c r="B606" s="300" t="s">
        <v>34</v>
      </c>
      <c r="C606" s="300" t="s">
        <v>501</v>
      </c>
      <c r="D606" s="86" t="s">
        <v>683</v>
      </c>
      <c r="E606" s="256" t="s">
        <v>741</v>
      </c>
      <c r="F606" s="86" t="s">
        <v>262</v>
      </c>
      <c r="G606" s="86" t="s">
        <v>75</v>
      </c>
      <c r="H606" s="86" t="s">
        <v>263</v>
      </c>
      <c r="I606" s="249">
        <v>235.96</v>
      </c>
      <c r="J606" s="331">
        <f t="shared" si="28"/>
        <v>0</v>
      </c>
      <c r="K606" s="260" t="s">
        <v>120</v>
      </c>
      <c r="L606" s="260"/>
      <c r="M606" s="259">
        <f>IF(K606="nio",0,IF(K606&gt;0,K606*I606/O606,0))*VLOOKUP(B606,'2-Kosten per locatie'!$A$14:$C$21,3,FALSE)</f>
        <v>0</v>
      </c>
      <c r="N606" s="259">
        <f>IF(L606&gt;0,L606*I606/P606,0)*VLOOKUP(B606,'2-Kosten per locatie'!$A$14:$C$21,3,FALSE)</f>
        <v>0</v>
      </c>
      <c r="O606" s="332">
        <f>IF(K606="nio",0,IF(K606&gt;0,VLOOKUP(G606,'3-Productie normen'!A:L,VLOOKUP(K606,'3-Productie normen'!$B$34:$C$41,2,FALSE),FALSE)))</f>
        <v>0</v>
      </c>
      <c r="P606" s="332">
        <f t="shared" si="29"/>
        <v>0</v>
      </c>
      <c r="Q606" s="333"/>
      <c r="S606" s="334">
        <f t="shared" si="27"/>
        <v>0</v>
      </c>
    </row>
    <row r="607" spans="1:19" ht="14.1" customHeight="1">
      <c r="A607" s="74">
        <v>607</v>
      </c>
      <c r="B607" s="300" t="s">
        <v>34</v>
      </c>
      <c r="C607" s="300" t="s">
        <v>501</v>
      </c>
      <c r="D607" s="86" t="s">
        <v>683</v>
      </c>
      <c r="E607" s="256" t="s">
        <v>742</v>
      </c>
      <c r="F607" s="86" t="s">
        <v>262</v>
      </c>
      <c r="G607" s="86" t="s">
        <v>75</v>
      </c>
      <c r="H607" s="86" t="s">
        <v>263</v>
      </c>
      <c r="I607" s="249">
        <v>120.51</v>
      </c>
      <c r="J607" s="331">
        <f t="shared" si="28"/>
        <v>0</v>
      </c>
      <c r="K607" s="260" t="s">
        <v>120</v>
      </c>
      <c r="L607" s="260"/>
      <c r="M607" s="259">
        <f>IF(K607="nio",0,IF(K607&gt;0,K607*I607/O607,0))*VLOOKUP(B607,'2-Kosten per locatie'!$A$14:$C$21,3,FALSE)</f>
        <v>0</v>
      </c>
      <c r="N607" s="259">
        <f>IF(L607&gt;0,L607*I607/P607,0)*VLOOKUP(B607,'2-Kosten per locatie'!$A$14:$C$21,3,FALSE)</f>
        <v>0</v>
      </c>
      <c r="O607" s="332">
        <f>IF(K607="nio",0,IF(K607&gt;0,VLOOKUP(G607,'3-Productie normen'!A:L,VLOOKUP(K607,'3-Productie normen'!$B$34:$C$41,2,FALSE),FALSE)))</f>
        <v>0</v>
      </c>
      <c r="P607" s="332">
        <f t="shared" si="29"/>
        <v>0</v>
      </c>
      <c r="Q607" s="333"/>
      <c r="S607" s="334">
        <f t="shared" si="27"/>
        <v>0</v>
      </c>
    </row>
    <row r="608" spans="1:19" ht="14.1" customHeight="1">
      <c r="A608" s="74">
        <v>608</v>
      </c>
      <c r="B608" s="300" t="s">
        <v>34</v>
      </c>
      <c r="C608" s="300" t="s">
        <v>501</v>
      </c>
      <c r="D608" s="86" t="s">
        <v>683</v>
      </c>
      <c r="E608" s="256" t="s">
        <v>743</v>
      </c>
      <c r="F608" s="86" t="s">
        <v>262</v>
      </c>
      <c r="G608" s="86" t="s">
        <v>75</v>
      </c>
      <c r="H608" s="86" t="s">
        <v>263</v>
      </c>
      <c r="I608" s="249">
        <v>120.51</v>
      </c>
      <c r="J608" s="331">
        <f t="shared" si="28"/>
        <v>0</v>
      </c>
      <c r="K608" s="260" t="s">
        <v>120</v>
      </c>
      <c r="L608" s="260"/>
      <c r="M608" s="259">
        <f>IF(K608="nio",0,IF(K608&gt;0,K608*I608/O608,0))*VLOOKUP(B608,'2-Kosten per locatie'!$A$14:$C$21,3,FALSE)</f>
        <v>0</v>
      </c>
      <c r="N608" s="259">
        <f>IF(L608&gt;0,L608*I608/P608,0)*VLOOKUP(B608,'2-Kosten per locatie'!$A$14:$C$21,3,FALSE)</f>
        <v>0</v>
      </c>
      <c r="O608" s="332">
        <f>IF(K608="nio",0,IF(K608&gt;0,VLOOKUP(G608,'3-Productie normen'!A:L,VLOOKUP(K608,'3-Productie normen'!$B$34:$C$41,2,FALSE),FALSE)))</f>
        <v>0</v>
      </c>
      <c r="P608" s="332">
        <f t="shared" si="29"/>
        <v>0</v>
      </c>
      <c r="Q608" s="333"/>
      <c r="S608" s="334">
        <f t="shared" si="27"/>
        <v>0</v>
      </c>
    </row>
    <row r="609" spans="1:19" ht="14.1" customHeight="1">
      <c r="A609" s="74">
        <v>609</v>
      </c>
      <c r="B609" s="300" t="s">
        <v>34</v>
      </c>
      <c r="C609" s="300" t="s">
        <v>501</v>
      </c>
      <c r="D609" s="86" t="s">
        <v>683</v>
      </c>
      <c r="E609" s="256" t="s">
        <v>744</v>
      </c>
      <c r="F609" s="86" t="s">
        <v>262</v>
      </c>
      <c r="G609" s="86" t="s">
        <v>75</v>
      </c>
      <c r="H609" s="86" t="s">
        <v>263</v>
      </c>
      <c r="I609" s="249">
        <v>27.78</v>
      </c>
      <c r="J609" s="331">
        <f t="shared" si="28"/>
        <v>0</v>
      </c>
      <c r="K609" s="260" t="s">
        <v>120</v>
      </c>
      <c r="L609" s="260"/>
      <c r="M609" s="259">
        <f>IF(K609="nio",0,IF(K609&gt;0,K609*I609/O609,0))*VLOOKUP(B609,'2-Kosten per locatie'!$A$14:$C$21,3,FALSE)</f>
        <v>0</v>
      </c>
      <c r="N609" s="259">
        <f>IF(L609&gt;0,L609*I609/P609,0)*VLOOKUP(B609,'2-Kosten per locatie'!$A$14:$C$21,3,FALSE)</f>
        <v>0</v>
      </c>
      <c r="O609" s="332">
        <f>IF(K609="nio",0,IF(K609&gt;0,VLOOKUP(G609,'3-Productie normen'!A:L,VLOOKUP(K609,'3-Productie normen'!$B$34:$C$41,2,FALSE),FALSE)))</f>
        <v>0</v>
      </c>
      <c r="P609" s="332">
        <f t="shared" si="29"/>
        <v>0</v>
      </c>
      <c r="Q609" s="333"/>
      <c r="S609" s="334">
        <f t="shared" si="27"/>
        <v>0</v>
      </c>
    </row>
    <row r="610" spans="1:19" ht="14.1" customHeight="1">
      <c r="A610" s="74">
        <v>610</v>
      </c>
      <c r="B610" s="300" t="s">
        <v>34</v>
      </c>
      <c r="C610" s="300" t="s">
        <v>501</v>
      </c>
      <c r="D610" s="86" t="s">
        <v>683</v>
      </c>
      <c r="E610" s="256" t="s">
        <v>745</v>
      </c>
      <c r="F610" s="86" t="s">
        <v>262</v>
      </c>
      <c r="G610" s="86" t="s">
        <v>75</v>
      </c>
      <c r="H610" s="86" t="s">
        <v>263</v>
      </c>
      <c r="I610" s="249">
        <v>390.42</v>
      </c>
      <c r="J610" s="331">
        <f t="shared" si="28"/>
        <v>0</v>
      </c>
      <c r="K610" s="260" t="s">
        <v>120</v>
      </c>
      <c r="L610" s="260"/>
      <c r="M610" s="259">
        <f>IF(K610="nio",0,IF(K610&gt;0,K610*I610/O610,0))*VLOOKUP(B610,'2-Kosten per locatie'!$A$14:$C$21,3,FALSE)</f>
        <v>0</v>
      </c>
      <c r="N610" s="259">
        <f>IF(L610&gt;0,L610*I610/P610,0)*VLOOKUP(B610,'2-Kosten per locatie'!$A$14:$C$21,3,FALSE)</f>
        <v>0</v>
      </c>
      <c r="O610" s="332">
        <f>IF(K610="nio",0,IF(K610&gt;0,VLOOKUP(G610,'3-Productie normen'!A:L,VLOOKUP(K610,'3-Productie normen'!$B$34:$C$41,2,FALSE),FALSE)))</f>
        <v>0</v>
      </c>
      <c r="P610" s="332">
        <f t="shared" si="29"/>
        <v>0</v>
      </c>
      <c r="Q610" s="333"/>
      <c r="S610" s="334">
        <f t="shared" si="27"/>
        <v>0</v>
      </c>
    </row>
    <row r="611" spans="1:19" ht="14.1" customHeight="1">
      <c r="A611" s="74">
        <v>611</v>
      </c>
      <c r="B611" s="300" t="s">
        <v>34</v>
      </c>
      <c r="C611" s="300" t="s">
        <v>501</v>
      </c>
      <c r="D611" s="86" t="s">
        <v>746</v>
      </c>
      <c r="E611" s="256" t="s">
        <v>747</v>
      </c>
      <c r="F611" s="86" t="s">
        <v>126</v>
      </c>
      <c r="G611" s="86" t="s">
        <v>69</v>
      </c>
      <c r="H611" s="70" t="s">
        <v>113</v>
      </c>
      <c r="I611" s="249">
        <v>18.37</v>
      </c>
      <c r="J611" s="331">
        <f t="shared" si="28"/>
        <v>200</v>
      </c>
      <c r="K611" s="260">
        <v>200</v>
      </c>
      <c r="L611" s="260"/>
      <c r="M611" s="259" t="e">
        <f>IF(K611="nio",0,IF(K611&gt;0,K611*I611/O611,0))*VLOOKUP(B611,'2-Kosten per locatie'!$A$14:$C$21,3,FALSE)</f>
        <v>#DIV/0!</v>
      </c>
      <c r="N611" s="259">
        <f>IF(L611&gt;0,L611*I611/P611,0)*VLOOKUP(B611,'2-Kosten per locatie'!$A$14:$C$21,3,FALSE)</f>
        <v>0</v>
      </c>
      <c r="O611" s="332">
        <f>IF(K611="nio",0,IF(K611&gt;0,VLOOKUP(G611,'3-Productie normen'!A:L,VLOOKUP(K611,'3-Productie normen'!$B$34:$C$41,2,FALSE),FALSE)))</f>
        <v>0</v>
      </c>
      <c r="P611" s="332">
        <f t="shared" si="29"/>
        <v>0</v>
      </c>
      <c r="Q611" s="333"/>
      <c r="S611" s="334">
        <f t="shared" si="27"/>
        <v>3674</v>
      </c>
    </row>
    <row r="612" spans="1:19" ht="14.1" customHeight="1">
      <c r="A612" s="74">
        <v>612</v>
      </c>
      <c r="B612" s="300" t="s">
        <v>34</v>
      </c>
      <c r="C612" s="300" t="s">
        <v>501</v>
      </c>
      <c r="D612" s="86" t="s">
        <v>746</v>
      </c>
      <c r="E612" s="256" t="s">
        <v>748</v>
      </c>
      <c r="F612" s="86" t="s">
        <v>126</v>
      </c>
      <c r="G612" s="86" t="s">
        <v>69</v>
      </c>
      <c r="H612" s="70" t="s">
        <v>113</v>
      </c>
      <c r="I612" s="249">
        <v>18.68</v>
      </c>
      <c r="J612" s="331">
        <f t="shared" si="28"/>
        <v>200</v>
      </c>
      <c r="K612" s="260">
        <v>200</v>
      </c>
      <c r="L612" s="260"/>
      <c r="M612" s="259" t="e">
        <f>IF(K612="nio",0,IF(K612&gt;0,K612*I612/O612,0))*VLOOKUP(B612,'2-Kosten per locatie'!$A$14:$C$21,3,FALSE)</f>
        <v>#DIV/0!</v>
      </c>
      <c r="N612" s="259">
        <f>IF(L612&gt;0,L612*I612/P612,0)*VLOOKUP(B612,'2-Kosten per locatie'!$A$14:$C$21,3,FALSE)</f>
        <v>0</v>
      </c>
      <c r="O612" s="332">
        <f>IF(K612="nio",0,IF(K612&gt;0,VLOOKUP(G612,'3-Productie normen'!A:L,VLOOKUP(K612,'3-Productie normen'!$B$34:$C$41,2,FALSE),FALSE)))</f>
        <v>0</v>
      </c>
      <c r="P612" s="332">
        <f t="shared" si="29"/>
        <v>0</v>
      </c>
      <c r="Q612" s="333"/>
      <c r="S612" s="334">
        <f t="shared" si="27"/>
        <v>3736</v>
      </c>
    </row>
    <row r="613" spans="1:19" ht="14.1" customHeight="1">
      <c r="A613" s="74">
        <v>613</v>
      </c>
      <c r="B613" s="300" t="s">
        <v>34</v>
      </c>
      <c r="C613" s="300" t="s">
        <v>501</v>
      </c>
      <c r="D613" s="86" t="s">
        <v>746</v>
      </c>
      <c r="E613" s="256" t="s">
        <v>749</v>
      </c>
      <c r="F613" s="86" t="s">
        <v>126</v>
      </c>
      <c r="G613" s="86" t="s">
        <v>69</v>
      </c>
      <c r="H613" s="70" t="s">
        <v>113</v>
      </c>
      <c r="I613" s="249">
        <v>24.94</v>
      </c>
      <c r="J613" s="331">
        <f t="shared" si="28"/>
        <v>200</v>
      </c>
      <c r="K613" s="260">
        <v>200</v>
      </c>
      <c r="L613" s="260"/>
      <c r="M613" s="259" t="e">
        <f>IF(K613="nio",0,IF(K613&gt;0,K613*I613/O613,0))*VLOOKUP(B613,'2-Kosten per locatie'!$A$14:$C$21,3,FALSE)</f>
        <v>#DIV/0!</v>
      </c>
      <c r="N613" s="259">
        <f>IF(L613&gt;0,L613*I613/P613,0)*VLOOKUP(B613,'2-Kosten per locatie'!$A$14:$C$21,3,FALSE)</f>
        <v>0</v>
      </c>
      <c r="O613" s="332">
        <f>IF(K613="nio",0,IF(K613&gt;0,VLOOKUP(G613,'3-Productie normen'!A:L,VLOOKUP(K613,'3-Productie normen'!$B$34:$C$41,2,FALSE),FALSE)))</f>
        <v>0</v>
      </c>
      <c r="P613" s="332">
        <f t="shared" si="29"/>
        <v>0</v>
      </c>
      <c r="Q613" s="333"/>
      <c r="S613" s="334">
        <f t="shared" si="27"/>
        <v>4988</v>
      </c>
    </row>
    <row r="614" spans="1:19" ht="14.1" customHeight="1">
      <c r="A614" s="74">
        <v>614</v>
      </c>
      <c r="B614" s="300" t="s">
        <v>34</v>
      </c>
      <c r="C614" s="300" t="s">
        <v>501</v>
      </c>
      <c r="D614" s="86" t="s">
        <v>746</v>
      </c>
      <c r="E614" s="256" t="s">
        <v>750</v>
      </c>
      <c r="F614" s="86" t="s">
        <v>126</v>
      </c>
      <c r="G614" s="86" t="s">
        <v>69</v>
      </c>
      <c r="H614" s="70" t="s">
        <v>113</v>
      </c>
      <c r="I614" s="249">
        <v>24.58</v>
      </c>
      <c r="J614" s="331">
        <f t="shared" si="28"/>
        <v>200</v>
      </c>
      <c r="K614" s="260">
        <v>200</v>
      </c>
      <c r="L614" s="260"/>
      <c r="M614" s="259" t="e">
        <f>IF(K614="nio",0,IF(K614&gt;0,K614*I614/O614,0))*VLOOKUP(B614,'2-Kosten per locatie'!$A$14:$C$21,3,FALSE)</f>
        <v>#DIV/0!</v>
      </c>
      <c r="N614" s="259">
        <f>IF(L614&gt;0,L614*I614/P614,0)*VLOOKUP(B614,'2-Kosten per locatie'!$A$14:$C$21,3,FALSE)</f>
        <v>0</v>
      </c>
      <c r="O614" s="332">
        <f>IF(K614="nio",0,IF(K614&gt;0,VLOOKUP(G614,'3-Productie normen'!A:L,VLOOKUP(K614,'3-Productie normen'!$B$34:$C$41,2,FALSE),FALSE)))</f>
        <v>0</v>
      </c>
      <c r="P614" s="332">
        <f t="shared" si="29"/>
        <v>0</v>
      </c>
      <c r="Q614" s="333"/>
      <c r="S614" s="334">
        <f t="shared" ref="S614:S677" si="30">J614*I614</f>
        <v>4916</v>
      </c>
    </row>
    <row r="615" spans="1:19" ht="14.1" customHeight="1">
      <c r="A615" s="74">
        <v>615</v>
      </c>
      <c r="B615" s="300" t="s">
        <v>34</v>
      </c>
      <c r="C615" s="300" t="s">
        <v>501</v>
      </c>
      <c r="D615" s="86" t="s">
        <v>746</v>
      </c>
      <c r="E615" s="256" t="s">
        <v>751</v>
      </c>
      <c r="F615" s="86" t="s">
        <v>185</v>
      </c>
      <c r="G615" s="86" t="s">
        <v>74</v>
      </c>
      <c r="H615" s="70" t="s">
        <v>113</v>
      </c>
      <c r="I615" s="249">
        <v>11.38</v>
      </c>
      <c r="J615" s="331">
        <f t="shared" si="28"/>
        <v>0</v>
      </c>
      <c r="K615" s="260" t="s">
        <v>120</v>
      </c>
      <c r="L615" s="260"/>
      <c r="M615" s="259">
        <f>IF(K615="nio",0,IF(K615&gt;0,K615*I615/O615,0))*VLOOKUP(B615,'2-Kosten per locatie'!$A$14:$C$21,3,FALSE)</f>
        <v>0</v>
      </c>
      <c r="N615" s="259">
        <f>IF(L615&gt;0,L615*I615/P615,0)*VLOOKUP(B615,'2-Kosten per locatie'!$A$14:$C$21,3,FALSE)</f>
        <v>0</v>
      </c>
      <c r="O615" s="332">
        <f>IF(K615="nio",0,IF(K615&gt;0,VLOOKUP(G615,'3-Productie normen'!A:L,VLOOKUP(K615,'3-Productie normen'!$B$34:$C$41,2,FALSE),FALSE)))</f>
        <v>0</v>
      </c>
      <c r="P615" s="332">
        <f t="shared" si="29"/>
        <v>0</v>
      </c>
      <c r="Q615" s="333"/>
      <c r="S615" s="334">
        <f t="shared" si="30"/>
        <v>0</v>
      </c>
    </row>
    <row r="616" spans="1:19" ht="14.1" customHeight="1">
      <c r="A616" s="74">
        <v>616</v>
      </c>
      <c r="B616" s="300" t="s">
        <v>34</v>
      </c>
      <c r="C616" s="300" t="s">
        <v>501</v>
      </c>
      <c r="D616" s="86" t="s">
        <v>746</v>
      </c>
      <c r="E616" s="256" t="s">
        <v>752</v>
      </c>
      <c r="F616" s="86" t="s">
        <v>620</v>
      </c>
      <c r="G616" s="86" t="s">
        <v>68</v>
      </c>
      <c r="H616" s="70" t="s">
        <v>113</v>
      </c>
      <c r="I616" s="249">
        <v>63.41</v>
      </c>
      <c r="J616" s="331">
        <f t="shared" si="28"/>
        <v>120</v>
      </c>
      <c r="K616" s="260">
        <v>120</v>
      </c>
      <c r="L616" s="260"/>
      <c r="M616" s="259" t="e">
        <f>IF(K616="nio",0,IF(K616&gt;0,K616*I616/O616,0))*VLOOKUP(B616,'2-Kosten per locatie'!$A$14:$C$21,3,FALSE)</f>
        <v>#DIV/0!</v>
      </c>
      <c r="N616" s="259">
        <f>IF(L616&gt;0,L616*I616/P616,0)*VLOOKUP(B616,'2-Kosten per locatie'!$A$14:$C$21,3,FALSE)</f>
        <v>0</v>
      </c>
      <c r="O616" s="332">
        <f>IF(K616="nio",0,IF(K616&gt;0,VLOOKUP(G616,'3-Productie normen'!A:L,VLOOKUP(K616,'3-Productie normen'!$B$34:$C$41,2,FALSE),FALSE)))</f>
        <v>0</v>
      </c>
      <c r="P616" s="332">
        <f t="shared" si="29"/>
        <v>0</v>
      </c>
      <c r="Q616" s="333"/>
      <c r="S616" s="334">
        <f t="shared" si="30"/>
        <v>7609.2</v>
      </c>
    </row>
    <row r="617" spans="1:19" ht="14.1" customHeight="1">
      <c r="A617" s="74">
        <v>617</v>
      </c>
      <c r="B617" s="300" t="s">
        <v>34</v>
      </c>
      <c r="C617" s="300" t="s">
        <v>501</v>
      </c>
      <c r="D617" s="86" t="s">
        <v>746</v>
      </c>
      <c r="E617" s="256" t="s">
        <v>753</v>
      </c>
      <c r="F617" s="86" t="s">
        <v>194</v>
      </c>
      <c r="G617" s="86" t="s">
        <v>65</v>
      </c>
      <c r="H617" s="70" t="s">
        <v>113</v>
      </c>
      <c r="I617" s="249">
        <v>74.849999999999994</v>
      </c>
      <c r="J617" s="331">
        <f t="shared" si="28"/>
        <v>120</v>
      </c>
      <c r="K617" s="260">
        <v>120</v>
      </c>
      <c r="L617" s="260"/>
      <c r="M617" s="259" t="e">
        <f>IF(K617="nio",0,IF(K617&gt;0,K617*I617/O617,0))*VLOOKUP(B617,'2-Kosten per locatie'!$A$14:$C$21,3,FALSE)</f>
        <v>#DIV/0!</v>
      </c>
      <c r="N617" s="259">
        <f>IF(L617&gt;0,L617*I617/P617,0)*VLOOKUP(B617,'2-Kosten per locatie'!$A$14:$C$21,3,FALSE)</f>
        <v>0</v>
      </c>
      <c r="O617" s="332">
        <f>IF(K617="nio",0,IF(K617&gt;0,VLOOKUP(G617,'3-Productie normen'!A:L,VLOOKUP(K617,'3-Productie normen'!$B$34:$C$41,2,FALSE),FALSE)))</f>
        <v>0</v>
      </c>
      <c r="P617" s="332">
        <f t="shared" si="29"/>
        <v>0</v>
      </c>
      <c r="Q617" s="333"/>
      <c r="S617" s="334">
        <f t="shared" si="30"/>
        <v>8982</v>
      </c>
    </row>
    <row r="618" spans="1:19" ht="14.1" customHeight="1">
      <c r="A618" s="74">
        <v>618</v>
      </c>
      <c r="B618" s="300" t="s">
        <v>34</v>
      </c>
      <c r="C618" s="300" t="s">
        <v>501</v>
      </c>
      <c r="D618" s="86" t="s">
        <v>746</v>
      </c>
      <c r="E618" s="256" t="s">
        <v>754</v>
      </c>
      <c r="F618" s="86" t="s">
        <v>279</v>
      </c>
      <c r="G618" s="86" t="s">
        <v>64</v>
      </c>
      <c r="H618" s="70" t="s">
        <v>113</v>
      </c>
      <c r="I618" s="249">
        <v>37.76</v>
      </c>
      <c r="J618" s="331">
        <f t="shared" si="28"/>
        <v>120</v>
      </c>
      <c r="K618" s="260">
        <v>120</v>
      </c>
      <c r="L618" s="260"/>
      <c r="M618" s="259" t="e">
        <f>IF(K618="nio",0,IF(K618&gt;0,K618*I618/O618,0))*VLOOKUP(B618,'2-Kosten per locatie'!$A$14:$C$21,3,FALSE)</f>
        <v>#DIV/0!</v>
      </c>
      <c r="N618" s="259">
        <f>IF(L618&gt;0,L618*I618/P618,0)*VLOOKUP(B618,'2-Kosten per locatie'!$A$14:$C$21,3,FALSE)</f>
        <v>0</v>
      </c>
      <c r="O618" s="332">
        <f>IF(K618="nio",0,IF(K618&gt;0,VLOOKUP(G618,'3-Productie normen'!A:L,VLOOKUP(K618,'3-Productie normen'!$B$34:$C$41,2,FALSE),FALSE)))</f>
        <v>0</v>
      </c>
      <c r="P618" s="332">
        <f t="shared" si="29"/>
        <v>0</v>
      </c>
      <c r="Q618" s="333"/>
      <c r="S618" s="334">
        <f t="shared" si="30"/>
        <v>4531.2</v>
      </c>
    </row>
    <row r="619" spans="1:19" ht="14.1" customHeight="1">
      <c r="A619" s="74">
        <v>619</v>
      </c>
      <c r="B619" s="300" t="s">
        <v>34</v>
      </c>
      <c r="C619" s="300" t="s">
        <v>501</v>
      </c>
      <c r="D619" s="86" t="s">
        <v>746</v>
      </c>
      <c r="E619" s="256" t="s">
        <v>755</v>
      </c>
      <c r="F619" s="86" t="s">
        <v>279</v>
      </c>
      <c r="G619" s="86" t="s">
        <v>64</v>
      </c>
      <c r="H619" s="70" t="s">
        <v>113</v>
      </c>
      <c r="I619" s="249">
        <v>50.23</v>
      </c>
      <c r="J619" s="331">
        <f t="shared" si="28"/>
        <v>120</v>
      </c>
      <c r="K619" s="260">
        <v>120</v>
      </c>
      <c r="L619" s="260"/>
      <c r="M619" s="259" t="e">
        <f>IF(K619="nio",0,IF(K619&gt;0,K619*I619/O619,0))*VLOOKUP(B619,'2-Kosten per locatie'!$A$14:$C$21,3,FALSE)</f>
        <v>#DIV/0!</v>
      </c>
      <c r="N619" s="259">
        <f>IF(L619&gt;0,L619*I619/P619,0)*VLOOKUP(B619,'2-Kosten per locatie'!$A$14:$C$21,3,FALSE)</f>
        <v>0</v>
      </c>
      <c r="O619" s="332">
        <f>IF(K619="nio",0,IF(K619&gt;0,VLOOKUP(G619,'3-Productie normen'!A:L,VLOOKUP(K619,'3-Productie normen'!$B$34:$C$41,2,FALSE),FALSE)))</f>
        <v>0</v>
      </c>
      <c r="P619" s="332">
        <f t="shared" si="29"/>
        <v>0</v>
      </c>
      <c r="Q619" s="333"/>
      <c r="S619" s="334">
        <f t="shared" si="30"/>
        <v>6027.5999999999995</v>
      </c>
    </row>
    <row r="620" spans="1:19" ht="14.1" customHeight="1">
      <c r="A620" s="74">
        <v>620</v>
      </c>
      <c r="B620" s="300" t="s">
        <v>34</v>
      </c>
      <c r="C620" s="300" t="s">
        <v>501</v>
      </c>
      <c r="D620" s="86" t="s">
        <v>746</v>
      </c>
      <c r="E620" s="256" t="s">
        <v>756</v>
      </c>
      <c r="F620" s="86" t="s">
        <v>279</v>
      </c>
      <c r="G620" s="86" t="s">
        <v>64</v>
      </c>
      <c r="H620" s="70" t="s">
        <v>113</v>
      </c>
      <c r="I620" s="249">
        <v>63.91</v>
      </c>
      <c r="J620" s="331">
        <f t="shared" si="28"/>
        <v>120</v>
      </c>
      <c r="K620" s="260">
        <v>120</v>
      </c>
      <c r="L620" s="260"/>
      <c r="M620" s="259" t="e">
        <f>IF(K620="nio",0,IF(K620&gt;0,K620*I620/O620,0))*VLOOKUP(B620,'2-Kosten per locatie'!$A$14:$C$21,3,FALSE)</f>
        <v>#DIV/0!</v>
      </c>
      <c r="N620" s="259">
        <f>IF(L620&gt;0,L620*I620/P620,0)*VLOOKUP(B620,'2-Kosten per locatie'!$A$14:$C$21,3,FALSE)</f>
        <v>0</v>
      </c>
      <c r="O620" s="332">
        <f>IF(K620="nio",0,IF(K620&gt;0,VLOOKUP(G620,'3-Productie normen'!A:L,VLOOKUP(K620,'3-Productie normen'!$B$34:$C$41,2,FALSE),FALSE)))</f>
        <v>0</v>
      </c>
      <c r="P620" s="332">
        <f t="shared" si="29"/>
        <v>0</v>
      </c>
      <c r="Q620" s="333"/>
      <c r="S620" s="334">
        <f t="shared" si="30"/>
        <v>7669.2</v>
      </c>
    </row>
    <row r="621" spans="1:19" ht="14.1" customHeight="1">
      <c r="A621" s="74">
        <v>621</v>
      </c>
      <c r="B621" s="300" t="s">
        <v>34</v>
      </c>
      <c r="C621" s="300" t="s">
        <v>501</v>
      </c>
      <c r="D621" s="86" t="s">
        <v>746</v>
      </c>
      <c r="E621" s="256" t="s">
        <v>757</v>
      </c>
      <c r="F621" s="86" t="s">
        <v>505</v>
      </c>
      <c r="G621" s="86" t="s">
        <v>61</v>
      </c>
      <c r="H621" s="86" t="s">
        <v>145</v>
      </c>
      <c r="I621" s="249">
        <v>16.52</v>
      </c>
      <c r="J621" s="331">
        <f t="shared" si="28"/>
        <v>400</v>
      </c>
      <c r="K621" s="260">
        <v>200</v>
      </c>
      <c r="L621" s="260">
        <v>200</v>
      </c>
      <c r="M621" s="259" t="e">
        <f>IF(K621="nio",0,IF(K621&gt;0,K621*I621/O621,0))*VLOOKUP(B621,'2-Kosten per locatie'!$A$14:$C$21,3,FALSE)</f>
        <v>#DIV/0!</v>
      </c>
      <c r="N621" s="259" t="e">
        <f>IF(L621&gt;0,L621*I621/P621,0)*VLOOKUP(B621,'2-Kosten per locatie'!$A$14:$C$21,3,FALSE)</f>
        <v>#DIV/0!</v>
      </c>
      <c r="O621" s="332">
        <f>IF(K621="nio",0,IF(K621&gt;0,VLOOKUP(G621,'3-Productie normen'!A:L,VLOOKUP(K621,'3-Productie normen'!$B$34:$C$41,2,FALSE),FALSE)))</f>
        <v>0</v>
      </c>
      <c r="P621" s="332">
        <f t="shared" si="29"/>
        <v>0</v>
      </c>
      <c r="Q621" s="333"/>
      <c r="S621" s="334">
        <f t="shared" si="30"/>
        <v>6608</v>
      </c>
    </row>
    <row r="622" spans="1:19" ht="14.1" customHeight="1">
      <c r="A622" s="74">
        <v>622</v>
      </c>
      <c r="B622" s="300" t="s">
        <v>34</v>
      </c>
      <c r="C622" s="300" t="s">
        <v>501</v>
      </c>
      <c r="D622" s="86" t="s">
        <v>746</v>
      </c>
      <c r="E622" s="256" t="s">
        <v>758</v>
      </c>
      <c r="F622" s="86" t="s">
        <v>126</v>
      </c>
      <c r="G622" s="86" t="s">
        <v>69</v>
      </c>
      <c r="H622" s="70" t="s">
        <v>113</v>
      </c>
      <c r="I622" s="249">
        <v>24.94</v>
      </c>
      <c r="J622" s="331">
        <f t="shared" si="28"/>
        <v>200</v>
      </c>
      <c r="K622" s="260">
        <v>200</v>
      </c>
      <c r="L622" s="260"/>
      <c r="M622" s="259" t="e">
        <f>IF(K622="nio",0,IF(K622&gt;0,K622*I622/O622,0))*VLOOKUP(B622,'2-Kosten per locatie'!$A$14:$C$21,3,FALSE)</f>
        <v>#DIV/0!</v>
      </c>
      <c r="N622" s="259">
        <f>IF(L622&gt;0,L622*I622/P622,0)*VLOOKUP(B622,'2-Kosten per locatie'!$A$14:$C$21,3,FALSE)</f>
        <v>0</v>
      </c>
      <c r="O622" s="332">
        <f>IF(K622="nio",0,IF(K622&gt;0,VLOOKUP(G622,'3-Productie normen'!A:L,VLOOKUP(K622,'3-Productie normen'!$B$34:$C$41,2,FALSE),FALSE)))</f>
        <v>0</v>
      </c>
      <c r="P622" s="332">
        <f t="shared" si="29"/>
        <v>0</v>
      </c>
      <c r="Q622" s="333"/>
      <c r="S622" s="334">
        <f t="shared" si="30"/>
        <v>4988</v>
      </c>
    </row>
    <row r="623" spans="1:19" ht="14.1" customHeight="1">
      <c r="A623" s="74">
        <v>623</v>
      </c>
      <c r="B623" s="300" t="s">
        <v>34</v>
      </c>
      <c r="C623" s="300" t="s">
        <v>501</v>
      </c>
      <c r="D623" s="86" t="s">
        <v>746</v>
      </c>
      <c r="E623" s="256" t="s">
        <v>759</v>
      </c>
      <c r="F623" s="86" t="s">
        <v>583</v>
      </c>
      <c r="G623" s="86" t="s">
        <v>76</v>
      </c>
      <c r="H623" s="70" t="s">
        <v>113</v>
      </c>
      <c r="I623" s="249">
        <v>3.97</v>
      </c>
      <c r="J623" s="331">
        <f t="shared" si="28"/>
        <v>0</v>
      </c>
      <c r="K623" s="260" t="s">
        <v>120</v>
      </c>
      <c r="L623" s="260"/>
      <c r="M623" s="259">
        <f>IF(K623="nio",0,IF(K623&gt;0,K623*I623/O623,0))*VLOOKUP(B623,'2-Kosten per locatie'!$A$14:$C$21,3,FALSE)</f>
        <v>0</v>
      </c>
      <c r="N623" s="259">
        <f>IF(L623&gt;0,L623*I623/P623,0)*VLOOKUP(B623,'2-Kosten per locatie'!$A$14:$C$21,3,FALSE)</f>
        <v>0</v>
      </c>
      <c r="O623" s="332">
        <f>IF(K623="nio",0,IF(K623&gt;0,VLOOKUP(G623,'3-Productie normen'!A:L,VLOOKUP(K623,'3-Productie normen'!$B$34:$C$41,2,FALSE),FALSE)))</f>
        <v>0</v>
      </c>
      <c r="P623" s="332">
        <f t="shared" si="29"/>
        <v>0</v>
      </c>
      <c r="Q623" s="333"/>
      <c r="S623" s="334">
        <f t="shared" si="30"/>
        <v>0</v>
      </c>
    </row>
    <row r="624" spans="1:19" ht="14.1" customHeight="1">
      <c r="A624" s="74">
        <v>624</v>
      </c>
      <c r="B624" s="300" t="s">
        <v>34</v>
      </c>
      <c r="C624" s="300" t="s">
        <v>501</v>
      </c>
      <c r="D624" s="86" t="s">
        <v>746</v>
      </c>
      <c r="E624" s="256" t="s">
        <v>760</v>
      </c>
      <c r="F624" s="86" t="s">
        <v>190</v>
      </c>
      <c r="G624" s="86" t="s">
        <v>66</v>
      </c>
      <c r="H624" s="70" t="s">
        <v>113</v>
      </c>
      <c r="I624" s="249">
        <v>89.83</v>
      </c>
      <c r="J624" s="331">
        <f t="shared" si="28"/>
        <v>120</v>
      </c>
      <c r="K624" s="260">
        <v>120</v>
      </c>
      <c r="L624" s="260"/>
      <c r="M624" s="259" t="e">
        <f>IF(K624="nio",0,IF(K624&gt;0,K624*I624/O624,0))*VLOOKUP(B624,'2-Kosten per locatie'!$A$14:$C$21,3,FALSE)</f>
        <v>#DIV/0!</v>
      </c>
      <c r="N624" s="259">
        <f>IF(L624&gt;0,L624*I624/P624,0)*VLOOKUP(B624,'2-Kosten per locatie'!$A$14:$C$21,3,FALSE)</f>
        <v>0</v>
      </c>
      <c r="O624" s="332">
        <f>IF(K624="nio",0,IF(K624&gt;0,VLOOKUP(G624,'3-Productie normen'!A:L,VLOOKUP(K624,'3-Productie normen'!$B$34:$C$41,2,FALSE),FALSE)))</f>
        <v>0</v>
      </c>
      <c r="P624" s="332">
        <f t="shared" si="29"/>
        <v>0</v>
      </c>
      <c r="Q624" s="333"/>
      <c r="S624" s="334">
        <f t="shared" si="30"/>
        <v>10779.6</v>
      </c>
    </row>
    <row r="625" spans="1:19" ht="14.1" customHeight="1">
      <c r="A625" s="74">
        <v>625</v>
      </c>
      <c r="B625" s="300" t="s">
        <v>34</v>
      </c>
      <c r="C625" s="300" t="s">
        <v>501</v>
      </c>
      <c r="D625" s="86" t="s">
        <v>746</v>
      </c>
      <c r="E625" s="256" t="s">
        <v>761</v>
      </c>
      <c r="F625" s="86" t="s">
        <v>507</v>
      </c>
      <c r="G625" s="86" t="s">
        <v>61</v>
      </c>
      <c r="H625" s="86" t="s">
        <v>145</v>
      </c>
      <c r="I625" s="249">
        <v>16.52</v>
      </c>
      <c r="J625" s="331">
        <f t="shared" si="28"/>
        <v>400</v>
      </c>
      <c r="K625" s="260">
        <v>200</v>
      </c>
      <c r="L625" s="260">
        <v>200</v>
      </c>
      <c r="M625" s="259" t="e">
        <f>IF(K625="nio",0,IF(K625&gt;0,K625*I625/O625,0))*VLOOKUP(B625,'2-Kosten per locatie'!$A$14:$C$21,3,FALSE)</f>
        <v>#DIV/0!</v>
      </c>
      <c r="N625" s="259" t="e">
        <f>IF(L625&gt;0,L625*I625/P625,0)*VLOOKUP(B625,'2-Kosten per locatie'!$A$14:$C$21,3,FALSE)</f>
        <v>#DIV/0!</v>
      </c>
      <c r="O625" s="332">
        <f>IF(K625="nio",0,IF(K625&gt;0,VLOOKUP(G625,'3-Productie normen'!A:L,VLOOKUP(K625,'3-Productie normen'!$B$34:$C$41,2,FALSE),FALSE)))</f>
        <v>0</v>
      </c>
      <c r="P625" s="332">
        <f t="shared" si="29"/>
        <v>0</v>
      </c>
      <c r="Q625" s="333"/>
      <c r="S625" s="334">
        <f t="shared" si="30"/>
        <v>6608</v>
      </c>
    </row>
    <row r="626" spans="1:19" ht="14.1" customHeight="1">
      <c r="A626" s="74">
        <v>626</v>
      </c>
      <c r="B626" s="300" t="s">
        <v>34</v>
      </c>
      <c r="C626" s="300" t="s">
        <v>501</v>
      </c>
      <c r="D626" s="86" t="s">
        <v>746</v>
      </c>
      <c r="E626" s="256" t="s">
        <v>762</v>
      </c>
      <c r="F626" s="86" t="s">
        <v>126</v>
      </c>
      <c r="G626" s="86" t="s">
        <v>69</v>
      </c>
      <c r="H626" s="70" t="s">
        <v>113</v>
      </c>
      <c r="I626" s="249">
        <v>33.68</v>
      </c>
      <c r="J626" s="331">
        <f t="shared" si="28"/>
        <v>200</v>
      </c>
      <c r="K626" s="260">
        <v>200</v>
      </c>
      <c r="L626" s="260"/>
      <c r="M626" s="259" t="e">
        <f>IF(K626="nio",0,IF(K626&gt;0,K626*I626/O626,0))*VLOOKUP(B626,'2-Kosten per locatie'!$A$14:$C$21,3,FALSE)</f>
        <v>#DIV/0!</v>
      </c>
      <c r="N626" s="259">
        <f>IF(L626&gt;0,L626*I626/P626,0)*VLOOKUP(B626,'2-Kosten per locatie'!$A$14:$C$21,3,FALSE)</f>
        <v>0</v>
      </c>
      <c r="O626" s="332">
        <f>IF(K626="nio",0,IF(K626&gt;0,VLOOKUP(G626,'3-Productie normen'!A:L,VLOOKUP(K626,'3-Productie normen'!$B$34:$C$41,2,FALSE),FALSE)))</f>
        <v>0</v>
      </c>
      <c r="P626" s="332">
        <f t="shared" si="29"/>
        <v>0</v>
      </c>
      <c r="Q626" s="333"/>
      <c r="S626" s="334">
        <f t="shared" si="30"/>
        <v>6736</v>
      </c>
    </row>
    <row r="627" spans="1:19" ht="14.1" customHeight="1">
      <c r="A627" s="74">
        <v>627</v>
      </c>
      <c r="B627" s="300" t="s">
        <v>34</v>
      </c>
      <c r="C627" s="300" t="s">
        <v>501</v>
      </c>
      <c r="D627" s="86" t="s">
        <v>746</v>
      </c>
      <c r="E627" s="256" t="s">
        <v>763</v>
      </c>
      <c r="F627" s="86" t="s">
        <v>325</v>
      </c>
      <c r="G627" s="86" t="s">
        <v>74</v>
      </c>
      <c r="H627" s="70" t="s">
        <v>113</v>
      </c>
      <c r="I627" s="249">
        <v>24.58</v>
      </c>
      <c r="J627" s="331">
        <f t="shared" si="28"/>
        <v>0</v>
      </c>
      <c r="K627" s="260" t="s">
        <v>120</v>
      </c>
      <c r="L627" s="260"/>
      <c r="M627" s="259">
        <f>IF(K627="nio",0,IF(K627&gt;0,K627*I627/O627,0))*VLOOKUP(B627,'2-Kosten per locatie'!$A$14:$C$21,3,FALSE)</f>
        <v>0</v>
      </c>
      <c r="N627" s="259">
        <f>IF(L627&gt;0,L627*I627/P627,0)*VLOOKUP(B627,'2-Kosten per locatie'!$A$14:$C$21,3,FALSE)</f>
        <v>0</v>
      </c>
      <c r="O627" s="332">
        <f>IF(K627="nio",0,IF(K627&gt;0,VLOOKUP(G627,'3-Productie normen'!A:L,VLOOKUP(K627,'3-Productie normen'!$B$34:$C$41,2,FALSE),FALSE)))</f>
        <v>0</v>
      </c>
      <c r="P627" s="332">
        <f t="shared" si="29"/>
        <v>0</v>
      </c>
      <c r="Q627" s="333"/>
      <c r="S627" s="334">
        <f t="shared" si="30"/>
        <v>0</v>
      </c>
    </row>
    <row r="628" spans="1:19" ht="14.1" customHeight="1">
      <c r="A628" s="74">
        <v>628</v>
      </c>
      <c r="B628" s="300" t="s">
        <v>34</v>
      </c>
      <c r="C628" s="300" t="s">
        <v>501</v>
      </c>
      <c r="D628" s="86" t="s">
        <v>746</v>
      </c>
      <c r="E628" s="256" t="s">
        <v>764</v>
      </c>
      <c r="F628" s="86" t="s">
        <v>190</v>
      </c>
      <c r="G628" s="86" t="s">
        <v>66</v>
      </c>
      <c r="H628" s="70" t="s">
        <v>113</v>
      </c>
      <c r="I628" s="249">
        <v>102.03</v>
      </c>
      <c r="J628" s="331">
        <f t="shared" si="28"/>
        <v>120</v>
      </c>
      <c r="K628" s="260">
        <v>120</v>
      </c>
      <c r="L628" s="260"/>
      <c r="M628" s="259" t="e">
        <f>IF(K628="nio",0,IF(K628&gt;0,K628*I628/O628,0))*VLOOKUP(B628,'2-Kosten per locatie'!$A$14:$C$21,3,FALSE)</f>
        <v>#DIV/0!</v>
      </c>
      <c r="N628" s="259">
        <f>IF(L628&gt;0,L628*I628/P628,0)*VLOOKUP(B628,'2-Kosten per locatie'!$A$14:$C$21,3,FALSE)</f>
        <v>0</v>
      </c>
      <c r="O628" s="332">
        <f>IF(K628="nio",0,IF(K628&gt;0,VLOOKUP(G628,'3-Productie normen'!A:L,VLOOKUP(K628,'3-Productie normen'!$B$34:$C$41,2,FALSE),FALSE)))</f>
        <v>0</v>
      </c>
      <c r="P628" s="332">
        <f t="shared" si="29"/>
        <v>0</v>
      </c>
      <c r="Q628" s="333"/>
      <c r="S628" s="334">
        <f t="shared" si="30"/>
        <v>12243.6</v>
      </c>
    </row>
    <row r="629" spans="1:19" ht="14.1" customHeight="1">
      <c r="A629" s="74">
        <v>629</v>
      </c>
      <c r="B629" s="300" t="s">
        <v>34</v>
      </c>
      <c r="C629" s="300" t="s">
        <v>501</v>
      </c>
      <c r="D629" s="86" t="s">
        <v>746</v>
      </c>
      <c r="E629" s="256" t="s">
        <v>765</v>
      </c>
      <c r="F629" s="86" t="s">
        <v>190</v>
      </c>
      <c r="G629" s="86" t="s">
        <v>66</v>
      </c>
      <c r="H629" s="70" t="s">
        <v>113</v>
      </c>
      <c r="I629" s="249">
        <v>76.239999999999995</v>
      </c>
      <c r="J629" s="331">
        <f t="shared" si="28"/>
        <v>120</v>
      </c>
      <c r="K629" s="260">
        <v>120</v>
      </c>
      <c r="L629" s="260"/>
      <c r="M629" s="259" t="e">
        <f>IF(K629="nio",0,IF(K629&gt;0,K629*I629/O629,0))*VLOOKUP(B629,'2-Kosten per locatie'!$A$14:$C$21,3,FALSE)</f>
        <v>#DIV/0!</v>
      </c>
      <c r="N629" s="259">
        <f>IF(L629&gt;0,L629*I629/P629,0)*VLOOKUP(B629,'2-Kosten per locatie'!$A$14:$C$21,3,FALSE)</f>
        <v>0</v>
      </c>
      <c r="O629" s="332">
        <f>IF(K629="nio",0,IF(K629&gt;0,VLOOKUP(G629,'3-Productie normen'!A:L,VLOOKUP(K629,'3-Productie normen'!$B$34:$C$41,2,FALSE),FALSE)))</f>
        <v>0</v>
      </c>
      <c r="P629" s="332">
        <f t="shared" si="29"/>
        <v>0</v>
      </c>
      <c r="Q629" s="333"/>
      <c r="S629" s="334">
        <f t="shared" si="30"/>
        <v>9148.7999999999993</v>
      </c>
    </row>
    <row r="630" spans="1:19" ht="14.1" customHeight="1">
      <c r="A630" s="74">
        <v>630</v>
      </c>
      <c r="B630" s="300" t="s">
        <v>34</v>
      </c>
      <c r="C630" s="300" t="s">
        <v>501</v>
      </c>
      <c r="D630" s="86" t="s">
        <v>746</v>
      </c>
      <c r="E630" s="256" t="s">
        <v>766</v>
      </c>
      <c r="F630" s="86" t="s">
        <v>194</v>
      </c>
      <c r="G630" s="86" t="s">
        <v>65</v>
      </c>
      <c r="H630" s="70" t="s">
        <v>113</v>
      </c>
      <c r="I630" s="249">
        <v>75.88</v>
      </c>
      <c r="J630" s="331">
        <f t="shared" si="28"/>
        <v>120</v>
      </c>
      <c r="K630" s="260">
        <v>120</v>
      </c>
      <c r="L630" s="260"/>
      <c r="M630" s="259" t="e">
        <f>IF(K630="nio",0,IF(K630&gt;0,K630*I630/O630,0))*VLOOKUP(B630,'2-Kosten per locatie'!$A$14:$C$21,3,FALSE)</f>
        <v>#DIV/0!</v>
      </c>
      <c r="N630" s="259">
        <f>IF(L630&gt;0,L630*I630/P630,0)*VLOOKUP(B630,'2-Kosten per locatie'!$A$14:$C$21,3,FALSE)</f>
        <v>0</v>
      </c>
      <c r="O630" s="332">
        <f>IF(K630="nio",0,IF(K630&gt;0,VLOOKUP(G630,'3-Productie normen'!A:L,VLOOKUP(K630,'3-Productie normen'!$B$34:$C$41,2,FALSE),FALSE)))</f>
        <v>0</v>
      </c>
      <c r="P630" s="332">
        <f t="shared" si="29"/>
        <v>0</v>
      </c>
      <c r="Q630" s="333"/>
      <c r="S630" s="334">
        <f t="shared" si="30"/>
        <v>9105.5999999999985</v>
      </c>
    </row>
    <row r="631" spans="1:19" ht="14.1" customHeight="1">
      <c r="A631" s="74">
        <v>631</v>
      </c>
      <c r="B631" s="300" t="s">
        <v>34</v>
      </c>
      <c r="C631" s="300" t="s">
        <v>501</v>
      </c>
      <c r="D631" s="86" t="s">
        <v>746</v>
      </c>
      <c r="E631" s="256" t="s">
        <v>767</v>
      </c>
      <c r="F631" s="86" t="s">
        <v>563</v>
      </c>
      <c r="G631" s="86" t="s">
        <v>74</v>
      </c>
      <c r="H631" s="70" t="s">
        <v>113</v>
      </c>
      <c r="I631" s="249">
        <v>33.340000000000003</v>
      </c>
      <c r="J631" s="331">
        <f t="shared" si="28"/>
        <v>0</v>
      </c>
      <c r="K631" s="260" t="s">
        <v>120</v>
      </c>
      <c r="L631" s="260"/>
      <c r="M631" s="259">
        <f>IF(K631="nio",0,IF(K631&gt;0,K631*I631/O631,0))*VLOOKUP(B631,'2-Kosten per locatie'!$A$14:$C$21,3,FALSE)</f>
        <v>0</v>
      </c>
      <c r="N631" s="259">
        <f>IF(L631&gt;0,L631*I631/P631,0)*VLOOKUP(B631,'2-Kosten per locatie'!$A$14:$C$21,3,FALSE)</f>
        <v>0</v>
      </c>
      <c r="O631" s="332">
        <f>IF(K631="nio",0,IF(K631&gt;0,VLOOKUP(G631,'3-Productie normen'!A:L,VLOOKUP(K631,'3-Productie normen'!$B$34:$C$41,2,FALSE),FALSE)))</f>
        <v>0</v>
      </c>
      <c r="P631" s="332">
        <f t="shared" si="29"/>
        <v>0</v>
      </c>
      <c r="Q631" s="333"/>
      <c r="S631" s="334">
        <f t="shared" si="30"/>
        <v>0</v>
      </c>
    </row>
    <row r="632" spans="1:19" ht="14.1" customHeight="1">
      <c r="A632" s="74">
        <v>632</v>
      </c>
      <c r="B632" s="300" t="s">
        <v>34</v>
      </c>
      <c r="C632" s="300" t="s">
        <v>501</v>
      </c>
      <c r="D632" s="86" t="s">
        <v>746</v>
      </c>
      <c r="E632" s="256" t="s">
        <v>768</v>
      </c>
      <c r="F632" s="86" t="s">
        <v>583</v>
      </c>
      <c r="G632" s="86" t="s">
        <v>76</v>
      </c>
      <c r="H632" s="70" t="s">
        <v>113</v>
      </c>
      <c r="I632" s="249">
        <v>3.97</v>
      </c>
      <c r="J632" s="331">
        <f t="shared" si="28"/>
        <v>0</v>
      </c>
      <c r="K632" s="260" t="s">
        <v>120</v>
      </c>
      <c r="L632" s="260"/>
      <c r="M632" s="259">
        <f>IF(K632="nio",0,IF(K632&gt;0,K632*I632/O632,0))*VLOOKUP(B632,'2-Kosten per locatie'!$A$14:$C$21,3,FALSE)</f>
        <v>0</v>
      </c>
      <c r="N632" s="259">
        <f>IF(L632&gt;0,L632*I632/P632,0)*VLOOKUP(B632,'2-Kosten per locatie'!$A$14:$C$21,3,FALSE)</f>
        <v>0</v>
      </c>
      <c r="O632" s="332">
        <f>IF(K632="nio",0,IF(K632&gt;0,VLOOKUP(G632,'3-Productie normen'!A:L,VLOOKUP(K632,'3-Productie normen'!$B$34:$C$41,2,FALSE),FALSE)))</f>
        <v>0</v>
      </c>
      <c r="P632" s="332">
        <f t="shared" si="29"/>
        <v>0</v>
      </c>
      <c r="Q632" s="333"/>
      <c r="S632" s="334">
        <f t="shared" si="30"/>
        <v>0</v>
      </c>
    </row>
    <row r="633" spans="1:19" ht="14.1" customHeight="1">
      <c r="A633" s="74">
        <v>633</v>
      </c>
      <c r="B633" s="300" t="s">
        <v>34</v>
      </c>
      <c r="C633" s="300" t="s">
        <v>501</v>
      </c>
      <c r="D633" s="86" t="s">
        <v>769</v>
      </c>
      <c r="E633" s="256" t="s">
        <v>770</v>
      </c>
      <c r="F633" s="86" t="s">
        <v>194</v>
      </c>
      <c r="G633" s="86" t="s">
        <v>65</v>
      </c>
      <c r="H633" s="70" t="s">
        <v>113</v>
      </c>
      <c r="I633" s="249">
        <v>76.239999999999995</v>
      </c>
      <c r="J633" s="331">
        <f t="shared" si="28"/>
        <v>120</v>
      </c>
      <c r="K633" s="260">
        <v>120</v>
      </c>
      <c r="L633" s="260"/>
      <c r="M633" s="259" t="e">
        <f>IF(K633="nio",0,IF(K633&gt;0,K633*I633/O633,0))*VLOOKUP(B633,'2-Kosten per locatie'!$A$14:$C$21,3,FALSE)</f>
        <v>#DIV/0!</v>
      </c>
      <c r="N633" s="259">
        <f>IF(L633&gt;0,L633*I633/P633,0)*VLOOKUP(B633,'2-Kosten per locatie'!$A$14:$C$21,3,FALSE)</f>
        <v>0</v>
      </c>
      <c r="O633" s="332">
        <f>IF(K633="nio",0,IF(K633&gt;0,VLOOKUP(G633,'3-Productie normen'!A:L,VLOOKUP(K633,'3-Productie normen'!$B$34:$C$41,2,FALSE),FALSE)))</f>
        <v>0</v>
      </c>
      <c r="P633" s="332">
        <f t="shared" si="29"/>
        <v>0</v>
      </c>
      <c r="Q633" s="333"/>
      <c r="S633" s="334">
        <f t="shared" si="30"/>
        <v>9148.7999999999993</v>
      </c>
    </row>
    <row r="634" spans="1:19" ht="14.1" customHeight="1">
      <c r="A634" s="74">
        <v>634</v>
      </c>
      <c r="B634" s="300" t="s">
        <v>34</v>
      </c>
      <c r="C634" s="300" t="s">
        <v>501</v>
      </c>
      <c r="D634" s="86" t="s">
        <v>769</v>
      </c>
      <c r="E634" s="256" t="s">
        <v>771</v>
      </c>
      <c r="F634" s="86" t="s">
        <v>279</v>
      </c>
      <c r="G634" s="86" t="s">
        <v>64</v>
      </c>
      <c r="H634" s="70" t="s">
        <v>113</v>
      </c>
      <c r="I634" s="249">
        <v>50.59</v>
      </c>
      <c r="J634" s="331">
        <f t="shared" si="28"/>
        <v>120</v>
      </c>
      <c r="K634" s="260">
        <v>120</v>
      </c>
      <c r="L634" s="260"/>
      <c r="M634" s="259" t="e">
        <f>IF(K634="nio",0,IF(K634&gt;0,K634*I634/O634,0))*VLOOKUP(B634,'2-Kosten per locatie'!$A$14:$C$21,3,FALSE)</f>
        <v>#DIV/0!</v>
      </c>
      <c r="N634" s="259">
        <f>IF(L634&gt;0,L634*I634/P634,0)*VLOOKUP(B634,'2-Kosten per locatie'!$A$14:$C$21,3,FALSE)</f>
        <v>0</v>
      </c>
      <c r="O634" s="332">
        <f>IF(K634="nio",0,IF(K634&gt;0,VLOOKUP(G634,'3-Productie normen'!A:L,VLOOKUP(K634,'3-Productie normen'!$B$34:$C$41,2,FALSE),FALSE)))</f>
        <v>0</v>
      </c>
      <c r="P634" s="332">
        <f t="shared" si="29"/>
        <v>0</v>
      </c>
      <c r="Q634" s="333"/>
      <c r="S634" s="334">
        <f t="shared" si="30"/>
        <v>6070.8</v>
      </c>
    </row>
    <row r="635" spans="1:19" ht="14.1" customHeight="1">
      <c r="A635" s="74">
        <v>635</v>
      </c>
      <c r="B635" s="300" t="s">
        <v>34</v>
      </c>
      <c r="C635" s="300" t="s">
        <v>501</v>
      </c>
      <c r="D635" s="86" t="s">
        <v>769</v>
      </c>
      <c r="E635" s="256" t="s">
        <v>772</v>
      </c>
      <c r="F635" s="86" t="s">
        <v>620</v>
      </c>
      <c r="G635" s="86" t="s">
        <v>68</v>
      </c>
      <c r="H635" s="70" t="s">
        <v>113</v>
      </c>
      <c r="I635" s="249">
        <v>24.58</v>
      </c>
      <c r="J635" s="331">
        <f t="shared" si="28"/>
        <v>120</v>
      </c>
      <c r="K635" s="260">
        <v>120</v>
      </c>
      <c r="L635" s="260"/>
      <c r="M635" s="259" t="e">
        <f>IF(K635="nio",0,IF(K635&gt;0,K635*I635/O635,0))*VLOOKUP(B635,'2-Kosten per locatie'!$A$14:$C$21,3,FALSE)</f>
        <v>#DIV/0!</v>
      </c>
      <c r="N635" s="259">
        <f>IF(L635&gt;0,L635*I635/P635,0)*VLOOKUP(B635,'2-Kosten per locatie'!$A$14:$C$21,3,FALSE)</f>
        <v>0</v>
      </c>
      <c r="O635" s="332">
        <f>IF(K635="nio",0,IF(K635&gt;0,VLOOKUP(G635,'3-Productie normen'!A:L,VLOOKUP(K635,'3-Productie normen'!$B$34:$C$41,2,FALSE),FALSE)))</f>
        <v>0</v>
      </c>
      <c r="P635" s="332">
        <f t="shared" si="29"/>
        <v>0</v>
      </c>
      <c r="Q635" s="333"/>
      <c r="S635" s="334">
        <f t="shared" si="30"/>
        <v>2949.6</v>
      </c>
    </row>
    <row r="636" spans="1:19" ht="14.1" customHeight="1">
      <c r="A636" s="74">
        <v>636</v>
      </c>
      <c r="B636" s="300" t="s">
        <v>34</v>
      </c>
      <c r="C636" s="300" t="s">
        <v>501</v>
      </c>
      <c r="D636" s="86" t="s">
        <v>769</v>
      </c>
      <c r="E636" s="256" t="s">
        <v>773</v>
      </c>
      <c r="F636" s="86" t="s">
        <v>774</v>
      </c>
      <c r="G636" s="86" t="s">
        <v>76</v>
      </c>
      <c r="H636" s="70" t="s">
        <v>113</v>
      </c>
      <c r="I636" s="249">
        <v>11.4</v>
      </c>
      <c r="J636" s="331">
        <f t="shared" si="28"/>
        <v>0</v>
      </c>
      <c r="K636" s="260" t="s">
        <v>120</v>
      </c>
      <c r="L636" s="260"/>
      <c r="M636" s="259">
        <f>IF(K636="nio",0,IF(K636&gt;0,K636*I636/O636,0))*VLOOKUP(B636,'2-Kosten per locatie'!$A$14:$C$21,3,FALSE)</f>
        <v>0</v>
      </c>
      <c r="N636" s="259">
        <f>IF(L636&gt;0,L636*I636/P636,0)*VLOOKUP(B636,'2-Kosten per locatie'!$A$14:$C$21,3,FALSE)</f>
        <v>0</v>
      </c>
      <c r="O636" s="332">
        <f>IF(K636="nio",0,IF(K636&gt;0,VLOOKUP(G636,'3-Productie normen'!A:L,VLOOKUP(K636,'3-Productie normen'!$B$34:$C$41,2,FALSE),FALSE)))</f>
        <v>0</v>
      </c>
      <c r="P636" s="332">
        <f t="shared" si="29"/>
        <v>0</v>
      </c>
      <c r="Q636" s="333"/>
      <c r="S636" s="334">
        <f t="shared" si="30"/>
        <v>0</v>
      </c>
    </row>
    <row r="637" spans="1:19" ht="14.1" customHeight="1">
      <c r="A637" s="74">
        <v>637</v>
      </c>
      <c r="B637" s="300" t="s">
        <v>34</v>
      </c>
      <c r="C637" s="300" t="s">
        <v>501</v>
      </c>
      <c r="D637" s="86" t="s">
        <v>769</v>
      </c>
      <c r="E637" s="256" t="s">
        <v>775</v>
      </c>
      <c r="F637" s="86" t="s">
        <v>194</v>
      </c>
      <c r="G637" s="86" t="s">
        <v>65</v>
      </c>
      <c r="H637" s="70" t="s">
        <v>113</v>
      </c>
      <c r="I637" s="249">
        <v>63.41</v>
      </c>
      <c r="J637" s="331">
        <f t="shared" si="28"/>
        <v>120</v>
      </c>
      <c r="K637" s="260">
        <v>120</v>
      </c>
      <c r="L637" s="260"/>
      <c r="M637" s="259" t="e">
        <f>IF(K637="nio",0,IF(K637&gt;0,K637*I637/O637,0))*VLOOKUP(B637,'2-Kosten per locatie'!$A$14:$C$21,3,FALSE)</f>
        <v>#DIV/0!</v>
      </c>
      <c r="N637" s="259">
        <f>IF(L637&gt;0,L637*I637/P637,0)*VLOOKUP(B637,'2-Kosten per locatie'!$A$14:$C$21,3,FALSE)</f>
        <v>0</v>
      </c>
      <c r="O637" s="332">
        <f>IF(K637="nio",0,IF(K637&gt;0,VLOOKUP(G637,'3-Productie normen'!A:L,VLOOKUP(K637,'3-Productie normen'!$B$34:$C$41,2,FALSE),FALSE)))</f>
        <v>0</v>
      </c>
      <c r="P637" s="332">
        <f t="shared" si="29"/>
        <v>0</v>
      </c>
      <c r="Q637" s="333"/>
      <c r="S637" s="334">
        <f t="shared" si="30"/>
        <v>7609.2</v>
      </c>
    </row>
    <row r="638" spans="1:19" ht="14.1" customHeight="1">
      <c r="A638" s="74">
        <v>638</v>
      </c>
      <c r="B638" s="300" t="s">
        <v>34</v>
      </c>
      <c r="C638" s="300" t="s">
        <v>501</v>
      </c>
      <c r="D638" s="86" t="s">
        <v>769</v>
      </c>
      <c r="E638" s="256" t="s">
        <v>776</v>
      </c>
      <c r="F638" s="86" t="s">
        <v>777</v>
      </c>
      <c r="G638" s="86" t="s">
        <v>69</v>
      </c>
      <c r="H638" s="70" t="s">
        <v>113</v>
      </c>
      <c r="I638" s="249">
        <v>24.65</v>
      </c>
      <c r="J638" s="331">
        <f t="shared" si="28"/>
        <v>200</v>
      </c>
      <c r="K638" s="260">
        <v>200</v>
      </c>
      <c r="L638" s="260"/>
      <c r="M638" s="259" t="e">
        <f>IF(K638="nio",0,IF(K638&gt;0,K638*I638/O638,0))*VLOOKUP(B638,'2-Kosten per locatie'!$A$14:$C$21,3,FALSE)</f>
        <v>#DIV/0!</v>
      </c>
      <c r="N638" s="259">
        <f>IF(L638&gt;0,L638*I638/P638,0)*VLOOKUP(B638,'2-Kosten per locatie'!$A$14:$C$21,3,FALSE)</f>
        <v>0</v>
      </c>
      <c r="O638" s="332">
        <f>IF(K638="nio",0,IF(K638&gt;0,VLOOKUP(G638,'3-Productie normen'!A:L,VLOOKUP(K638,'3-Productie normen'!$B$34:$C$41,2,FALSE),FALSE)))</f>
        <v>0</v>
      </c>
      <c r="P638" s="332">
        <f t="shared" si="29"/>
        <v>0</v>
      </c>
      <c r="Q638" s="333"/>
      <c r="S638" s="334">
        <f t="shared" si="30"/>
        <v>4930</v>
      </c>
    </row>
    <row r="639" spans="1:19" ht="14.1" customHeight="1">
      <c r="A639" s="74">
        <v>639</v>
      </c>
      <c r="B639" s="300" t="s">
        <v>34</v>
      </c>
      <c r="C639" s="300" t="s">
        <v>501</v>
      </c>
      <c r="D639" s="86" t="s">
        <v>769</v>
      </c>
      <c r="E639" s="256" t="s">
        <v>778</v>
      </c>
      <c r="F639" s="86" t="s">
        <v>194</v>
      </c>
      <c r="G639" s="86" t="s">
        <v>65</v>
      </c>
      <c r="H639" s="70" t="s">
        <v>113</v>
      </c>
      <c r="I639" s="249">
        <v>62.92</v>
      </c>
      <c r="J639" s="331">
        <f t="shared" si="28"/>
        <v>120</v>
      </c>
      <c r="K639" s="260">
        <v>120</v>
      </c>
      <c r="L639" s="260"/>
      <c r="M639" s="259" t="e">
        <f>IF(K639="nio",0,IF(K639&gt;0,K639*I639/O639,0))*VLOOKUP(B639,'2-Kosten per locatie'!$A$14:$C$21,3,FALSE)</f>
        <v>#DIV/0!</v>
      </c>
      <c r="N639" s="259">
        <f>IF(L639&gt;0,L639*I639/P639,0)*VLOOKUP(B639,'2-Kosten per locatie'!$A$14:$C$21,3,FALSE)</f>
        <v>0</v>
      </c>
      <c r="O639" s="332">
        <f>IF(K639="nio",0,IF(K639&gt;0,VLOOKUP(G639,'3-Productie normen'!A:L,VLOOKUP(K639,'3-Productie normen'!$B$34:$C$41,2,FALSE),FALSE)))</f>
        <v>0</v>
      </c>
      <c r="P639" s="332">
        <f t="shared" si="29"/>
        <v>0</v>
      </c>
      <c r="Q639" s="333"/>
      <c r="S639" s="334">
        <f t="shared" si="30"/>
        <v>7550.4000000000005</v>
      </c>
    </row>
    <row r="640" spans="1:19" ht="14.1" customHeight="1">
      <c r="A640" s="74">
        <v>640</v>
      </c>
      <c r="B640" s="300" t="s">
        <v>34</v>
      </c>
      <c r="C640" s="300" t="s">
        <v>501</v>
      </c>
      <c r="D640" s="86" t="s">
        <v>769</v>
      </c>
      <c r="E640" s="256" t="s">
        <v>779</v>
      </c>
      <c r="F640" s="86" t="s">
        <v>194</v>
      </c>
      <c r="G640" s="86" t="s">
        <v>65</v>
      </c>
      <c r="H640" s="70" t="s">
        <v>113</v>
      </c>
      <c r="I640" s="249">
        <v>63.06</v>
      </c>
      <c r="J640" s="331">
        <f t="shared" si="28"/>
        <v>120</v>
      </c>
      <c r="K640" s="260">
        <v>120</v>
      </c>
      <c r="L640" s="260"/>
      <c r="M640" s="259" t="e">
        <f>IF(K640="nio",0,IF(K640&gt;0,K640*I640/O640,0))*VLOOKUP(B640,'2-Kosten per locatie'!$A$14:$C$21,3,FALSE)</f>
        <v>#DIV/0!</v>
      </c>
      <c r="N640" s="259">
        <f>IF(L640&gt;0,L640*I640/P640,0)*VLOOKUP(B640,'2-Kosten per locatie'!$A$14:$C$21,3,FALSE)</f>
        <v>0</v>
      </c>
      <c r="O640" s="332">
        <f>IF(K640="nio",0,IF(K640&gt;0,VLOOKUP(G640,'3-Productie normen'!A:L,VLOOKUP(K640,'3-Productie normen'!$B$34:$C$41,2,FALSE),FALSE)))</f>
        <v>0</v>
      </c>
      <c r="P640" s="332">
        <f t="shared" si="29"/>
        <v>0</v>
      </c>
      <c r="Q640" s="333"/>
      <c r="S640" s="334">
        <f t="shared" si="30"/>
        <v>7567.2000000000007</v>
      </c>
    </row>
    <row r="641" spans="1:19" ht="14.1" customHeight="1">
      <c r="A641" s="74">
        <v>641</v>
      </c>
      <c r="B641" s="300" t="s">
        <v>34</v>
      </c>
      <c r="C641" s="300" t="s">
        <v>501</v>
      </c>
      <c r="D641" s="86" t="s">
        <v>769</v>
      </c>
      <c r="E641" s="256" t="s">
        <v>780</v>
      </c>
      <c r="F641" s="86" t="s">
        <v>279</v>
      </c>
      <c r="G641" s="86" t="s">
        <v>64</v>
      </c>
      <c r="H641" s="70" t="s">
        <v>113</v>
      </c>
      <c r="I641" s="249">
        <v>49.55</v>
      </c>
      <c r="J641" s="331">
        <f t="shared" si="28"/>
        <v>120</v>
      </c>
      <c r="K641" s="260">
        <v>120</v>
      </c>
      <c r="L641" s="260"/>
      <c r="M641" s="259" t="e">
        <f>IF(K641="nio",0,IF(K641&gt;0,K641*I641/O641,0))*VLOOKUP(B641,'2-Kosten per locatie'!$A$14:$C$21,3,FALSE)</f>
        <v>#DIV/0!</v>
      </c>
      <c r="N641" s="259">
        <f>IF(L641&gt;0,L641*I641/P641,0)*VLOOKUP(B641,'2-Kosten per locatie'!$A$14:$C$21,3,FALSE)</f>
        <v>0</v>
      </c>
      <c r="O641" s="332">
        <f>IF(K641="nio",0,IF(K641&gt;0,VLOOKUP(G641,'3-Productie normen'!A:L,VLOOKUP(K641,'3-Productie normen'!$B$34:$C$41,2,FALSE),FALSE)))</f>
        <v>0</v>
      </c>
      <c r="P641" s="332">
        <f t="shared" si="29"/>
        <v>0</v>
      </c>
      <c r="Q641" s="333"/>
      <c r="S641" s="334">
        <f t="shared" si="30"/>
        <v>5946</v>
      </c>
    </row>
    <row r="642" spans="1:19" ht="14.1" customHeight="1">
      <c r="A642" s="74">
        <v>642</v>
      </c>
      <c r="B642" s="300" t="s">
        <v>34</v>
      </c>
      <c r="C642" s="300" t="s">
        <v>501</v>
      </c>
      <c r="D642" s="86" t="s">
        <v>769</v>
      </c>
      <c r="E642" s="256" t="s">
        <v>781</v>
      </c>
      <c r="F642" s="86" t="s">
        <v>269</v>
      </c>
      <c r="G642" s="86" t="s">
        <v>67</v>
      </c>
      <c r="H642" s="70" t="s">
        <v>113</v>
      </c>
      <c r="I642" s="249">
        <v>89.6</v>
      </c>
      <c r="J642" s="331">
        <f t="shared" si="28"/>
        <v>120</v>
      </c>
      <c r="K642" s="260">
        <v>120</v>
      </c>
      <c r="L642" s="260"/>
      <c r="M642" s="259" t="e">
        <f>IF(K642="nio",0,IF(K642&gt;0,K642*I642/O642,0))*VLOOKUP(B642,'2-Kosten per locatie'!$A$14:$C$21,3,FALSE)</f>
        <v>#DIV/0!</v>
      </c>
      <c r="N642" s="259">
        <f>IF(L642&gt;0,L642*I642/P642,0)*VLOOKUP(B642,'2-Kosten per locatie'!$A$14:$C$21,3,FALSE)</f>
        <v>0</v>
      </c>
      <c r="O642" s="332">
        <f>IF(K642="nio",0,IF(K642&gt;0,VLOOKUP(G642,'3-Productie normen'!A:L,VLOOKUP(K642,'3-Productie normen'!$B$34:$C$41,2,FALSE),FALSE)))</f>
        <v>0</v>
      </c>
      <c r="P642" s="332">
        <f t="shared" si="29"/>
        <v>0</v>
      </c>
      <c r="Q642" s="333"/>
      <c r="S642" s="334">
        <f t="shared" si="30"/>
        <v>10752</v>
      </c>
    </row>
    <row r="643" spans="1:19" ht="14.1" customHeight="1">
      <c r="A643" s="74">
        <v>643</v>
      </c>
      <c r="B643" s="300" t="s">
        <v>34</v>
      </c>
      <c r="C643" s="300" t="s">
        <v>501</v>
      </c>
      <c r="D643" s="86" t="s">
        <v>769</v>
      </c>
      <c r="E643" s="256" t="s">
        <v>782</v>
      </c>
      <c r="F643" s="86" t="s">
        <v>505</v>
      </c>
      <c r="G643" s="86" t="s">
        <v>61</v>
      </c>
      <c r="H643" s="86" t="s">
        <v>145</v>
      </c>
      <c r="I643" s="249">
        <v>16.52</v>
      </c>
      <c r="J643" s="331">
        <f t="shared" si="28"/>
        <v>400</v>
      </c>
      <c r="K643" s="260">
        <v>200</v>
      </c>
      <c r="L643" s="260">
        <v>200</v>
      </c>
      <c r="M643" s="259" t="e">
        <f>IF(K643="nio",0,IF(K643&gt;0,K643*I643/O643,0))*VLOOKUP(B643,'2-Kosten per locatie'!$A$14:$C$21,3,FALSE)</f>
        <v>#DIV/0!</v>
      </c>
      <c r="N643" s="259" t="e">
        <f>IF(L643&gt;0,L643*I643/P643,0)*VLOOKUP(B643,'2-Kosten per locatie'!$A$14:$C$21,3,FALSE)</f>
        <v>#DIV/0!</v>
      </c>
      <c r="O643" s="332">
        <f>IF(K643="nio",0,IF(K643&gt;0,VLOOKUP(G643,'3-Productie normen'!A:L,VLOOKUP(K643,'3-Productie normen'!$B$34:$C$41,2,FALSE),FALSE)))</f>
        <v>0</v>
      </c>
      <c r="P643" s="332">
        <f t="shared" si="29"/>
        <v>0</v>
      </c>
      <c r="Q643" s="333"/>
      <c r="S643" s="334">
        <f t="shared" si="30"/>
        <v>6608</v>
      </c>
    </row>
    <row r="644" spans="1:19" ht="14.1" customHeight="1">
      <c r="A644" s="74">
        <v>644</v>
      </c>
      <c r="B644" s="300" t="s">
        <v>34</v>
      </c>
      <c r="C644" s="300" t="s">
        <v>501</v>
      </c>
      <c r="D644" s="86" t="s">
        <v>769</v>
      </c>
      <c r="E644" s="256" t="s">
        <v>783</v>
      </c>
      <c r="F644" s="86" t="s">
        <v>185</v>
      </c>
      <c r="G644" s="86" t="s">
        <v>74</v>
      </c>
      <c r="H644" s="70" t="s">
        <v>113</v>
      </c>
      <c r="I644" s="249">
        <v>25.01</v>
      </c>
      <c r="J644" s="331">
        <f t="shared" si="28"/>
        <v>0</v>
      </c>
      <c r="K644" s="260" t="s">
        <v>120</v>
      </c>
      <c r="L644" s="260"/>
      <c r="M644" s="259">
        <f>IF(K644="nio",0,IF(K644&gt;0,K644*I644/O644,0))*VLOOKUP(B644,'2-Kosten per locatie'!$A$14:$C$21,3,FALSE)</f>
        <v>0</v>
      </c>
      <c r="N644" s="259">
        <f>IF(L644&gt;0,L644*I644/P644,0)*VLOOKUP(B644,'2-Kosten per locatie'!$A$14:$C$21,3,FALSE)</f>
        <v>0</v>
      </c>
      <c r="O644" s="332">
        <f>IF(K644="nio",0,IF(K644&gt;0,VLOOKUP(G644,'3-Productie normen'!A:L,VLOOKUP(K644,'3-Productie normen'!$B$34:$C$41,2,FALSE),FALSE)))</f>
        <v>0</v>
      </c>
      <c r="P644" s="332">
        <f t="shared" si="29"/>
        <v>0</v>
      </c>
      <c r="Q644" s="333"/>
      <c r="S644" s="334">
        <f t="shared" si="30"/>
        <v>0</v>
      </c>
    </row>
    <row r="645" spans="1:19" ht="14.1" customHeight="1">
      <c r="A645" s="74">
        <v>645</v>
      </c>
      <c r="B645" s="300" t="s">
        <v>34</v>
      </c>
      <c r="C645" s="300" t="s">
        <v>501</v>
      </c>
      <c r="D645" s="86" t="s">
        <v>769</v>
      </c>
      <c r="E645" s="256" t="s">
        <v>784</v>
      </c>
      <c r="F645" s="86" t="s">
        <v>583</v>
      </c>
      <c r="G645" s="86" t="s">
        <v>76</v>
      </c>
      <c r="H645" s="70" t="s">
        <v>113</v>
      </c>
      <c r="I645" s="249">
        <v>3.97</v>
      </c>
      <c r="J645" s="331">
        <f t="shared" si="28"/>
        <v>0</v>
      </c>
      <c r="K645" s="260" t="s">
        <v>120</v>
      </c>
      <c r="L645" s="260"/>
      <c r="M645" s="259">
        <f>IF(K645="nio",0,IF(K645&gt;0,K645*I645/O645,0))*VLOOKUP(B645,'2-Kosten per locatie'!$A$14:$C$21,3,FALSE)</f>
        <v>0</v>
      </c>
      <c r="N645" s="259">
        <f>IF(L645&gt;0,L645*I645/P645,0)*VLOOKUP(B645,'2-Kosten per locatie'!$A$14:$C$21,3,FALSE)</f>
        <v>0</v>
      </c>
      <c r="O645" s="332">
        <f>IF(K645="nio",0,IF(K645&gt;0,VLOOKUP(G645,'3-Productie normen'!A:L,VLOOKUP(K645,'3-Productie normen'!$B$34:$C$41,2,FALSE),FALSE)))</f>
        <v>0</v>
      </c>
      <c r="P645" s="332">
        <f t="shared" si="29"/>
        <v>0</v>
      </c>
      <c r="Q645" s="333"/>
      <c r="S645" s="334">
        <f t="shared" si="30"/>
        <v>0</v>
      </c>
    </row>
    <row r="646" spans="1:19" ht="14.1" customHeight="1">
      <c r="A646" s="74">
        <v>646</v>
      </c>
      <c r="B646" s="300" t="s">
        <v>34</v>
      </c>
      <c r="C646" s="300" t="s">
        <v>501</v>
      </c>
      <c r="D646" s="86" t="s">
        <v>769</v>
      </c>
      <c r="E646" s="256" t="s">
        <v>785</v>
      </c>
      <c r="F646" s="86" t="s">
        <v>269</v>
      </c>
      <c r="G646" s="86" t="s">
        <v>67</v>
      </c>
      <c r="H646" s="70" t="s">
        <v>113</v>
      </c>
      <c r="I646" s="249">
        <v>63.09</v>
      </c>
      <c r="J646" s="331">
        <f t="shared" si="28"/>
        <v>120</v>
      </c>
      <c r="K646" s="260">
        <v>120</v>
      </c>
      <c r="L646" s="260"/>
      <c r="M646" s="259" t="e">
        <f>IF(K646="nio",0,IF(K646&gt;0,K646*I646/O646,0))*VLOOKUP(B646,'2-Kosten per locatie'!$A$14:$C$21,3,FALSE)</f>
        <v>#DIV/0!</v>
      </c>
      <c r="N646" s="259">
        <f>IF(L646&gt;0,L646*I646/P646,0)*VLOOKUP(B646,'2-Kosten per locatie'!$A$14:$C$21,3,FALSE)</f>
        <v>0</v>
      </c>
      <c r="O646" s="332">
        <f>IF(K646="nio",0,IF(K646&gt;0,VLOOKUP(G646,'3-Productie normen'!A:L,VLOOKUP(K646,'3-Productie normen'!$B$34:$C$41,2,FALSE),FALSE)))</f>
        <v>0</v>
      </c>
      <c r="P646" s="332">
        <f t="shared" si="29"/>
        <v>0</v>
      </c>
      <c r="Q646" s="333"/>
      <c r="S646" s="334">
        <f t="shared" si="30"/>
        <v>7570.8</v>
      </c>
    </row>
    <row r="647" spans="1:19" ht="14.1" customHeight="1">
      <c r="A647" s="74">
        <v>647</v>
      </c>
      <c r="B647" s="300" t="s">
        <v>34</v>
      </c>
      <c r="C647" s="300" t="s">
        <v>501</v>
      </c>
      <c r="D647" s="86" t="s">
        <v>769</v>
      </c>
      <c r="E647" s="256" t="s">
        <v>786</v>
      </c>
      <c r="F647" s="86" t="s">
        <v>507</v>
      </c>
      <c r="G647" s="86" t="s">
        <v>61</v>
      </c>
      <c r="H647" s="86" t="s">
        <v>145</v>
      </c>
      <c r="I647" s="249">
        <v>16.52</v>
      </c>
      <c r="J647" s="331">
        <f t="shared" si="28"/>
        <v>400</v>
      </c>
      <c r="K647" s="260">
        <v>200</v>
      </c>
      <c r="L647" s="260">
        <v>200</v>
      </c>
      <c r="M647" s="259" t="e">
        <f>IF(K647="nio",0,IF(K647&gt;0,K647*I647/O647,0))*VLOOKUP(B647,'2-Kosten per locatie'!$A$14:$C$21,3,FALSE)</f>
        <v>#DIV/0!</v>
      </c>
      <c r="N647" s="259" t="e">
        <f>IF(L647&gt;0,L647*I647/P647,0)*VLOOKUP(B647,'2-Kosten per locatie'!$A$14:$C$21,3,FALSE)</f>
        <v>#DIV/0!</v>
      </c>
      <c r="O647" s="332">
        <f>IF(K647="nio",0,IF(K647&gt;0,VLOOKUP(G647,'3-Productie normen'!A:L,VLOOKUP(K647,'3-Productie normen'!$B$34:$C$41,2,FALSE),FALSE)))</f>
        <v>0</v>
      </c>
      <c r="P647" s="332">
        <f t="shared" si="29"/>
        <v>0</v>
      </c>
      <c r="Q647" s="333"/>
      <c r="S647" s="334">
        <f t="shared" si="30"/>
        <v>6608</v>
      </c>
    </row>
    <row r="648" spans="1:19" ht="14.1" customHeight="1">
      <c r="A648" s="74">
        <v>648</v>
      </c>
      <c r="B648" s="300" t="s">
        <v>34</v>
      </c>
      <c r="C648" s="300" t="s">
        <v>501</v>
      </c>
      <c r="D648" s="86" t="s">
        <v>769</v>
      </c>
      <c r="E648" s="256" t="s">
        <v>787</v>
      </c>
      <c r="F648" s="86" t="s">
        <v>207</v>
      </c>
      <c r="G648" s="86" t="s">
        <v>74</v>
      </c>
      <c r="H648" s="70" t="s">
        <v>113</v>
      </c>
      <c r="I648" s="249">
        <v>2.1800000000000002</v>
      </c>
      <c r="J648" s="331">
        <f t="shared" si="28"/>
        <v>0</v>
      </c>
      <c r="K648" s="260" t="s">
        <v>120</v>
      </c>
      <c r="L648" s="260"/>
      <c r="M648" s="259">
        <f>IF(K648="nio",0,IF(K648&gt;0,K648*I648/O648,0))*VLOOKUP(B648,'2-Kosten per locatie'!$A$14:$C$21,3,FALSE)</f>
        <v>0</v>
      </c>
      <c r="N648" s="259">
        <f>IF(L648&gt;0,L648*I648/P648,0)*VLOOKUP(B648,'2-Kosten per locatie'!$A$14:$C$21,3,FALSE)</f>
        <v>0</v>
      </c>
      <c r="O648" s="332">
        <f>IF(K648="nio",0,IF(K648&gt;0,VLOOKUP(G648,'3-Productie normen'!A:L,VLOOKUP(K648,'3-Productie normen'!$B$34:$C$41,2,FALSE),FALSE)))</f>
        <v>0</v>
      </c>
      <c r="P648" s="332">
        <f t="shared" si="29"/>
        <v>0</v>
      </c>
      <c r="Q648" s="333"/>
      <c r="S648" s="334">
        <f t="shared" si="30"/>
        <v>0</v>
      </c>
    </row>
    <row r="649" spans="1:19" ht="14.1" customHeight="1">
      <c r="A649" s="74">
        <v>649</v>
      </c>
      <c r="B649" s="300" t="s">
        <v>34</v>
      </c>
      <c r="C649" s="300" t="s">
        <v>501</v>
      </c>
      <c r="D649" s="86" t="s">
        <v>769</v>
      </c>
      <c r="E649" s="256" t="s">
        <v>788</v>
      </c>
      <c r="F649" s="86" t="s">
        <v>269</v>
      </c>
      <c r="G649" s="86" t="s">
        <v>67</v>
      </c>
      <c r="H649" s="70" t="s">
        <v>113</v>
      </c>
      <c r="I649" s="249">
        <v>102.1</v>
      </c>
      <c r="J649" s="331">
        <f t="shared" si="28"/>
        <v>120</v>
      </c>
      <c r="K649" s="260">
        <v>120</v>
      </c>
      <c r="L649" s="260"/>
      <c r="M649" s="259" t="e">
        <f>IF(K649="nio",0,IF(K649&gt;0,K649*I649/O649,0))*VLOOKUP(B649,'2-Kosten per locatie'!$A$14:$C$21,3,FALSE)</f>
        <v>#DIV/0!</v>
      </c>
      <c r="N649" s="259">
        <f>IF(L649&gt;0,L649*I649/P649,0)*VLOOKUP(B649,'2-Kosten per locatie'!$A$14:$C$21,3,FALSE)</f>
        <v>0</v>
      </c>
      <c r="O649" s="332">
        <f>IF(K649="nio",0,IF(K649&gt;0,VLOOKUP(G649,'3-Productie normen'!A:L,VLOOKUP(K649,'3-Productie normen'!$B$34:$C$41,2,FALSE),FALSE)))</f>
        <v>0</v>
      </c>
      <c r="P649" s="332">
        <f t="shared" si="29"/>
        <v>0</v>
      </c>
      <c r="Q649" s="333"/>
      <c r="S649" s="334">
        <f t="shared" si="30"/>
        <v>12252</v>
      </c>
    </row>
    <row r="650" spans="1:19" ht="14.1" customHeight="1">
      <c r="A650" s="74">
        <v>650</v>
      </c>
      <c r="B650" s="300" t="s">
        <v>34</v>
      </c>
      <c r="C650" s="300" t="s">
        <v>501</v>
      </c>
      <c r="D650" s="86" t="s">
        <v>769</v>
      </c>
      <c r="E650" s="256" t="s">
        <v>789</v>
      </c>
      <c r="F650" s="86" t="s">
        <v>790</v>
      </c>
      <c r="G650" s="86" t="s">
        <v>74</v>
      </c>
      <c r="H650" s="70" t="s">
        <v>113</v>
      </c>
      <c r="I650" s="249">
        <v>22.87</v>
      </c>
      <c r="J650" s="331">
        <f t="shared" ref="J650:J713" si="31">SUM(K650:L650)</f>
        <v>0</v>
      </c>
      <c r="K650" s="260" t="s">
        <v>120</v>
      </c>
      <c r="L650" s="260"/>
      <c r="M650" s="259">
        <f>IF(K650="nio",0,IF(K650&gt;0,K650*I650/O650,0))*VLOOKUP(B650,'2-Kosten per locatie'!$A$14:$C$21,3,FALSE)</f>
        <v>0</v>
      </c>
      <c r="N650" s="259">
        <f>IF(L650&gt;0,L650*I650/P650,0)*VLOOKUP(B650,'2-Kosten per locatie'!$A$14:$C$21,3,FALSE)</f>
        <v>0</v>
      </c>
      <c r="O650" s="332">
        <f>IF(K650="nio",0,IF(K650&gt;0,VLOOKUP(G650,'3-Productie normen'!A:L,VLOOKUP(K650,'3-Productie normen'!$B$34:$C$41,2,FALSE),FALSE)))</f>
        <v>0</v>
      </c>
      <c r="P650" s="332">
        <f t="shared" ref="P650:P713" si="32">IF(L650&gt;0,O650*$P$8,0)</f>
        <v>0</v>
      </c>
      <c r="Q650" s="333"/>
      <c r="S650" s="334">
        <f t="shared" si="30"/>
        <v>0</v>
      </c>
    </row>
    <row r="651" spans="1:19" ht="14.1" customHeight="1">
      <c r="A651" s="74">
        <v>651</v>
      </c>
      <c r="B651" s="300" t="s">
        <v>34</v>
      </c>
      <c r="C651" s="300" t="s">
        <v>501</v>
      </c>
      <c r="D651" s="86" t="s">
        <v>769</v>
      </c>
      <c r="E651" s="256" t="s">
        <v>791</v>
      </c>
      <c r="F651" s="86" t="s">
        <v>792</v>
      </c>
      <c r="G651" s="86" t="s">
        <v>67</v>
      </c>
      <c r="H651" s="70" t="s">
        <v>113</v>
      </c>
      <c r="I651" s="249">
        <v>24.23</v>
      </c>
      <c r="J651" s="331">
        <f t="shared" si="31"/>
        <v>120</v>
      </c>
      <c r="K651" s="260">
        <v>120</v>
      </c>
      <c r="L651" s="260"/>
      <c r="M651" s="259" t="e">
        <f>IF(K651="nio",0,IF(K651&gt;0,K651*I651/O651,0))*VLOOKUP(B651,'2-Kosten per locatie'!$A$14:$C$21,3,FALSE)</f>
        <v>#DIV/0!</v>
      </c>
      <c r="N651" s="259">
        <f>IF(L651&gt;0,L651*I651/P651,0)*VLOOKUP(B651,'2-Kosten per locatie'!$A$14:$C$21,3,FALSE)</f>
        <v>0</v>
      </c>
      <c r="O651" s="332">
        <f>IF(K651="nio",0,IF(K651&gt;0,VLOOKUP(G651,'3-Productie normen'!A:L,VLOOKUP(K651,'3-Productie normen'!$B$34:$C$41,2,FALSE),FALSE)))</f>
        <v>0</v>
      </c>
      <c r="P651" s="332">
        <f t="shared" si="32"/>
        <v>0</v>
      </c>
      <c r="Q651" s="333"/>
      <c r="S651" s="334">
        <f t="shared" si="30"/>
        <v>2907.6</v>
      </c>
    </row>
    <row r="652" spans="1:19" ht="14.1" customHeight="1">
      <c r="A652" s="74">
        <v>652</v>
      </c>
      <c r="B652" s="300" t="s">
        <v>34</v>
      </c>
      <c r="C652" s="300" t="s">
        <v>501</v>
      </c>
      <c r="D652" s="86" t="s">
        <v>769</v>
      </c>
      <c r="E652" s="256" t="s">
        <v>793</v>
      </c>
      <c r="F652" s="86" t="s">
        <v>126</v>
      </c>
      <c r="G652" s="86" t="s">
        <v>69</v>
      </c>
      <c r="H652" s="70" t="s">
        <v>113</v>
      </c>
      <c r="I652" s="249">
        <v>25.01</v>
      </c>
      <c r="J652" s="331">
        <f t="shared" si="31"/>
        <v>200</v>
      </c>
      <c r="K652" s="260">
        <v>200</v>
      </c>
      <c r="L652" s="260"/>
      <c r="M652" s="259" t="e">
        <f>IF(K652="nio",0,IF(K652&gt;0,K652*I652/O652,0))*VLOOKUP(B652,'2-Kosten per locatie'!$A$14:$C$21,3,FALSE)</f>
        <v>#DIV/0!</v>
      </c>
      <c r="N652" s="259">
        <f>IF(L652&gt;0,L652*I652/P652,0)*VLOOKUP(B652,'2-Kosten per locatie'!$A$14:$C$21,3,FALSE)</f>
        <v>0</v>
      </c>
      <c r="O652" s="332">
        <f>IF(K652="nio",0,IF(K652&gt;0,VLOOKUP(G652,'3-Productie normen'!A:L,VLOOKUP(K652,'3-Productie normen'!$B$34:$C$41,2,FALSE),FALSE)))</f>
        <v>0</v>
      </c>
      <c r="P652" s="332">
        <f t="shared" si="32"/>
        <v>0</v>
      </c>
      <c r="Q652" s="333"/>
      <c r="S652" s="334">
        <f t="shared" si="30"/>
        <v>5002</v>
      </c>
    </row>
    <row r="653" spans="1:19" ht="14.1" customHeight="1">
      <c r="A653" s="74">
        <v>653</v>
      </c>
      <c r="B653" s="300" t="s">
        <v>34</v>
      </c>
      <c r="C653" s="300" t="s">
        <v>501</v>
      </c>
      <c r="D653" s="86" t="s">
        <v>769</v>
      </c>
      <c r="E653" s="256" t="s">
        <v>794</v>
      </c>
      <c r="F653" s="86" t="s">
        <v>126</v>
      </c>
      <c r="G653" s="86" t="s">
        <v>69</v>
      </c>
      <c r="H653" s="70" t="s">
        <v>113</v>
      </c>
      <c r="I653" s="249">
        <v>25.01</v>
      </c>
      <c r="J653" s="331">
        <f t="shared" si="31"/>
        <v>200</v>
      </c>
      <c r="K653" s="260">
        <v>200</v>
      </c>
      <c r="L653" s="260"/>
      <c r="M653" s="259" t="e">
        <f>IF(K653="nio",0,IF(K653&gt;0,K653*I653/O653,0))*VLOOKUP(B653,'2-Kosten per locatie'!$A$14:$C$21,3,FALSE)</f>
        <v>#DIV/0!</v>
      </c>
      <c r="N653" s="259">
        <f>IF(L653&gt;0,L653*I653/P653,0)*VLOOKUP(B653,'2-Kosten per locatie'!$A$14:$C$21,3,FALSE)</f>
        <v>0</v>
      </c>
      <c r="O653" s="332">
        <f>IF(K653="nio",0,IF(K653&gt;0,VLOOKUP(G653,'3-Productie normen'!A:L,VLOOKUP(K653,'3-Productie normen'!$B$34:$C$41,2,FALSE),FALSE)))</f>
        <v>0</v>
      </c>
      <c r="P653" s="332">
        <f t="shared" si="32"/>
        <v>0</v>
      </c>
      <c r="Q653" s="333"/>
      <c r="S653" s="334">
        <f t="shared" si="30"/>
        <v>5002</v>
      </c>
    </row>
    <row r="654" spans="1:19" ht="14.1" customHeight="1">
      <c r="A654" s="74">
        <v>654</v>
      </c>
      <c r="B654" s="300" t="s">
        <v>34</v>
      </c>
      <c r="C654" s="300" t="s">
        <v>501</v>
      </c>
      <c r="D654" s="86" t="s">
        <v>769</v>
      </c>
      <c r="E654" s="256" t="s">
        <v>795</v>
      </c>
      <c r="F654" s="86" t="s">
        <v>269</v>
      </c>
      <c r="G654" s="86" t="s">
        <v>67</v>
      </c>
      <c r="H654" s="70" t="s">
        <v>113</v>
      </c>
      <c r="I654" s="249">
        <v>75.92</v>
      </c>
      <c r="J654" s="331">
        <f t="shared" si="31"/>
        <v>120</v>
      </c>
      <c r="K654" s="260">
        <v>120</v>
      </c>
      <c r="L654" s="260"/>
      <c r="M654" s="259" t="e">
        <f>IF(K654="nio",0,IF(K654&gt;0,K654*I654/O654,0))*VLOOKUP(B654,'2-Kosten per locatie'!$A$14:$C$21,3,FALSE)</f>
        <v>#DIV/0!</v>
      </c>
      <c r="N654" s="259">
        <f>IF(L654&gt;0,L654*I654/P654,0)*VLOOKUP(B654,'2-Kosten per locatie'!$A$14:$C$21,3,FALSE)</f>
        <v>0</v>
      </c>
      <c r="O654" s="332">
        <f>IF(K654="nio",0,IF(K654&gt;0,VLOOKUP(G654,'3-Productie normen'!A:L,VLOOKUP(K654,'3-Productie normen'!$B$34:$C$41,2,FALSE),FALSE)))</f>
        <v>0</v>
      </c>
      <c r="P654" s="332">
        <f t="shared" si="32"/>
        <v>0</v>
      </c>
      <c r="Q654" s="333"/>
      <c r="S654" s="334">
        <f t="shared" si="30"/>
        <v>9110.4</v>
      </c>
    </row>
    <row r="655" spans="1:19" ht="14.1" customHeight="1">
      <c r="A655" s="74">
        <v>655</v>
      </c>
      <c r="B655" s="300" t="s">
        <v>34</v>
      </c>
      <c r="C655" s="300" t="s">
        <v>501</v>
      </c>
      <c r="D655" s="86" t="s">
        <v>769</v>
      </c>
      <c r="E655" s="256" t="s">
        <v>796</v>
      </c>
      <c r="F655" s="86" t="s">
        <v>126</v>
      </c>
      <c r="G655" s="86" t="s">
        <v>69</v>
      </c>
      <c r="H655" s="70" t="s">
        <v>113</v>
      </c>
      <c r="I655" s="249">
        <v>33.340000000000003</v>
      </c>
      <c r="J655" s="331">
        <f t="shared" si="31"/>
        <v>200</v>
      </c>
      <c r="K655" s="260">
        <v>200</v>
      </c>
      <c r="L655" s="260"/>
      <c r="M655" s="259" t="e">
        <f>IF(K655="nio",0,IF(K655&gt;0,K655*I655/O655,0))*VLOOKUP(B655,'2-Kosten per locatie'!$A$14:$C$21,3,FALSE)</f>
        <v>#DIV/0!</v>
      </c>
      <c r="N655" s="259">
        <f>IF(L655&gt;0,L655*I655/P655,0)*VLOOKUP(B655,'2-Kosten per locatie'!$A$14:$C$21,3,FALSE)</f>
        <v>0</v>
      </c>
      <c r="O655" s="332">
        <f>IF(K655="nio",0,IF(K655&gt;0,VLOOKUP(G655,'3-Productie normen'!A:L,VLOOKUP(K655,'3-Productie normen'!$B$34:$C$41,2,FALSE),FALSE)))</f>
        <v>0</v>
      </c>
      <c r="P655" s="332">
        <f t="shared" si="32"/>
        <v>0</v>
      </c>
      <c r="Q655" s="333"/>
      <c r="S655" s="334">
        <f t="shared" si="30"/>
        <v>6668.0000000000009</v>
      </c>
    </row>
    <row r="656" spans="1:19" ht="14.1" customHeight="1">
      <c r="A656" s="74">
        <v>656</v>
      </c>
      <c r="B656" s="300" t="s">
        <v>34</v>
      </c>
      <c r="C656" s="300" t="s">
        <v>501</v>
      </c>
      <c r="D656" s="86" t="s">
        <v>769</v>
      </c>
      <c r="E656" s="256" t="s">
        <v>797</v>
      </c>
      <c r="F656" s="86" t="s">
        <v>583</v>
      </c>
      <c r="G656" s="86" t="s">
        <v>76</v>
      </c>
      <c r="H656" s="70" t="s">
        <v>113</v>
      </c>
      <c r="I656" s="249">
        <v>3.97</v>
      </c>
      <c r="J656" s="331">
        <f t="shared" si="31"/>
        <v>0</v>
      </c>
      <c r="K656" s="260" t="s">
        <v>120</v>
      </c>
      <c r="L656" s="260"/>
      <c r="M656" s="259">
        <f>IF(K656="nio",0,IF(K656&gt;0,K656*I656/O656,0))*VLOOKUP(B656,'2-Kosten per locatie'!$A$14:$C$21,3,FALSE)</f>
        <v>0</v>
      </c>
      <c r="N656" s="259">
        <f>IF(L656&gt;0,L656*I656/P656,0)*VLOOKUP(B656,'2-Kosten per locatie'!$A$14:$C$21,3,FALSE)</f>
        <v>0</v>
      </c>
      <c r="O656" s="332">
        <f>IF(K656="nio",0,IF(K656&gt;0,VLOOKUP(G656,'3-Productie normen'!A:L,VLOOKUP(K656,'3-Productie normen'!$B$34:$C$41,2,FALSE),FALSE)))</f>
        <v>0</v>
      </c>
      <c r="P656" s="332">
        <f t="shared" si="32"/>
        <v>0</v>
      </c>
      <c r="Q656" s="333"/>
      <c r="S656" s="334">
        <f t="shared" si="30"/>
        <v>0</v>
      </c>
    </row>
    <row r="657" spans="1:19" ht="14.1" customHeight="1">
      <c r="A657" s="74">
        <v>657</v>
      </c>
      <c r="B657" s="300" t="s">
        <v>34</v>
      </c>
      <c r="C657" s="300" t="s">
        <v>501</v>
      </c>
      <c r="D657" s="86" t="s">
        <v>769</v>
      </c>
      <c r="E657" s="256" t="s">
        <v>798</v>
      </c>
      <c r="F657" s="86" t="s">
        <v>225</v>
      </c>
      <c r="G657" s="86" t="s">
        <v>74</v>
      </c>
      <c r="H657" s="70" t="s">
        <v>113</v>
      </c>
      <c r="I657" s="249">
        <v>16.43</v>
      </c>
      <c r="J657" s="331">
        <f t="shared" si="31"/>
        <v>0</v>
      </c>
      <c r="K657" s="260" t="s">
        <v>120</v>
      </c>
      <c r="L657" s="260"/>
      <c r="M657" s="259">
        <f>IF(K657="nio",0,IF(K657&gt;0,K657*I657/O657,0))*VLOOKUP(B657,'2-Kosten per locatie'!$A$14:$C$21,3,FALSE)</f>
        <v>0</v>
      </c>
      <c r="N657" s="259">
        <f>IF(L657&gt;0,L657*I657/P657,0)*VLOOKUP(B657,'2-Kosten per locatie'!$A$14:$C$21,3,FALSE)</f>
        <v>0</v>
      </c>
      <c r="O657" s="332">
        <f>IF(K657="nio",0,IF(K657&gt;0,VLOOKUP(G657,'3-Productie normen'!A:L,VLOOKUP(K657,'3-Productie normen'!$B$34:$C$41,2,FALSE),FALSE)))</f>
        <v>0</v>
      </c>
      <c r="P657" s="332">
        <f t="shared" si="32"/>
        <v>0</v>
      </c>
      <c r="Q657" s="333"/>
      <c r="S657" s="334">
        <f t="shared" si="30"/>
        <v>0</v>
      </c>
    </row>
    <row r="658" spans="1:19" ht="14.1" customHeight="1">
      <c r="A658" s="74">
        <v>658</v>
      </c>
      <c r="B658" s="300" t="s">
        <v>34</v>
      </c>
      <c r="C658" s="300" t="s">
        <v>501</v>
      </c>
      <c r="D658" s="86" t="s">
        <v>769</v>
      </c>
      <c r="E658" s="256" t="s">
        <v>799</v>
      </c>
      <c r="F658" s="86" t="s">
        <v>262</v>
      </c>
      <c r="G658" s="86" t="s">
        <v>75</v>
      </c>
      <c r="H658" s="86" t="s">
        <v>263</v>
      </c>
      <c r="I658" s="249">
        <v>14.21</v>
      </c>
      <c r="J658" s="331">
        <f t="shared" si="31"/>
        <v>0</v>
      </c>
      <c r="K658" s="260" t="s">
        <v>120</v>
      </c>
      <c r="L658" s="260"/>
      <c r="M658" s="259">
        <f>IF(K658="nio",0,IF(K658&gt;0,K658*I658/O658,0))*VLOOKUP(B658,'2-Kosten per locatie'!$A$14:$C$21,3,FALSE)</f>
        <v>0</v>
      </c>
      <c r="N658" s="259">
        <f>IF(L658&gt;0,L658*I658/P658,0)*VLOOKUP(B658,'2-Kosten per locatie'!$A$14:$C$21,3,FALSE)</f>
        <v>0</v>
      </c>
      <c r="O658" s="332">
        <f>IF(K658="nio",0,IF(K658&gt;0,VLOOKUP(G658,'3-Productie normen'!A:L,VLOOKUP(K658,'3-Productie normen'!$B$34:$C$41,2,FALSE),FALSE)))</f>
        <v>0</v>
      </c>
      <c r="P658" s="332">
        <f t="shared" si="32"/>
        <v>0</v>
      </c>
      <c r="Q658" s="333"/>
      <c r="S658" s="334">
        <f t="shared" si="30"/>
        <v>0</v>
      </c>
    </row>
    <row r="659" spans="1:19" ht="14.1" customHeight="1">
      <c r="A659" s="74">
        <v>659</v>
      </c>
      <c r="B659" s="300" t="s">
        <v>34</v>
      </c>
      <c r="C659" s="300" t="s">
        <v>501</v>
      </c>
      <c r="D659" s="86" t="s">
        <v>800</v>
      </c>
      <c r="E659" s="256" t="s">
        <v>801</v>
      </c>
      <c r="F659" s="86" t="s">
        <v>122</v>
      </c>
      <c r="G659" s="86" t="s">
        <v>59</v>
      </c>
      <c r="H659" s="70" t="s">
        <v>113</v>
      </c>
      <c r="I659" s="249">
        <v>276.44</v>
      </c>
      <c r="J659" s="331">
        <f t="shared" si="31"/>
        <v>200</v>
      </c>
      <c r="K659" s="260">
        <v>200</v>
      </c>
      <c r="L659" s="260"/>
      <c r="M659" s="259" t="e">
        <f>IF(K659="nio",0,IF(K659&gt;0,K659*I659/O659,0))*VLOOKUP(B659,'2-Kosten per locatie'!$A$14:$C$21,3,FALSE)</f>
        <v>#DIV/0!</v>
      </c>
      <c r="N659" s="259">
        <f>IF(L659&gt;0,L659*I659/P659,0)*VLOOKUP(B659,'2-Kosten per locatie'!$A$14:$C$21,3,FALSE)</f>
        <v>0</v>
      </c>
      <c r="O659" s="332">
        <f>IF(K659="nio",0,IF(K659&gt;0,VLOOKUP(G659,'3-Productie normen'!A:L,VLOOKUP(K659,'3-Productie normen'!$B$34:$C$41,2,FALSE),FALSE)))</f>
        <v>0</v>
      </c>
      <c r="P659" s="332">
        <f t="shared" si="32"/>
        <v>0</v>
      </c>
      <c r="Q659" s="333"/>
      <c r="S659" s="334">
        <f t="shared" si="30"/>
        <v>55288</v>
      </c>
    </row>
    <row r="660" spans="1:19" ht="14.1" customHeight="1">
      <c r="A660" s="74">
        <v>660</v>
      </c>
      <c r="B660" s="300" t="s">
        <v>34</v>
      </c>
      <c r="C660" s="300" t="s">
        <v>501</v>
      </c>
      <c r="D660" s="86" t="s">
        <v>800</v>
      </c>
      <c r="E660" s="256" t="s">
        <v>802</v>
      </c>
      <c r="F660" s="86" t="s">
        <v>803</v>
      </c>
      <c r="G660" s="86" t="s">
        <v>76</v>
      </c>
      <c r="H660" s="70" t="s">
        <v>113</v>
      </c>
      <c r="I660" s="249">
        <v>0.42</v>
      </c>
      <c r="J660" s="331">
        <f t="shared" si="31"/>
        <v>0</v>
      </c>
      <c r="K660" s="260" t="s">
        <v>120</v>
      </c>
      <c r="L660" s="260"/>
      <c r="M660" s="259">
        <f>IF(K660="nio",0,IF(K660&gt;0,K660*I660/O660,0))*VLOOKUP(B660,'2-Kosten per locatie'!$A$14:$C$21,3,FALSE)</f>
        <v>0</v>
      </c>
      <c r="N660" s="259">
        <f>IF(L660&gt;0,L660*I660/P660,0)*VLOOKUP(B660,'2-Kosten per locatie'!$A$14:$C$21,3,FALSE)</f>
        <v>0</v>
      </c>
      <c r="O660" s="332">
        <f>IF(K660="nio",0,IF(K660&gt;0,VLOOKUP(G660,'3-Productie normen'!A:L,VLOOKUP(K660,'3-Productie normen'!$B$34:$C$41,2,FALSE),FALSE)))</f>
        <v>0</v>
      </c>
      <c r="P660" s="332">
        <f t="shared" si="32"/>
        <v>0</v>
      </c>
      <c r="Q660" s="333"/>
      <c r="S660" s="334">
        <f t="shared" si="30"/>
        <v>0</v>
      </c>
    </row>
    <row r="661" spans="1:19" ht="14.1" customHeight="1">
      <c r="A661" s="74">
        <v>661</v>
      </c>
      <c r="B661" s="300" t="s">
        <v>34</v>
      </c>
      <c r="C661" s="300" t="s">
        <v>501</v>
      </c>
      <c r="D661" s="86" t="s">
        <v>800</v>
      </c>
      <c r="E661" s="256" t="s">
        <v>804</v>
      </c>
      <c r="F661" s="86" t="s">
        <v>269</v>
      </c>
      <c r="G661" s="86" t="s">
        <v>67</v>
      </c>
      <c r="H661" s="70" t="s">
        <v>113</v>
      </c>
      <c r="I661" s="249">
        <v>65.87</v>
      </c>
      <c r="J661" s="331">
        <f t="shared" si="31"/>
        <v>120</v>
      </c>
      <c r="K661" s="260">
        <v>120</v>
      </c>
      <c r="L661" s="260"/>
      <c r="M661" s="259" t="e">
        <f>IF(K661="nio",0,IF(K661&gt;0,K661*I661/O661,0))*VLOOKUP(B661,'2-Kosten per locatie'!$A$14:$C$21,3,FALSE)</f>
        <v>#DIV/0!</v>
      </c>
      <c r="N661" s="259">
        <f>IF(L661&gt;0,L661*I661/P661,0)*VLOOKUP(B661,'2-Kosten per locatie'!$A$14:$C$21,3,FALSE)</f>
        <v>0</v>
      </c>
      <c r="O661" s="332">
        <f>IF(K661="nio",0,IF(K661&gt;0,VLOOKUP(G661,'3-Productie normen'!A:L,VLOOKUP(K661,'3-Productie normen'!$B$34:$C$41,2,FALSE),FALSE)))</f>
        <v>0</v>
      </c>
      <c r="P661" s="332">
        <f t="shared" si="32"/>
        <v>0</v>
      </c>
      <c r="Q661" s="333"/>
      <c r="S661" s="334">
        <f t="shared" si="30"/>
        <v>7904.4000000000005</v>
      </c>
    </row>
    <row r="662" spans="1:19" ht="14.1" customHeight="1">
      <c r="A662" s="74">
        <v>662</v>
      </c>
      <c r="B662" s="300" t="s">
        <v>34</v>
      </c>
      <c r="C662" s="300" t="s">
        <v>501</v>
      </c>
      <c r="D662" s="86" t="s">
        <v>800</v>
      </c>
      <c r="E662" s="256" t="s">
        <v>805</v>
      </c>
      <c r="F662" s="86" t="s">
        <v>269</v>
      </c>
      <c r="G662" s="86" t="s">
        <v>67</v>
      </c>
      <c r="H662" s="70" t="s">
        <v>113</v>
      </c>
      <c r="I662" s="249">
        <v>387.37</v>
      </c>
      <c r="J662" s="331">
        <f t="shared" si="31"/>
        <v>120</v>
      </c>
      <c r="K662" s="260">
        <v>120</v>
      </c>
      <c r="L662" s="260"/>
      <c r="M662" s="259" t="e">
        <f>IF(K662="nio",0,IF(K662&gt;0,K662*I662/O662,0))*VLOOKUP(B662,'2-Kosten per locatie'!$A$14:$C$21,3,FALSE)</f>
        <v>#DIV/0!</v>
      </c>
      <c r="N662" s="259">
        <f>IF(L662&gt;0,L662*I662/P662,0)*VLOOKUP(B662,'2-Kosten per locatie'!$A$14:$C$21,3,FALSE)</f>
        <v>0</v>
      </c>
      <c r="O662" s="332">
        <f>IF(K662="nio",0,IF(K662&gt;0,VLOOKUP(G662,'3-Productie normen'!A:L,VLOOKUP(K662,'3-Productie normen'!$B$34:$C$41,2,FALSE),FALSE)))</f>
        <v>0</v>
      </c>
      <c r="P662" s="332">
        <f t="shared" si="32"/>
        <v>0</v>
      </c>
      <c r="Q662" s="333"/>
      <c r="S662" s="334">
        <f t="shared" si="30"/>
        <v>46484.4</v>
      </c>
    </row>
    <row r="663" spans="1:19" ht="14.1" customHeight="1">
      <c r="A663" s="74">
        <v>663</v>
      </c>
      <c r="B663" s="300" t="s">
        <v>34</v>
      </c>
      <c r="C663" s="300" t="s">
        <v>501</v>
      </c>
      <c r="D663" s="86" t="s">
        <v>800</v>
      </c>
      <c r="E663" s="256" t="s">
        <v>806</v>
      </c>
      <c r="F663" s="86" t="s">
        <v>269</v>
      </c>
      <c r="G663" s="86" t="s">
        <v>67</v>
      </c>
      <c r="H663" s="70" t="s">
        <v>113</v>
      </c>
      <c r="I663" s="249">
        <v>103.08</v>
      </c>
      <c r="J663" s="331">
        <f t="shared" si="31"/>
        <v>120</v>
      </c>
      <c r="K663" s="260">
        <v>120</v>
      </c>
      <c r="L663" s="260"/>
      <c r="M663" s="259" t="e">
        <f>IF(K663="nio",0,IF(K663&gt;0,K663*I663/O663,0))*VLOOKUP(B663,'2-Kosten per locatie'!$A$14:$C$21,3,FALSE)</f>
        <v>#DIV/0!</v>
      </c>
      <c r="N663" s="259">
        <f>IF(L663&gt;0,L663*I663/P663,0)*VLOOKUP(B663,'2-Kosten per locatie'!$A$14:$C$21,3,FALSE)</f>
        <v>0</v>
      </c>
      <c r="O663" s="332">
        <f>IF(K663="nio",0,IF(K663&gt;0,VLOOKUP(G663,'3-Productie normen'!A:L,VLOOKUP(K663,'3-Productie normen'!$B$34:$C$41,2,FALSE),FALSE)))</f>
        <v>0</v>
      </c>
      <c r="P663" s="332">
        <f t="shared" si="32"/>
        <v>0</v>
      </c>
      <c r="Q663" s="333"/>
      <c r="S663" s="334">
        <f t="shared" si="30"/>
        <v>12369.6</v>
      </c>
    </row>
    <row r="664" spans="1:19" ht="14.1" customHeight="1">
      <c r="A664" s="74">
        <v>664</v>
      </c>
      <c r="B664" s="300" t="s">
        <v>34</v>
      </c>
      <c r="C664" s="300" t="s">
        <v>501</v>
      </c>
      <c r="D664" s="86" t="s">
        <v>800</v>
      </c>
      <c r="E664" s="256" t="s">
        <v>807</v>
      </c>
      <c r="F664" s="86" t="s">
        <v>563</v>
      </c>
      <c r="G664" s="86" t="s">
        <v>74</v>
      </c>
      <c r="H664" s="70" t="s">
        <v>113</v>
      </c>
      <c r="I664" s="249">
        <v>17.32</v>
      </c>
      <c r="J664" s="331">
        <f t="shared" si="31"/>
        <v>0</v>
      </c>
      <c r="K664" s="260" t="s">
        <v>120</v>
      </c>
      <c r="L664" s="260"/>
      <c r="M664" s="259">
        <f>IF(K664="nio",0,IF(K664&gt;0,K664*I664/O664,0))*VLOOKUP(B664,'2-Kosten per locatie'!$A$14:$C$21,3,FALSE)</f>
        <v>0</v>
      </c>
      <c r="N664" s="259">
        <f>IF(L664&gt;0,L664*I664/P664,0)*VLOOKUP(B664,'2-Kosten per locatie'!$A$14:$C$21,3,FALSE)</f>
        <v>0</v>
      </c>
      <c r="O664" s="332">
        <f>IF(K664="nio",0,IF(K664&gt;0,VLOOKUP(G664,'3-Productie normen'!A:L,VLOOKUP(K664,'3-Productie normen'!$B$34:$C$41,2,FALSE),FALSE)))</f>
        <v>0</v>
      </c>
      <c r="P664" s="332">
        <f t="shared" si="32"/>
        <v>0</v>
      </c>
      <c r="Q664" s="333"/>
      <c r="S664" s="334">
        <f t="shared" si="30"/>
        <v>0</v>
      </c>
    </row>
    <row r="665" spans="1:19" ht="14.1" customHeight="1">
      <c r="A665" s="74">
        <v>665</v>
      </c>
      <c r="B665" s="300" t="s">
        <v>34</v>
      </c>
      <c r="C665" s="300" t="s">
        <v>501</v>
      </c>
      <c r="D665" s="86" t="s">
        <v>800</v>
      </c>
      <c r="E665" s="256" t="s">
        <v>808</v>
      </c>
      <c r="F665" s="86" t="s">
        <v>269</v>
      </c>
      <c r="G665" s="86" t="s">
        <v>67</v>
      </c>
      <c r="H665" s="70" t="s">
        <v>113</v>
      </c>
      <c r="I665" s="249">
        <v>179.79</v>
      </c>
      <c r="J665" s="331">
        <f t="shared" si="31"/>
        <v>120</v>
      </c>
      <c r="K665" s="260">
        <v>120</v>
      </c>
      <c r="L665" s="260"/>
      <c r="M665" s="259" t="e">
        <f>IF(K665="nio",0,IF(K665&gt;0,K665*I665/O665,0))*VLOOKUP(B665,'2-Kosten per locatie'!$A$14:$C$21,3,FALSE)</f>
        <v>#DIV/0!</v>
      </c>
      <c r="N665" s="259">
        <f>IF(L665&gt;0,L665*I665/P665,0)*VLOOKUP(B665,'2-Kosten per locatie'!$A$14:$C$21,3,FALSE)</f>
        <v>0</v>
      </c>
      <c r="O665" s="332">
        <f>IF(K665="nio",0,IF(K665&gt;0,VLOOKUP(G665,'3-Productie normen'!A:L,VLOOKUP(K665,'3-Productie normen'!$B$34:$C$41,2,FALSE),FALSE)))</f>
        <v>0</v>
      </c>
      <c r="P665" s="332">
        <f t="shared" si="32"/>
        <v>0</v>
      </c>
      <c r="Q665" s="333"/>
      <c r="S665" s="334">
        <f t="shared" si="30"/>
        <v>21574.799999999999</v>
      </c>
    </row>
    <row r="666" spans="1:19" ht="14.1" customHeight="1">
      <c r="A666" s="74">
        <v>666</v>
      </c>
      <c r="B666" s="300" t="s">
        <v>34</v>
      </c>
      <c r="C666" s="300" t="s">
        <v>501</v>
      </c>
      <c r="D666" s="86" t="s">
        <v>800</v>
      </c>
      <c r="E666" s="256" t="s">
        <v>809</v>
      </c>
      <c r="F666" s="86" t="s">
        <v>269</v>
      </c>
      <c r="G666" s="86" t="s">
        <v>67</v>
      </c>
      <c r="H666" s="70" t="s">
        <v>113</v>
      </c>
      <c r="I666" s="249">
        <v>449.35</v>
      </c>
      <c r="J666" s="331">
        <f t="shared" si="31"/>
        <v>120</v>
      </c>
      <c r="K666" s="260">
        <v>120</v>
      </c>
      <c r="L666" s="260"/>
      <c r="M666" s="259" t="e">
        <f>IF(K666="nio",0,IF(K666&gt;0,K666*I666/O666,0))*VLOOKUP(B666,'2-Kosten per locatie'!$A$14:$C$21,3,FALSE)</f>
        <v>#DIV/0!</v>
      </c>
      <c r="N666" s="259">
        <f>IF(L666&gt;0,L666*I666/P666,0)*VLOOKUP(B666,'2-Kosten per locatie'!$A$14:$C$21,3,FALSE)</f>
        <v>0</v>
      </c>
      <c r="O666" s="332">
        <f>IF(K666="nio",0,IF(K666&gt;0,VLOOKUP(G666,'3-Productie normen'!A:L,VLOOKUP(K666,'3-Productie normen'!$B$34:$C$41,2,FALSE),FALSE)))</f>
        <v>0</v>
      </c>
      <c r="P666" s="332">
        <f t="shared" si="32"/>
        <v>0</v>
      </c>
      <c r="Q666" s="333"/>
      <c r="S666" s="334">
        <f t="shared" si="30"/>
        <v>53922</v>
      </c>
    </row>
    <row r="667" spans="1:19" ht="14.1" customHeight="1">
      <c r="A667" s="74">
        <v>667</v>
      </c>
      <c r="B667" s="300" t="s">
        <v>34</v>
      </c>
      <c r="C667" s="300" t="s">
        <v>501</v>
      </c>
      <c r="D667" s="86" t="s">
        <v>800</v>
      </c>
      <c r="E667" s="256" t="s">
        <v>810</v>
      </c>
      <c r="F667" s="86" t="s">
        <v>811</v>
      </c>
      <c r="G667" s="86" t="s">
        <v>67</v>
      </c>
      <c r="H667" s="70" t="s">
        <v>113</v>
      </c>
      <c r="I667" s="249">
        <v>24.36</v>
      </c>
      <c r="J667" s="331">
        <f t="shared" si="31"/>
        <v>120</v>
      </c>
      <c r="K667" s="260">
        <v>120</v>
      </c>
      <c r="L667" s="260"/>
      <c r="M667" s="259" t="e">
        <f>IF(K667="nio",0,IF(K667&gt;0,K667*I667/O667,0))*VLOOKUP(B667,'2-Kosten per locatie'!$A$14:$C$21,3,FALSE)</f>
        <v>#DIV/0!</v>
      </c>
      <c r="N667" s="259">
        <f>IF(L667&gt;0,L667*I667/P667,0)*VLOOKUP(B667,'2-Kosten per locatie'!$A$14:$C$21,3,FALSE)</f>
        <v>0</v>
      </c>
      <c r="O667" s="332">
        <f>IF(K667="nio",0,IF(K667&gt;0,VLOOKUP(G667,'3-Productie normen'!A:L,VLOOKUP(K667,'3-Productie normen'!$B$34:$C$41,2,FALSE),FALSE)))</f>
        <v>0</v>
      </c>
      <c r="P667" s="332">
        <f t="shared" si="32"/>
        <v>0</v>
      </c>
      <c r="Q667" s="333"/>
      <c r="S667" s="334">
        <f t="shared" si="30"/>
        <v>2923.2</v>
      </c>
    </row>
    <row r="668" spans="1:19" ht="14.1" customHeight="1">
      <c r="A668" s="74">
        <v>668</v>
      </c>
      <c r="B668" s="300" t="s">
        <v>34</v>
      </c>
      <c r="C668" s="300" t="s">
        <v>501</v>
      </c>
      <c r="D668" s="86" t="s">
        <v>800</v>
      </c>
      <c r="E668" s="256" t="s">
        <v>812</v>
      </c>
      <c r="F668" s="86" t="s">
        <v>563</v>
      </c>
      <c r="G668" s="86" t="s">
        <v>74</v>
      </c>
      <c r="H668" s="70" t="s">
        <v>113</v>
      </c>
      <c r="I668" s="249">
        <v>24.31</v>
      </c>
      <c r="J668" s="331">
        <f t="shared" si="31"/>
        <v>0</v>
      </c>
      <c r="K668" s="260" t="s">
        <v>120</v>
      </c>
      <c r="L668" s="260"/>
      <c r="M668" s="259">
        <f>IF(K668="nio",0,IF(K668&gt;0,K668*I668/O668,0))*VLOOKUP(B668,'2-Kosten per locatie'!$A$14:$C$21,3,FALSE)</f>
        <v>0</v>
      </c>
      <c r="N668" s="259">
        <f>IF(L668&gt;0,L668*I668/P668,0)*VLOOKUP(B668,'2-Kosten per locatie'!$A$14:$C$21,3,FALSE)</f>
        <v>0</v>
      </c>
      <c r="O668" s="332">
        <f>IF(K668="nio",0,IF(K668&gt;0,VLOOKUP(G668,'3-Productie normen'!A:L,VLOOKUP(K668,'3-Productie normen'!$B$34:$C$41,2,FALSE),FALSE)))</f>
        <v>0</v>
      </c>
      <c r="P668" s="332">
        <f t="shared" si="32"/>
        <v>0</v>
      </c>
      <c r="Q668" s="333"/>
      <c r="S668" s="334">
        <f t="shared" si="30"/>
        <v>0</v>
      </c>
    </row>
    <row r="669" spans="1:19" ht="14.1" customHeight="1">
      <c r="A669" s="74">
        <v>669</v>
      </c>
      <c r="B669" s="300" t="s">
        <v>34</v>
      </c>
      <c r="C669" s="300" t="s">
        <v>501</v>
      </c>
      <c r="D669" s="86" t="s">
        <v>800</v>
      </c>
      <c r="E669" s="256" t="s">
        <v>813</v>
      </c>
      <c r="F669" s="86" t="s">
        <v>814</v>
      </c>
      <c r="G669" s="86" t="s">
        <v>67</v>
      </c>
      <c r="H669" s="70" t="s">
        <v>113</v>
      </c>
      <c r="I669" s="249">
        <v>24.85</v>
      </c>
      <c r="J669" s="331">
        <f t="shared" si="31"/>
        <v>120</v>
      </c>
      <c r="K669" s="260">
        <v>120</v>
      </c>
      <c r="L669" s="260"/>
      <c r="M669" s="259" t="e">
        <f>IF(K669="nio",0,IF(K669&gt;0,K669*I669/O669,0))*VLOOKUP(B669,'2-Kosten per locatie'!$A$14:$C$21,3,FALSE)</f>
        <v>#DIV/0!</v>
      </c>
      <c r="N669" s="259">
        <f>IF(L669&gt;0,L669*I669/P669,0)*VLOOKUP(B669,'2-Kosten per locatie'!$A$14:$C$21,3,FALSE)</f>
        <v>0</v>
      </c>
      <c r="O669" s="332">
        <f>IF(K669="nio",0,IF(K669&gt;0,VLOOKUP(G669,'3-Productie normen'!A:L,VLOOKUP(K669,'3-Productie normen'!$B$34:$C$41,2,FALSE),FALSE)))</f>
        <v>0</v>
      </c>
      <c r="P669" s="332">
        <f t="shared" si="32"/>
        <v>0</v>
      </c>
      <c r="Q669" s="333"/>
      <c r="S669" s="334">
        <f t="shared" si="30"/>
        <v>2982</v>
      </c>
    </row>
    <row r="670" spans="1:19" ht="14.1" customHeight="1">
      <c r="A670" s="74">
        <v>670</v>
      </c>
      <c r="B670" s="300" t="s">
        <v>34</v>
      </c>
      <c r="C670" s="300" t="s">
        <v>501</v>
      </c>
      <c r="D670" s="86" t="s">
        <v>800</v>
      </c>
      <c r="E670" s="256" t="s">
        <v>815</v>
      </c>
      <c r="F670" s="86" t="s">
        <v>814</v>
      </c>
      <c r="G670" s="86" t="s">
        <v>67</v>
      </c>
      <c r="H670" s="70" t="s">
        <v>113</v>
      </c>
      <c r="I670" s="249">
        <v>25.13</v>
      </c>
      <c r="J670" s="331">
        <f t="shared" si="31"/>
        <v>120</v>
      </c>
      <c r="K670" s="260">
        <v>120</v>
      </c>
      <c r="L670" s="260"/>
      <c r="M670" s="259" t="e">
        <f>IF(K670="nio",0,IF(K670&gt;0,K670*I670/O670,0))*VLOOKUP(B670,'2-Kosten per locatie'!$A$14:$C$21,3,FALSE)</f>
        <v>#DIV/0!</v>
      </c>
      <c r="N670" s="259">
        <f>IF(L670&gt;0,L670*I670/P670,0)*VLOOKUP(B670,'2-Kosten per locatie'!$A$14:$C$21,3,FALSE)</f>
        <v>0</v>
      </c>
      <c r="O670" s="332">
        <f>IF(K670="nio",0,IF(K670&gt;0,VLOOKUP(G670,'3-Productie normen'!A:L,VLOOKUP(K670,'3-Productie normen'!$B$34:$C$41,2,FALSE),FALSE)))</f>
        <v>0</v>
      </c>
      <c r="P670" s="332">
        <f t="shared" si="32"/>
        <v>0</v>
      </c>
      <c r="Q670" s="333"/>
      <c r="S670" s="334">
        <f t="shared" si="30"/>
        <v>3015.6</v>
      </c>
    </row>
    <row r="671" spans="1:19" ht="14.1" customHeight="1">
      <c r="A671" s="74">
        <v>671</v>
      </c>
      <c r="B671" s="300" t="s">
        <v>34</v>
      </c>
      <c r="C671" s="300" t="s">
        <v>501</v>
      </c>
      <c r="D671" s="86" t="s">
        <v>800</v>
      </c>
      <c r="E671" s="256" t="s">
        <v>816</v>
      </c>
      <c r="F671" s="86" t="s">
        <v>817</v>
      </c>
      <c r="G671" s="86" t="s">
        <v>74</v>
      </c>
      <c r="H671" s="70" t="s">
        <v>113</v>
      </c>
      <c r="I671" s="249">
        <v>22.08</v>
      </c>
      <c r="J671" s="331">
        <f t="shared" si="31"/>
        <v>0</v>
      </c>
      <c r="K671" s="260" t="s">
        <v>120</v>
      </c>
      <c r="L671" s="260"/>
      <c r="M671" s="259">
        <f>IF(K671="nio",0,IF(K671&gt;0,K671*I671/O671,0))*VLOOKUP(B671,'2-Kosten per locatie'!$A$14:$C$21,3,FALSE)</f>
        <v>0</v>
      </c>
      <c r="N671" s="259">
        <f>IF(L671&gt;0,L671*I671/P671,0)*VLOOKUP(B671,'2-Kosten per locatie'!$A$14:$C$21,3,FALSE)</f>
        <v>0</v>
      </c>
      <c r="O671" s="332">
        <f>IF(K671="nio",0,IF(K671&gt;0,VLOOKUP(G671,'3-Productie normen'!A:L,VLOOKUP(K671,'3-Productie normen'!$B$34:$C$41,2,FALSE),FALSE)))</f>
        <v>0</v>
      </c>
      <c r="P671" s="332">
        <f t="shared" si="32"/>
        <v>0</v>
      </c>
      <c r="Q671" s="333"/>
      <c r="S671" s="334">
        <f t="shared" si="30"/>
        <v>0</v>
      </c>
    </row>
    <row r="672" spans="1:19" ht="14.1" customHeight="1">
      <c r="A672" s="74">
        <v>672</v>
      </c>
      <c r="B672" s="300" t="s">
        <v>34</v>
      </c>
      <c r="C672" s="300" t="s">
        <v>501</v>
      </c>
      <c r="D672" s="86" t="s">
        <v>800</v>
      </c>
      <c r="E672" s="256" t="s">
        <v>818</v>
      </c>
      <c r="F672" s="86" t="s">
        <v>507</v>
      </c>
      <c r="G672" s="86" t="s">
        <v>61</v>
      </c>
      <c r="H672" s="86" t="s">
        <v>145</v>
      </c>
      <c r="I672" s="249">
        <v>15.56</v>
      </c>
      <c r="J672" s="331">
        <f t="shared" si="31"/>
        <v>400</v>
      </c>
      <c r="K672" s="260">
        <v>200</v>
      </c>
      <c r="L672" s="260">
        <v>200</v>
      </c>
      <c r="M672" s="259" t="e">
        <f>IF(K672="nio",0,IF(K672&gt;0,K672*I672/O672,0))*VLOOKUP(B672,'2-Kosten per locatie'!$A$14:$C$21,3,FALSE)</f>
        <v>#DIV/0!</v>
      </c>
      <c r="N672" s="259" t="e">
        <f>IF(L672&gt;0,L672*I672/P672,0)*VLOOKUP(B672,'2-Kosten per locatie'!$A$14:$C$21,3,FALSE)</f>
        <v>#DIV/0!</v>
      </c>
      <c r="O672" s="332">
        <f>IF(K672="nio",0,IF(K672&gt;0,VLOOKUP(G672,'3-Productie normen'!A:L,VLOOKUP(K672,'3-Productie normen'!$B$34:$C$41,2,FALSE),FALSE)))</f>
        <v>0</v>
      </c>
      <c r="P672" s="332">
        <f t="shared" si="32"/>
        <v>0</v>
      </c>
      <c r="Q672" s="333"/>
      <c r="S672" s="334">
        <f t="shared" si="30"/>
        <v>6224</v>
      </c>
    </row>
    <row r="673" spans="1:19" ht="14.1" customHeight="1">
      <c r="A673" s="74">
        <v>673</v>
      </c>
      <c r="B673" s="300" t="s">
        <v>34</v>
      </c>
      <c r="C673" s="300" t="s">
        <v>501</v>
      </c>
      <c r="D673" s="86" t="s">
        <v>800</v>
      </c>
      <c r="E673" s="256" t="s">
        <v>819</v>
      </c>
      <c r="F673" s="86" t="s">
        <v>505</v>
      </c>
      <c r="G673" s="86" t="s">
        <v>61</v>
      </c>
      <c r="H673" s="86" t="s">
        <v>145</v>
      </c>
      <c r="I673" s="249">
        <v>20.399999999999999</v>
      </c>
      <c r="J673" s="331">
        <f t="shared" si="31"/>
        <v>400</v>
      </c>
      <c r="K673" s="260">
        <v>200</v>
      </c>
      <c r="L673" s="260">
        <v>200</v>
      </c>
      <c r="M673" s="259" t="e">
        <f>IF(K673="nio",0,IF(K673&gt;0,K673*I673/O673,0))*VLOOKUP(B673,'2-Kosten per locatie'!$A$14:$C$21,3,FALSE)</f>
        <v>#DIV/0!</v>
      </c>
      <c r="N673" s="259" t="e">
        <f>IF(L673&gt;0,L673*I673/P673,0)*VLOOKUP(B673,'2-Kosten per locatie'!$A$14:$C$21,3,FALSE)</f>
        <v>#DIV/0!</v>
      </c>
      <c r="O673" s="332">
        <f>IF(K673="nio",0,IF(K673&gt;0,VLOOKUP(G673,'3-Productie normen'!A:L,VLOOKUP(K673,'3-Productie normen'!$B$34:$C$41,2,FALSE),FALSE)))</f>
        <v>0</v>
      </c>
      <c r="P673" s="332">
        <f t="shared" si="32"/>
        <v>0</v>
      </c>
      <c r="Q673" s="333"/>
      <c r="S673" s="334">
        <f t="shared" si="30"/>
        <v>8159.9999999999991</v>
      </c>
    </row>
    <row r="674" spans="1:19" ht="14.1" customHeight="1">
      <c r="A674" s="74">
        <v>674</v>
      </c>
      <c r="B674" s="300" t="s">
        <v>34</v>
      </c>
      <c r="C674" s="300" t="s">
        <v>501</v>
      </c>
      <c r="D674" s="86" t="s">
        <v>800</v>
      </c>
      <c r="E674" s="256" t="s">
        <v>820</v>
      </c>
      <c r="F674" s="86" t="s">
        <v>269</v>
      </c>
      <c r="G674" s="86" t="s">
        <v>67</v>
      </c>
      <c r="H674" s="70" t="s">
        <v>113</v>
      </c>
      <c r="I674" s="249">
        <v>108.56</v>
      </c>
      <c r="J674" s="331">
        <f t="shared" si="31"/>
        <v>120</v>
      </c>
      <c r="K674" s="260">
        <v>120</v>
      </c>
      <c r="L674" s="260"/>
      <c r="M674" s="259" t="e">
        <f>IF(K674="nio",0,IF(K674&gt;0,K674*I674/O674,0))*VLOOKUP(B674,'2-Kosten per locatie'!$A$14:$C$21,3,FALSE)</f>
        <v>#DIV/0!</v>
      </c>
      <c r="N674" s="259">
        <f>IF(L674&gt;0,L674*I674/P674,0)*VLOOKUP(B674,'2-Kosten per locatie'!$A$14:$C$21,3,FALSE)</f>
        <v>0</v>
      </c>
      <c r="O674" s="332">
        <f>IF(K674="nio",0,IF(K674&gt;0,VLOOKUP(G674,'3-Productie normen'!A:L,VLOOKUP(K674,'3-Productie normen'!$B$34:$C$41,2,FALSE),FALSE)))</f>
        <v>0</v>
      </c>
      <c r="P674" s="332">
        <f t="shared" si="32"/>
        <v>0</v>
      </c>
      <c r="Q674" s="333"/>
      <c r="S674" s="334">
        <f t="shared" si="30"/>
        <v>13027.2</v>
      </c>
    </row>
    <row r="675" spans="1:19" ht="14.1" customHeight="1">
      <c r="A675" s="74">
        <v>675</v>
      </c>
      <c r="B675" s="300" t="s">
        <v>34</v>
      </c>
      <c r="C675" s="300" t="s">
        <v>501</v>
      </c>
      <c r="D675" s="86" t="s">
        <v>800</v>
      </c>
      <c r="E675" s="256" t="s">
        <v>821</v>
      </c>
      <c r="F675" s="86" t="s">
        <v>563</v>
      </c>
      <c r="G675" s="86" t="s">
        <v>74</v>
      </c>
      <c r="H675" s="70" t="s">
        <v>113</v>
      </c>
      <c r="I675" s="249">
        <v>11.68</v>
      </c>
      <c r="J675" s="331">
        <f t="shared" si="31"/>
        <v>0</v>
      </c>
      <c r="K675" s="260" t="s">
        <v>120</v>
      </c>
      <c r="L675" s="260"/>
      <c r="M675" s="259">
        <f>IF(K675="nio",0,IF(K675&gt;0,K675*I675/O675,0))*VLOOKUP(B675,'2-Kosten per locatie'!$A$14:$C$21,3,FALSE)</f>
        <v>0</v>
      </c>
      <c r="N675" s="259">
        <f>IF(L675&gt;0,L675*I675/P675,0)*VLOOKUP(B675,'2-Kosten per locatie'!$A$14:$C$21,3,FALSE)</f>
        <v>0</v>
      </c>
      <c r="O675" s="332">
        <f>IF(K675="nio",0,IF(K675&gt;0,VLOOKUP(G675,'3-Productie normen'!A:L,VLOOKUP(K675,'3-Productie normen'!$B$34:$C$41,2,FALSE),FALSE)))</f>
        <v>0</v>
      </c>
      <c r="P675" s="332">
        <f t="shared" si="32"/>
        <v>0</v>
      </c>
      <c r="Q675" s="333"/>
      <c r="S675" s="334">
        <f t="shared" si="30"/>
        <v>0</v>
      </c>
    </row>
    <row r="676" spans="1:19" ht="14.1" customHeight="1">
      <c r="A676" s="74">
        <v>676</v>
      </c>
      <c r="B676" s="300" t="s">
        <v>34</v>
      </c>
      <c r="C676" s="300" t="s">
        <v>501</v>
      </c>
      <c r="D676" s="86" t="s">
        <v>800</v>
      </c>
      <c r="E676" s="256" t="s">
        <v>822</v>
      </c>
      <c r="F676" s="86" t="s">
        <v>126</v>
      </c>
      <c r="G676" s="86" t="s">
        <v>69</v>
      </c>
      <c r="H676" s="70" t="s">
        <v>113</v>
      </c>
      <c r="I676" s="249">
        <v>33.94</v>
      </c>
      <c r="J676" s="331">
        <f t="shared" si="31"/>
        <v>200</v>
      </c>
      <c r="K676" s="260">
        <v>200</v>
      </c>
      <c r="L676" s="260"/>
      <c r="M676" s="259" t="e">
        <f>IF(K676="nio",0,IF(K676&gt;0,K676*I676/O676,0))*VLOOKUP(B676,'2-Kosten per locatie'!$A$14:$C$21,3,FALSE)</f>
        <v>#DIV/0!</v>
      </c>
      <c r="N676" s="259">
        <f>IF(L676&gt;0,L676*I676/P676,0)*VLOOKUP(B676,'2-Kosten per locatie'!$A$14:$C$21,3,FALSE)</f>
        <v>0</v>
      </c>
      <c r="O676" s="332">
        <f>IF(K676="nio",0,IF(K676&gt;0,VLOOKUP(G676,'3-Productie normen'!A:L,VLOOKUP(K676,'3-Productie normen'!$B$34:$C$41,2,FALSE),FALSE)))</f>
        <v>0</v>
      </c>
      <c r="P676" s="332">
        <f t="shared" si="32"/>
        <v>0</v>
      </c>
      <c r="Q676" s="333"/>
      <c r="S676" s="334">
        <f t="shared" si="30"/>
        <v>6788</v>
      </c>
    </row>
    <row r="677" spans="1:19" ht="14.1" customHeight="1">
      <c r="A677" s="74">
        <v>677</v>
      </c>
      <c r="B677" s="300" t="s">
        <v>34</v>
      </c>
      <c r="C677" s="300" t="s">
        <v>501</v>
      </c>
      <c r="D677" s="86" t="s">
        <v>800</v>
      </c>
      <c r="E677" s="256" t="s">
        <v>823</v>
      </c>
      <c r="F677" s="86" t="s">
        <v>269</v>
      </c>
      <c r="G677" s="86" t="s">
        <v>67</v>
      </c>
      <c r="H677" s="70" t="s">
        <v>113</v>
      </c>
      <c r="I677" s="249">
        <v>248.15</v>
      </c>
      <c r="J677" s="331">
        <f t="shared" si="31"/>
        <v>120</v>
      </c>
      <c r="K677" s="260">
        <v>120</v>
      </c>
      <c r="L677" s="260"/>
      <c r="M677" s="259" t="e">
        <f>IF(K677="nio",0,IF(K677&gt;0,K677*I677/O677,0))*VLOOKUP(B677,'2-Kosten per locatie'!$A$14:$C$21,3,FALSE)</f>
        <v>#DIV/0!</v>
      </c>
      <c r="N677" s="259">
        <f>IF(L677&gt;0,L677*I677/P677,0)*VLOOKUP(B677,'2-Kosten per locatie'!$A$14:$C$21,3,FALSE)</f>
        <v>0</v>
      </c>
      <c r="O677" s="332">
        <f>IF(K677="nio",0,IF(K677&gt;0,VLOOKUP(G677,'3-Productie normen'!A:L,VLOOKUP(K677,'3-Productie normen'!$B$34:$C$41,2,FALSE),FALSE)))</f>
        <v>0</v>
      </c>
      <c r="P677" s="332">
        <f t="shared" si="32"/>
        <v>0</v>
      </c>
      <c r="Q677" s="333"/>
      <c r="S677" s="334">
        <f t="shared" si="30"/>
        <v>29778</v>
      </c>
    </row>
    <row r="678" spans="1:19" ht="14.1" customHeight="1">
      <c r="A678" s="74">
        <v>678</v>
      </c>
      <c r="B678" s="300" t="s">
        <v>34</v>
      </c>
      <c r="C678" s="300" t="s">
        <v>501</v>
      </c>
      <c r="D678" s="86" t="s">
        <v>800</v>
      </c>
      <c r="E678" s="256" t="s">
        <v>824</v>
      </c>
      <c r="F678" s="86" t="s">
        <v>269</v>
      </c>
      <c r="G678" s="86" t="s">
        <v>67</v>
      </c>
      <c r="H678" s="70" t="s">
        <v>113</v>
      </c>
      <c r="I678" s="249">
        <v>73.02</v>
      </c>
      <c r="J678" s="331">
        <f t="shared" si="31"/>
        <v>120</v>
      </c>
      <c r="K678" s="260">
        <v>120</v>
      </c>
      <c r="L678" s="260"/>
      <c r="M678" s="259" t="e">
        <f>IF(K678="nio",0,IF(K678&gt;0,K678*I678/O678,0))*VLOOKUP(B678,'2-Kosten per locatie'!$A$14:$C$21,3,FALSE)</f>
        <v>#DIV/0!</v>
      </c>
      <c r="N678" s="259">
        <f>IF(L678&gt;0,L678*I678/P678,0)*VLOOKUP(B678,'2-Kosten per locatie'!$A$14:$C$21,3,FALSE)</f>
        <v>0</v>
      </c>
      <c r="O678" s="332">
        <f>IF(K678="nio",0,IF(K678&gt;0,VLOOKUP(G678,'3-Productie normen'!A:L,VLOOKUP(K678,'3-Productie normen'!$B$34:$C$41,2,FALSE),FALSE)))</f>
        <v>0</v>
      </c>
      <c r="P678" s="332">
        <f t="shared" si="32"/>
        <v>0</v>
      </c>
      <c r="Q678" s="333"/>
      <c r="S678" s="334">
        <f t="shared" ref="S678:S741" si="33">J678*I678</f>
        <v>8762.4</v>
      </c>
    </row>
    <row r="679" spans="1:19" ht="14.1" customHeight="1">
      <c r="A679" s="74">
        <v>679</v>
      </c>
      <c r="B679" s="300" t="s">
        <v>34</v>
      </c>
      <c r="C679" s="300" t="s">
        <v>501</v>
      </c>
      <c r="D679" s="86" t="s">
        <v>800</v>
      </c>
      <c r="E679" s="256" t="s">
        <v>825</v>
      </c>
      <c r="F679" s="86" t="s">
        <v>190</v>
      </c>
      <c r="G679" s="86" t="s">
        <v>66</v>
      </c>
      <c r="H679" s="70" t="s">
        <v>113</v>
      </c>
      <c r="I679" s="249">
        <v>109.46</v>
      </c>
      <c r="J679" s="331">
        <f t="shared" si="31"/>
        <v>120</v>
      </c>
      <c r="K679" s="260">
        <v>120</v>
      </c>
      <c r="L679" s="260"/>
      <c r="M679" s="259" t="e">
        <f>IF(K679="nio",0,IF(K679&gt;0,K679*I679/O679,0))*VLOOKUP(B679,'2-Kosten per locatie'!$A$14:$C$21,3,FALSE)</f>
        <v>#DIV/0!</v>
      </c>
      <c r="N679" s="259">
        <f>IF(L679&gt;0,L679*I679/P679,0)*VLOOKUP(B679,'2-Kosten per locatie'!$A$14:$C$21,3,FALSE)</f>
        <v>0</v>
      </c>
      <c r="O679" s="332">
        <f>IF(K679="nio",0,IF(K679&gt;0,VLOOKUP(G679,'3-Productie normen'!A:L,VLOOKUP(K679,'3-Productie normen'!$B$34:$C$41,2,FALSE),FALSE)))</f>
        <v>0</v>
      </c>
      <c r="P679" s="332">
        <f t="shared" si="32"/>
        <v>0</v>
      </c>
      <c r="Q679" s="333"/>
      <c r="S679" s="334">
        <f t="shared" si="33"/>
        <v>13135.199999999999</v>
      </c>
    </row>
    <row r="680" spans="1:19" ht="14.1" customHeight="1">
      <c r="A680" s="74">
        <v>680</v>
      </c>
      <c r="B680" s="300" t="s">
        <v>34</v>
      </c>
      <c r="C680" s="300" t="s">
        <v>501</v>
      </c>
      <c r="D680" s="86" t="s">
        <v>800</v>
      </c>
      <c r="E680" s="256" t="s">
        <v>826</v>
      </c>
      <c r="F680" s="86" t="s">
        <v>269</v>
      </c>
      <c r="G680" s="86" t="s">
        <v>67</v>
      </c>
      <c r="H680" s="70" t="s">
        <v>113</v>
      </c>
      <c r="I680" s="249">
        <v>213.2</v>
      </c>
      <c r="J680" s="331">
        <f t="shared" si="31"/>
        <v>120</v>
      </c>
      <c r="K680" s="260">
        <v>120</v>
      </c>
      <c r="L680" s="260"/>
      <c r="M680" s="259" t="e">
        <f>IF(K680="nio",0,IF(K680&gt;0,K680*I680/O680,0))*VLOOKUP(B680,'2-Kosten per locatie'!$A$14:$C$21,3,FALSE)</f>
        <v>#DIV/0!</v>
      </c>
      <c r="N680" s="259">
        <f>IF(L680&gt;0,L680*I680/P680,0)*VLOOKUP(B680,'2-Kosten per locatie'!$A$14:$C$21,3,FALSE)</f>
        <v>0</v>
      </c>
      <c r="O680" s="332">
        <f>IF(K680="nio",0,IF(K680&gt;0,VLOOKUP(G680,'3-Productie normen'!A:L,VLOOKUP(K680,'3-Productie normen'!$B$34:$C$41,2,FALSE),FALSE)))</f>
        <v>0</v>
      </c>
      <c r="P680" s="332">
        <f t="shared" si="32"/>
        <v>0</v>
      </c>
      <c r="Q680" s="333"/>
      <c r="S680" s="334">
        <f t="shared" si="33"/>
        <v>25584</v>
      </c>
    </row>
    <row r="681" spans="1:19" ht="14.1" customHeight="1">
      <c r="A681" s="74">
        <v>681</v>
      </c>
      <c r="B681" s="300" t="s">
        <v>34</v>
      </c>
      <c r="C681" s="300" t="s">
        <v>501</v>
      </c>
      <c r="D681" s="86" t="s">
        <v>800</v>
      </c>
      <c r="E681" s="256" t="s">
        <v>827</v>
      </c>
      <c r="F681" s="86" t="s">
        <v>269</v>
      </c>
      <c r="G681" s="86" t="s">
        <v>67</v>
      </c>
      <c r="H681" s="70" t="s">
        <v>113</v>
      </c>
      <c r="I681" s="249">
        <v>61.13</v>
      </c>
      <c r="J681" s="331">
        <f t="shared" si="31"/>
        <v>120</v>
      </c>
      <c r="K681" s="260">
        <v>120</v>
      </c>
      <c r="L681" s="260"/>
      <c r="M681" s="259" t="e">
        <f>IF(K681="nio",0,IF(K681&gt;0,K681*I681/O681,0))*VLOOKUP(B681,'2-Kosten per locatie'!$A$14:$C$21,3,FALSE)</f>
        <v>#DIV/0!</v>
      </c>
      <c r="N681" s="259">
        <f>IF(L681&gt;0,L681*I681/P681,0)*VLOOKUP(B681,'2-Kosten per locatie'!$A$14:$C$21,3,FALSE)</f>
        <v>0</v>
      </c>
      <c r="O681" s="332">
        <f>IF(K681="nio",0,IF(K681&gt;0,VLOOKUP(G681,'3-Productie normen'!A:L,VLOOKUP(K681,'3-Productie normen'!$B$34:$C$41,2,FALSE),FALSE)))</f>
        <v>0</v>
      </c>
      <c r="P681" s="332">
        <f t="shared" si="32"/>
        <v>0</v>
      </c>
      <c r="Q681" s="333"/>
      <c r="S681" s="334">
        <f t="shared" si="33"/>
        <v>7335.6</v>
      </c>
    </row>
    <row r="682" spans="1:19" ht="14.1" customHeight="1">
      <c r="A682" s="74">
        <v>682</v>
      </c>
      <c r="B682" s="300" t="s">
        <v>34</v>
      </c>
      <c r="C682" s="300" t="s">
        <v>501</v>
      </c>
      <c r="D682" s="86" t="s">
        <v>800</v>
      </c>
      <c r="E682" s="256" t="s">
        <v>828</v>
      </c>
      <c r="F682" s="86" t="s">
        <v>563</v>
      </c>
      <c r="G682" s="86" t="s">
        <v>74</v>
      </c>
      <c r="H682" s="70" t="s">
        <v>113</v>
      </c>
      <c r="I682" s="249">
        <v>13.35</v>
      </c>
      <c r="J682" s="331">
        <f t="shared" si="31"/>
        <v>0</v>
      </c>
      <c r="K682" s="260" t="s">
        <v>120</v>
      </c>
      <c r="L682" s="260"/>
      <c r="M682" s="259">
        <f>IF(K682="nio",0,IF(K682&gt;0,K682*I682/O682,0))*VLOOKUP(B682,'2-Kosten per locatie'!$A$14:$C$21,3,FALSE)</f>
        <v>0</v>
      </c>
      <c r="N682" s="259">
        <f>IF(L682&gt;0,L682*I682/P682,0)*VLOOKUP(B682,'2-Kosten per locatie'!$A$14:$C$21,3,FALSE)</f>
        <v>0</v>
      </c>
      <c r="O682" s="332">
        <f>IF(K682="nio",0,IF(K682&gt;0,VLOOKUP(G682,'3-Productie normen'!A:L,VLOOKUP(K682,'3-Productie normen'!$B$34:$C$41,2,FALSE),FALSE)))</f>
        <v>0</v>
      </c>
      <c r="P682" s="332">
        <f t="shared" si="32"/>
        <v>0</v>
      </c>
      <c r="Q682" s="333"/>
      <c r="S682" s="334">
        <f t="shared" si="33"/>
        <v>0</v>
      </c>
    </row>
    <row r="683" spans="1:19" ht="14.1" customHeight="1">
      <c r="A683" s="74">
        <v>683</v>
      </c>
      <c r="B683" s="300" t="s">
        <v>34</v>
      </c>
      <c r="C683" s="300" t="s">
        <v>501</v>
      </c>
      <c r="D683" s="86" t="s">
        <v>800</v>
      </c>
      <c r="E683" s="256" t="s">
        <v>829</v>
      </c>
      <c r="F683" s="86" t="s">
        <v>185</v>
      </c>
      <c r="G683" s="86" t="s">
        <v>74</v>
      </c>
      <c r="H683" s="70" t="s">
        <v>113</v>
      </c>
      <c r="I683" s="249">
        <v>13.12</v>
      </c>
      <c r="J683" s="331">
        <f t="shared" si="31"/>
        <v>0</v>
      </c>
      <c r="K683" s="260" t="s">
        <v>120</v>
      </c>
      <c r="L683" s="260"/>
      <c r="M683" s="259">
        <f>IF(K683="nio",0,IF(K683&gt;0,K683*I683/O683,0))*VLOOKUP(B683,'2-Kosten per locatie'!$A$14:$C$21,3,FALSE)</f>
        <v>0</v>
      </c>
      <c r="N683" s="259">
        <f>IF(L683&gt;0,L683*I683/P683,0)*VLOOKUP(B683,'2-Kosten per locatie'!$A$14:$C$21,3,FALSE)</f>
        <v>0</v>
      </c>
      <c r="O683" s="332">
        <f>IF(K683="nio",0,IF(K683&gt;0,VLOOKUP(G683,'3-Productie normen'!A:L,VLOOKUP(K683,'3-Productie normen'!$B$34:$C$41,2,FALSE),FALSE)))</f>
        <v>0</v>
      </c>
      <c r="P683" s="332">
        <f t="shared" si="32"/>
        <v>0</v>
      </c>
      <c r="Q683" s="333"/>
      <c r="S683" s="334">
        <f t="shared" si="33"/>
        <v>0</v>
      </c>
    </row>
    <row r="684" spans="1:19" ht="14.1" customHeight="1">
      <c r="A684" s="74">
        <v>684</v>
      </c>
      <c r="B684" s="300" t="s">
        <v>34</v>
      </c>
      <c r="C684" s="300" t="s">
        <v>501</v>
      </c>
      <c r="D684" s="86" t="s">
        <v>800</v>
      </c>
      <c r="E684" s="256" t="s">
        <v>830</v>
      </c>
      <c r="F684" s="86" t="s">
        <v>190</v>
      </c>
      <c r="G684" s="86" t="s">
        <v>66</v>
      </c>
      <c r="H684" s="70" t="s">
        <v>113</v>
      </c>
      <c r="I684" s="249">
        <v>99.94</v>
      </c>
      <c r="J684" s="331">
        <f t="shared" si="31"/>
        <v>120</v>
      </c>
      <c r="K684" s="260">
        <v>120</v>
      </c>
      <c r="L684" s="260"/>
      <c r="M684" s="259" t="e">
        <f>IF(K684="nio",0,IF(K684&gt;0,K684*I684/O684,0))*VLOOKUP(B684,'2-Kosten per locatie'!$A$14:$C$21,3,FALSE)</f>
        <v>#DIV/0!</v>
      </c>
      <c r="N684" s="259">
        <f>IF(L684&gt;0,L684*I684/P684,0)*VLOOKUP(B684,'2-Kosten per locatie'!$A$14:$C$21,3,FALSE)</f>
        <v>0</v>
      </c>
      <c r="O684" s="332">
        <f>IF(K684="nio",0,IF(K684&gt;0,VLOOKUP(G684,'3-Productie normen'!A:L,VLOOKUP(K684,'3-Productie normen'!$B$34:$C$41,2,FALSE),FALSE)))</f>
        <v>0</v>
      </c>
      <c r="P684" s="332">
        <f t="shared" si="32"/>
        <v>0</v>
      </c>
      <c r="Q684" s="333"/>
      <c r="S684" s="334">
        <f t="shared" si="33"/>
        <v>11992.8</v>
      </c>
    </row>
    <row r="685" spans="1:19" ht="14.1" customHeight="1">
      <c r="A685" s="74">
        <v>685</v>
      </c>
      <c r="B685" s="300" t="s">
        <v>34</v>
      </c>
      <c r="C685" s="300" t="s">
        <v>501</v>
      </c>
      <c r="D685" s="86" t="s">
        <v>800</v>
      </c>
      <c r="E685" s="256" t="s">
        <v>831</v>
      </c>
      <c r="F685" s="86" t="s">
        <v>190</v>
      </c>
      <c r="G685" s="86" t="s">
        <v>66</v>
      </c>
      <c r="H685" s="70" t="s">
        <v>113</v>
      </c>
      <c r="I685" s="249">
        <v>93.38</v>
      </c>
      <c r="J685" s="331">
        <f t="shared" si="31"/>
        <v>120</v>
      </c>
      <c r="K685" s="260">
        <v>120</v>
      </c>
      <c r="L685" s="260"/>
      <c r="M685" s="259" t="e">
        <f>IF(K685="nio",0,IF(K685&gt;0,K685*I685/O685,0))*VLOOKUP(B685,'2-Kosten per locatie'!$A$14:$C$21,3,FALSE)</f>
        <v>#DIV/0!</v>
      </c>
      <c r="N685" s="259">
        <f>IF(L685&gt;0,L685*I685/P685,0)*VLOOKUP(B685,'2-Kosten per locatie'!$A$14:$C$21,3,FALSE)</f>
        <v>0</v>
      </c>
      <c r="O685" s="332">
        <f>IF(K685="nio",0,IF(K685&gt;0,VLOOKUP(G685,'3-Productie normen'!A:L,VLOOKUP(K685,'3-Productie normen'!$B$34:$C$41,2,FALSE),FALSE)))</f>
        <v>0</v>
      </c>
      <c r="P685" s="332">
        <f t="shared" si="32"/>
        <v>0</v>
      </c>
      <c r="Q685" s="333"/>
      <c r="S685" s="334">
        <f t="shared" si="33"/>
        <v>11205.599999999999</v>
      </c>
    </row>
    <row r="686" spans="1:19" ht="14.1" customHeight="1">
      <c r="A686" s="74">
        <v>686</v>
      </c>
      <c r="B686" s="300" t="s">
        <v>34</v>
      </c>
      <c r="C686" s="300" t="s">
        <v>501</v>
      </c>
      <c r="D686" s="86" t="s">
        <v>800</v>
      </c>
      <c r="E686" s="256" t="s">
        <v>832</v>
      </c>
      <c r="F686" s="86" t="s">
        <v>563</v>
      </c>
      <c r="G686" s="86" t="s">
        <v>74</v>
      </c>
      <c r="H686" s="70" t="s">
        <v>113</v>
      </c>
      <c r="I686" s="249">
        <v>14.14</v>
      </c>
      <c r="J686" s="331">
        <f t="shared" si="31"/>
        <v>0</v>
      </c>
      <c r="K686" s="260" t="s">
        <v>120</v>
      </c>
      <c r="L686" s="260"/>
      <c r="M686" s="259">
        <f>IF(K686="nio",0,IF(K686&gt;0,K686*I686/O686,0))*VLOOKUP(B686,'2-Kosten per locatie'!$A$14:$C$21,3,FALSE)</f>
        <v>0</v>
      </c>
      <c r="N686" s="259">
        <f>IF(L686&gt;0,L686*I686/P686,0)*VLOOKUP(B686,'2-Kosten per locatie'!$A$14:$C$21,3,FALSE)</f>
        <v>0</v>
      </c>
      <c r="O686" s="332">
        <f>IF(K686="nio",0,IF(K686&gt;0,VLOOKUP(G686,'3-Productie normen'!A:L,VLOOKUP(K686,'3-Productie normen'!$B$34:$C$41,2,FALSE),FALSE)))</f>
        <v>0</v>
      </c>
      <c r="P686" s="332">
        <f t="shared" si="32"/>
        <v>0</v>
      </c>
      <c r="Q686" s="333"/>
      <c r="S686" s="334">
        <f t="shared" si="33"/>
        <v>0</v>
      </c>
    </row>
    <row r="687" spans="1:19" ht="14.1" customHeight="1">
      <c r="A687" s="74">
        <v>687</v>
      </c>
      <c r="B687" s="300" t="s">
        <v>34</v>
      </c>
      <c r="C687" s="300" t="s">
        <v>501</v>
      </c>
      <c r="D687" s="86" t="s">
        <v>800</v>
      </c>
      <c r="E687" s="256" t="s">
        <v>833</v>
      </c>
      <c r="F687" s="86" t="s">
        <v>563</v>
      </c>
      <c r="G687" s="86" t="s">
        <v>74</v>
      </c>
      <c r="H687" s="70" t="s">
        <v>113</v>
      </c>
      <c r="I687" s="249">
        <v>4.47</v>
      </c>
      <c r="J687" s="331">
        <f t="shared" si="31"/>
        <v>0</v>
      </c>
      <c r="K687" s="260" t="s">
        <v>120</v>
      </c>
      <c r="L687" s="260"/>
      <c r="M687" s="259">
        <f>IF(K687="nio",0,IF(K687&gt;0,K687*I687/O687,0))*VLOOKUP(B687,'2-Kosten per locatie'!$A$14:$C$21,3,FALSE)</f>
        <v>0</v>
      </c>
      <c r="N687" s="259">
        <f>IF(L687&gt;0,L687*I687/P687,0)*VLOOKUP(B687,'2-Kosten per locatie'!$A$14:$C$21,3,FALSE)</f>
        <v>0</v>
      </c>
      <c r="O687" s="332">
        <f>IF(K687="nio",0,IF(K687&gt;0,VLOOKUP(G687,'3-Productie normen'!A:L,VLOOKUP(K687,'3-Productie normen'!$B$34:$C$41,2,FALSE),FALSE)))</f>
        <v>0</v>
      </c>
      <c r="P687" s="332">
        <f t="shared" si="32"/>
        <v>0</v>
      </c>
      <c r="Q687" s="333"/>
      <c r="S687" s="334">
        <f t="shared" si="33"/>
        <v>0</v>
      </c>
    </row>
    <row r="688" spans="1:19" ht="14.1" customHeight="1">
      <c r="A688" s="74">
        <v>688</v>
      </c>
      <c r="B688" s="300" t="s">
        <v>34</v>
      </c>
      <c r="C688" s="300" t="s">
        <v>501</v>
      </c>
      <c r="D688" s="86" t="s">
        <v>800</v>
      </c>
      <c r="E688" s="256" t="s">
        <v>834</v>
      </c>
      <c r="F688" s="86" t="s">
        <v>190</v>
      </c>
      <c r="G688" s="86" t="s">
        <v>66</v>
      </c>
      <c r="H688" s="70" t="s">
        <v>113</v>
      </c>
      <c r="I688" s="249">
        <v>93.38</v>
      </c>
      <c r="J688" s="331">
        <f t="shared" si="31"/>
        <v>120</v>
      </c>
      <c r="K688" s="260">
        <v>120</v>
      </c>
      <c r="L688" s="260"/>
      <c r="M688" s="259" t="e">
        <f>IF(K688="nio",0,IF(K688&gt;0,K688*I688/O688,0))*VLOOKUP(B688,'2-Kosten per locatie'!$A$14:$C$21,3,FALSE)</f>
        <v>#DIV/0!</v>
      </c>
      <c r="N688" s="259">
        <f>IF(L688&gt;0,L688*I688/P688,0)*VLOOKUP(B688,'2-Kosten per locatie'!$A$14:$C$21,3,FALSE)</f>
        <v>0</v>
      </c>
      <c r="O688" s="332">
        <f>IF(K688="nio",0,IF(K688&gt;0,VLOOKUP(G688,'3-Productie normen'!A:L,VLOOKUP(K688,'3-Productie normen'!$B$34:$C$41,2,FALSE),FALSE)))</f>
        <v>0</v>
      </c>
      <c r="P688" s="332">
        <f t="shared" si="32"/>
        <v>0</v>
      </c>
      <c r="Q688" s="333"/>
      <c r="S688" s="334">
        <f t="shared" si="33"/>
        <v>11205.599999999999</v>
      </c>
    </row>
    <row r="689" spans="1:19" ht="14.1" customHeight="1">
      <c r="A689" s="74">
        <v>689</v>
      </c>
      <c r="B689" s="300" t="s">
        <v>34</v>
      </c>
      <c r="C689" s="300" t="s">
        <v>501</v>
      </c>
      <c r="D689" s="86" t="s">
        <v>800</v>
      </c>
      <c r="E689" s="256" t="s">
        <v>835</v>
      </c>
      <c r="F689" s="86" t="s">
        <v>836</v>
      </c>
      <c r="G689" s="86" t="s">
        <v>63</v>
      </c>
      <c r="H689" s="70" t="s">
        <v>113</v>
      </c>
      <c r="I689" s="249">
        <v>8.2200000000000006</v>
      </c>
      <c r="J689" s="331">
        <f t="shared" si="31"/>
        <v>200</v>
      </c>
      <c r="K689" s="260">
        <v>200</v>
      </c>
      <c r="L689" s="260"/>
      <c r="M689" s="259" t="e">
        <f>IF(K689="nio",0,IF(K689&gt;0,K689*I689/O689,0))*VLOOKUP(B689,'2-Kosten per locatie'!$A$14:$C$21,3,FALSE)</f>
        <v>#DIV/0!</v>
      </c>
      <c r="N689" s="259">
        <f>IF(L689&gt;0,L689*I689/P689,0)*VLOOKUP(B689,'2-Kosten per locatie'!$A$14:$C$21,3,FALSE)</f>
        <v>0</v>
      </c>
      <c r="O689" s="332">
        <f>IF(K689="nio",0,IF(K689&gt;0,VLOOKUP(G689,'3-Productie normen'!A:L,VLOOKUP(K689,'3-Productie normen'!$B$34:$C$41,2,FALSE),FALSE)))</f>
        <v>0</v>
      </c>
      <c r="P689" s="332">
        <f t="shared" si="32"/>
        <v>0</v>
      </c>
      <c r="Q689" s="333"/>
      <c r="S689" s="334">
        <f t="shared" si="33"/>
        <v>1644.0000000000002</v>
      </c>
    </row>
    <row r="690" spans="1:19" ht="14.1" customHeight="1">
      <c r="A690" s="74">
        <v>690</v>
      </c>
      <c r="B690" s="300" t="s">
        <v>34</v>
      </c>
      <c r="C690" s="300" t="s">
        <v>501</v>
      </c>
      <c r="D690" s="86" t="s">
        <v>800</v>
      </c>
      <c r="E690" s="256" t="s">
        <v>837</v>
      </c>
      <c r="F690" s="86" t="s">
        <v>185</v>
      </c>
      <c r="G690" s="86" t="s">
        <v>74</v>
      </c>
      <c r="H690" s="70" t="s">
        <v>113</v>
      </c>
      <c r="I690" s="249">
        <v>17.59</v>
      </c>
      <c r="J690" s="331">
        <f t="shared" si="31"/>
        <v>0</v>
      </c>
      <c r="K690" s="260" t="s">
        <v>120</v>
      </c>
      <c r="L690" s="260"/>
      <c r="M690" s="259">
        <f>IF(K690="nio",0,IF(K690&gt;0,K690*I690/O690,0))*VLOOKUP(B690,'2-Kosten per locatie'!$A$14:$C$21,3,FALSE)</f>
        <v>0</v>
      </c>
      <c r="N690" s="259">
        <f>IF(L690&gt;0,L690*I690/P690,0)*VLOOKUP(B690,'2-Kosten per locatie'!$A$14:$C$21,3,FALSE)</f>
        <v>0</v>
      </c>
      <c r="O690" s="332">
        <f>IF(K690="nio",0,IF(K690&gt;0,VLOOKUP(G690,'3-Productie normen'!A:L,VLOOKUP(K690,'3-Productie normen'!$B$34:$C$41,2,FALSE),FALSE)))</f>
        <v>0</v>
      </c>
      <c r="P690" s="332">
        <f t="shared" si="32"/>
        <v>0</v>
      </c>
      <c r="Q690" s="333"/>
      <c r="S690" s="334">
        <f t="shared" si="33"/>
        <v>0</v>
      </c>
    </row>
    <row r="691" spans="1:19" ht="14.1" customHeight="1">
      <c r="A691" s="74">
        <v>691</v>
      </c>
      <c r="B691" s="300" t="s">
        <v>34</v>
      </c>
      <c r="C691" s="300" t="s">
        <v>501</v>
      </c>
      <c r="D691" s="86" t="s">
        <v>800</v>
      </c>
      <c r="E691" s="256" t="s">
        <v>838</v>
      </c>
      <c r="F691" s="86" t="s">
        <v>194</v>
      </c>
      <c r="G691" s="86" t="s">
        <v>65</v>
      </c>
      <c r="H691" s="70" t="s">
        <v>113</v>
      </c>
      <c r="I691" s="249">
        <v>99.88</v>
      </c>
      <c r="J691" s="331">
        <f t="shared" si="31"/>
        <v>120</v>
      </c>
      <c r="K691" s="260">
        <v>120</v>
      </c>
      <c r="L691" s="260"/>
      <c r="M691" s="259" t="e">
        <f>IF(K691="nio",0,IF(K691&gt;0,K691*I691/O691,0))*VLOOKUP(B691,'2-Kosten per locatie'!$A$14:$C$21,3,FALSE)</f>
        <v>#DIV/0!</v>
      </c>
      <c r="N691" s="259">
        <f>IF(L691&gt;0,L691*I691/P691,0)*VLOOKUP(B691,'2-Kosten per locatie'!$A$14:$C$21,3,FALSE)</f>
        <v>0</v>
      </c>
      <c r="O691" s="332">
        <f>IF(K691="nio",0,IF(K691&gt;0,VLOOKUP(G691,'3-Productie normen'!A:L,VLOOKUP(K691,'3-Productie normen'!$B$34:$C$41,2,FALSE),FALSE)))</f>
        <v>0</v>
      </c>
      <c r="P691" s="332">
        <f t="shared" si="32"/>
        <v>0</v>
      </c>
      <c r="Q691" s="333"/>
      <c r="S691" s="334">
        <f t="shared" si="33"/>
        <v>11985.599999999999</v>
      </c>
    </row>
    <row r="692" spans="1:19" ht="14.1" customHeight="1">
      <c r="A692" s="74">
        <v>692</v>
      </c>
      <c r="B692" s="300" t="s">
        <v>34</v>
      </c>
      <c r="C692" s="300" t="s">
        <v>501</v>
      </c>
      <c r="D692" s="86" t="s">
        <v>800</v>
      </c>
      <c r="E692" s="256" t="s">
        <v>839</v>
      </c>
      <c r="F692" s="86" t="s">
        <v>135</v>
      </c>
      <c r="G692" s="86" t="s">
        <v>70</v>
      </c>
      <c r="H692" s="70" t="s">
        <v>113</v>
      </c>
      <c r="I692" s="249">
        <v>8.86</v>
      </c>
      <c r="J692" s="331">
        <f t="shared" si="31"/>
        <v>120</v>
      </c>
      <c r="K692" s="260">
        <v>120</v>
      </c>
      <c r="L692" s="260"/>
      <c r="M692" s="259" t="e">
        <f>IF(K692="nio",0,IF(K692&gt;0,K692*I692/O692,0))*VLOOKUP(B692,'2-Kosten per locatie'!$A$14:$C$21,3,FALSE)</f>
        <v>#DIV/0!</v>
      </c>
      <c r="N692" s="259">
        <f>IF(L692&gt;0,L692*I692/P692,0)*VLOOKUP(B692,'2-Kosten per locatie'!$A$14:$C$21,3,FALSE)</f>
        <v>0</v>
      </c>
      <c r="O692" s="332">
        <f>IF(K692="nio",0,IF(K692&gt;0,VLOOKUP(G692,'3-Productie normen'!A:L,VLOOKUP(K692,'3-Productie normen'!$B$34:$C$41,2,FALSE),FALSE)))</f>
        <v>0</v>
      </c>
      <c r="P692" s="332">
        <f t="shared" si="32"/>
        <v>0</v>
      </c>
      <c r="Q692" s="333"/>
      <c r="S692" s="334">
        <f t="shared" si="33"/>
        <v>1063.1999999999998</v>
      </c>
    </row>
    <row r="693" spans="1:19" ht="14.1" customHeight="1">
      <c r="A693" s="74">
        <v>693</v>
      </c>
      <c r="B693" s="300" t="s">
        <v>34</v>
      </c>
      <c r="C693" s="300" t="s">
        <v>501</v>
      </c>
      <c r="D693" s="86" t="s">
        <v>800</v>
      </c>
      <c r="E693" s="256" t="s">
        <v>840</v>
      </c>
      <c r="F693" s="86" t="s">
        <v>135</v>
      </c>
      <c r="G693" s="86" t="s">
        <v>70</v>
      </c>
      <c r="H693" s="70" t="s">
        <v>113</v>
      </c>
      <c r="I693" s="249">
        <v>10.06</v>
      </c>
      <c r="J693" s="331">
        <f t="shared" si="31"/>
        <v>120</v>
      </c>
      <c r="K693" s="260">
        <v>120</v>
      </c>
      <c r="L693" s="260"/>
      <c r="M693" s="259" t="e">
        <f>IF(K693="nio",0,IF(K693&gt;0,K693*I693/O693,0))*VLOOKUP(B693,'2-Kosten per locatie'!$A$14:$C$21,3,FALSE)</f>
        <v>#DIV/0!</v>
      </c>
      <c r="N693" s="259">
        <f>IF(L693&gt;0,L693*I693/P693,0)*VLOOKUP(B693,'2-Kosten per locatie'!$A$14:$C$21,3,FALSE)</f>
        <v>0</v>
      </c>
      <c r="O693" s="332">
        <f>IF(K693="nio",0,IF(K693&gt;0,VLOOKUP(G693,'3-Productie normen'!A:L,VLOOKUP(K693,'3-Productie normen'!$B$34:$C$41,2,FALSE),FALSE)))</f>
        <v>0</v>
      </c>
      <c r="P693" s="332">
        <f t="shared" si="32"/>
        <v>0</v>
      </c>
      <c r="Q693" s="333"/>
      <c r="S693" s="334">
        <f t="shared" si="33"/>
        <v>1207.2</v>
      </c>
    </row>
    <row r="694" spans="1:19" ht="14.1" customHeight="1">
      <c r="A694" s="74">
        <v>694</v>
      </c>
      <c r="B694" s="300" t="s">
        <v>34</v>
      </c>
      <c r="C694" s="300" t="s">
        <v>501</v>
      </c>
      <c r="D694" s="86" t="s">
        <v>800</v>
      </c>
      <c r="E694" s="256" t="s">
        <v>841</v>
      </c>
      <c r="F694" s="86" t="s">
        <v>126</v>
      </c>
      <c r="G694" s="86" t="s">
        <v>69</v>
      </c>
      <c r="H694" s="70" t="s">
        <v>113</v>
      </c>
      <c r="I694" s="249">
        <v>16.2</v>
      </c>
      <c r="J694" s="331">
        <f t="shared" si="31"/>
        <v>200</v>
      </c>
      <c r="K694" s="260">
        <v>200</v>
      </c>
      <c r="L694" s="260"/>
      <c r="M694" s="259" t="e">
        <f>IF(K694="nio",0,IF(K694&gt;0,K694*I694/O694,0))*VLOOKUP(B694,'2-Kosten per locatie'!$A$14:$C$21,3,FALSE)</f>
        <v>#DIV/0!</v>
      </c>
      <c r="N694" s="259">
        <f>IF(L694&gt;0,L694*I694/P694,0)*VLOOKUP(B694,'2-Kosten per locatie'!$A$14:$C$21,3,FALSE)</f>
        <v>0</v>
      </c>
      <c r="O694" s="332">
        <f>IF(K694="nio",0,IF(K694&gt;0,VLOOKUP(G694,'3-Productie normen'!A:L,VLOOKUP(K694,'3-Productie normen'!$B$34:$C$41,2,FALSE),FALSE)))</f>
        <v>0</v>
      </c>
      <c r="P694" s="332">
        <f t="shared" si="32"/>
        <v>0</v>
      </c>
      <c r="Q694" s="333"/>
      <c r="S694" s="334">
        <f t="shared" si="33"/>
        <v>3240</v>
      </c>
    </row>
    <row r="695" spans="1:19" ht="14.1" customHeight="1">
      <c r="A695" s="74">
        <v>695</v>
      </c>
      <c r="B695" s="300" t="s">
        <v>34</v>
      </c>
      <c r="C695" s="300" t="s">
        <v>501</v>
      </c>
      <c r="D695" s="86" t="s">
        <v>800</v>
      </c>
      <c r="E695" s="256" t="s">
        <v>842</v>
      </c>
      <c r="F695" s="86" t="s">
        <v>126</v>
      </c>
      <c r="G695" s="86" t="s">
        <v>69</v>
      </c>
      <c r="H695" s="70" t="s">
        <v>113</v>
      </c>
      <c r="I695" s="249">
        <v>20.36</v>
      </c>
      <c r="J695" s="331">
        <f t="shared" si="31"/>
        <v>200</v>
      </c>
      <c r="K695" s="260">
        <v>200</v>
      </c>
      <c r="L695" s="260"/>
      <c r="M695" s="259" t="e">
        <f>IF(K695="nio",0,IF(K695&gt;0,K695*I695/O695,0))*VLOOKUP(B695,'2-Kosten per locatie'!$A$14:$C$21,3,FALSE)</f>
        <v>#DIV/0!</v>
      </c>
      <c r="N695" s="259">
        <f>IF(L695&gt;0,L695*I695/P695,0)*VLOOKUP(B695,'2-Kosten per locatie'!$A$14:$C$21,3,FALSE)</f>
        <v>0</v>
      </c>
      <c r="O695" s="332">
        <f>IF(K695="nio",0,IF(K695&gt;0,VLOOKUP(G695,'3-Productie normen'!A:L,VLOOKUP(K695,'3-Productie normen'!$B$34:$C$41,2,FALSE),FALSE)))</f>
        <v>0</v>
      </c>
      <c r="P695" s="332">
        <f t="shared" si="32"/>
        <v>0</v>
      </c>
      <c r="Q695" s="333"/>
      <c r="S695" s="334">
        <f t="shared" si="33"/>
        <v>4072</v>
      </c>
    </row>
    <row r="696" spans="1:19" ht="14.1" customHeight="1">
      <c r="A696" s="74">
        <v>696</v>
      </c>
      <c r="B696" s="300" t="s">
        <v>34</v>
      </c>
      <c r="C696" s="300" t="s">
        <v>501</v>
      </c>
      <c r="D696" s="86" t="s">
        <v>800</v>
      </c>
      <c r="E696" s="256" t="s">
        <v>843</v>
      </c>
      <c r="F696" s="86" t="s">
        <v>507</v>
      </c>
      <c r="G696" s="86" t="s">
        <v>61</v>
      </c>
      <c r="H696" s="86" t="s">
        <v>145</v>
      </c>
      <c r="I696" s="249">
        <v>11.45</v>
      </c>
      <c r="J696" s="331">
        <f t="shared" si="31"/>
        <v>400</v>
      </c>
      <c r="K696" s="260">
        <v>200</v>
      </c>
      <c r="L696" s="260">
        <v>200</v>
      </c>
      <c r="M696" s="259" t="e">
        <f>IF(K696="nio",0,IF(K696&gt;0,K696*I696/O696,0))*VLOOKUP(B696,'2-Kosten per locatie'!$A$14:$C$21,3,FALSE)</f>
        <v>#DIV/0!</v>
      </c>
      <c r="N696" s="259" t="e">
        <f>IF(L696&gt;0,L696*I696/P696,0)*VLOOKUP(B696,'2-Kosten per locatie'!$A$14:$C$21,3,FALSE)</f>
        <v>#DIV/0!</v>
      </c>
      <c r="O696" s="332">
        <f>IF(K696="nio",0,IF(K696&gt;0,VLOOKUP(G696,'3-Productie normen'!A:L,VLOOKUP(K696,'3-Productie normen'!$B$34:$C$41,2,FALSE),FALSE)))</f>
        <v>0</v>
      </c>
      <c r="P696" s="332">
        <f t="shared" si="32"/>
        <v>0</v>
      </c>
      <c r="Q696" s="333"/>
      <c r="S696" s="334">
        <f t="shared" si="33"/>
        <v>4580</v>
      </c>
    </row>
    <row r="697" spans="1:19" ht="14.1" customHeight="1">
      <c r="A697" s="74">
        <v>697</v>
      </c>
      <c r="B697" s="300" t="s">
        <v>34</v>
      </c>
      <c r="C697" s="300" t="s">
        <v>501</v>
      </c>
      <c r="D697" s="86" t="s">
        <v>800</v>
      </c>
      <c r="E697" s="256" t="s">
        <v>844</v>
      </c>
      <c r="F697" s="86" t="s">
        <v>126</v>
      </c>
      <c r="G697" s="86" t="s">
        <v>69</v>
      </c>
      <c r="H697" s="70" t="s">
        <v>113</v>
      </c>
      <c r="I697" s="249">
        <v>52.65</v>
      </c>
      <c r="J697" s="331">
        <f t="shared" si="31"/>
        <v>200</v>
      </c>
      <c r="K697" s="260">
        <v>200</v>
      </c>
      <c r="L697" s="260"/>
      <c r="M697" s="259" t="e">
        <f>IF(K697="nio",0,IF(K697&gt;0,K697*I697/O697,0))*VLOOKUP(B697,'2-Kosten per locatie'!$A$14:$C$21,3,FALSE)</f>
        <v>#DIV/0!</v>
      </c>
      <c r="N697" s="259">
        <f>IF(L697&gt;0,L697*I697/P697,0)*VLOOKUP(B697,'2-Kosten per locatie'!$A$14:$C$21,3,FALSE)</f>
        <v>0</v>
      </c>
      <c r="O697" s="332">
        <f>IF(K697="nio",0,IF(K697&gt;0,VLOOKUP(G697,'3-Productie normen'!A:L,VLOOKUP(K697,'3-Productie normen'!$B$34:$C$41,2,FALSE),FALSE)))</f>
        <v>0</v>
      </c>
      <c r="P697" s="332">
        <f t="shared" si="32"/>
        <v>0</v>
      </c>
      <c r="Q697" s="333"/>
      <c r="S697" s="334">
        <f t="shared" si="33"/>
        <v>10530</v>
      </c>
    </row>
    <row r="698" spans="1:19" ht="14.1" customHeight="1">
      <c r="A698" s="74">
        <v>698</v>
      </c>
      <c r="B698" s="300" t="s">
        <v>34</v>
      </c>
      <c r="C698" s="300" t="s">
        <v>501</v>
      </c>
      <c r="D698" s="86" t="s">
        <v>800</v>
      </c>
      <c r="E698" s="256" t="s">
        <v>845</v>
      </c>
      <c r="F698" s="86" t="s">
        <v>149</v>
      </c>
      <c r="G698" s="86" t="s">
        <v>61</v>
      </c>
      <c r="H698" s="86" t="s">
        <v>145</v>
      </c>
      <c r="I698" s="249">
        <v>4.8099999999999996</v>
      </c>
      <c r="J698" s="331">
        <f t="shared" si="31"/>
        <v>400</v>
      </c>
      <c r="K698" s="260">
        <v>200</v>
      </c>
      <c r="L698" s="260">
        <v>200</v>
      </c>
      <c r="M698" s="259" t="e">
        <f>IF(K698="nio",0,IF(K698&gt;0,K698*I698/O698,0))*VLOOKUP(B698,'2-Kosten per locatie'!$A$14:$C$21,3,FALSE)</f>
        <v>#DIV/0!</v>
      </c>
      <c r="N698" s="259" t="e">
        <f>IF(L698&gt;0,L698*I698/P698,0)*VLOOKUP(B698,'2-Kosten per locatie'!$A$14:$C$21,3,FALSE)</f>
        <v>#DIV/0!</v>
      </c>
      <c r="O698" s="332">
        <f>IF(K698="nio",0,IF(K698&gt;0,VLOOKUP(G698,'3-Productie normen'!A:L,VLOOKUP(K698,'3-Productie normen'!$B$34:$C$41,2,FALSE),FALSE)))</f>
        <v>0</v>
      </c>
      <c r="P698" s="332">
        <f t="shared" si="32"/>
        <v>0</v>
      </c>
      <c r="Q698" s="333"/>
      <c r="S698" s="334">
        <f t="shared" si="33"/>
        <v>1923.9999999999998</v>
      </c>
    </row>
    <row r="699" spans="1:19" ht="14.1" customHeight="1">
      <c r="A699" s="74">
        <v>699</v>
      </c>
      <c r="B699" s="300" t="s">
        <v>34</v>
      </c>
      <c r="C699" s="300" t="s">
        <v>501</v>
      </c>
      <c r="D699" s="86" t="s">
        <v>800</v>
      </c>
      <c r="E699" s="256" t="s">
        <v>846</v>
      </c>
      <c r="F699" s="86" t="s">
        <v>505</v>
      </c>
      <c r="G699" s="86" t="s">
        <v>61</v>
      </c>
      <c r="H699" s="86" t="s">
        <v>145</v>
      </c>
      <c r="I699" s="249">
        <v>7.99</v>
      </c>
      <c r="J699" s="331">
        <f t="shared" si="31"/>
        <v>400</v>
      </c>
      <c r="K699" s="260">
        <v>200</v>
      </c>
      <c r="L699" s="260">
        <v>200</v>
      </c>
      <c r="M699" s="259" t="e">
        <f>IF(K699="nio",0,IF(K699&gt;0,K699*I699/O699,0))*VLOOKUP(B699,'2-Kosten per locatie'!$A$14:$C$21,3,FALSE)</f>
        <v>#DIV/0!</v>
      </c>
      <c r="N699" s="259" t="e">
        <f>IF(L699&gt;0,L699*I699/P699,0)*VLOOKUP(B699,'2-Kosten per locatie'!$A$14:$C$21,3,FALSE)</f>
        <v>#DIV/0!</v>
      </c>
      <c r="O699" s="332">
        <f>IF(K699="nio",0,IF(K699&gt;0,VLOOKUP(G699,'3-Productie normen'!A:L,VLOOKUP(K699,'3-Productie normen'!$B$34:$C$41,2,FALSE),FALSE)))</f>
        <v>0</v>
      </c>
      <c r="P699" s="332">
        <f t="shared" si="32"/>
        <v>0</v>
      </c>
      <c r="Q699" s="333"/>
      <c r="S699" s="334">
        <f t="shared" si="33"/>
        <v>3196</v>
      </c>
    </row>
    <row r="700" spans="1:19" ht="14.1" customHeight="1">
      <c r="A700" s="74">
        <v>700</v>
      </c>
      <c r="B700" s="300" t="s">
        <v>34</v>
      </c>
      <c r="C700" s="300" t="s">
        <v>501</v>
      </c>
      <c r="D700" s="86" t="s">
        <v>800</v>
      </c>
      <c r="E700" s="256" t="s">
        <v>847</v>
      </c>
      <c r="F700" s="86" t="s">
        <v>126</v>
      </c>
      <c r="G700" s="86" t="s">
        <v>69</v>
      </c>
      <c r="H700" s="70" t="s">
        <v>113</v>
      </c>
      <c r="I700" s="249">
        <v>17.899999999999999</v>
      </c>
      <c r="J700" s="331">
        <f t="shared" si="31"/>
        <v>200</v>
      </c>
      <c r="K700" s="260">
        <v>200</v>
      </c>
      <c r="L700" s="260"/>
      <c r="M700" s="259" t="e">
        <f>IF(K700="nio",0,IF(K700&gt;0,K700*I700/O700,0))*VLOOKUP(B700,'2-Kosten per locatie'!$A$14:$C$21,3,FALSE)</f>
        <v>#DIV/0!</v>
      </c>
      <c r="N700" s="259">
        <f>IF(L700&gt;0,L700*I700/P700,0)*VLOOKUP(B700,'2-Kosten per locatie'!$A$14:$C$21,3,FALSE)</f>
        <v>0</v>
      </c>
      <c r="O700" s="332">
        <f>IF(K700="nio",0,IF(K700&gt;0,VLOOKUP(G700,'3-Productie normen'!A:L,VLOOKUP(K700,'3-Productie normen'!$B$34:$C$41,2,FALSE),FALSE)))</f>
        <v>0</v>
      </c>
      <c r="P700" s="332">
        <f t="shared" si="32"/>
        <v>0</v>
      </c>
      <c r="Q700" s="333"/>
      <c r="S700" s="334">
        <f t="shared" si="33"/>
        <v>3579.9999999999995</v>
      </c>
    </row>
    <row r="701" spans="1:19" ht="14.1" customHeight="1">
      <c r="A701" s="74">
        <v>701</v>
      </c>
      <c r="B701" s="300" t="s">
        <v>34</v>
      </c>
      <c r="C701" s="300" t="s">
        <v>501</v>
      </c>
      <c r="D701" s="86" t="s">
        <v>800</v>
      </c>
      <c r="E701" s="256" t="s">
        <v>848</v>
      </c>
      <c r="F701" s="86" t="s">
        <v>126</v>
      </c>
      <c r="G701" s="86" t="s">
        <v>69</v>
      </c>
      <c r="H701" s="70" t="s">
        <v>113</v>
      </c>
      <c r="I701" s="249">
        <v>33.229999999999997</v>
      </c>
      <c r="J701" s="331">
        <f t="shared" si="31"/>
        <v>200</v>
      </c>
      <c r="K701" s="260">
        <v>200</v>
      </c>
      <c r="L701" s="260"/>
      <c r="M701" s="259" t="e">
        <f>IF(K701="nio",0,IF(K701&gt;0,K701*I701/O701,0))*VLOOKUP(B701,'2-Kosten per locatie'!$A$14:$C$21,3,FALSE)</f>
        <v>#DIV/0!</v>
      </c>
      <c r="N701" s="259">
        <f>IF(L701&gt;0,L701*I701/P701,0)*VLOOKUP(B701,'2-Kosten per locatie'!$A$14:$C$21,3,FALSE)</f>
        <v>0</v>
      </c>
      <c r="O701" s="332">
        <f>IF(K701="nio",0,IF(K701&gt;0,VLOOKUP(G701,'3-Productie normen'!A:L,VLOOKUP(K701,'3-Productie normen'!$B$34:$C$41,2,FALSE),FALSE)))</f>
        <v>0</v>
      </c>
      <c r="P701" s="332">
        <f t="shared" si="32"/>
        <v>0</v>
      </c>
      <c r="Q701" s="333"/>
      <c r="S701" s="334">
        <f t="shared" si="33"/>
        <v>6645.9999999999991</v>
      </c>
    </row>
    <row r="702" spans="1:19" ht="14.1" customHeight="1">
      <c r="A702" s="74">
        <v>702</v>
      </c>
      <c r="B702" s="300" t="s">
        <v>34</v>
      </c>
      <c r="C702" s="300" t="s">
        <v>501</v>
      </c>
      <c r="D702" s="86" t="s">
        <v>849</v>
      </c>
      <c r="E702" s="256" t="s">
        <v>850</v>
      </c>
      <c r="F702" s="86" t="s">
        <v>133</v>
      </c>
      <c r="G702" s="86" t="s">
        <v>76</v>
      </c>
      <c r="H702" s="70" t="s">
        <v>113</v>
      </c>
      <c r="I702" s="249">
        <v>55.4</v>
      </c>
      <c r="J702" s="331">
        <f t="shared" si="31"/>
        <v>0</v>
      </c>
      <c r="K702" s="260" t="s">
        <v>120</v>
      </c>
      <c r="L702" s="260"/>
      <c r="M702" s="259">
        <f>IF(K702="nio",0,IF(K702&gt;0,K702*I702/O702,0))*VLOOKUP(B702,'2-Kosten per locatie'!$A$14:$C$21,3,FALSE)</f>
        <v>0</v>
      </c>
      <c r="N702" s="259">
        <f>IF(L702&gt;0,L702*I702/P702,0)*VLOOKUP(B702,'2-Kosten per locatie'!$A$14:$C$21,3,FALSE)</f>
        <v>0</v>
      </c>
      <c r="O702" s="332">
        <f>IF(K702="nio",0,IF(K702&gt;0,VLOOKUP(G702,'3-Productie normen'!A:L,VLOOKUP(K702,'3-Productie normen'!$B$34:$C$41,2,FALSE),FALSE)))</f>
        <v>0</v>
      </c>
      <c r="P702" s="332">
        <f t="shared" si="32"/>
        <v>0</v>
      </c>
      <c r="Q702" s="333"/>
      <c r="S702" s="334">
        <f t="shared" si="33"/>
        <v>0</v>
      </c>
    </row>
    <row r="703" spans="1:19" ht="14.1" customHeight="1">
      <c r="A703" s="74">
        <v>703</v>
      </c>
      <c r="B703" s="300" t="s">
        <v>34</v>
      </c>
      <c r="C703" s="300" t="s">
        <v>501</v>
      </c>
      <c r="D703" s="86" t="s">
        <v>851</v>
      </c>
      <c r="E703" s="256" t="s">
        <v>852</v>
      </c>
      <c r="F703" s="86" t="s">
        <v>853</v>
      </c>
      <c r="G703" s="86" t="s">
        <v>65</v>
      </c>
      <c r="H703" s="86" t="s">
        <v>110</v>
      </c>
      <c r="I703" s="249">
        <v>212.49</v>
      </c>
      <c r="J703" s="331">
        <f t="shared" si="31"/>
        <v>120</v>
      </c>
      <c r="K703" s="260">
        <v>120</v>
      </c>
      <c r="L703" s="260"/>
      <c r="M703" s="259" t="e">
        <f>IF(K703="nio",0,IF(K703&gt;0,K703*I703/O703,0))*VLOOKUP(B703,'2-Kosten per locatie'!$A$14:$C$21,3,FALSE)</f>
        <v>#DIV/0!</v>
      </c>
      <c r="N703" s="259">
        <f>IF(L703&gt;0,L703*I703/P703,0)*VLOOKUP(B703,'2-Kosten per locatie'!$A$14:$C$21,3,FALSE)</f>
        <v>0</v>
      </c>
      <c r="O703" s="332">
        <f>IF(K703="nio",0,IF(K703&gt;0,VLOOKUP(G703,'3-Productie normen'!A:L,VLOOKUP(K703,'3-Productie normen'!$B$34:$C$41,2,FALSE),FALSE)))</f>
        <v>0</v>
      </c>
      <c r="P703" s="332">
        <f t="shared" si="32"/>
        <v>0</v>
      </c>
      <c r="Q703" s="333"/>
      <c r="S703" s="334">
        <f t="shared" si="33"/>
        <v>25498.800000000003</v>
      </c>
    </row>
    <row r="704" spans="1:19" ht="14.1" customHeight="1">
      <c r="A704" s="74">
        <v>704</v>
      </c>
      <c r="B704" s="300" t="s">
        <v>34</v>
      </c>
      <c r="C704" s="300" t="s">
        <v>501</v>
      </c>
      <c r="D704" s="86" t="s">
        <v>851</v>
      </c>
      <c r="E704" s="256" t="s">
        <v>854</v>
      </c>
      <c r="F704" s="86" t="s">
        <v>476</v>
      </c>
      <c r="G704" s="86" t="s">
        <v>69</v>
      </c>
      <c r="H704" s="86" t="s">
        <v>110</v>
      </c>
      <c r="I704" s="249">
        <v>39.86</v>
      </c>
      <c r="J704" s="331">
        <f t="shared" si="31"/>
        <v>200</v>
      </c>
      <c r="K704" s="260">
        <v>200</v>
      </c>
      <c r="L704" s="260"/>
      <c r="M704" s="259" t="e">
        <f>IF(K704="nio",0,IF(K704&gt;0,K704*I704/O704,0))*VLOOKUP(B704,'2-Kosten per locatie'!$A$14:$C$21,3,FALSE)</f>
        <v>#DIV/0!</v>
      </c>
      <c r="N704" s="259">
        <f>IF(L704&gt;0,L704*I704/P704,0)*VLOOKUP(B704,'2-Kosten per locatie'!$A$14:$C$21,3,FALSE)</f>
        <v>0</v>
      </c>
      <c r="O704" s="332">
        <f>IF(K704="nio",0,IF(K704&gt;0,VLOOKUP(G704,'3-Productie normen'!A:L,VLOOKUP(K704,'3-Productie normen'!$B$34:$C$41,2,FALSE),FALSE)))</f>
        <v>0</v>
      </c>
      <c r="P704" s="332">
        <f t="shared" si="32"/>
        <v>0</v>
      </c>
      <c r="Q704" s="333"/>
      <c r="S704" s="334">
        <f t="shared" si="33"/>
        <v>7972</v>
      </c>
    </row>
    <row r="705" spans="1:19" ht="14.1" customHeight="1">
      <c r="A705" s="74">
        <v>705</v>
      </c>
      <c r="B705" s="300" t="s">
        <v>34</v>
      </c>
      <c r="C705" s="300" t="s">
        <v>501</v>
      </c>
      <c r="D705" s="86" t="s">
        <v>851</v>
      </c>
      <c r="E705" s="256" t="s">
        <v>855</v>
      </c>
      <c r="F705" s="86" t="s">
        <v>126</v>
      </c>
      <c r="G705" s="86" t="s">
        <v>69</v>
      </c>
      <c r="H705" s="86" t="s">
        <v>110</v>
      </c>
      <c r="I705" s="249">
        <v>131.81</v>
      </c>
      <c r="J705" s="331">
        <f t="shared" si="31"/>
        <v>200</v>
      </c>
      <c r="K705" s="260">
        <v>200</v>
      </c>
      <c r="L705" s="260"/>
      <c r="M705" s="259" t="e">
        <f>IF(K705="nio",0,IF(K705&gt;0,K705*I705/O705,0))*VLOOKUP(B705,'2-Kosten per locatie'!$A$14:$C$21,3,FALSE)</f>
        <v>#DIV/0!</v>
      </c>
      <c r="N705" s="259">
        <f>IF(L705&gt;0,L705*I705/P705,0)*VLOOKUP(B705,'2-Kosten per locatie'!$A$14:$C$21,3,FALSE)</f>
        <v>0</v>
      </c>
      <c r="O705" s="332">
        <f>IF(K705="nio",0,IF(K705&gt;0,VLOOKUP(G705,'3-Productie normen'!A:L,VLOOKUP(K705,'3-Productie normen'!$B$34:$C$41,2,FALSE),FALSE)))</f>
        <v>0</v>
      </c>
      <c r="P705" s="332">
        <f t="shared" si="32"/>
        <v>0</v>
      </c>
      <c r="Q705" s="333"/>
      <c r="S705" s="334">
        <f t="shared" si="33"/>
        <v>26362</v>
      </c>
    </row>
    <row r="706" spans="1:19" ht="14.1" customHeight="1">
      <c r="A706" s="74">
        <v>706</v>
      </c>
      <c r="B706" s="300" t="s">
        <v>34</v>
      </c>
      <c r="C706" s="300" t="s">
        <v>501</v>
      </c>
      <c r="D706" s="86" t="s">
        <v>851</v>
      </c>
      <c r="E706" s="256" t="s">
        <v>856</v>
      </c>
      <c r="F706" s="86" t="s">
        <v>325</v>
      </c>
      <c r="G706" s="86" t="s">
        <v>74</v>
      </c>
      <c r="H706" s="70" t="s">
        <v>113</v>
      </c>
      <c r="I706" s="249">
        <v>29.21</v>
      </c>
      <c r="J706" s="331">
        <f t="shared" si="31"/>
        <v>0</v>
      </c>
      <c r="K706" s="260" t="s">
        <v>120</v>
      </c>
      <c r="L706" s="260"/>
      <c r="M706" s="259">
        <f>IF(K706="nio",0,IF(K706&gt;0,K706*I706/O706,0))*VLOOKUP(B706,'2-Kosten per locatie'!$A$14:$C$21,3,FALSE)</f>
        <v>0</v>
      </c>
      <c r="N706" s="259">
        <f>IF(L706&gt;0,L706*I706/P706,0)*VLOOKUP(B706,'2-Kosten per locatie'!$A$14:$C$21,3,FALSE)</f>
        <v>0</v>
      </c>
      <c r="O706" s="332">
        <f>IF(K706="nio",0,IF(K706&gt;0,VLOOKUP(G706,'3-Productie normen'!A:L,VLOOKUP(K706,'3-Productie normen'!$B$34:$C$41,2,FALSE),FALSE)))</f>
        <v>0</v>
      </c>
      <c r="P706" s="332">
        <f t="shared" si="32"/>
        <v>0</v>
      </c>
      <c r="Q706" s="333"/>
      <c r="S706" s="334">
        <f t="shared" si="33"/>
        <v>0</v>
      </c>
    </row>
    <row r="707" spans="1:19" ht="14.1" customHeight="1">
      <c r="A707" s="74">
        <v>707</v>
      </c>
      <c r="B707" s="300" t="s">
        <v>34</v>
      </c>
      <c r="C707" s="300" t="s">
        <v>501</v>
      </c>
      <c r="D707" s="86" t="s">
        <v>851</v>
      </c>
      <c r="E707" s="256" t="s">
        <v>857</v>
      </c>
      <c r="F707" s="86" t="s">
        <v>135</v>
      </c>
      <c r="G707" s="86" t="s">
        <v>70</v>
      </c>
      <c r="H707" s="86" t="s">
        <v>110</v>
      </c>
      <c r="I707" s="249">
        <v>5.4</v>
      </c>
      <c r="J707" s="331">
        <f t="shared" si="31"/>
        <v>200</v>
      </c>
      <c r="K707" s="260">
        <v>200</v>
      </c>
      <c r="L707" s="260"/>
      <c r="M707" s="259" t="e">
        <f>IF(K707="nio",0,IF(K707&gt;0,K707*I707/O707,0))*VLOOKUP(B707,'2-Kosten per locatie'!$A$14:$C$21,3,FALSE)</f>
        <v>#DIV/0!</v>
      </c>
      <c r="N707" s="259">
        <f>IF(L707&gt;0,L707*I707/P707,0)*VLOOKUP(B707,'2-Kosten per locatie'!$A$14:$C$21,3,FALSE)</f>
        <v>0</v>
      </c>
      <c r="O707" s="332">
        <f>IF(K707="nio",0,IF(K707&gt;0,VLOOKUP(G707,'3-Productie normen'!A:L,VLOOKUP(K707,'3-Productie normen'!$B$34:$C$41,2,FALSE),FALSE)))</f>
        <v>0</v>
      </c>
      <c r="P707" s="332">
        <f t="shared" si="32"/>
        <v>0</v>
      </c>
      <c r="Q707" s="333"/>
      <c r="S707" s="334">
        <f t="shared" si="33"/>
        <v>1080</v>
      </c>
    </row>
    <row r="708" spans="1:19" ht="14.1" customHeight="1">
      <c r="A708" s="74">
        <v>708</v>
      </c>
      <c r="B708" s="300" t="s">
        <v>34</v>
      </c>
      <c r="C708" s="300" t="s">
        <v>501</v>
      </c>
      <c r="D708" s="86" t="s">
        <v>851</v>
      </c>
      <c r="E708" s="256" t="s">
        <v>858</v>
      </c>
      <c r="F708" s="86" t="s">
        <v>135</v>
      </c>
      <c r="G708" s="86" t="s">
        <v>70</v>
      </c>
      <c r="H708" s="86" t="s">
        <v>110</v>
      </c>
      <c r="I708" s="249">
        <v>5.4</v>
      </c>
      <c r="J708" s="331">
        <f t="shared" si="31"/>
        <v>200</v>
      </c>
      <c r="K708" s="260">
        <v>200</v>
      </c>
      <c r="L708" s="260"/>
      <c r="M708" s="259" t="e">
        <f>IF(K708="nio",0,IF(K708&gt;0,K708*I708/O708,0))*VLOOKUP(B708,'2-Kosten per locatie'!$A$14:$C$21,3,FALSE)</f>
        <v>#DIV/0!</v>
      </c>
      <c r="N708" s="259">
        <f>IF(L708&gt;0,L708*I708/P708,0)*VLOOKUP(B708,'2-Kosten per locatie'!$A$14:$C$21,3,FALSE)</f>
        <v>0</v>
      </c>
      <c r="O708" s="332">
        <f>IF(K708="nio",0,IF(K708&gt;0,VLOOKUP(G708,'3-Productie normen'!A:L,VLOOKUP(K708,'3-Productie normen'!$B$34:$C$41,2,FALSE),FALSE)))</f>
        <v>0</v>
      </c>
      <c r="P708" s="332">
        <f t="shared" si="32"/>
        <v>0</v>
      </c>
      <c r="Q708" s="333"/>
      <c r="S708" s="334">
        <f t="shared" si="33"/>
        <v>1080</v>
      </c>
    </row>
    <row r="709" spans="1:19" ht="14.1" customHeight="1">
      <c r="A709" s="74">
        <v>709</v>
      </c>
      <c r="B709" s="300" t="s">
        <v>34</v>
      </c>
      <c r="C709" s="300" t="s">
        <v>501</v>
      </c>
      <c r="D709" s="86" t="s">
        <v>851</v>
      </c>
      <c r="E709" s="256" t="s">
        <v>859</v>
      </c>
      <c r="F709" s="86" t="s">
        <v>570</v>
      </c>
      <c r="G709" s="86" t="s">
        <v>70</v>
      </c>
      <c r="H709" s="86" t="s">
        <v>110</v>
      </c>
      <c r="I709" s="249">
        <v>19.05</v>
      </c>
      <c r="J709" s="331">
        <f t="shared" si="31"/>
        <v>200</v>
      </c>
      <c r="K709" s="260">
        <v>200</v>
      </c>
      <c r="L709" s="260"/>
      <c r="M709" s="259" t="e">
        <f>IF(K709="nio",0,IF(K709&gt;0,K709*I709/O709,0))*VLOOKUP(B709,'2-Kosten per locatie'!$A$14:$C$21,3,FALSE)</f>
        <v>#DIV/0!</v>
      </c>
      <c r="N709" s="259">
        <f>IF(L709&gt;0,L709*I709/P709,0)*VLOOKUP(B709,'2-Kosten per locatie'!$A$14:$C$21,3,FALSE)</f>
        <v>0</v>
      </c>
      <c r="O709" s="332">
        <f>IF(K709="nio",0,IF(K709&gt;0,VLOOKUP(G709,'3-Productie normen'!A:L,VLOOKUP(K709,'3-Productie normen'!$B$34:$C$41,2,FALSE),FALSE)))</f>
        <v>0</v>
      </c>
      <c r="P709" s="332">
        <f t="shared" si="32"/>
        <v>0</v>
      </c>
      <c r="Q709" s="333"/>
      <c r="S709" s="334">
        <f t="shared" si="33"/>
        <v>3810</v>
      </c>
    </row>
    <row r="710" spans="1:19" ht="14.1" customHeight="1">
      <c r="A710" s="74">
        <v>710</v>
      </c>
      <c r="B710" s="300" t="s">
        <v>34</v>
      </c>
      <c r="C710" s="300" t="s">
        <v>501</v>
      </c>
      <c r="D710" s="86" t="s">
        <v>851</v>
      </c>
      <c r="E710" s="256" t="s">
        <v>860</v>
      </c>
      <c r="F710" s="86" t="s">
        <v>861</v>
      </c>
      <c r="G710" s="86" t="s">
        <v>69</v>
      </c>
      <c r="H710" s="70" t="s">
        <v>113</v>
      </c>
      <c r="I710" s="249">
        <v>28.4</v>
      </c>
      <c r="J710" s="331">
        <f t="shared" si="31"/>
        <v>200</v>
      </c>
      <c r="K710" s="260">
        <v>200</v>
      </c>
      <c r="L710" s="260"/>
      <c r="M710" s="259" t="e">
        <f>IF(K710="nio",0,IF(K710&gt;0,K710*I710/O710,0))*VLOOKUP(B710,'2-Kosten per locatie'!$A$14:$C$21,3,FALSE)</f>
        <v>#DIV/0!</v>
      </c>
      <c r="N710" s="259">
        <f>IF(L710&gt;0,L710*I710/P710,0)*VLOOKUP(B710,'2-Kosten per locatie'!$A$14:$C$21,3,FALSE)</f>
        <v>0</v>
      </c>
      <c r="O710" s="332">
        <f>IF(K710="nio",0,IF(K710&gt;0,VLOOKUP(G710,'3-Productie normen'!A:L,VLOOKUP(K710,'3-Productie normen'!$B$34:$C$41,2,FALSE),FALSE)))</f>
        <v>0</v>
      </c>
      <c r="P710" s="332">
        <f t="shared" si="32"/>
        <v>0</v>
      </c>
      <c r="Q710" s="333"/>
      <c r="S710" s="334">
        <f t="shared" si="33"/>
        <v>5680</v>
      </c>
    </row>
    <row r="711" spans="1:19" ht="14.1" customHeight="1">
      <c r="A711" s="74">
        <v>711</v>
      </c>
      <c r="B711" s="300" t="s">
        <v>34</v>
      </c>
      <c r="C711" s="300" t="s">
        <v>501</v>
      </c>
      <c r="D711" s="86" t="s">
        <v>851</v>
      </c>
      <c r="E711" s="256" t="s">
        <v>862</v>
      </c>
      <c r="F711" s="86" t="s">
        <v>863</v>
      </c>
      <c r="G711" s="86" t="s">
        <v>59</v>
      </c>
      <c r="H711" s="70" t="s">
        <v>113</v>
      </c>
      <c r="I711" s="249">
        <v>18.04</v>
      </c>
      <c r="J711" s="331">
        <f t="shared" si="31"/>
        <v>200</v>
      </c>
      <c r="K711" s="260">
        <v>200</v>
      </c>
      <c r="L711" s="260"/>
      <c r="M711" s="259" t="e">
        <f>IF(K711="nio",0,IF(K711&gt;0,K711*I711/O711,0))*VLOOKUP(B711,'2-Kosten per locatie'!$A$14:$C$21,3,FALSE)</f>
        <v>#DIV/0!</v>
      </c>
      <c r="N711" s="259">
        <f>IF(L711&gt;0,L711*I711/P711,0)*VLOOKUP(B711,'2-Kosten per locatie'!$A$14:$C$21,3,FALSE)</f>
        <v>0</v>
      </c>
      <c r="O711" s="332">
        <f>IF(K711="nio",0,IF(K711&gt;0,VLOOKUP(G711,'3-Productie normen'!A:L,VLOOKUP(K711,'3-Productie normen'!$B$34:$C$41,2,FALSE),FALSE)))</f>
        <v>0</v>
      </c>
      <c r="P711" s="332">
        <f t="shared" si="32"/>
        <v>0</v>
      </c>
      <c r="Q711" s="333"/>
      <c r="S711" s="334">
        <f t="shared" si="33"/>
        <v>3608</v>
      </c>
    </row>
    <row r="712" spans="1:19" ht="14.1" customHeight="1">
      <c r="A712" s="74">
        <v>712</v>
      </c>
      <c r="B712" s="300" t="s">
        <v>34</v>
      </c>
      <c r="C712" s="300" t="s">
        <v>501</v>
      </c>
      <c r="D712" s="86" t="s">
        <v>851</v>
      </c>
      <c r="E712" s="256" t="s">
        <v>864</v>
      </c>
      <c r="F712" s="86" t="s">
        <v>109</v>
      </c>
      <c r="G712" s="86" t="s">
        <v>59</v>
      </c>
      <c r="H712" s="86" t="s">
        <v>110</v>
      </c>
      <c r="I712" s="249">
        <v>41.27</v>
      </c>
      <c r="J712" s="331">
        <f t="shared" si="31"/>
        <v>200</v>
      </c>
      <c r="K712" s="260">
        <v>200</v>
      </c>
      <c r="L712" s="260"/>
      <c r="M712" s="259" t="e">
        <f>IF(K712="nio",0,IF(K712&gt;0,K712*I712/O712,0))*VLOOKUP(B712,'2-Kosten per locatie'!$A$14:$C$21,3,FALSE)</f>
        <v>#DIV/0!</v>
      </c>
      <c r="N712" s="259">
        <f>IF(L712&gt;0,L712*I712/P712,0)*VLOOKUP(B712,'2-Kosten per locatie'!$A$14:$C$21,3,FALSE)</f>
        <v>0</v>
      </c>
      <c r="O712" s="332">
        <f>IF(K712="nio",0,IF(K712&gt;0,VLOOKUP(G712,'3-Productie normen'!A:L,VLOOKUP(K712,'3-Productie normen'!$B$34:$C$41,2,FALSE),FALSE)))</f>
        <v>0</v>
      </c>
      <c r="P712" s="332">
        <f t="shared" si="32"/>
        <v>0</v>
      </c>
      <c r="Q712" s="333"/>
      <c r="S712" s="334">
        <f t="shared" si="33"/>
        <v>8254</v>
      </c>
    </row>
    <row r="713" spans="1:19" ht="14.1" customHeight="1">
      <c r="A713" s="74">
        <v>713</v>
      </c>
      <c r="B713" s="300" t="s">
        <v>34</v>
      </c>
      <c r="C713" s="300" t="s">
        <v>501</v>
      </c>
      <c r="D713" s="86" t="s">
        <v>851</v>
      </c>
      <c r="E713" s="256" t="s">
        <v>865</v>
      </c>
      <c r="F713" s="86" t="s">
        <v>181</v>
      </c>
      <c r="G713" s="86" t="s">
        <v>59</v>
      </c>
      <c r="H713" s="70" t="s">
        <v>113</v>
      </c>
      <c r="I713" s="249">
        <v>104.83</v>
      </c>
      <c r="J713" s="331">
        <f t="shared" si="31"/>
        <v>200</v>
      </c>
      <c r="K713" s="260">
        <v>200</v>
      </c>
      <c r="L713" s="260"/>
      <c r="M713" s="259" t="e">
        <f>IF(K713="nio",0,IF(K713&gt;0,K713*I713/O713,0))*VLOOKUP(B713,'2-Kosten per locatie'!$A$14:$C$21,3,FALSE)</f>
        <v>#DIV/0!</v>
      </c>
      <c r="N713" s="259">
        <f>IF(L713&gt;0,L713*I713/P713,0)*VLOOKUP(B713,'2-Kosten per locatie'!$A$14:$C$21,3,FALSE)</f>
        <v>0</v>
      </c>
      <c r="O713" s="332">
        <f>IF(K713="nio",0,IF(K713&gt;0,VLOOKUP(G713,'3-Productie normen'!A:L,VLOOKUP(K713,'3-Productie normen'!$B$34:$C$41,2,FALSE),FALSE)))</f>
        <v>0</v>
      </c>
      <c r="P713" s="332">
        <f t="shared" si="32"/>
        <v>0</v>
      </c>
      <c r="Q713" s="333"/>
      <c r="S713" s="334">
        <f t="shared" si="33"/>
        <v>20966</v>
      </c>
    </row>
    <row r="714" spans="1:19" ht="14.1" customHeight="1">
      <c r="A714" s="74">
        <v>714</v>
      </c>
      <c r="B714" s="300" t="s">
        <v>34</v>
      </c>
      <c r="C714" s="300" t="s">
        <v>501</v>
      </c>
      <c r="D714" s="86" t="s">
        <v>851</v>
      </c>
      <c r="E714" s="256" t="s">
        <v>866</v>
      </c>
      <c r="F714" s="86" t="s">
        <v>162</v>
      </c>
      <c r="G714" s="86" t="s">
        <v>63</v>
      </c>
      <c r="H714" s="70" t="s">
        <v>113</v>
      </c>
      <c r="I714" s="249">
        <v>8.41</v>
      </c>
      <c r="J714" s="331">
        <f t="shared" ref="J714:J777" si="34">SUM(K714:L714)</f>
        <v>200</v>
      </c>
      <c r="K714" s="260">
        <v>200</v>
      </c>
      <c r="L714" s="260"/>
      <c r="M714" s="259" t="e">
        <f>IF(K714="nio",0,IF(K714&gt;0,K714*I714/O714,0))*VLOOKUP(B714,'2-Kosten per locatie'!$A$14:$C$21,3,FALSE)</f>
        <v>#DIV/0!</v>
      </c>
      <c r="N714" s="259">
        <f>IF(L714&gt;0,L714*I714/P714,0)*VLOOKUP(B714,'2-Kosten per locatie'!$A$14:$C$21,3,FALSE)</f>
        <v>0</v>
      </c>
      <c r="O714" s="332">
        <f>IF(K714="nio",0,IF(K714&gt;0,VLOOKUP(G714,'3-Productie normen'!A:L,VLOOKUP(K714,'3-Productie normen'!$B$34:$C$41,2,FALSE),FALSE)))</f>
        <v>0</v>
      </c>
      <c r="P714" s="332">
        <f t="shared" ref="P714:P777" si="35">IF(L714&gt;0,O714*$P$8,0)</f>
        <v>0</v>
      </c>
      <c r="Q714" s="333"/>
      <c r="S714" s="334">
        <f t="shared" si="33"/>
        <v>1682</v>
      </c>
    </row>
    <row r="715" spans="1:19" ht="14.1" customHeight="1">
      <c r="A715" s="74">
        <v>715</v>
      </c>
      <c r="B715" s="300" t="s">
        <v>34</v>
      </c>
      <c r="C715" s="300" t="s">
        <v>501</v>
      </c>
      <c r="D715" s="86" t="s">
        <v>851</v>
      </c>
      <c r="E715" s="256" t="s">
        <v>867</v>
      </c>
      <c r="F715" s="86" t="s">
        <v>135</v>
      </c>
      <c r="G715" s="86" t="s">
        <v>70</v>
      </c>
      <c r="H715" s="86" t="s">
        <v>110</v>
      </c>
      <c r="I715" s="249">
        <v>16.38</v>
      </c>
      <c r="J715" s="331">
        <f t="shared" si="34"/>
        <v>200</v>
      </c>
      <c r="K715" s="260">
        <v>200</v>
      </c>
      <c r="L715" s="260"/>
      <c r="M715" s="259" t="e">
        <f>IF(K715="nio",0,IF(K715&gt;0,K715*I715/O715,0))*VLOOKUP(B715,'2-Kosten per locatie'!$A$14:$C$21,3,FALSE)</f>
        <v>#DIV/0!</v>
      </c>
      <c r="N715" s="259">
        <f>IF(L715&gt;0,L715*I715/P715,0)*VLOOKUP(B715,'2-Kosten per locatie'!$A$14:$C$21,3,FALSE)</f>
        <v>0</v>
      </c>
      <c r="O715" s="332">
        <f>IF(K715="nio",0,IF(K715&gt;0,VLOOKUP(G715,'3-Productie normen'!A:L,VLOOKUP(K715,'3-Productie normen'!$B$34:$C$41,2,FALSE),FALSE)))</f>
        <v>0</v>
      </c>
      <c r="P715" s="332">
        <f t="shared" si="35"/>
        <v>0</v>
      </c>
      <c r="Q715" s="333"/>
      <c r="S715" s="334">
        <f t="shared" si="33"/>
        <v>3276</v>
      </c>
    </row>
    <row r="716" spans="1:19" ht="14.1" customHeight="1">
      <c r="A716" s="74">
        <v>716</v>
      </c>
      <c r="B716" s="300" t="s">
        <v>34</v>
      </c>
      <c r="C716" s="300" t="s">
        <v>501</v>
      </c>
      <c r="D716" s="86" t="s">
        <v>851</v>
      </c>
      <c r="E716" s="256" t="s">
        <v>868</v>
      </c>
      <c r="F716" s="86" t="s">
        <v>135</v>
      </c>
      <c r="G716" s="86" t="s">
        <v>70</v>
      </c>
      <c r="H716" s="86" t="s">
        <v>110</v>
      </c>
      <c r="I716" s="249">
        <v>21.63</v>
      </c>
      <c r="J716" s="331">
        <f t="shared" si="34"/>
        <v>200</v>
      </c>
      <c r="K716" s="260">
        <v>200</v>
      </c>
      <c r="L716" s="260"/>
      <c r="M716" s="259" t="e">
        <f>IF(K716="nio",0,IF(K716&gt;0,K716*I716/O716,0))*VLOOKUP(B716,'2-Kosten per locatie'!$A$14:$C$21,3,FALSE)</f>
        <v>#DIV/0!</v>
      </c>
      <c r="N716" s="259">
        <f>IF(L716&gt;0,L716*I716/P716,0)*VLOOKUP(B716,'2-Kosten per locatie'!$A$14:$C$21,3,FALSE)</f>
        <v>0</v>
      </c>
      <c r="O716" s="332">
        <f>IF(K716="nio",0,IF(K716&gt;0,VLOOKUP(G716,'3-Productie normen'!A:L,VLOOKUP(K716,'3-Productie normen'!$B$34:$C$41,2,FALSE),FALSE)))</f>
        <v>0</v>
      </c>
      <c r="P716" s="332">
        <f t="shared" si="35"/>
        <v>0</v>
      </c>
      <c r="Q716" s="333"/>
      <c r="S716" s="334">
        <f t="shared" si="33"/>
        <v>4326</v>
      </c>
    </row>
    <row r="717" spans="1:19" ht="14.1" customHeight="1">
      <c r="A717" s="74">
        <v>717</v>
      </c>
      <c r="B717" s="300" t="s">
        <v>34</v>
      </c>
      <c r="C717" s="300" t="s">
        <v>501</v>
      </c>
      <c r="D717" s="86" t="s">
        <v>851</v>
      </c>
      <c r="E717" s="256" t="s">
        <v>869</v>
      </c>
      <c r="F717" s="86" t="s">
        <v>870</v>
      </c>
      <c r="G717" s="86" t="s">
        <v>62</v>
      </c>
      <c r="H717" s="86" t="s">
        <v>110</v>
      </c>
      <c r="I717" s="249">
        <v>16.7</v>
      </c>
      <c r="J717" s="331">
        <f t="shared" si="34"/>
        <v>200</v>
      </c>
      <c r="K717" s="260">
        <v>200</v>
      </c>
      <c r="L717" s="260"/>
      <c r="M717" s="259" t="e">
        <f>IF(K717="nio",0,IF(K717&gt;0,K717*I717/O717,0))*VLOOKUP(B717,'2-Kosten per locatie'!$A$14:$C$21,3,FALSE)</f>
        <v>#DIV/0!</v>
      </c>
      <c r="N717" s="259">
        <f>IF(L717&gt;0,L717*I717/P717,0)*VLOOKUP(B717,'2-Kosten per locatie'!$A$14:$C$21,3,FALSE)</f>
        <v>0</v>
      </c>
      <c r="O717" s="332">
        <f>IF(K717="nio",0,IF(K717&gt;0,VLOOKUP(G717,'3-Productie normen'!A:L,VLOOKUP(K717,'3-Productie normen'!$B$34:$C$41,2,FALSE),FALSE)))</f>
        <v>0</v>
      </c>
      <c r="P717" s="332">
        <f t="shared" si="35"/>
        <v>0</v>
      </c>
      <c r="Q717" s="333"/>
      <c r="S717" s="334">
        <f t="shared" si="33"/>
        <v>3340</v>
      </c>
    </row>
    <row r="718" spans="1:19" ht="14.1" customHeight="1">
      <c r="A718" s="74">
        <v>718</v>
      </c>
      <c r="B718" s="300" t="s">
        <v>34</v>
      </c>
      <c r="C718" s="300" t="s">
        <v>501</v>
      </c>
      <c r="D718" s="86" t="s">
        <v>851</v>
      </c>
      <c r="E718" s="256" t="s">
        <v>871</v>
      </c>
      <c r="F718" s="86" t="s">
        <v>122</v>
      </c>
      <c r="G718" s="86" t="s">
        <v>59</v>
      </c>
      <c r="H718" s="70" t="s">
        <v>113</v>
      </c>
      <c r="I718" s="249">
        <v>6.16</v>
      </c>
      <c r="J718" s="331">
        <f t="shared" si="34"/>
        <v>200</v>
      </c>
      <c r="K718" s="260">
        <v>200</v>
      </c>
      <c r="L718" s="260"/>
      <c r="M718" s="259" t="e">
        <f>IF(K718="nio",0,IF(K718&gt;0,K718*I718/O718,0))*VLOOKUP(B718,'2-Kosten per locatie'!$A$14:$C$21,3,FALSE)</f>
        <v>#DIV/0!</v>
      </c>
      <c r="N718" s="259">
        <f>IF(L718&gt;0,L718*I718/P718,0)*VLOOKUP(B718,'2-Kosten per locatie'!$A$14:$C$21,3,FALSE)</f>
        <v>0</v>
      </c>
      <c r="O718" s="332">
        <f>IF(K718="nio",0,IF(K718&gt;0,VLOOKUP(G718,'3-Productie normen'!A:L,VLOOKUP(K718,'3-Productie normen'!$B$34:$C$41,2,FALSE),FALSE)))</f>
        <v>0</v>
      </c>
      <c r="P718" s="332">
        <f t="shared" si="35"/>
        <v>0</v>
      </c>
      <c r="Q718" s="333"/>
      <c r="S718" s="334">
        <f t="shared" si="33"/>
        <v>1232</v>
      </c>
    </row>
    <row r="719" spans="1:19" ht="14.1" customHeight="1">
      <c r="A719" s="74">
        <v>719</v>
      </c>
      <c r="B719" s="300" t="s">
        <v>34</v>
      </c>
      <c r="C719" s="300" t="s">
        <v>501</v>
      </c>
      <c r="D719" s="86" t="s">
        <v>851</v>
      </c>
      <c r="E719" s="256" t="s">
        <v>872</v>
      </c>
      <c r="F719" s="86" t="s">
        <v>117</v>
      </c>
      <c r="G719" s="86" t="s">
        <v>58</v>
      </c>
      <c r="H719" s="70" t="s">
        <v>113</v>
      </c>
      <c r="I719" s="249">
        <v>4.45</v>
      </c>
      <c r="J719" s="331">
        <f t="shared" si="34"/>
        <v>200</v>
      </c>
      <c r="K719" s="260">
        <v>200</v>
      </c>
      <c r="L719" s="260"/>
      <c r="M719" s="259" t="e">
        <f>IF(K719="nio",0,IF(K719&gt;0,K719*I719/O719,0))*VLOOKUP(B719,'2-Kosten per locatie'!$A$14:$C$21,3,FALSE)</f>
        <v>#DIV/0!</v>
      </c>
      <c r="N719" s="259">
        <f>IF(L719&gt;0,L719*I719/P719,0)*VLOOKUP(B719,'2-Kosten per locatie'!$A$14:$C$21,3,FALSE)</f>
        <v>0</v>
      </c>
      <c r="O719" s="332">
        <f>IF(K719="nio",0,IF(K719&gt;0,VLOOKUP(G719,'3-Productie normen'!A:L,VLOOKUP(K719,'3-Productie normen'!$B$34:$C$41,2,FALSE),FALSE)))</f>
        <v>0</v>
      </c>
      <c r="P719" s="332">
        <f t="shared" si="35"/>
        <v>0</v>
      </c>
      <c r="Q719" s="333"/>
      <c r="S719" s="334">
        <f t="shared" si="33"/>
        <v>890</v>
      </c>
    </row>
    <row r="720" spans="1:19" ht="14.1" customHeight="1">
      <c r="A720" s="74">
        <v>720</v>
      </c>
      <c r="B720" s="300" t="s">
        <v>34</v>
      </c>
      <c r="C720" s="300" t="s">
        <v>501</v>
      </c>
      <c r="D720" s="86" t="s">
        <v>851</v>
      </c>
      <c r="E720" s="256" t="s">
        <v>873</v>
      </c>
      <c r="F720" s="86" t="s">
        <v>139</v>
      </c>
      <c r="G720" s="86" t="s">
        <v>59</v>
      </c>
      <c r="H720" s="70" t="s">
        <v>113</v>
      </c>
      <c r="I720" s="249">
        <v>13.57</v>
      </c>
      <c r="J720" s="331">
        <f t="shared" si="34"/>
        <v>200</v>
      </c>
      <c r="K720" s="260">
        <v>200</v>
      </c>
      <c r="L720" s="260"/>
      <c r="M720" s="259" t="e">
        <f>IF(K720="nio",0,IF(K720&gt;0,K720*I720/O720,0))*VLOOKUP(B720,'2-Kosten per locatie'!$A$14:$C$21,3,FALSE)</f>
        <v>#DIV/0!</v>
      </c>
      <c r="N720" s="259">
        <f>IF(L720&gt;0,L720*I720/P720,0)*VLOOKUP(B720,'2-Kosten per locatie'!$A$14:$C$21,3,FALSE)</f>
        <v>0</v>
      </c>
      <c r="O720" s="332">
        <f>IF(K720="nio",0,IF(K720&gt;0,VLOOKUP(G720,'3-Productie normen'!A:L,VLOOKUP(K720,'3-Productie normen'!$B$34:$C$41,2,FALSE),FALSE)))</f>
        <v>0</v>
      </c>
      <c r="P720" s="332">
        <f t="shared" si="35"/>
        <v>0</v>
      </c>
      <c r="Q720" s="333"/>
      <c r="S720" s="334">
        <f t="shared" si="33"/>
        <v>2714</v>
      </c>
    </row>
    <row r="721" spans="1:19" ht="14.1" customHeight="1">
      <c r="A721" s="74">
        <v>721</v>
      </c>
      <c r="B721" s="300" t="s">
        <v>34</v>
      </c>
      <c r="C721" s="300" t="s">
        <v>501</v>
      </c>
      <c r="D721" s="86" t="s">
        <v>851</v>
      </c>
      <c r="E721" s="256" t="s">
        <v>874</v>
      </c>
      <c r="F721" s="86" t="s">
        <v>122</v>
      </c>
      <c r="G721" s="86" t="s">
        <v>59</v>
      </c>
      <c r="H721" s="70" t="s">
        <v>113</v>
      </c>
      <c r="I721" s="249">
        <v>9.91</v>
      </c>
      <c r="J721" s="331">
        <f t="shared" si="34"/>
        <v>200</v>
      </c>
      <c r="K721" s="260">
        <v>200</v>
      </c>
      <c r="L721" s="260"/>
      <c r="M721" s="259" t="e">
        <f>IF(K721="nio",0,IF(K721&gt;0,K721*I721/O721,0))*VLOOKUP(B721,'2-Kosten per locatie'!$A$14:$C$21,3,FALSE)</f>
        <v>#DIV/0!</v>
      </c>
      <c r="N721" s="259">
        <f>IF(L721&gt;0,L721*I721/P721,0)*VLOOKUP(B721,'2-Kosten per locatie'!$A$14:$C$21,3,FALSE)</f>
        <v>0</v>
      </c>
      <c r="O721" s="332">
        <f>IF(K721="nio",0,IF(K721&gt;0,VLOOKUP(G721,'3-Productie normen'!A:L,VLOOKUP(K721,'3-Productie normen'!$B$34:$C$41,2,FALSE),FALSE)))</f>
        <v>0</v>
      </c>
      <c r="P721" s="332">
        <f t="shared" si="35"/>
        <v>0</v>
      </c>
      <c r="Q721" s="333"/>
      <c r="S721" s="334">
        <f t="shared" si="33"/>
        <v>1982</v>
      </c>
    </row>
    <row r="722" spans="1:19" ht="14.1" customHeight="1">
      <c r="A722" s="74">
        <v>722</v>
      </c>
      <c r="B722" s="300" t="s">
        <v>34</v>
      </c>
      <c r="C722" s="300" t="s">
        <v>501</v>
      </c>
      <c r="D722" s="86" t="s">
        <v>851</v>
      </c>
      <c r="E722" s="256" t="s">
        <v>875</v>
      </c>
      <c r="F722" s="86" t="s">
        <v>207</v>
      </c>
      <c r="G722" s="86" t="s">
        <v>74</v>
      </c>
      <c r="H722" s="70" t="s">
        <v>113</v>
      </c>
      <c r="I722" s="249">
        <v>14.51</v>
      </c>
      <c r="J722" s="331">
        <f t="shared" si="34"/>
        <v>0</v>
      </c>
      <c r="K722" s="260" t="s">
        <v>120</v>
      </c>
      <c r="L722" s="260"/>
      <c r="M722" s="259">
        <f>IF(K722="nio",0,IF(K722&gt;0,K722*I722/O722,0))*VLOOKUP(B722,'2-Kosten per locatie'!$A$14:$C$21,3,FALSE)</f>
        <v>0</v>
      </c>
      <c r="N722" s="259">
        <f>IF(L722&gt;0,L722*I722/P722,0)*VLOOKUP(B722,'2-Kosten per locatie'!$A$14:$C$21,3,FALSE)</f>
        <v>0</v>
      </c>
      <c r="O722" s="332">
        <f>IF(K722="nio",0,IF(K722&gt;0,VLOOKUP(G722,'3-Productie normen'!A:L,VLOOKUP(K722,'3-Productie normen'!$B$34:$C$41,2,FALSE),FALSE)))</f>
        <v>0</v>
      </c>
      <c r="P722" s="332">
        <f t="shared" si="35"/>
        <v>0</v>
      </c>
      <c r="Q722" s="333"/>
      <c r="S722" s="334">
        <f t="shared" si="33"/>
        <v>0</v>
      </c>
    </row>
    <row r="723" spans="1:19" ht="14.1" customHeight="1">
      <c r="A723" s="74">
        <v>723</v>
      </c>
      <c r="B723" s="300" t="s">
        <v>34</v>
      </c>
      <c r="C723" s="300" t="s">
        <v>501</v>
      </c>
      <c r="D723" s="86" t="s">
        <v>851</v>
      </c>
      <c r="E723" s="256" t="s">
        <v>876</v>
      </c>
      <c r="F723" s="86" t="s">
        <v>511</v>
      </c>
      <c r="G723" s="86" t="s">
        <v>61</v>
      </c>
      <c r="H723" s="86" t="s">
        <v>145</v>
      </c>
      <c r="I723" s="249">
        <v>4.0999999999999996</v>
      </c>
      <c r="J723" s="331">
        <f t="shared" si="34"/>
        <v>400</v>
      </c>
      <c r="K723" s="260">
        <v>200</v>
      </c>
      <c r="L723" s="260">
        <v>200</v>
      </c>
      <c r="M723" s="259" t="e">
        <f>IF(K723="nio",0,IF(K723&gt;0,K723*I723/O723,0))*VLOOKUP(B723,'2-Kosten per locatie'!$A$14:$C$21,3,FALSE)</f>
        <v>#DIV/0!</v>
      </c>
      <c r="N723" s="259" t="e">
        <f>IF(L723&gt;0,L723*I723/P723,0)*VLOOKUP(B723,'2-Kosten per locatie'!$A$14:$C$21,3,FALSE)</f>
        <v>#DIV/0!</v>
      </c>
      <c r="O723" s="332">
        <f>IF(K723="nio",0,IF(K723&gt;0,VLOOKUP(G723,'3-Productie normen'!A:L,VLOOKUP(K723,'3-Productie normen'!$B$34:$C$41,2,FALSE),FALSE)))</f>
        <v>0</v>
      </c>
      <c r="P723" s="332">
        <f t="shared" si="35"/>
        <v>0</v>
      </c>
      <c r="Q723" s="333"/>
      <c r="S723" s="334">
        <f t="shared" si="33"/>
        <v>1639.9999999999998</v>
      </c>
    </row>
    <row r="724" spans="1:19" ht="14.1" customHeight="1">
      <c r="A724" s="74">
        <v>724</v>
      </c>
      <c r="B724" s="300" t="s">
        <v>34</v>
      </c>
      <c r="C724" s="300" t="s">
        <v>501</v>
      </c>
      <c r="D724" s="86" t="s">
        <v>851</v>
      </c>
      <c r="E724" s="256" t="s">
        <v>877</v>
      </c>
      <c r="F724" s="86" t="s">
        <v>507</v>
      </c>
      <c r="G724" s="86" t="s">
        <v>61</v>
      </c>
      <c r="H724" s="86" t="s">
        <v>145</v>
      </c>
      <c r="I724" s="249">
        <v>5.88</v>
      </c>
      <c r="J724" s="331">
        <f t="shared" si="34"/>
        <v>400</v>
      </c>
      <c r="K724" s="260">
        <v>200</v>
      </c>
      <c r="L724" s="260">
        <v>200</v>
      </c>
      <c r="M724" s="259" t="e">
        <f>IF(K724="nio",0,IF(K724&gt;0,K724*I724/O724,0))*VLOOKUP(B724,'2-Kosten per locatie'!$A$14:$C$21,3,FALSE)</f>
        <v>#DIV/0!</v>
      </c>
      <c r="N724" s="259" t="e">
        <f>IF(L724&gt;0,L724*I724/P724,0)*VLOOKUP(B724,'2-Kosten per locatie'!$A$14:$C$21,3,FALSE)</f>
        <v>#DIV/0!</v>
      </c>
      <c r="O724" s="332">
        <f>IF(K724="nio",0,IF(K724&gt;0,VLOOKUP(G724,'3-Productie normen'!A:L,VLOOKUP(K724,'3-Productie normen'!$B$34:$C$41,2,FALSE),FALSE)))</f>
        <v>0</v>
      </c>
      <c r="P724" s="332">
        <f t="shared" si="35"/>
        <v>0</v>
      </c>
      <c r="Q724" s="333"/>
      <c r="S724" s="334">
        <f t="shared" si="33"/>
        <v>2352</v>
      </c>
    </row>
    <row r="725" spans="1:19" ht="14.1" customHeight="1">
      <c r="A725" s="74">
        <v>725</v>
      </c>
      <c r="B725" s="300" t="s">
        <v>34</v>
      </c>
      <c r="C725" s="300" t="s">
        <v>501</v>
      </c>
      <c r="D725" s="86" t="s">
        <v>851</v>
      </c>
      <c r="E725" s="256" t="s">
        <v>878</v>
      </c>
      <c r="F725" s="86" t="s">
        <v>505</v>
      </c>
      <c r="G725" s="86" t="s">
        <v>61</v>
      </c>
      <c r="H725" s="86" t="s">
        <v>145</v>
      </c>
      <c r="I725" s="249">
        <v>7.25</v>
      </c>
      <c r="J725" s="331">
        <f t="shared" si="34"/>
        <v>400</v>
      </c>
      <c r="K725" s="260">
        <v>200</v>
      </c>
      <c r="L725" s="260">
        <v>200</v>
      </c>
      <c r="M725" s="259" t="e">
        <f>IF(K725="nio",0,IF(K725&gt;0,K725*I725/O725,0))*VLOOKUP(B725,'2-Kosten per locatie'!$A$14:$C$21,3,FALSE)</f>
        <v>#DIV/0!</v>
      </c>
      <c r="N725" s="259" t="e">
        <f>IF(L725&gt;0,L725*I725/P725,0)*VLOOKUP(B725,'2-Kosten per locatie'!$A$14:$C$21,3,FALSE)</f>
        <v>#DIV/0!</v>
      </c>
      <c r="O725" s="332">
        <f>IF(K725="nio",0,IF(K725&gt;0,VLOOKUP(G725,'3-Productie normen'!A:L,VLOOKUP(K725,'3-Productie normen'!$B$34:$C$41,2,FALSE),FALSE)))</f>
        <v>0</v>
      </c>
      <c r="P725" s="332">
        <f t="shared" si="35"/>
        <v>0</v>
      </c>
      <c r="Q725" s="333"/>
      <c r="S725" s="334">
        <f t="shared" si="33"/>
        <v>2900</v>
      </c>
    </row>
    <row r="726" spans="1:19" ht="14.1" customHeight="1">
      <c r="A726" s="74">
        <v>726</v>
      </c>
      <c r="B726" s="300" t="s">
        <v>34</v>
      </c>
      <c r="C726" s="300" t="s">
        <v>501</v>
      </c>
      <c r="D726" s="86" t="s">
        <v>851</v>
      </c>
      <c r="E726" s="256" t="s">
        <v>879</v>
      </c>
      <c r="F726" s="86" t="s">
        <v>139</v>
      </c>
      <c r="G726" s="86" t="s">
        <v>59</v>
      </c>
      <c r="H726" s="70" t="s">
        <v>113</v>
      </c>
      <c r="I726" s="249">
        <v>10.130000000000001</v>
      </c>
      <c r="J726" s="331">
        <f t="shared" si="34"/>
        <v>200</v>
      </c>
      <c r="K726" s="260">
        <v>200</v>
      </c>
      <c r="L726" s="260"/>
      <c r="M726" s="259" t="e">
        <f>IF(K726="nio",0,IF(K726&gt;0,K726*I726/O726,0))*VLOOKUP(B726,'2-Kosten per locatie'!$A$14:$C$21,3,FALSE)</f>
        <v>#DIV/0!</v>
      </c>
      <c r="N726" s="259">
        <f>IF(L726&gt;0,L726*I726/P726,0)*VLOOKUP(B726,'2-Kosten per locatie'!$A$14:$C$21,3,FALSE)</f>
        <v>0</v>
      </c>
      <c r="O726" s="332">
        <f>IF(K726="nio",0,IF(K726&gt;0,VLOOKUP(G726,'3-Productie normen'!A:L,VLOOKUP(K726,'3-Productie normen'!$B$34:$C$41,2,FALSE),FALSE)))</f>
        <v>0</v>
      </c>
      <c r="P726" s="332">
        <f t="shared" si="35"/>
        <v>0</v>
      </c>
      <c r="Q726" s="333"/>
      <c r="S726" s="334">
        <f t="shared" si="33"/>
        <v>2026.0000000000002</v>
      </c>
    </row>
    <row r="727" spans="1:19" ht="14.1" customHeight="1">
      <c r="A727" s="74">
        <v>727</v>
      </c>
      <c r="B727" s="300" t="s">
        <v>34</v>
      </c>
      <c r="C727" s="300" t="s">
        <v>501</v>
      </c>
      <c r="D727" s="86" t="s">
        <v>880</v>
      </c>
      <c r="E727" s="256" t="s">
        <v>881</v>
      </c>
      <c r="F727" s="86" t="s">
        <v>882</v>
      </c>
      <c r="G727" s="86" t="s">
        <v>65</v>
      </c>
      <c r="H727" s="70" t="s">
        <v>113</v>
      </c>
      <c r="I727" s="249">
        <v>128.78</v>
      </c>
      <c r="J727" s="331">
        <f t="shared" si="34"/>
        <v>120</v>
      </c>
      <c r="K727" s="260">
        <v>120</v>
      </c>
      <c r="L727" s="260"/>
      <c r="M727" s="259" t="e">
        <f>IF(K727="nio",0,IF(K727&gt;0,K727*I727/O727,0))*VLOOKUP(B727,'2-Kosten per locatie'!$A$14:$C$21,3,FALSE)</f>
        <v>#DIV/0!</v>
      </c>
      <c r="N727" s="259">
        <f>IF(L727&gt;0,L727*I727/P727,0)*VLOOKUP(B727,'2-Kosten per locatie'!$A$14:$C$21,3,FALSE)</f>
        <v>0</v>
      </c>
      <c r="O727" s="332">
        <f>IF(K727="nio",0,IF(K727&gt;0,VLOOKUP(G727,'3-Productie normen'!A:L,VLOOKUP(K727,'3-Productie normen'!$B$34:$C$41,2,FALSE),FALSE)))</f>
        <v>0</v>
      </c>
      <c r="P727" s="332">
        <f t="shared" si="35"/>
        <v>0</v>
      </c>
      <c r="Q727" s="333"/>
      <c r="S727" s="334">
        <f t="shared" si="33"/>
        <v>15453.6</v>
      </c>
    </row>
    <row r="728" spans="1:19" ht="14.1" customHeight="1">
      <c r="A728" s="74">
        <v>728</v>
      </c>
      <c r="B728" s="300" t="s">
        <v>34</v>
      </c>
      <c r="C728" s="300" t="s">
        <v>501</v>
      </c>
      <c r="D728" s="86" t="s">
        <v>880</v>
      </c>
      <c r="E728" s="256" t="s">
        <v>883</v>
      </c>
      <c r="F728" s="86" t="s">
        <v>126</v>
      </c>
      <c r="G728" s="86" t="s">
        <v>69</v>
      </c>
      <c r="H728" s="86" t="s">
        <v>110</v>
      </c>
      <c r="I728" s="249">
        <v>16.12</v>
      </c>
      <c r="J728" s="331">
        <f t="shared" si="34"/>
        <v>200</v>
      </c>
      <c r="K728" s="260">
        <v>200</v>
      </c>
      <c r="L728" s="260"/>
      <c r="M728" s="259" t="e">
        <f>IF(K728="nio",0,IF(K728&gt;0,K728*I728/O728,0))*VLOOKUP(B728,'2-Kosten per locatie'!$A$14:$C$21,3,FALSE)</f>
        <v>#DIV/0!</v>
      </c>
      <c r="N728" s="259">
        <f>IF(L728&gt;0,L728*I728/P728,0)*VLOOKUP(B728,'2-Kosten per locatie'!$A$14:$C$21,3,FALSE)</f>
        <v>0</v>
      </c>
      <c r="O728" s="332">
        <f>IF(K728="nio",0,IF(K728&gt;0,VLOOKUP(G728,'3-Productie normen'!A:L,VLOOKUP(K728,'3-Productie normen'!$B$34:$C$41,2,FALSE),FALSE)))</f>
        <v>0</v>
      </c>
      <c r="P728" s="332">
        <f t="shared" si="35"/>
        <v>0</v>
      </c>
      <c r="Q728" s="333"/>
      <c r="S728" s="334">
        <f t="shared" si="33"/>
        <v>3224</v>
      </c>
    </row>
    <row r="729" spans="1:19" ht="14.1" customHeight="1">
      <c r="A729" s="74">
        <v>729</v>
      </c>
      <c r="B729" s="300" t="s">
        <v>34</v>
      </c>
      <c r="C729" s="300" t="s">
        <v>501</v>
      </c>
      <c r="D729" s="86" t="s">
        <v>880</v>
      </c>
      <c r="E729" s="256" t="s">
        <v>884</v>
      </c>
      <c r="F729" s="86" t="s">
        <v>279</v>
      </c>
      <c r="G729" s="86" t="s">
        <v>64</v>
      </c>
      <c r="H729" s="70" t="s">
        <v>113</v>
      </c>
      <c r="I729" s="249">
        <v>59.05</v>
      </c>
      <c r="J729" s="331">
        <f t="shared" si="34"/>
        <v>120</v>
      </c>
      <c r="K729" s="260">
        <v>120</v>
      </c>
      <c r="L729" s="260"/>
      <c r="M729" s="259" t="e">
        <f>IF(K729="nio",0,IF(K729&gt;0,K729*I729/O729,0))*VLOOKUP(B729,'2-Kosten per locatie'!$A$14:$C$21,3,FALSE)</f>
        <v>#DIV/0!</v>
      </c>
      <c r="N729" s="259">
        <f>IF(L729&gt;0,L729*I729/P729,0)*VLOOKUP(B729,'2-Kosten per locatie'!$A$14:$C$21,3,FALSE)</f>
        <v>0</v>
      </c>
      <c r="O729" s="332">
        <f>IF(K729="nio",0,IF(K729&gt;0,VLOOKUP(G729,'3-Productie normen'!A:L,VLOOKUP(K729,'3-Productie normen'!$B$34:$C$41,2,FALSE),FALSE)))</f>
        <v>0</v>
      </c>
      <c r="P729" s="332">
        <f t="shared" si="35"/>
        <v>0</v>
      </c>
      <c r="Q729" s="333"/>
      <c r="S729" s="334">
        <f t="shared" si="33"/>
        <v>7086</v>
      </c>
    </row>
    <row r="730" spans="1:19" ht="14.1" customHeight="1">
      <c r="A730" s="74">
        <v>730</v>
      </c>
      <c r="B730" s="300" t="s">
        <v>34</v>
      </c>
      <c r="C730" s="300" t="s">
        <v>501</v>
      </c>
      <c r="D730" s="86" t="s">
        <v>880</v>
      </c>
      <c r="E730" s="256" t="s">
        <v>885</v>
      </c>
      <c r="F730" s="86" t="s">
        <v>279</v>
      </c>
      <c r="G730" s="86" t="s">
        <v>64</v>
      </c>
      <c r="H730" s="70" t="s">
        <v>113</v>
      </c>
      <c r="I730" s="249">
        <v>61.76</v>
      </c>
      <c r="J730" s="331">
        <f t="shared" si="34"/>
        <v>120</v>
      </c>
      <c r="K730" s="260">
        <v>120</v>
      </c>
      <c r="L730" s="260"/>
      <c r="M730" s="259" t="e">
        <f>IF(K730="nio",0,IF(K730&gt;0,K730*I730/O730,0))*VLOOKUP(B730,'2-Kosten per locatie'!$A$14:$C$21,3,FALSE)</f>
        <v>#DIV/0!</v>
      </c>
      <c r="N730" s="259">
        <f>IF(L730&gt;0,L730*I730/P730,0)*VLOOKUP(B730,'2-Kosten per locatie'!$A$14:$C$21,3,FALSE)</f>
        <v>0</v>
      </c>
      <c r="O730" s="332">
        <f>IF(K730="nio",0,IF(K730&gt;0,VLOOKUP(G730,'3-Productie normen'!A:L,VLOOKUP(K730,'3-Productie normen'!$B$34:$C$41,2,FALSE),FALSE)))</f>
        <v>0</v>
      </c>
      <c r="P730" s="332">
        <f t="shared" si="35"/>
        <v>0</v>
      </c>
      <c r="Q730" s="333"/>
      <c r="S730" s="334">
        <f t="shared" si="33"/>
        <v>7411.2</v>
      </c>
    </row>
    <row r="731" spans="1:19" ht="14.1" customHeight="1">
      <c r="A731" s="74">
        <v>731</v>
      </c>
      <c r="B731" s="300" t="s">
        <v>34</v>
      </c>
      <c r="C731" s="300" t="s">
        <v>501</v>
      </c>
      <c r="D731" s="86" t="s">
        <v>880</v>
      </c>
      <c r="E731" s="256" t="s">
        <v>886</v>
      </c>
      <c r="F731" s="86" t="s">
        <v>185</v>
      </c>
      <c r="G731" s="86" t="s">
        <v>74</v>
      </c>
      <c r="H731" s="70" t="s">
        <v>113</v>
      </c>
      <c r="I731" s="249">
        <v>27.8</v>
      </c>
      <c r="J731" s="331">
        <f t="shared" si="34"/>
        <v>0</v>
      </c>
      <c r="K731" s="260" t="s">
        <v>120</v>
      </c>
      <c r="L731" s="260"/>
      <c r="M731" s="259">
        <f>IF(K731="nio",0,IF(K731&gt;0,K731*I731/O731,0))*VLOOKUP(B731,'2-Kosten per locatie'!$A$14:$C$21,3,FALSE)</f>
        <v>0</v>
      </c>
      <c r="N731" s="259">
        <f>IF(L731&gt;0,L731*I731/P731,0)*VLOOKUP(B731,'2-Kosten per locatie'!$A$14:$C$21,3,FALSE)</f>
        <v>0</v>
      </c>
      <c r="O731" s="332">
        <f>IF(K731="nio",0,IF(K731&gt;0,VLOOKUP(G731,'3-Productie normen'!A:L,VLOOKUP(K731,'3-Productie normen'!$B$34:$C$41,2,FALSE),FALSE)))</f>
        <v>0</v>
      </c>
      <c r="P731" s="332">
        <f t="shared" si="35"/>
        <v>0</v>
      </c>
      <c r="Q731" s="333"/>
      <c r="S731" s="334">
        <f t="shared" si="33"/>
        <v>0</v>
      </c>
    </row>
    <row r="732" spans="1:19" ht="14.1" customHeight="1">
      <c r="A732" s="74">
        <v>732</v>
      </c>
      <c r="B732" s="300" t="s">
        <v>34</v>
      </c>
      <c r="C732" s="300" t="s">
        <v>501</v>
      </c>
      <c r="D732" s="86" t="s">
        <v>880</v>
      </c>
      <c r="E732" s="256" t="s">
        <v>887</v>
      </c>
      <c r="F732" s="86" t="s">
        <v>888</v>
      </c>
      <c r="G732" s="86" t="s">
        <v>70</v>
      </c>
      <c r="H732" s="86" t="s">
        <v>110</v>
      </c>
      <c r="I732" s="249">
        <v>28.82</v>
      </c>
      <c r="J732" s="331">
        <f t="shared" si="34"/>
        <v>200</v>
      </c>
      <c r="K732" s="260">
        <v>200</v>
      </c>
      <c r="L732" s="260"/>
      <c r="M732" s="259" t="e">
        <f>IF(K732="nio",0,IF(K732&gt;0,K732*I732/O732,0))*VLOOKUP(B732,'2-Kosten per locatie'!$A$14:$C$21,3,FALSE)</f>
        <v>#DIV/0!</v>
      </c>
      <c r="N732" s="259">
        <f>IF(L732&gt;0,L732*I732/P732,0)*VLOOKUP(B732,'2-Kosten per locatie'!$A$14:$C$21,3,FALSE)</f>
        <v>0</v>
      </c>
      <c r="O732" s="332">
        <f>IF(K732="nio",0,IF(K732&gt;0,VLOOKUP(G732,'3-Productie normen'!A:L,VLOOKUP(K732,'3-Productie normen'!$B$34:$C$41,2,FALSE),FALSE)))</f>
        <v>0</v>
      </c>
      <c r="P732" s="332">
        <f t="shared" si="35"/>
        <v>0</v>
      </c>
      <c r="Q732" s="333"/>
      <c r="S732" s="334">
        <f t="shared" si="33"/>
        <v>5764</v>
      </c>
    </row>
    <row r="733" spans="1:19" ht="14.1" customHeight="1">
      <c r="A733" s="74">
        <v>733</v>
      </c>
      <c r="B733" s="300" t="s">
        <v>34</v>
      </c>
      <c r="C733" s="300" t="s">
        <v>501</v>
      </c>
      <c r="D733" s="86" t="s">
        <v>880</v>
      </c>
      <c r="E733" s="256" t="s">
        <v>889</v>
      </c>
      <c r="F733" s="86" t="s">
        <v>269</v>
      </c>
      <c r="G733" s="86" t="s">
        <v>67</v>
      </c>
      <c r="H733" s="70" t="s">
        <v>113</v>
      </c>
      <c r="I733" s="249">
        <v>87.88</v>
      </c>
      <c r="J733" s="331">
        <f t="shared" si="34"/>
        <v>120</v>
      </c>
      <c r="K733" s="260">
        <v>120</v>
      </c>
      <c r="L733" s="260"/>
      <c r="M733" s="259" t="e">
        <f>IF(K733="nio",0,IF(K733&gt;0,K733*I733/O733,0))*VLOOKUP(B733,'2-Kosten per locatie'!$A$14:$C$21,3,FALSE)</f>
        <v>#DIV/0!</v>
      </c>
      <c r="N733" s="259">
        <f>IF(L733&gt;0,L733*I733/P733,0)*VLOOKUP(B733,'2-Kosten per locatie'!$A$14:$C$21,3,FALSE)</f>
        <v>0</v>
      </c>
      <c r="O733" s="332">
        <f>IF(K733="nio",0,IF(K733&gt;0,VLOOKUP(G733,'3-Productie normen'!A:L,VLOOKUP(K733,'3-Productie normen'!$B$34:$C$41,2,FALSE),FALSE)))</f>
        <v>0</v>
      </c>
      <c r="P733" s="332">
        <f t="shared" si="35"/>
        <v>0</v>
      </c>
      <c r="Q733" s="333"/>
      <c r="S733" s="334">
        <f t="shared" si="33"/>
        <v>10545.599999999999</v>
      </c>
    </row>
    <row r="734" spans="1:19" ht="14.1" customHeight="1">
      <c r="A734" s="74">
        <v>734</v>
      </c>
      <c r="B734" s="300" t="s">
        <v>34</v>
      </c>
      <c r="C734" s="300" t="s">
        <v>501</v>
      </c>
      <c r="D734" s="86" t="s">
        <v>880</v>
      </c>
      <c r="E734" s="256" t="s">
        <v>890</v>
      </c>
      <c r="F734" s="86" t="s">
        <v>185</v>
      </c>
      <c r="G734" s="86" t="s">
        <v>74</v>
      </c>
      <c r="H734" s="70" t="s">
        <v>113</v>
      </c>
      <c r="I734" s="249">
        <v>28.82</v>
      </c>
      <c r="J734" s="331">
        <f t="shared" si="34"/>
        <v>0</v>
      </c>
      <c r="K734" s="260" t="s">
        <v>120</v>
      </c>
      <c r="L734" s="260"/>
      <c r="M734" s="259">
        <f>IF(K734="nio",0,IF(K734&gt;0,K734*I734/O734,0))*VLOOKUP(B734,'2-Kosten per locatie'!$A$14:$C$21,3,FALSE)</f>
        <v>0</v>
      </c>
      <c r="N734" s="259">
        <f>IF(L734&gt;0,L734*I734/P734,0)*VLOOKUP(B734,'2-Kosten per locatie'!$A$14:$C$21,3,FALSE)</f>
        <v>0</v>
      </c>
      <c r="O734" s="332">
        <f>IF(K734="nio",0,IF(K734&gt;0,VLOOKUP(G734,'3-Productie normen'!A:L,VLOOKUP(K734,'3-Productie normen'!$B$34:$C$41,2,FALSE),FALSE)))</f>
        <v>0</v>
      </c>
      <c r="P734" s="332">
        <f t="shared" si="35"/>
        <v>0</v>
      </c>
      <c r="Q734" s="333"/>
      <c r="S734" s="334">
        <f t="shared" si="33"/>
        <v>0</v>
      </c>
    </row>
    <row r="735" spans="1:19" ht="14.1" customHeight="1">
      <c r="A735" s="74">
        <v>735</v>
      </c>
      <c r="B735" s="300" t="s">
        <v>34</v>
      </c>
      <c r="C735" s="300" t="s">
        <v>501</v>
      </c>
      <c r="D735" s="86" t="s">
        <v>880</v>
      </c>
      <c r="E735" s="256" t="s">
        <v>891</v>
      </c>
      <c r="F735" s="86" t="s">
        <v>269</v>
      </c>
      <c r="G735" s="86" t="s">
        <v>67</v>
      </c>
      <c r="H735" s="70" t="s">
        <v>113</v>
      </c>
      <c r="I735" s="249">
        <v>87.9</v>
      </c>
      <c r="J735" s="331">
        <f t="shared" si="34"/>
        <v>120</v>
      </c>
      <c r="K735" s="260">
        <v>120</v>
      </c>
      <c r="L735" s="260"/>
      <c r="M735" s="259" t="e">
        <f>IF(K735="nio",0,IF(K735&gt;0,K735*I735/O735,0))*VLOOKUP(B735,'2-Kosten per locatie'!$A$14:$C$21,3,FALSE)</f>
        <v>#DIV/0!</v>
      </c>
      <c r="N735" s="259">
        <f>IF(L735&gt;0,L735*I735/P735,0)*VLOOKUP(B735,'2-Kosten per locatie'!$A$14:$C$21,3,FALSE)</f>
        <v>0</v>
      </c>
      <c r="O735" s="332">
        <f>IF(K735="nio",0,IF(K735&gt;0,VLOOKUP(G735,'3-Productie normen'!A:L,VLOOKUP(K735,'3-Productie normen'!$B$34:$C$41,2,FALSE),FALSE)))</f>
        <v>0</v>
      </c>
      <c r="P735" s="332">
        <f t="shared" si="35"/>
        <v>0</v>
      </c>
      <c r="Q735" s="333"/>
      <c r="S735" s="334">
        <f t="shared" si="33"/>
        <v>10548</v>
      </c>
    </row>
    <row r="736" spans="1:19" ht="14.1" customHeight="1">
      <c r="A736" s="74">
        <v>736</v>
      </c>
      <c r="B736" s="300" t="s">
        <v>34</v>
      </c>
      <c r="C736" s="300" t="s">
        <v>501</v>
      </c>
      <c r="D736" s="86" t="s">
        <v>880</v>
      </c>
      <c r="E736" s="256" t="s">
        <v>892</v>
      </c>
      <c r="F736" s="86" t="s">
        <v>122</v>
      </c>
      <c r="G736" s="86" t="s">
        <v>59</v>
      </c>
      <c r="H736" s="70" t="s">
        <v>113</v>
      </c>
      <c r="I736" s="249">
        <v>6.16</v>
      </c>
      <c r="J736" s="331">
        <f t="shared" si="34"/>
        <v>200</v>
      </c>
      <c r="K736" s="260">
        <v>200</v>
      </c>
      <c r="L736" s="260"/>
      <c r="M736" s="259" t="e">
        <f>IF(K736="nio",0,IF(K736&gt;0,K736*I736/O736,0))*VLOOKUP(B736,'2-Kosten per locatie'!$A$14:$C$21,3,FALSE)</f>
        <v>#DIV/0!</v>
      </c>
      <c r="N736" s="259">
        <f>IF(L736&gt;0,L736*I736/P736,0)*VLOOKUP(B736,'2-Kosten per locatie'!$A$14:$C$21,3,FALSE)</f>
        <v>0</v>
      </c>
      <c r="O736" s="332">
        <f>IF(K736="nio",0,IF(K736&gt;0,VLOOKUP(G736,'3-Productie normen'!A:L,VLOOKUP(K736,'3-Productie normen'!$B$34:$C$41,2,FALSE),FALSE)))</f>
        <v>0</v>
      </c>
      <c r="P736" s="332">
        <f t="shared" si="35"/>
        <v>0</v>
      </c>
      <c r="Q736" s="333"/>
      <c r="S736" s="334">
        <f t="shared" si="33"/>
        <v>1232</v>
      </c>
    </row>
    <row r="737" spans="1:19" ht="14.1" customHeight="1">
      <c r="A737" s="74">
        <v>737</v>
      </c>
      <c r="B737" s="300" t="s">
        <v>34</v>
      </c>
      <c r="C737" s="300" t="s">
        <v>501</v>
      </c>
      <c r="D737" s="86" t="s">
        <v>880</v>
      </c>
      <c r="E737" s="256" t="s">
        <v>893</v>
      </c>
      <c r="F737" s="86" t="s">
        <v>139</v>
      </c>
      <c r="G737" s="86" t="s">
        <v>59</v>
      </c>
      <c r="H737" s="70" t="s">
        <v>113</v>
      </c>
      <c r="I737" s="249">
        <v>7.77</v>
      </c>
      <c r="J737" s="331">
        <f t="shared" si="34"/>
        <v>200</v>
      </c>
      <c r="K737" s="260">
        <v>200</v>
      </c>
      <c r="L737" s="260"/>
      <c r="M737" s="259" t="e">
        <f>IF(K737="nio",0,IF(K737&gt;0,K737*I737/O737,0))*VLOOKUP(B737,'2-Kosten per locatie'!$A$14:$C$21,3,FALSE)</f>
        <v>#DIV/0!</v>
      </c>
      <c r="N737" s="259">
        <f>IF(L737&gt;0,L737*I737/P737,0)*VLOOKUP(B737,'2-Kosten per locatie'!$A$14:$C$21,3,FALSE)</f>
        <v>0</v>
      </c>
      <c r="O737" s="332">
        <f>IF(K737="nio",0,IF(K737&gt;0,VLOOKUP(G737,'3-Productie normen'!A:L,VLOOKUP(K737,'3-Productie normen'!$B$34:$C$41,2,FALSE),FALSE)))</f>
        <v>0</v>
      </c>
      <c r="P737" s="332">
        <f t="shared" si="35"/>
        <v>0</v>
      </c>
      <c r="Q737" s="333"/>
      <c r="S737" s="334">
        <f t="shared" si="33"/>
        <v>1554</v>
      </c>
    </row>
    <row r="738" spans="1:19" ht="14.1" customHeight="1">
      <c r="A738" s="74">
        <v>738</v>
      </c>
      <c r="B738" s="300" t="s">
        <v>34</v>
      </c>
      <c r="C738" s="300" t="s">
        <v>501</v>
      </c>
      <c r="D738" s="86" t="s">
        <v>880</v>
      </c>
      <c r="E738" s="256" t="s">
        <v>894</v>
      </c>
      <c r="F738" s="86" t="s">
        <v>139</v>
      </c>
      <c r="G738" s="86" t="s">
        <v>58</v>
      </c>
      <c r="H738" s="70" t="s">
        <v>113</v>
      </c>
      <c r="I738" s="249">
        <v>18.260000000000002</v>
      </c>
      <c r="J738" s="331">
        <f t="shared" si="34"/>
        <v>200</v>
      </c>
      <c r="K738" s="260">
        <v>200</v>
      </c>
      <c r="L738" s="260"/>
      <c r="M738" s="259" t="e">
        <f>IF(K738="nio",0,IF(K738&gt;0,K738*I738/O738,0))*VLOOKUP(B738,'2-Kosten per locatie'!$A$14:$C$21,3,FALSE)</f>
        <v>#DIV/0!</v>
      </c>
      <c r="N738" s="259">
        <f>IF(L738&gt;0,L738*I738/P738,0)*VLOOKUP(B738,'2-Kosten per locatie'!$A$14:$C$21,3,FALSE)</f>
        <v>0</v>
      </c>
      <c r="O738" s="332">
        <f>IF(K738="nio",0,IF(K738&gt;0,VLOOKUP(G738,'3-Productie normen'!A:L,VLOOKUP(K738,'3-Productie normen'!$B$34:$C$41,2,FALSE),FALSE)))</f>
        <v>0</v>
      </c>
      <c r="P738" s="332">
        <f t="shared" si="35"/>
        <v>0</v>
      </c>
      <c r="Q738" s="333"/>
      <c r="S738" s="334">
        <f t="shared" si="33"/>
        <v>3652.0000000000005</v>
      </c>
    </row>
    <row r="739" spans="1:19" ht="14.1" customHeight="1">
      <c r="A739" s="74">
        <v>739</v>
      </c>
      <c r="B739" s="300" t="s">
        <v>34</v>
      </c>
      <c r="C739" s="300" t="s">
        <v>501</v>
      </c>
      <c r="D739" s="86" t="s">
        <v>880</v>
      </c>
      <c r="E739" s="256" t="s">
        <v>895</v>
      </c>
      <c r="F739" s="86" t="s">
        <v>122</v>
      </c>
      <c r="G739" s="86" t="s">
        <v>59</v>
      </c>
      <c r="H739" s="70" t="s">
        <v>113</v>
      </c>
      <c r="I739" s="249">
        <v>8.67</v>
      </c>
      <c r="J739" s="331">
        <f t="shared" si="34"/>
        <v>200</v>
      </c>
      <c r="K739" s="260">
        <v>200</v>
      </c>
      <c r="L739" s="260"/>
      <c r="M739" s="259" t="e">
        <f>IF(K739="nio",0,IF(K739&gt;0,K739*I739/O739,0))*VLOOKUP(B739,'2-Kosten per locatie'!$A$14:$C$21,3,FALSE)</f>
        <v>#DIV/0!</v>
      </c>
      <c r="N739" s="259">
        <f>IF(L739&gt;0,L739*I739/P739,0)*VLOOKUP(B739,'2-Kosten per locatie'!$A$14:$C$21,3,FALSE)</f>
        <v>0</v>
      </c>
      <c r="O739" s="332">
        <f>IF(K739="nio",0,IF(K739&gt;0,VLOOKUP(G739,'3-Productie normen'!A:L,VLOOKUP(K739,'3-Productie normen'!$B$34:$C$41,2,FALSE),FALSE)))</f>
        <v>0</v>
      </c>
      <c r="P739" s="332">
        <f t="shared" si="35"/>
        <v>0</v>
      </c>
      <c r="Q739" s="333"/>
      <c r="S739" s="334">
        <f t="shared" si="33"/>
        <v>1734</v>
      </c>
    </row>
    <row r="740" spans="1:19" ht="14.1" customHeight="1">
      <c r="A740" s="74">
        <v>740</v>
      </c>
      <c r="B740" s="300" t="s">
        <v>34</v>
      </c>
      <c r="C740" s="300" t="s">
        <v>501</v>
      </c>
      <c r="D740" s="86" t="s">
        <v>880</v>
      </c>
      <c r="E740" s="256" t="s">
        <v>896</v>
      </c>
      <c r="F740" s="86" t="s">
        <v>207</v>
      </c>
      <c r="G740" s="86" t="s">
        <v>74</v>
      </c>
      <c r="H740" s="70" t="s">
        <v>113</v>
      </c>
      <c r="I740" s="249">
        <v>0.53</v>
      </c>
      <c r="J740" s="331">
        <f t="shared" si="34"/>
        <v>0</v>
      </c>
      <c r="K740" s="260" t="s">
        <v>120</v>
      </c>
      <c r="L740" s="260"/>
      <c r="M740" s="259">
        <f>IF(K740="nio",0,IF(K740&gt;0,K740*I740/O740,0))*VLOOKUP(B740,'2-Kosten per locatie'!$A$14:$C$21,3,FALSE)</f>
        <v>0</v>
      </c>
      <c r="N740" s="259">
        <f>IF(L740&gt;0,L740*I740/P740,0)*VLOOKUP(B740,'2-Kosten per locatie'!$A$14:$C$21,3,FALSE)</f>
        <v>0</v>
      </c>
      <c r="O740" s="332">
        <f>IF(K740="nio",0,IF(K740&gt;0,VLOOKUP(G740,'3-Productie normen'!A:L,VLOOKUP(K740,'3-Productie normen'!$B$34:$C$41,2,FALSE),FALSE)))</f>
        <v>0</v>
      </c>
      <c r="P740" s="332">
        <f t="shared" si="35"/>
        <v>0</v>
      </c>
      <c r="Q740" s="333"/>
      <c r="S740" s="334">
        <f t="shared" si="33"/>
        <v>0</v>
      </c>
    </row>
    <row r="741" spans="1:19" ht="14.1" customHeight="1">
      <c r="A741" s="74">
        <v>741</v>
      </c>
      <c r="B741" s="300" t="s">
        <v>34</v>
      </c>
      <c r="C741" s="300" t="s">
        <v>501</v>
      </c>
      <c r="D741" s="86" t="s">
        <v>880</v>
      </c>
      <c r="E741" s="256" t="s">
        <v>897</v>
      </c>
      <c r="F741" s="86" t="s">
        <v>149</v>
      </c>
      <c r="G741" s="86" t="s">
        <v>61</v>
      </c>
      <c r="H741" s="86" t="s">
        <v>145</v>
      </c>
      <c r="I741" s="249">
        <v>4.4400000000000004</v>
      </c>
      <c r="J741" s="331">
        <f t="shared" si="34"/>
        <v>400</v>
      </c>
      <c r="K741" s="260">
        <v>200</v>
      </c>
      <c r="L741" s="260">
        <v>200</v>
      </c>
      <c r="M741" s="259" t="e">
        <f>IF(K741="nio",0,IF(K741&gt;0,K741*I741/O741,0))*VLOOKUP(B741,'2-Kosten per locatie'!$A$14:$C$21,3,FALSE)</f>
        <v>#DIV/0!</v>
      </c>
      <c r="N741" s="259" t="e">
        <f>IF(L741&gt;0,L741*I741/P741,0)*VLOOKUP(B741,'2-Kosten per locatie'!$A$14:$C$21,3,FALSE)</f>
        <v>#DIV/0!</v>
      </c>
      <c r="O741" s="332">
        <f>IF(K741="nio",0,IF(K741&gt;0,VLOOKUP(G741,'3-Productie normen'!A:L,VLOOKUP(K741,'3-Productie normen'!$B$34:$C$41,2,FALSE),FALSE)))</f>
        <v>0</v>
      </c>
      <c r="P741" s="332">
        <f t="shared" si="35"/>
        <v>0</v>
      </c>
      <c r="Q741" s="333"/>
      <c r="S741" s="334">
        <f t="shared" si="33"/>
        <v>1776.0000000000002</v>
      </c>
    </row>
    <row r="742" spans="1:19" ht="14.1" customHeight="1">
      <c r="A742" s="74">
        <v>742</v>
      </c>
      <c r="B742" s="300" t="s">
        <v>34</v>
      </c>
      <c r="C742" s="300" t="s">
        <v>501</v>
      </c>
      <c r="D742" s="86" t="s">
        <v>880</v>
      </c>
      <c r="E742" s="256" t="s">
        <v>898</v>
      </c>
      <c r="F742" s="86" t="s">
        <v>507</v>
      </c>
      <c r="G742" s="86" t="s">
        <v>61</v>
      </c>
      <c r="H742" s="86" t="s">
        <v>145</v>
      </c>
      <c r="I742" s="249">
        <v>5.24</v>
      </c>
      <c r="J742" s="331">
        <f t="shared" si="34"/>
        <v>400</v>
      </c>
      <c r="K742" s="260">
        <v>200</v>
      </c>
      <c r="L742" s="260">
        <v>200</v>
      </c>
      <c r="M742" s="259" t="e">
        <f>IF(K742="nio",0,IF(K742&gt;0,K742*I742/O742,0))*VLOOKUP(B742,'2-Kosten per locatie'!$A$14:$C$21,3,FALSE)</f>
        <v>#DIV/0!</v>
      </c>
      <c r="N742" s="259" t="e">
        <f>IF(L742&gt;0,L742*I742/P742,0)*VLOOKUP(B742,'2-Kosten per locatie'!$A$14:$C$21,3,FALSE)</f>
        <v>#DIV/0!</v>
      </c>
      <c r="O742" s="332">
        <f>IF(K742="nio",0,IF(K742&gt;0,VLOOKUP(G742,'3-Productie normen'!A:L,VLOOKUP(K742,'3-Productie normen'!$B$34:$C$41,2,FALSE),FALSE)))</f>
        <v>0</v>
      </c>
      <c r="P742" s="332">
        <f t="shared" si="35"/>
        <v>0</v>
      </c>
      <c r="Q742" s="333"/>
      <c r="S742" s="334">
        <f t="shared" ref="S742:S805" si="36">J742*I742</f>
        <v>2096</v>
      </c>
    </row>
    <row r="743" spans="1:19" ht="14.1" customHeight="1">
      <c r="A743" s="74">
        <v>743</v>
      </c>
      <c r="B743" s="300" t="s">
        <v>34</v>
      </c>
      <c r="C743" s="300" t="s">
        <v>501</v>
      </c>
      <c r="D743" s="86" t="s">
        <v>880</v>
      </c>
      <c r="E743" s="256" t="s">
        <v>899</v>
      </c>
      <c r="F743" s="86" t="s">
        <v>505</v>
      </c>
      <c r="G743" s="86" t="s">
        <v>61</v>
      </c>
      <c r="H743" s="86" t="s">
        <v>145</v>
      </c>
      <c r="I743" s="249">
        <v>7.42</v>
      </c>
      <c r="J743" s="331">
        <f t="shared" si="34"/>
        <v>400</v>
      </c>
      <c r="K743" s="260">
        <v>200</v>
      </c>
      <c r="L743" s="260">
        <v>200</v>
      </c>
      <c r="M743" s="259" t="e">
        <f>IF(K743="nio",0,IF(K743&gt;0,K743*I743/O743,0))*VLOOKUP(B743,'2-Kosten per locatie'!$A$14:$C$21,3,FALSE)</f>
        <v>#DIV/0!</v>
      </c>
      <c r="N743" s="259" t="e">
        <f>IF(L743&gt;0,L743*I743/P743,0)*VLOOKUP(B743,'2-Kosten per locatie'!$A$14:$C$21,3,FALSE)</f>
        <v>#DIV/0!</v>
      </c>
      <c r="O743" s="332">
        <f>IF(K743="nio",0,IF(K743&gt;0,VLOOKUP(G743,'3-Productie normen'!A:L,VLOOKUP(K743,'3-Productie normen'!$B$34:$C$41,2,FALSE),FALSE)))</f>
        <v>0</v>
      </c>
      <c r="P743" s="332">
        <f t="shared" si="35"/>
        <v>0</v>
      </c>
      <c r="Q743" s="333"/>
      <c r="S743" s="334">
        <f t="shared" si="36"/>
        <v>2968</v>
      </c>
    </row>
    <row r="744" spans="1:19" ht="14.1" customHeight="1">
      <c r="A744" s="74">
        <v>744</v>
      </c>
      <c r="B744" s="300" t="s">
        <v>34</v>
      </c>
      <c r="C744" s="300" t="s">
        <v>501</v>
      </c>
      <c r="D744" s="86" t="s">
        <v>880</v>
      </c>
      <c r="E744" s="256" t="s">
        <v>900</v>
      </c>
      <c r="F744" s="86" t="s">
        <v>122</v>
      </c>
      <c r="G744" s="86" t="s">
        <v>59</v>
      </c>
      <c r="H744" s="70" t="s">
        <v>113</v>
      </c>
      <c r="I744" s="249">
        <v>48.43</v>
      </c>
      <c r="J744" s="331">
        <f t="shared" si="34"/>
        <v>200</v>
      </c>
      <c r="K744" s="260">
        <v>200</v>
      </c>
      <c r="L744" s="260"/>
      <c r="M744" s="259" t="e">
        <f>IF(K744="nio",0,IF(K744&gt;0,K744*I744/O744,0))*VLOOKUP(B744,'2-Kosten per locatie'!$A$14:$C$21,3,FALSE)</f>
        <v>#DIV/0!</v>
      </c>
      <c r="N744" s="259">
        <f>IF(L744&gt;0,L744*I744/P744,0)*VLOOKUP(B744,'2-Kosten per locatie'!$A$14:$C$21,3,FALSE)</f>
        <v>0</v>
      </c>
      <c r="O744" s="332">
        <f>IF(K744="nio",0,IF(K744&gt;0,VLOOKUP(G744,'3-Productie normen'!A:L,VLOOKUP(K744,'3-Productie normen'!$B$34:$C$41,2,FALSE),FALSE)))</f>
        <v>0</v>
      </c>
      <c r="P744" s="332">
        <f t="shared" si="35"/>
        <v>0</v>
      </c>
      <c r="Q744" s="333"/>
      <c r="S744" s="334">
        <f t="shared" si="36"/>
        <v>9686</v>
      </c>
    </row>
    <row r="745" spans="1:19" ht="14.1" customHeight="1">
      <c r="A745" s="74">
        <v>745</v>
      </c>
      <c r="B745" s="300" t="s">
        <v>34</v>
      </c>
      <c r="C745" s="300" t="s">
        <v>501</v>
      </c>
      <c r="D745" s="86" t="s">
        <v>880</v>
      </c>
      <c r="E745" s="256" t="s">
        <v>901</v>
      </c>
      <c r="F745" s="86" t="s">
        <v>122</v>
      </c>
      <c r="G745" s="86" t="s">
        <v>59</v>
      </c>
      <c r="H745" s="70" t="s">
        <v>113</v>
      </c>
      <c r="I745" s="249">
        <v>58.91</v>
      </c>
      <c r="J745" s="331">
        <f t="shared" si="34"/>
        <v>200</v>
      </c>
      <c r="K745" s="260">
        <v>200</v>
      </c>
      <c r="L745" s="260"/>
      <c r="M745" s="259" t="e">
        <f>IF(K745="nio",0,IF(K745&gt;0,K745*I745/O745,0))*VLOOKUP(B745,'2-Kosten per locatie'!$A$14:$C$21,3,FALSE)</f>
        <v>#DIV/0!</v>
      </c>
      <c r="N745" s="259">
        <f>IF(L745&gt;0,L745*I745/P745,0)*VLOOKUP(B745,'2-Kosten per locatie'!$A$14:$C$21,3,FALSE)</f>
        <v>0</v>
      </c>
      <c r="O745" s="332">
        <f>IF(K745="nio",0,IF(K745&gt;0,VLOOKUP(G745,'3-Productie normen'!A:L,VLOOKUP(K745,'3-Productie normen'!$B$34:$C$41,2,FALSE),FALSE)))</f>
        <v>0</v>
      </c>
      <c r="P745" s="332">
        <f t="shared" si="35"/>
        <v>0</v>
      </c>
      <c r="Q745" s="333"/>
      <c r="S745" s="334">
        <f t="shared" si="36"/>
        <v>11782</v>
      </c>
    </row>
    <row r="746" spans="1:19" ht="14.1" customHeight="1">
      <c r="A746" s="74">
        <v>746</v>
      </c>
      <c r="B746" s="300" t="s">
        <v>34</v>
      </c>
      <c r="C746" s="300" t="s">
        <v>501</v>
      </c>
      <c r="D746" s="86" t="s">
        <v>880</v>
      </c>
      <c r="E746" s="256" t="s">
        <v>902</v>
      </c>
      <c r="F746" s="86" t="s">
        <v>139</v>
      </c>
      <c r="G746" s="86" t="s">
        <v>59</v>
      </c>
      <c r="H746" s="70" t="s">
        <v>113</v>
      </c>
      <c r="I746" s="249">
        <v>25.79</v>
      </c>
      <c r="J746" s="331">
        <f t="shared" si="34"/>
        <v>200</v>
      </c>
      <c r="K746" s="260">
        <v>200</v>
      </c>
      <c r="L746" s="260"/>
      <c r="M746" s="259" t="e">
        <f>IF(K746="nio",0,IF(K746&gt;0,K746*I746/O746,0))*VLOOKUP(B746,'2-Kosten per locatie'!$A$14:$C$21,3,FALSE)</f>
        <v>#DIV/0!</v>
      </c>
      <c r="N746" s="259">
        <f>IF(L746&gt;0,L746*I746/P746,0)*VLOOKUP(B746,'2-Kosten per locatie'!$A$14:$C$21,3,FALSE)</f>
        <v>0</v>
      </c>
      <c r="O746" s="332">
        <f>IF(K746="nio",0,IF(K746&gt;0,VLOOKUP(G746,'3-Productie normen'!A:L,VLOOKUP(K746,'3-Productie normen'!$B$34:$C$41,2,FALSE),FALSE)))</f>
        <v>0</v>
      </c>
      <c r="P746" s="332">
        <f t="shared" si="35"/>
        <v>0</v>
      </c>
      <c r="Q746" s="333"/>
      <c r="S746" s="334">
        <f t="shared" si="36"/>
        <v>5158</v>
      </c>
    </row>
    <row r="747" spans="1:19" ht="14.1" customHeight="1">
      <c r="A747" s="74">
        <v>747</v>
      </c>
      <c r="B747" s="300" t="s">
        <v>34</v>
      </c>
      <c r="C747" s="300" t="s">
        <v>501</v>
      </c>
      <c r="D747" s="86" t="s">
        <v>880</v>
      </c>
      <c r="E747" s="256" t="s">
        <v>903</v>
      </c>
      <c r="F747" s="86" t="s">
        <v>139</v>
      </c>
      <c r="G747" s="86" t="s">
        <v>58</v>
      </c>
      <c r="H747" s="70" t="s">
        <v>113</v>
      </c>
      <c r="I747" s="249">
        <v>12.2</v>
      </c>
      <c r="J747" s="331">
        <f t="shared" si="34"/>
        <v>200</v>
      </c>
      <c r="K747" s="260">
        <v>200</v>
      </c>
      <c r="L747" s="260"/>
      <c r="M747" s="259" t="e">
        <f>IF(K747="nio",0,IF(K747&gt;0,K747*I747/O747,0))*VLOOKUP(B747,'2-Kosten per locatie'!$A$14:$C$21,3,FALSE)</f>
        <v>#DIV/0!</v>
      </c>
      <c r="N747" s="259">
        <f>IF(L747&gt;0,L747*I747/P747,0)*VLOOKUP(B747,'2-Kosten per locatie'!$A$14:$C$21,3,FALSE)</f>
        <v>0</v>
      </c>
      <c r="O747" s="332">
        <f>IF(K747="nio",0,IF(K747&gt;0,VLOOKUP(G747,'3-Productie normen'!A:L,VLOOKUP(K747,'3-Productie normen'!$B$34:$C$41,2,FALSE),FALSE)))</f>
        <v>0</v>
      </c>
      <c r="P747" s="332">
        <f t="shared" si="35"/>
        <v>0</v>
      </c>
      <c r="Q747" s="333"/>
      <c r="S747" s="334">
        <f t="shared" si="36"/>
        <v>2440</v>
      </c>
    </row>
    <row r="748" spans="1:19" ht="14.1" customHeight="1">
      <c r="A748" s="74">
        <v>748</v>
      </c>
      <c r="B748" s="300" t="s">
        <v>34</v>
      </c>
      <c r="C748" s="300" t="s">
        <v>501</v>
      </c>
      <c r="D748" s="86" t="s">
        <v>904</v>
      </c>
      <c r="E748" s="256" t="s">
        <v>905</v>
      </c>
      <c r="F748" s="86" t="s">
        <v>906</v>
      </c>
      <c r="G748" s="86" t="s">
        <v>69</v>
      </c>
      <c r="H748" s="86" t="s">
        <v>110</v>
      </c>
      <c r="I748" s="249">
        <v>504.98</v>
      </c>
      <c r="J748" s="331">
        <f t="shared" si="34"/>
        <v>255</v>
      </c>
      <c r="K748" s="260">
        <v>255</v>
      </c>
      <c r="L748" s="260"/>
      <c r="M748" s="259" t="e">
        <f>IF(K748="nio",0,IF(K748&gt;0,K748*I748/O748,0))*VLOOKUP(B748,'2-Kosten per locatie'!$A$14:$C$21,3,FALSE)</f>
        <v>#DIV/0!</v>
      </c>
      <c r="N748" s="259">
        <f>IF(L748&gt;0,L748*I748/P748,0)*VLOOKUP(B748,'2-Kosten per locatie'!$A$14:$C$21,3,FALSE)</f>
        <v>0</v>
      </c>
      <c r="O748" s="332">
        <f>IF(K748="nio",0,IF(K748&gt;0,VLOOKUP(G748,'3-Productie normen'!A:L,VLOOKUP(K748,'3-Productie normen'!$B$34:$C$41,2,FALSE),FALSE)))</f>
        <v>0</v>
      </c>
      <c r="P748" s="332">
        <f t="shared" si="35"/>
        <v>0</v>
      </c>
      <c r="Q748" s="333"/>
      <c r="S748" s="334">
        <f t="shared" si="36"/>
        <v>128769.90000000001</v>
      </c>
    </row>
    <row r="749" spans="1:19" ht="14.1" customHeight="1">
      <c r="A749" s="74">
        <v>749</v>
      </c>
      <c r="B749" s="300" t="s">
        <v>34</v>
      </c>
      <c r="C749" s="300" t="s">
        <v>501</v>
      </c>
      <c r="D749" s="86" t="s">
        <v>904</v>
      </c>
      <c r="E749" s="256" t="s">
        <v>907</v>
      </c>
      <c r="F749" s="86" t="s">
        <v>126</v>
      </c>
      <c r="G749" s="86" t="s">
        <v>69</v>
      </c>
      <c r="H749" s="86" t="s">
        <v>110</v>
      </c>
      <c r="I749" s="249">
        <v>21.03</v>
      </c>
      <c r="J749" s="331">
        <f t="shared" si="34"/>
        <v>255</v>
      </c>
      <c r="K749" s="260">
        <v>255</v>
      </c>
      <c r="L749" s="260"/>
      <c r="M749" s="259" t="e">
        <f>IF(K749="nio",0,IF(K749&gt;0,K749*I749/O749,0))*VLOOKUP(B749,'2-Kosten per locatie'!$A$14:$C$21,3,FALSE)</f>
        <v>#DIV/0!</v>
      </c>
      <c r="N749" s="259">
        <f>IF(L749&gt;0,L749*I749/P749,0)*VLOOKUP(B749,'2-Kosten per locatie'!$A$14:$C$21,3,FALSE)</f>
        <v>0</v>
      </c>
      <c r="O749" s="332">
        <f>IF(K749="nio",0,IF(K749&gt;0,VLOOKUP(G749,'3-Productie normen'!A:L,VLOOKUP(K749,'3-Productie normen'!$B$34:$C$41,2,FALSE),FALSE)))</f>
        <v>0</v>
      </c>
      <c r="P749" s="332">
        <f t="shared" si="35"/>
        <v>0</v>
      </c>
      <c r="Q749" s="333"/>
      <c r="S749" s="334">
        <f t="shared" si="36"/>
        <v>5362.6500000000005</v>
      </c>
    </row>
    <row r="750" spans="1:19" ht="14.1" customHeight="1">
      <c r="A750" s="74">
        <v>750</v>
      </c>
      <c r="B750" s="300" t="s">
        <v>34</v>
      </c>
      <c r="C750" s="300" t="s">
        <v>501</v>
      </c>
      <c r="D750" s="86" t="s">
        <v>904</v>
      </c>
      <c r="E750" s="256" t="s">
        <v>908</v>
      </c>
      <c r="F750" s="86" t="s">
        <v>126</v>
      </c>
      <c r="G750" s="86" t="s">
        <v>69</v>
      </c>
      <c r="H750" s="86" t="s">
        <v>110</v>
      </c>
      <c r="I750" s="249">
        <v>21.03</v>
      </c>
      <c r="J750" s="331">
        <f t="shared" si="34"/>
        <v>255</v>
      </c>
      <c r="K750" s="260">
        <v>255</v>
      </c>
      <c r="L750" s="260"/>
      <c r="M750" s="259" t="e">
        <f>IF(K750="nio",0,IF(K750&gt;0,K750*I750/O750,0))*VLOOKUP(B750,'2-Kosten per locatie'!$A$14:$C$21,3,FALSE)</f>
        <v>#DIV/0!</v>
      </c>
      <c r="N750" s="259">
        <f>IF(L750&gt;0,L750*I750/P750,0)*VLOOKUP(B750,'2-Kosten per locatie'!$A$14:$C$21,3,FALSE)</f>
        <v>0</v>
      </c>
      <c r="O750" s="332">
        <f>IF(K750="nio",0,IF(K750&gt;0,VLOOKUP(G750,'3-Productie normen'!A:L,VLOOKUP(K750,'3-Productie normen'!$B$34:$C$41,2,FALSE),FALSE)))</f>
        <v>0</v>
      </c>
      <c r="P750" s="332">
        <f t="shared" si="35"/>
        <v>0</v>
      </c>
      <c r="Q750" s="333"/>
      <c r="S750" s="334">
        <f t="shared" si="36"/>
        <v>5362.6500000000005</v>
      </c>
    </row>
    <row r="751" spans="1:19" ht="14.1" customHeight="1">
      <c r="A751" s="74">
        <v>751</v>
      </c>
      <c r="B751" s="300" t="s">
        <v>34</v>
      </c>
      <c r="C751" s="300" t="s">
        <v>501</v>
      </c>
      <c r="D751" s="86" t="s">
        <v>904</v>
      </c>
      <c r="E751" s="256" t="s">
        <v>909</v>
      </c>
      <c r="F751" s="86" t="s">
        <v>126</v>
      </c>
      <c r="G751" s="86" t="s">
        <v>69</v>
      </c>
      <c r="H751" s="86" t="s">
        <v>110</v>
      </c>
      <c r="I751" s="249">
        <v>28.69</v>
      </c>
      <c r="J751" s="331">
        <f t="shared" si="34"/>
        <v>255</v>
      </c>
      <c r="K751" s="260">
        <v>255</v>
      </c>
      <c r="L751" s="260"/>
      <c r="M751" s="259" t="e">
        <f>IF(K751="nio",0,IF(K751&gt;0,K751*I751/O751,0))*VLOOKUP(B751,'2-Kosten per locatie'!$A$14:$C$21,3,FALSE)</f>
        <v>#DIV/0!</v>
      </c>
      <c r="N751" s="259">
        <f>IF(L751&gt;0,L751*I751/P751,0)*VLOOKUP(B751,'2-Kosten per locatie'!$A$14:$C$21,3,FALSE)</f>
        <v>0</v>
      </c>
      <c r="O751" s="332">
        <f>IF(K751="nio",0,IF(K751&gt;0,VLOOKUP(G751,'3-Productie normen'!A:L,VLOOKUP(K751,'3-Productie normen'!$B$34:$C$41,2,FALSE),FALSE)))</f>
        <v>0</v>
      </c>
      <c r="P751" s="332">
        <f t="shared" si="35"/>
        <v>0</v>
      </c>
      <c r="Q751" s="333"/>
      <c r="S751" s="334">
        <f t="shared" si="36"/>
        <v>7315.9500000000007</v>
      </c>
    </row>
    <row r="752" spans="1:19" ht="14.1" customHeight="1">
      <c r="A752" s="74">
        <v>752</v>
      </c>
      <c r="B752" s="300" t="s">
        <v>34</v>
      </c>
      <c r="C752" s="300" t="s">
        <v>501</v>
      </c>
      <c r="D752" s="86" t="s">
        <v>904</v>
      </c>
      <c r="E752" s="256" t="s">
        <v>910</v>
      </c>
      <c r="F752" s="86" t="s">
        <v>911</v>
      </c>
      <c r="G752" s="86" t="s">
        <v>63</v>
      </c>
      <c r="H752" s="70" t="s">
        <v>113</v>
      </c>
      <c r="I752" s="249">
        <v>11.36</v>
      </c>
      <c r="J752" s="331">
        <f t="shared" si="34"/>
        <v>255</v>
      </c>
      <c r="K752" s="260">
        <v>255</v>
      </c>
      <c r="L752" s="260"/>
      <c r="M752" s="259" t="e">
        <f>IF(K752="nio",0,IF(K752&gt;0,K752*I752/O752,0))*VLOOKUP(B752,'2-Kosten per locatie'!$A$14:$C$21,3,FALSE)</f>
        <v>#DIV/0!</v>
      </c>
      <c r="N752" s="259">
        <f>IF(L752&gt;0,L752*I752/P752,0)*VLOOKUP(B752,'2-Kosten per locatie'!$A$14:$C$21,3,FALSE)</f>
        <v>0</v>
      </c>
      <c r="O752" s="332">
        <f>IF(K752="nio",0,IF(K752&gt;0,VLOOKUP(G752,'3-Productie normen'!A:L,VLOOKUP(K752,'3-Productie normen'!$B$34:$C$41,2,FALSE),FALSE)))</f>
        <v>0</v>
      </c>
      <c r="P752" s="332">
        <f t="shared" si="35"/>
        <v>0</v>
      </c>
      <c r="Q752" s="333"/>
      <c r="S752" s="334">
        <f t="shared" si="36"/>
        <v>2896.7999999999997</v>
      </c>
    </row>
    <row r="753" spans="1:19" ht="14.1" customHeight="1">
      <c r="A753" s="74">
        <v>753</v>
      </c>
      <c r="B753" s="300" t="s">
        <v>34</v>
      </c>
      <c r="C753" s="300" t="s">
        <v>501</v>
      </c>
      <c r="D753" s="86" t="s">
        <v>904</v>
      </c>
      <c r="E753" s="256" t="s">
        <v>912</v>
      </c>
      <c r="F753" s="86" t="s">
        <v>135</v>
      </c>
      <c r="G753" s="86" t="s">
        <v>70</v>
      </c>
      <c r="H753" s="86" t="s">
        <v>110</v>
      </c>
      <c r="I753" s="249">
        <v>16.489999999999998</v>
      </c>
      <c r="J753" s="331">
        <f t="shared" si="34"/>
        <v>255</v>
      </c>
      <c r="K753" s="260">
        <v>255</v>
      </c>
      <c r="L753" s="260"/>
      <c r="M753" s="259" t="e">
        <f>IF(K753="nio",0,IF(K753&gt;0,K753*I753/O753,0))*VLOOKUP(B753,'2-Kosten per locatie'!$A$14:$C$21,3,FALSE)</f>
        <v>#DIV/0!</v>
      </c>
      <c r="N753" s="259">
        <f>IF(L753&gt;0,L753*I753/P753,0)*VLOOKUP(B753,'2-Kosten per locatie'!$A$14:$C$21,3,FALSE)</f>
        <v>0</v>
      </c>
      <c r="O753" s="332">
        <f>IF(K753="nio",0,IF(K753&gt;0,VLOOKUP(G753,'3-Productie normen'!A:L,VLOOKUP(K753,'3-Productie normen'!$B$34:$C$41,2,FALSE),FALSE)))</f>
        <v>0</v>
      </c>
      <c r="P753" s="332">
        <f t="shared" si="35"/>
        <v>0</v>
      </c>
      <c r="Q753" s="333"/>
      <c r="S753" s="334">
        <f t="shared" si="36"/>
        <v>4204.95</v>
      </c>
    </row>
    <row r="754" spans="1:19" ht="14.1" customHeight="1">
      <c r="A754" s="74">
        <v>754</v>
      </c>
      <c r="B754" s="300" t="s">
        <v>34</v>
      </c>
      <c r="C754" s="300" t="s">
        <v>501</v>
      </c>
      <c r="D754" s="86" t="s">
        <v>904</v>
      </c>
      <c r="E754" s="256" t="s">
        <v>913</v>
      </c>
      <c r="F754" s="86" t="s">
        <v>135</v>
      </c>
      <c r="G754" s="86" t="s">
        <v>70</v>
      </c>
      <c r="H754" s="86" t="s">
        <v>110</v>
      </c>
      <c r="I754" s="249">
        <v>11.78</v>
      </c>
      <c r="J754" s="331">
        <f t="shared" si="34"/>
        <v>255</v>
      </c>
      <c r="K754" s="260">
        <v>255</v>
      </c>
      <c r="L754" s="260"/>
      <c r="M754" s="259" t="e">
        <f>IF(K754="nio",0,IF(K754&gt;0,K754*I754/O754,0))*VLOOKUP(B754,'2-Kosten per locatie'!$A$14:$C$21,3,FALSE)</f>
        <v>#DIV/0!</v>
      </c>
      <c r="N754" s="259">
        <f>IF(L754&gt;0,L754*I754/P754,0)*VLOOKUP(B754,'2-Kosten per locatie'!$A$14:$C$21,3,FALSE)</f>
        <v>0</v>
      </c>
      <c r="O754" s="332">
        <f>IF(K754="nio",0,IF(K754&gt;0,VLOOKUP(G754,'3-Productie normen'!A:L,VLOOKUP(K754,'3-Productie normen'!$B$34:$C$41,2,FALSE),FALSE)))</f>
        <v>0</v>
      </c>
      <c r="P754" s="332">
        <f t="shared" si="35"/>
        <v>0</v>
      </c>
      <c r="Q754" s="333"/>
      <c r="S754" s="334">
        <f t="shared" si="36"/>
        <v>3003.8999999999996</v>
      </c>
    </row>
    <row r="755" spans="1:19" ht="14.1" customHeight="1">
      <c r="A755" s="74">
        <v>755</v>
      </c>
      <c r="B755" s="300" t="s">
        <v>34</v>
      </c>
      <c r="C755" s="300" t="s">
        <v>501</v>
      </c>
      <c r="D755" s="86" t="s">
        <v>904</v>
      </c>
      <c r="E755" s="256" t="s">
        <v>914</v>
      </c>
      <c r="F755" s="86" t="s">
        <v>870</v>
      </c>
      <c r="G755" s="86" t="s">
        <v>62</v>
      </c>
      <c r="H755" s="86" t="s">
        <v>110</v>
      </c>
      <c r="I755" s="249">
        <v>20.09</v>
      </c>
      <c r="J755" s="331">
        <f t="shared" si="34"/>
        <v>255</v>
      </c>
      <c r="K755" s="260">
        <v>255</v>
      </c>
      <c r="L755" s="260"/>
      <c r="M755" s="259" t="e">
        <f>IF(K755="nio",0,IF(K755&gt;0,K755*I755/O755,0))*VLOOKUP(B755,'2-Kosten per locatie'!$A$14:$C$21,3,FALSE)</f>
        <v>#DIV/0!</v>
      </c>
      <c r="N755" s="259">
        <f>IF(L755&gt;0,L755*I755/P755,0)*VLOOKUP(B755,'2-Kosten per locatie'!$A$14:$C$21,3,FALSE)</f>
        <v>0</v>
      </c>
      <c r="O755" s="332">
        <f>IF(K755="nio",0,IF(K755&gt;0,VLOOKUP(G755,'3-Productie normen'!A:L,VLOOKUP(K755,'3-Productie normen'!$B$34:$C$41,2,FALSE),FALSE)))</f>
        <v>0</v>
      </c>
      <c r="P755" s="332">
        <f t="shared" si="35"/>
        <v>0</v>
      </c>
      <c r="Q755" s="333"/>
      <c r="S755" s="334">
        <f t="shared" si="36"/>
        <v>5122.95</v>
      </c>
    </row>
    <row r="756" spans="1:19" ht="14.1" customHeight="1">
      <c r="A756" s="74">
        <v>756</v>
      </c>
      <c r="B756" s="300" t="s">
        <v>34</v>
      </c>
      <c r="C756" s="300" t="s">
        <v>501</v>
      </c>
      <c r="D756" s="86" t="s">
        <v>904</v>
      </c>
      <c r="E756" s="256" t="s">
        <v>915</v>
      </c>
      <c r="F756" s="86" t="s">
        <v>122</v>
      </c>
      <c r="G756" s="86" t="s">
        <v>59</v>
      </c>
      <c r="H756" s="70" t="s">
        <v>113</v>
      </c>
      <c r="I756" s="249">
        <v>6.16</v>
      </c>
      <c r="J756" s="331">
        <f t="shared" si="34"/>
        <v>255</v>
      </c>
      <c r="K756" s="260">
        <v>255</v>
      </c>
      <c r="L756" s="260"/>
      <c r="M756" s="259" t="e">
        <f>IF(K756="nio",0,IF(K756&gt;0,K756*I756/O756,0))*VLOOKUP(B756,'2-Kosten per locatie'!$A$14:$C$21,3,FALSE)</f>
        <v>#DIV/0!</v>
      </c>
      <c r="N756" s="259">
        <f>IF(L756&gt;0,L756*I756/P756,0)*VLOOKUP(B756,'2-Kosten per locatie'!$A$14:$C$21,3,FALSE)</f>
        <v>0</v>
      </c>
      <c r="O756" s="332">
        <f>IF(K756="nio",0,IF(K756&gt;0,VLOOKUP(G756,'3-Productie normen'!A:L,VLOOKUP(K756,'3-Productie normen'!$B$34:$C$41,2,FALSE),FALSE)))</f>
        <v>0</v>
      </c>
      <c r="P756" s="332">
        <f t="shared" si="35"/>
        <v>0</v>
      </c>
      <c r="Q756" s="333"/>
      <c r="S756" s="334">
        <f t="shared" si="36"/>
        <v>1570.8</v>
      </c>
    </row>
    <row r="757" spans="1:19" ht="14.1" customHeight="1">
      <c r="A757" s="74">
        <v>757</v>
      </c>
      <c r="B757" s="300" t="s">
        <v>34</v>
      </c>
      <c r="C757" s="300" t="s">
        <v>501</v>
      </c>
      <c r="D757" s="86" t="s">
        <v>904</v>
      </c>
      <c r="E757" s="256" t="s">
        <v>916</v>
      </c>
      <c r="F757" s="86" t="s">
        <v>139</v>
      </c>
      <c r="G757" s="86" t="s">
        <v>59</v>
      </c>
      <c r="H757" s="70" t="s">
        <v>113</v>
      </c>
      <c r="I757" s="249">
        <v>7.77</v>
      </c>
      <c r="J757" s="331">
        <f t="shared" si="34"/>
        <v>255</v>
      </c>
      <c r="K757" s="260">
        <v>255</v>
      </c>
      <c r="L757" s="260"/>
      <c r="M757" s="259" t="e">
        <f>IF(K757="nio",0,IF(K757&gt;0,K757*I757/O757,0))*VLOOKUP(B757,'2-Kosten per locatie'!$A$14:$C$21,3,FALSE)</f>
        <v>#DIV/0!</v>
      </c>
      <c r="N757" s="259">
        <f>IF(L757&gt;0,L757*I757/P757,0)*VLOOKUP(B757,'2-Kosten per locatie'!$A$14:$C$21,3,FALSE)</f>
        <v>0</v>
      </c>
      <c r="O757" s="332">
        <f>IF(K757="nio",0,IF(K757&gt;0,VLOOKUP(G757,'3-Productie normen'!A:L,VLOOKUP(K757,'3-Productie normen'!$B$34:$C$41,2,FALSE),FALSE)))</f>
        <v>0</v>
      </c>
      <c r="P757" s="332">
        <f t="shared" si="35"/>
        <v>0</v>
      </c>
      <c r="Q757" s="333"/>
      <c r="S757" s="334">
        <f t="shared" si="36"/>
        <v>1981.35</v>
      </c>
    </row>
    <row r="758" spans="1:19" ht="14.1" customHeight="1">
      <c r="A758" s="74">
        <v>758</v>
      </c>
      <c r="B758" s="300" t="s">
        <v>34</v>
      </c>
      <c r="C758" s="300" t="s">
        <v>501</v>
      </c>
      <c r="D758" s="86" t="s">
        <v>904</v>
      </c>
      <c r="E758" s="256" t="s">
        <v>917</v>
      </c>
      <c r="F758" s="86" t="s">
        <v>139</v>
      </c>
      <c r="G758" s="86" t="s">
        <v>58</v>
      </c>
      <c r="H758" s="70" t="s">
        <v>113</v>
      </c>
      <c r="I758" s="249">
        <v>18.260000000000002</v>
      </c>
      <c r="J758" s="331">
        <f t="shared" si="34"/>
        <v>255</v>
      </c>
      <c r="K758" s="260">
        <v>255</v>
      </c>
      <c r="L758" s="260"/>
      <c r="M758" s="259" t="e">
        <f>IF(K758="nio",0,IF(K758&gt;0,K758*I758/O758,0))*VLOOKUP(B758,'2-Kosten per locatie'!$A$14:$C$21,3,FALSE)</f>
        <v>#DIV/0!</v>
      </c>
      <c r="N758" s="259">
        <f>IF(L758&gt;0,L758*I758/P758,0)*VLOOKUP(B758,'2-Kosten per locatie'!$A$14:$C$21,3,FALSE)</f>
        <v>0</v>
      </c>
      <c r="O758" s="332">
        <f>IF(K758="nio",0,IF(K758&gt;0,VLOOKUP(G758,'3-Productie normen'!A:L,VLOOKUP(K758,'3-Productie normen'!$B$34:$C$41,2,FALSE),FALSE)))</f>
        <v>0</v>
      </c>
      <c r="P758" s="332">
        <f t="shared" si="35"/>
        <v>0</v>
      </c>
      <c r="Q758" s="333"/>
      <c r="S758" s="334">
        <f t="shared" si="36"/>
        <v>4656.3</v>
      </c>
    </row>
    <row r="759" spans="1:19" ht="14.1" customHeight="1">
      <c r="A759" s="74">
        <v>759</v>
      </c>
      <c r="B759" s="300" t="s">
        <v>34</v>
      </c>
      <c r="C759" s="300" t="s">
        <v>501</v>
      </c>
      <c r="D759" s="86" t="s">
        <v>904</v>
      </c>
      <c r="E759" s="256" t="s">
        <v>918</v>
      </c>
      <c r="F759" s="86" t="s">
        <v>122</v>
      </c>
      <c r="G759" s="86" t="s">
        <v>59</v>
      </c>
      <c r="H759" s="70" t="s">
        <v>113</v>
      </c>
      <c r="I759" s="249">
        <v>10.8</v>
      </c>
      <c r="J759" s="331">
        <f t="shared" si="34"/>
        <v>255</v>
      </c>
      <c r="K759" s="260">
        <v>255</v>
      </c>
      <c r="L759" s="260"/>
      <c r="M759" s="259" t="e">
        <f>IF(K759="nio",0,IF(K759&gt;0,K759*I759/O759,0))*VLOOKUP(B759,'2-Kosten per locatie'!$A$14:$C$21,3,FALSE)</f>
        <v>#DIV/0!</v>
      </c>
      <c r="N759" s="259">
        <f>IF(L759&gt;0,L759*I759/P759,0)*VLOOKUP(B759,'2-Kosten per locatie'!$A$14:$C$21,3,FALSE)</f>
        <v>0</v>
      </c>
      <c r="O759" s="332">
        <f>IF(K759="nio",0,IF(K759&gt;0,VLOOKUP(G759,'3-Productie normen'!A:L,VLOOKUP(K759,'3-Productie normen'!$B$34:$C$41,2,FALSE),FALSE)))</f>
        <v>0</v>
      </c>
      <c r="P759" s="332">
        <f t="shared" si="35"/>
        <v>0</v>
      </c>
      <c r="Q759" s="333"/>
      <c r="S759" s="334">
        <f t="shared" si="36"/>
        <v>2754</v>
      </c>
    </row>
    <row r="760" spans="1:19" ht="14.1" customHeight="1">
      <c r="A760" s="74">
        <v>760</v>
      </c>
      <c r="B760" s="300" t="s">
        <v>34</v>
      </c>
      <c r="C760" s="300" t="s">
        <v>501</v>
      </c>
      <c r="D760" s="86" t="s">
        <v>904</v>
      </c>
      <c r="E760" s="256" t="s">
        <v>919</v>
      </c>
      <c r="F760" s="86" t="s">
        <v>207</v>
      </c>
      <c r="G760" s="86" t="s">
        <v>74</v>
      </c>
      <c r="H760" s="70" t="s">
        <v>113</v>
      </c>
      <c r="I760" s="249">
        <v>0.82</v>
      </c>
      <c r="J760" s="331">
        <f t="shared" si="34"/>
        <v>0</v>
      </c>
      <c r="K760" s="260" t="s">
        <v>120</v>
      </c>
      <c r="L760" s="260"/>
      <c r="M760" s="259">
        <f>IF(K760="nio",0,IF(K760&gt;0,K760*I760/O760,0))*VLOOKUP(B760,'2-Kosten per locatie'!$A$14:$C$21,3,FALSE)</f>
        <v>0</v>
      </c>
      <c r="N760" s="259">
        <f>IF(L760&gt;0,L760*I760/P760,0)*VLOOKUP(B760,'2-Kosten per locatie'!$A$14:$C$21,3,FALSE)</f>
        <v>0</v>
      </c>
      <c r="O760" s="332">
        <f>IF(K760="nio",0,IF(K760&gt;0,VLOOKUP(G760,'3-Productie normen'!A:L,VLOOKUP(K760,'3-Productie normen'!$B$34:$C$41,2,FALSE),FALSE)))</f>
        <v>0</v>
      </c>
      <c r="P760" s="332">
        <f t="shared" si="35"/>
        <v>0</v>
      </c>
      <c r="Q760" s="333"/>
      <c r="S760" s="334">
        <f t="shared" si="36"/>
        <v>0</v>
      </c>
    </row>
    <row r="761" spans="1:19" ht="14.1" customHeight="1">
      <c r="A761" s="74">
        <v>761</v>
      </c>
      <c r="B761" s="300" t="s">
        <v>34</v>
      </c>
      <c r="C761" s="300" t="s">
        <v>501</v>
      </c>
      <c r="D761" s="86" t="s">
        <v>904</v>
      </c>
      <c r="E761" s="256" t="s">
        <v>920</v>
      </c>
      <c r="F761" s="86" t="s">
        <v>505</v>
      </c>
      <c r="G761" s="86" t="s">
        <v>61</v>
      </c>
      <c r="H761" s="86" t="s">
        <v>145</v>
      </c>
      <c r="I761" s="249">
        <v>3.03</v>
      </c>
      <c r="J761" s="331">
        <f t="shared" si="34"/>
        <v>455</v>
      </c>
      <c r="K761" s="260">
        <v>255</v>
      </c>
      <c r="L761" s="260">
        <v>200</v>
      </c>
      <c r="M761" s="259" t="e">
        <f>IF(K761="nio",0,IF(K761&gt;0,K761*I761/O761,0))*VLOOKUP(B761,'2-Kosten per locatie'!$A$14:$C$21,3,FALSE)</f>
        <v>#DIV/0!</v>
      </c>
      <c r="N761" s="259" t="e">
        <f>IF(L761&gt;0,L761*I761/P761,0)*VLOOKUP(B761,'2-Kosten per locatie'!$A$14:$C$21,3,FALSE)</f>
        <v>#DIV/0!</v>
      </c>
      <c r="O761" s="332">
        <f>IF(K761="nio",0,IF(K761&gt;0,VLOOKUP(G761,'3-Productie normen'!A:L,VLOOKUP(K761,'3-Productie normen'!$B$34:$C$41,2,FALSE),FALSE)))</f>
        <v>0</v>
      </c>
      <c r="P761" s="332">
        <f t="shared" si="35"/>
        <v>0</v>
      </c>
      <c r="Q761" s="333"/>
      <c r="S761" s="334">
        <f t="shared" si="36"/>
        <v>1378.6499999999999</v>
      </c>
    </row>
    <row r="762" spans="1:19" ht="14.1" customHeight="1">
      <c r="A762" s="74">
        <v>762</v>
      </c>
      <c r="B762" s="300" t="s">
        <v>34</v>
      </c>
      <c r="C762" s="300" t="s">
        <v>501</v>
      </c>
      <c r="D762" s="86" t="s">
        <v>904</v>
      </c>
      <c r="E762" s="256" t="s">
        <v>921</v>
      </c>
      <c r="F762" s="86" t="s">
        <v>505</v>
      </c>
      <c r="G762" s="86" t="s">
        <v>61</v>
      </c>
      <c r="H762" s="86" t="s">
        <v>145</v>
      </c>
      <c r="I762" s="249">
        <v>3.75</v>
      </c>
      <c r="J762" s="331">
        <f t="shared" si="34"/>
        <v>455</v>
      </c>
      <c r="K762" s="260">
        <v>255</v>
      </c>
      <c r="L762" s="260">
        <v>200</v>
      </c>
      <c r="M762" s="259" t="e">
        <f>IF(K762="nio",0,IF(K762&gt;0,K762*I762/O762,0))*VLOOKUP(B762,'2-Kosten per locatie'!$A$14:$C$21,3,FALSE)</f>
        <v>#DIV/0!</v>
      </c>
      <c r="N762" s="259" t="e">
        <f>IF(L762&gt;0,L762*I762/P762,0)*VLOOKUP(B762,'2-Kosten per locatie'!$A$14:$C$21,3,FALSE)</f>
        <v>#DIV/0!</v>
      </c>
      <c r="O762" s="332">
        <f>IF(K762="nio",0,IF(K762&gt;0,VLOOKUP(G762,'3-Productie normen'!A:L,VLOOKUP(K762,'3-Productie normen'!$B$34:$C$41,2,FALSE),FALSE)))</f>
        <v>0</v>
      </c>
      <c r="P762" s="332">
        <f t="shared" si="35"/>
        <v>0</v>
      </c>
      <c r="Q762" s="333"/>
      <c r="S762" s="334">
        <f t="shared" si="36"/>
        <v>1706.25</v>
      </c>
    </row>
    <row r="763" spans="1:19" ht="14.1" customHeight="1">
      <c r="A763" s="74">
        <v>763</v>
      </c>
      <c r="B763" s="300" t="s">
        <v>34</v>
      </c>
      <c r="C763" s="300" t="s">
        <v>501</v>
      </c>
      <c r="D763" s="86" t="s">
        <v>904</v>
      </c>
      <c r="E763" s="256" t="s">
        <v>922</v>
      </c>
      <c r="F763" s="86" t="s">
        <v>507</v>
      </c>
      <c r="G763" s="86" t="s">
        <v>61</v>
      </c>
      <c r="H763" s="86" t="s">
        <v>145</v>
      </c>
      <c r="I763" s="249">
        <v>3.76</v>
      </c>
      <c r="J763" s="331">
        <f t="shared" si="34"/>
        <v>455</v>
      </c>
      <c r="K763" s="260">
        <v>255</v>
      </c>
      <c r="L763" s="260">
        <v>200</v>
      </c>
      <c r="M763" s="259" t="e">
        <f>IF(K763="nio",0,IF(K763&gt;0,K763*I763/O763,0))*VLOOKUP(B763,'2-Kosten per locatie'!$A$14:$C$21,3,FALSE)</f>
        <v>#DIV/0!</v>
      </c>
      <c r="N763" s="259" t="e">
        <f>IF(L763&gt;0,L763*I763/P763,0)*VLOOKUP(B763,'2-Kosten per locatie'!$A$14:$C$21,3,FALSE)</f>
        <v>#DIV/0!</v>
      </c>
      <c r="O763" s="332">
        <f>IF(K763="nio",0,IF(K763&gt;0,VLOOKUP(G763,'3-Productie normen'!A:L,VLOOKUP(K763,'3-Productie normen'!$B$34:$C$41,2,FALSE),FALSE)))</f>
        <v>0</v>
      </c>
      <c r="P763" s="332">
        <f t="shared" si="35"/>
        <v>0</v>
      </c>
      <c r="Q763" s="333"/>
      <c r="S763" s="334">
        <f t="shared" si="36"/>
        <v>1710.8</v>
      </c>
    </row>
    <row r="764" spans="1:19" ht="14.1" customHeight="1">
      <c r="A764" s="74">
        <v>764</v>
      </c>
      <c r="B764" s="300" t="s">
        <v>34</v>
      </c>
      <c r="C764" s="300" t="s">
        <v>501</v>
      </c>
      <c r="D764" s="86" t="s">
        <v>904</v>
      </c>
      <c r="E764" s="256" t="s">
        <v>923</v>
      </c>
      <c r="F764" s="86" t="s">
        <v>507</v>
      </c>
      <c r="G764" s="86" t="s">
        <v>61</v>
      </c>
      <c r="H764" s="86" t="s">
        <v>145</v>
      </c>
      <c r="I764" s="249">
        <v>3.76</v>
      </c>
      <c r="J764" s="331">
        <f t="shared" si="34"/>
        <v>455</v>
      </c>
      <c r="K764" s="260">
        <v>255</v>
      </c>
      <c r="L764" s="260">
        <v>200</v>
      </c>
      <c r="M764" s="259" t="e">
        <f>IF(K764="nio",0,IF(K764&gt;0,K764*I764/O764,0))*VLOOKUP(B764,'2-Kosten per locatie'!$A$14:$C$21,3,FALSE)</f>
        <v>#DIV/0!</v>
      </c>
      <c r="N764" s="259" t="e">
        <f>IF(L764&gt;0,L764*I764/P764,0)*VLOOKUP(B764,'2-Kosten per locatie'!$A$14:$C$21,3,FALSE)</f>
        <v>#DIV/0!</v>
      </c>
      <c r="O764" s="332">
        <f>IF(K764="nio",0,IF(K764&gt;0,VLOOKUP(G764,'3-Productie normen'!A:L,VLOOKUP(K764,'3-Productie normen'!$B$34:$C$41,2,FALSE),FALSE)))</f>
        <v>0</v>
      </c>
      <c r="P764" s="332">
        <f t="shared" si="35"/>
        <v>0</v>
      </c>
      <c r="Q764" s="333"/>
      <c r="S764" s="334">
        <f t="shared" si="36"/>
        <v>1710.8</v>
      </c>
    </row>
    <row r="765" spans="1:19" ht="14.1" customHeight="1">
      <c r="A765" s="74">
        <v>765</v>
      </c>
      <c r="B765" s="300" t="s">
        <v>34</v>
      </c>
      <c r="C765" s="300" t="s">
        <v>501</v>
      </c>
      <c r="D765" s="86" t="s">
        <v>904</v>
      </c>
      <c r="E765" s="256" t="s">
        <v>924</v>
      </c>
      <c r="F765" s="86" t="s">
        <v>139</v>
      </c>
      <c r="G765" s="86" t="s">
        <v>58</v>
      </c>
      <c r="H765" s="70" t="s">
        <v>113</v>
      </c>
      <c r="I765" s="249">
        <v>23.77</v>
      </c>
      <c r="J765" s="331">
        <f t="shared" si="34"/>
        <v>255</v>
      </c>
      <c r="K765" s="260">
        <v>255</v>
      </c>
      <c r="L765" s="260"/>
      <c r="M765" s="259" t="e">
        <f>IF(K765="nio",0,IF(K765&gt;0,K765*I765/O765,0))*VLOOKUP(B765,'2-Kosten per locatie'!$A$14:$C$21,3,FALSE)</f>
        <v>#DIV/0!</v>
      </c>
      <c r="N765" s="259">
        <f>IF(L765&gt;0,L765*I765/P765,0)*VLOOKUP(B765,'2-Kosten per locatie'!$A$14:$C$21,3,FALSE)</f>
        <v>0</v>
      </c>
      <c r="O765" s="332">
        <f>IF(K765="nio",0,IF(K765&gt;0,VLOOKUP(G765,'3-Productie normen'!A:L,VLOOKUP(K765,'3-Productie normen'!$B$34:$C$41,2,FALSE),FALSE)))</f>
        <v>0</v>
      </c>
      <c r="P765" s="332">
        <f t="shared" si="35"/>
        <v>0</v>
      </c>
      <c r="Q765" s="333"/>
      <c r="S765" s="334">
        <f t="shared" si="36"/>
        <v>6061.3499999999995</v>
      </c>
    </row>
    <row r="766" spans="1:19" ht="14.1" customHeight="1">
      <c r="A766" s="74">
        <v>766</v>
      </c>
      <c r="B766" s="300" t="s">
        <v>34</v>
      </c>
      <c r="C766" s="300" t="s">
        <v>501</v>
      </c>
      <c r="D766" s="86" t="s">
        <v>925</v>
      </c>
      <c r="E766" s="256" t="s">
        <v>926</v>
      </c>
      <c r="F766" s="86" t="s">
        <v>927</v>
      </c>
      <c r="G766" s="86" t="s">
        <v>59</v>
      </c>
      <c r="H766" s="70" t="s">
        <v>113</v>
      </c>
      <c r="I766" s="249">
        <v>67.33</v>
      </c>
      <c r="J766" s="331">
        <f t="shared" si="34"/>
        <v>255</v>
      </c>
      <c r="K766" s="260">
        <v>255</v>
      </c>
      <c r="L766" s="260"/>
      <c r="M766" s="259" t="e">
        <f>IF(K766="nio",0,IF(K766&gt;0,K766*I766/O766,0))*VLOOKUP(B766,'2-Kosten per locatie'!$A$14:$C$21,3,FALSE)</f>
        <v>#DIV/0!</v>
      </c>
      <c r="N766" s="259">
        <f>IF(L766&gt;0,L766*I766/P766,0)*VLOOKUP(B766,'2-Kosten per locatie'!$A$14:$C$21,3,FALSE)</f>
        <v>0</v>
      </c>
      <c r="O766" s="332">
        <f>IF(K766="nio",0,IF(K766&gt;0,VLOOKUP(G766,'3-Productie normen'!A:L,VLOOKUP(K766,'3-Productie normen'!$B$34:$C$41,2,FALSE),FALSE)))</f>
        <v>0</v>
      </c>
      <c r="P766" s="332">
        <f t="shared" si="35"/>
        <v>0</v>
      </c>
      <c r="Q766" s="333"/>
      <c r="S766" s="334">
        <f t="shared" si="36"/>
        <v>17169.149999999998</v>
      </c>
    </row>
    <row r="767" spans="1:19" ht="14.1" customHeight="1">
      <c r="A767" s="74">
        <v>767</v>
      </c>
      <c r="B767" s="300" t="s">
        <v>34</v>
      </c>
      <c r="C767" s="300" t="s">
        <v>501</v>
      </c>
      <c r="D767" s="86" t="s">
        <v>925</v>
      </c>
      <c r="E767" s="256" t="s">
        <v>928</v>
      </c>
      <c r="F767" s="86" t="s">
        <v>126</v>
      </c>
      <c r="G767" s="86" t="s">
        <v>69</v>
      </c>
      <c r="H767" s="86" t="s">
        <v>110</v>
      </c>
      <c r="I767" s="249">
        <v>55.78</v>
      </c>
      <c r="J767" s="331">
        <f t="shared" si="34"/>
        <v>255</v>
      </c>
      <c r="K767" s="260">
        <v>255</v>
      </c>
      <c r="L767" s="260"/>
      <c r="M767" s="259" t="e">
        <f>IF(K767="nio",0,IF(K767&gt;0,K767*I767/O767,0))*VLOOKUP(B767,'2-Kosten per locatie'!$A$14:$C$21,3,FALSE)</f>
        <v>#DIV/0!</v>
      </c>
      <c r="N767" s="259">
        <f>IF(L767&gt;0,L767*I767/P767,0)*VLOOKUP(B767,'2-Kosten per locatie'!$A$14:$C$21,3,FALSE)</f>
        <v>0</v>
      </c>
      <c r="O767" s="332">
        <f>IF(K767="nio",0,IF(K767&gt;0,VLOOKUP(G767,'3-Productie normen'!A:L,VLOOKUP(K767,'3-Productie normen'!$B$34:$C$41,2,FALSE),FALSE)))</f>
        <v>0</v>
      </c>
      <c r="P767" s="332">
        <f t="shared" si="35"/>
        <v>0</v>
      </c>
      <c r="Q767" s="333"/>
      <c r="S767" s="334">
        <f t="shared" si="36"/>
        <v>14223.9</v>
      </c>
    </row>
    <row r="768" spans="1:19" ht="14.1" customHeight="1">
      <c r="A768" s="74">
        <v>768</v>
      </c>
      <c r="B768" s="300" t="s">
        <v>34</v>
      </c>
      <c r="C768" s="300" t="s">
        <v>501</v>
      </c>
      <c r="D768" s="86" t="s">
        <v>925</v>
      </c>
      <c r="E768" s="256" t="s">
        <v>929</v>
      </c>
      <c r="F768" s="86" t="s">
        <v>126</v>
      </c>
      <c r="G768" s="86" t="s">
        <v>69</v>
      </c>
      <c r="H768" s="86" t="s">
        <v>110</v>
      </c>
      <c r="I768" s="249">
        <v>188.91</v>
      </c>
      <c r="J768" s="331">
        <f t="shared" si="34"/>
        <v>255</v>
      </c>
      <c r="K768" s="260">
        <v>255</v>
      </c>
      <c r="L768" s="260"/>
      <c r="M768" s="259" t="e">
        <f>IF(K768="nio",0,IF(K768&gt;0,K768*I768/O768,0))*VLOOKUP(B768,'2-Kosten per locatie'!$A$14:$C$21,3,FALSE)</f>
        <v>#DIV/0!</v>
      </c>
      <c r="N768" s="259">
        <f>IF(L768&gt;0,L768*I768/P768,0)*VLOOKUP(B768,'2-Kosten per locatie'!$A$14:$C$21,3,FALSE)</f>
        <v>0</v>
      </c>
      <c r="O768" s="332">
        <f>IF(K768="nio",0,IF(K768&gt;0,VLOOKUP(G768,'3-Productie normen'!A:L,VLOOKUP(K768,'3-Productie normen'!$B$34:$C$41,2,FALSE),FALSE)))</f>
        <v>0</v>
      </c>
      <c r="P768" s="332">
        <f t="shared" si="35"/>
        <v>0</v>
      </c>
      <c r="Q768" s="333"/>
      <c r="S768" s="334">
        <f t="shared" si="36"/>
        <v>48172.049999999996</v>
      </c>
    </row>
    <row r="769" spans="1:19" ht="14.1" customHeight="1">
      <c r="A769" s="74">
        <v>769</v>
      </c>
      <c r="B769" s="300" t="s">
        <v>34</v>
      </c>
      <c r="C769" s="300" t="s">
        <v>501</v>
      </c>
      <c r="D769" s="86" t="s">
        <v>925</v>
      </c>
      <c r="E769" s="256" t="s">
        <v>930</v>
      </c>
      <c r="F769" s="86" t="s">
        <v>126</v>
      </c>
      <c r="G769" s="86" t="s">
        <v>69</v>
      </c>
      <c r="H769" s="86" t="s">
        <v>110</v>
      </c>
      <c r="I769" s="249">
        <v>79.11</v>
      </c>
      <c r="J769" s="331">
        <f t="shared" si="34"/>
        <v>255</v>
      </c>
      <c r="K769" s="260">
        <v>255</v>
      </c>
      <c r="L769" s="260"/>
      <c r="M769" s="259" t="e">
        <f>IF(K769="nio",0,IF(K769&gt;0,K769*I769/O769,0))*VLOOKUP(B769,'2-Kosten per locatie'!$A$14:$C$21,3,FALSE)</f>
        <v>#DIV/0!</v>
      </c>
      <c r="N769" s="259">
        <f>IF(L769&gt;0,L769*I769/P769,0)*VLOOKUP(B769,'2-Kosten per locatie'!$A$14:$C$21,3,FALSE)</f>
        <v>0</v>
      </c>
      <c r="O769" s="332">
        <f>IF(K769="nio",0,IF(K769&gt;0,VLOOKUP(G769,'3-Productie normen'!A:L,VLOOKUP(K769,'3-Productie normen'!$B$34:$C$41,2,FALSE),FALSE)))</f>
        <v>0</v>
      </c>
      <c r="P769" s="332">
        <f t="shared" si="35"/>
        <v>0</v>
      </c>
      <c r="Q769" s="333"/>
      <c r="S769" s="334">
        <f t="shared" si="36"/>
        <v>20173.05</v>
      </c>
    </row>
    <row r="770" spans="1:19" ht="14.1" customHeight="1">
      <c r="A770" s="74">
        <v>770</v>
      </c>
      <c r="B770" s="300" t="s">
        <v>34</v>
      </c>
      <c r="C770" s="300" t="s">
        <v>501</v>
      </c>
      <c r="D770" s="86" t="s">
        <v>925</v>
      </c>
      <c r="E770" s="256" t="s">
        <v>931</v>
      </c>
      <c r="F770" s="86" t="s">
        <v>888</v>
      </c>
      <c r="G770" s="86" t="s">
        <v>70</v>
      </c>
      <c r="H770" s="86" t="s">
        <v>110</v>
      </c>
      <c r="I770" s="249">
        <v>28.75</v>
      </c>
      <c r="J770" s="331">
        <f t="shared" si="34"/>
        <v>255</v>
      </c>
      <c r="K770" s="260">
        <v>255</v>
      </c>
      <c r="L770" s="260"/>
      <c r="M770" s="259" t="e">
        <f>IF(K770="nio",0,IF(K770&gt;0,K770*I770/O770,0))*VLOOKUP(B770,'2-Kosten per locatie'!$A$14:$C$21,3,FALSE)</f>
        <v>#DIV/0!</v>
      </c>
      <c r="N770" s="259">
        <f>IF(L770&gt;0,L770*I770/P770,0)*VLOOKUP(B770,'2-Kosten per locatie'!$A$14:$C$21,3,FALSE)</f>
        <v>0</v>
      </c>
      <c r="O770" s="332">
        <f>IF(K770="nio",0,IF(K770&gt;0,VLOOKUP(G770,'3-Productie normen'!A:L,VLOOKUP(K770,'3-Productie normen'!$B$34:$C$41,2,FALSE),FALSE)))</f>
        <v>0</v>
      </c>
      <c r="P770" s="332">
        <f t="shared" si="35"/>
        <v>0</v>
      </c>
      <c r="Q770" s="333"/>
      <c r="S770" s="334">
        <f t="shared" si="36"/>
        <v>7331.25</v>
      </c>
    </row>
    <row r="771" spans="1:19" ht="14.1" customHeight="1">
      <c r="A771" s="74">
        <v>771</v>
      </c>
      <c r="B771" s="300" t="s">
        <v>34</v>
      </c>
      <c r="C771" s="300" t="s">
        <v>501</v>
      </c>
      <c r="D771" s="86" t="s">
        <v>925</v>
      </c>
      <c r="E771" s="256" t="s">
        <v>932</v>
      </c>
      <c r="F771" s="86" t="s">
        <v>126</v>
      </c>
      <c r="G771" s="86" t="s">
        <v>69</v>
      </c>
      <c r="H771" s="86" t="s">
        <v>110</v>
      </c>
      <c r="I771" s="249">
        <v>28</v>
      </c>
      <c r="J771" s="331">
        <f t="shared" si="34"/>
        <v>255</v>
      </c>
      <c r="K771" s="260">
        <v>255</v>
      </c>
      <c r="L771" s="260"/>
      <c r="M771" s="259" t="e">
        <f>IF(K771="nio",0,IF(K771&gt;0,K771*I771/O771,0))*VLOOKUP(B771,'2-Kosten per locatie'!$A$14:$C$21,3,FALSE)</f>
        <v>#DIV/0!</v>
      </c>
      <c r="N771" s="259">
        <f>IF(L771&gt;0,L771*I771/P771,0)*VLOOKUP(B771,'2-Kosten per locatie'!$A$14:$C$21,3,FALSE)</f>
        <v>0</v>
      </c>
      <c r="O771" s="332">
        <f>IF(K771="nio",0,IF(K771&gt;0,VLOOKUP(G771,'3-Productie normen'!A:L,VLOOKUP(K771,'3-Productie normen'!$B$34:$C$41,2,FALSE),FALSE)))</f>
        <v>0</v>
      </c>
      <c r="P771" s="332">
        <f t="shared" si="35"/>
        <v>0</v>
      </c>
      <c r="Q771" s="333"/>
      <c r="S771" s="334">
        <f t="shared" si="36"/>
        <v>7140</v>
      </c>
    </row>
    <row r="772" spans="1:19" ht="14.1" customHeight="1">
      <c r="A772" s="74">
        <v>772</v>
      </c>
      <c r="B772" s="300" t="s">
        <v>34</v>
      </c>
      <c r="C772" s="300" t="s">
        <v>501</v>
      </c>
      <c r="D772" s="86" t="s">
        <v>925</v>
      </c>
      <c r="E772" s="256" t="s">
        <v>933</v>
      </c>
      <c r="F772" s="86" t="s">
        <v>135</v>
      </c>
      <c r="G772" s="86" t="s">
        <v>70</v>
      </c>
      <c r="H772" s="86" t="s">
        <v>110</v>
      </c>
      <c r="I772" s="249">
        <v>5.4</v>
      </c>
      <c r="J772" s="331">
        <f t="shared" si="34"/>
        <v>255</v>
      </c>
      <c r="K772" s="260">
        <v>255</v>
      </c>
      <c r="L772" s="260"/>
      <c r="M772" s="259" t="e">
        <f>IF(K772="nio",0,IF(K772&gt;0,K772*I772/O772,0))*VLOOKUP(B772,'2-Kosten per locatie'!$A$14:$C$21,3,FALSE)</f>
        <v>#DIV/0!</v>
      </c>
      <c r="N772" s="259">
        <f>IF(L772&gt;0,L772*I772/P772,0)*VLOOKUP(B772,'2-Kosten per locatie'!$A$14:$C$21,3,FALSE)</f>
        <v>0</v>
      </c>
      <c r="O772" s="332">
        <f>IF(K772="nio",0,IF(K772&gt;0,VLOOKUP(G772,'3-Productie normen'!A:L,VLOOKUP(K772,'3-Productie normen'!$B$34:$C$41,2,FALSE),FALSE)))</f>
        <v>0</v>
      </c>
      <c r="P772" s="332">
        <f t="shared" si="35"/>
        <v>0</v>
      </c>
      <c r="Q772" s="333"/>
      <c r="S772" s="334">
        <f t="shared" si="36"/>
        <v>1377</v>
      </c>
    </row>
    <row r="773" spans="1:19" ht="14.1" customHeight="1">
      <c r="A773" s="74">
        <v>773</v>
      </c>
      <c r="B773" s="300" t="s">
        <v>34</v>
      </c>
      <c r="C773" s="300" t="s">
        <v>501</v>
      </c>
      <c r="D773" s="86" t="s">
        <v>925</v>
      </c>
      <c r="E773" s="256" t="s">
        <v>934</v>
      </c>
      <c r="F773" s="86" t="s">
        <v>135</v>
      </c>
      <c r="G773" s="86" t="s">
        <v>70</v>
      </c>
      <c r="H773" s="86" t="s">
        <v>110</v>
      </c>
      <c r="I773" s="249">
        <v>5.4</v>
      </c>
      <c r="J773" s="331">
        <f t="shared" si="34"/>
        <v>255</v>
      </c>
      <c r="K773" s="260">
        <v>255</v>
      </c>
      <c r="L773" s="260"/>
      <c r="M773" s="259" t="e">
        <f>IF(K773="nio",0,IF(K773&gt;0,K773*I773/O773,0))*VLOOKUP(B773,'2-Kosten per locatie'!$A$14:$C$21,3,FALSE)</f>
        <v>#DIV/0!</v>
      </c>
      <c r="N773" s="259">
        <f>IF(L773&gt;0,L773*I773/P773,0)*VLOOKUP(B773,'2-Kosten per locatie'!$A$14:$C$21,3,FALSE)</f>
        <v>0</v>
      </c>
      <c r="O773" s="332">
        <f>IF(K773="nio",0,IF(K773&gt;0,VLOOKUP(G773,'3-Productie normen'!A:L,VLOOKUP(K773,'3-Productie normen'!$B$34:$C$41,2,FALSE),FALSE)))</f>
        <v>0</v>
      </c>
      <c r="P773" s="332">
        <f t="shared" si="35"/>
        <v>0</v>
      </c>
      <c r="Q773" s="333"/>
      <c r="S773" s="334">
        <f t="shared" si="36"/>
        <v>1377</v>
      </c>
    </row>
    <row r="774" spans="1:19" ht="14.1" customHeight="1">
      <c r="A774" s="74">
        <v>774</v>
      </c>
      <c r="B774" s="300" t="s">
        <v>34</v>
      </c>
      <c r="C774" s="300" t="s">
        <v>501</v>
      </c>
      <c r="D774" s="86" t="s">
        <v>925</v>
      </c>
      <c r="E774" s="256" t="s">
        <v>935</v>
      </c>
      <c r="F774" s="86" t="s">
        <v>135</v>
      </c>
      <c r="G774" s="86" t="s">
        <v>70</v>
      </c>
      <c r="H774" s="86" t="s">
        <v>110</v>
      </c>
      <c r="I774" s="249">
        <v>5.4</v>
      </c>
      <c r="J774" s="331">
        <f t="shared" si="34"/>
        <v>255</v>
      </c>
      <c r="K774" s="260">
        <v>255</v>
      </c>
      <c r="L774" s="260"/>
      <c r="M774" s="259" t="e">
        <f>IF(K774="nio",0,IF(K774&gt;0,K774*I774/O774,0))*VLOOKUP(B774,'2-Kosten per locatie'!$A$14:$C$21,3,FALSE)</f>
        <v>#DIV/0!</v>
      </c>
      <c r="N774" s="259">
        <f>IF(L774&gt;0,L774*I774/P774,0)*VLOOKUP(B774,'2-Kosten per locatie'!$A$14:$C$21,3,FALSE)</f>
        <v>0</v>
      </c>
      <c r="O774" s="332">
        <f>IF(K774="nio",0,IF(K774&gt;0,VLOOKUP(G774,'3-Productie normen'!A:L,VLOOKUP(K774,'3-Productie normen'!$B$34:$C$41,2,FALSE),FALSE)))</f>
        <v>0</v>
      </c>
      <c r="P774" s="332">
        <f t="shared" si="35"/>
        <v>0</v>
      </c>
      <c r="Q774" s="333"/>
      <c r="S774" s="334">
        <f t="shared" si="36"/>
        <v>1377</v>
      </c>
    </row>
    <row r="775" spans="1:19" ht="14.1" customHeight="1">
      <c r="A775" s="74">
        <v>775</v>
      </c>
      <c r="B775" s="300" t="s">
        <v>34</v>
      </c>
      <c r="C775" s="300" t="s">
        <v>501</v>
      </c>
      <c r="D775" s="86" t="s">
        <v>925</v>
      </c>
      <c r="E775" s="256" t="s">
        <v>936</v>
      </c>
      <c r="F775" s="86" t="s">
        <v>927</v>
      </c>
      <c r="G775" s="86" t="s">
        <v>59</v>
      </c>
      <c r="H775" s="70" t="s">
        <v>113</v>
      </c>
      <c r="I775" s="249">
        <v>36.81</v>
      </c>
      <c r="J775" s="331">
        <f t="shared" si="34"/>
        <v>255</v>
      </c>
      <c r="K775" s="260">
        <v>255</v>
      </c>
      <c r="L775" s="260"/>
      <c r="M775" s="259" t="e">
        <f>IF(K775="nio",0,IF(K775&gt;0,K775*I775/O775,0))*VLOOKUP(B775,'2-Kosten per locatie'!$A$14:$C$21,3,FALSE)</f>
        <v>#DIV/0!</v>
      </c>
      <c r="N775" s="259">
        <f>IF(L775&gt;0,L775*I775/P775,0)*VLOOKUP(B775,'2-Kosten per locatie'!$A$14:$C$21,3,FALSE)</f>
        <v>0</v>
      </c>
      <c r="O775" s="332">
        <f>IF(K775="nio",0,IF(K775&gt;0,VLOOKUP(G775,'3-Productie normen'!A:L,VLOOKUP(K775,'3-Productie normen'!$B$34:$C$41,2,FALSE),FALSE)))</f>
        <v>0</v>
      </c>
      <c r="P775" s="332">
        <f t="shared" si="35"/>
        <v>0</v>
      </c>
      <c r="Q775" s="333"/>
      <c r="S775" s="334">
        <f t="shared" si="36"/>
        <v>9386.5500000000011</v>
      </c>
    </row>
    <row r="776" spans="1:19" ht="14.1" customHeight="1">
      <c r="A776" s="74">
        <v>776</v>
      </c>
      <c r="B776" s="300" t="s">
        <v>34</v>
      </c>
      <c r="C776" s="300" t="s">
        <v>501</v>
      </c>
      <c r="D776" s="86" t="s">
        <v>925</v>
      </c>
      <c r="E776" s="256" t="s">
        <v>937</v>
      </c>
      <c r="F776" s="86" t="s">
        <v>888</v>
      </c>
      <c r="G776" s="86" t="s">
        <v>70</v>
      </c>
      <c r="H776" s="86" t="s">
        <v>110</v>
      </c>
      <c r="I776" s="249">
        <v>28.93</v>
      </c>
      <c r="J776" s="331">
        <f t="shared" si="34"/>
        <v>255</v>
      </c>
      <c r="K776" s="260">
        <v>255</v>
      </c>
      <c r="L776" s="260"/>
      <c r="M776" s="259" t="e">
        <f>IF(K776="nio",0,IF(K776&gt;0,K776*I776/O776,0))*VLOOKUP(B776,'2-Kosten per locatie'!$A$14:$C$21,3,FALSE)</f>
        <v>#DIV/0!</v>
      </c>
      <c r="N776" s="259">
        <f>IF(L776&gt;0,L776*I776/P776,0)*VLOOKUP(B776,'2-Kosten per locatie'!$A$14:$C$21,3,FALSE)</f>
        <v>0</v>
      </c>
      <c r="O776" s="332">
        <f>IF(K776="nio",0,IF(K776&gt;0,VLOOKUP(G776,'3-Productie normen'!A:L,VLOOKUP(K776,'3-Productie normen'!$B$34:$C$41,2,FALSE),FALSE)))</f>
        <v>0</v>
      </c>
      <c r="P776" s="332">
        <f t="shared" si="35"/>
        <v>0</v>
      </c>
      <c r="Q776" s="333"/>
      <c r="S776" s="334">
        <f t="shared" si="36"/>
        <v>7377.15</v>
      </c>
    </row>
    <row r="777" spans="1:19" ht="14.1" customHeight="1">
      <c r="A777" s="74">
        <v>777</v>
      </c>
      <c r="B777" s="300" t="s">
        <v>34</v>
      </c>
      <c r="C777" s="300" t="s">
        <v>501</v>
      </c>
      <c r="D777" s="86" t="s">
        <v>925</v>
      </c>
      <c r="E777" s="256" t="s">
        <v>938</v>
      </c>
      <c r="F777" s="86" t="s">
        <v>939</v>
      </c>
      <c r="G777" s="86" t="s">
        <v>74</v>
      </c>
      <c r="H777" s="70" t="s">
        <v>113</v>
      </c>
      <c r="I777" s="249">
        <v>29.11</v>
      </c>
      <c r="J777" s="331">
        <f t="shared" si="34"/>
        <v>0</v>
      </c>
      <c r="K777" s="260" t="s">
        <v>120</v>
      </c>
      <c r="L777" s="260"/>
      <c r="M777" s="259">
        <f>IF(K777="nio",0,IF(K777&gt;0,K777*I777/O777,0))*VLOOKUP(B777,'2-Kosten per locatie'!$A$14:$C$21,3,FALSE)</f>
        <v>0</v>
      </c>
      <c r="N777" s="259">
        <f>IF(L777&gt;0,L777*I777/P777,0)*VLOOKUP(B777,'2-Kosten per locatie'!$A$14:$C$21,3,FALSE)</f>
        <v>0</v>
      </c>
      <c r="O777" s="332">
        <f>IF(K777="nio",0,IF(K777&gt;0,VLOOKUP(G777,'3-Productie normen'!A:L,VLOOKUP(K777,'3-Productie normen'!$B$34:$C$41,2,FALSE),FALSE)))</f>
        <v>0</v>
      </c>
      <c r="P777" s="332">
        <f t="shared" si="35"/>
        <v>0</v>
      </c>
      <c r="Q777" s="333"/>
      <c r="S777" s="334">
        <f t="shared" si="36"/>
        <v>0</v>
      </c>
    </row>
    <row r="778" spans="1:19" ht="14.1" customHeight="1">
      <c r="A778" s="74">
        <v>778</v>
      </c>
      <c r="B778" s="300" t="s">
        <v>34</v>
      </c>
      <c r="C778" s="300" t="s">
        <v>501</v>
      </c>
      <c r="D778" s="86" t="s">
        <v>925</v>
      </c>
      <c r="E778" s="256" t="s">
        <v>940</v>
      </c>
      <c r="F778" s="86" t="s">
        <v>888</v>
      </c>
      <c r="G778" s="86" t="s">
        <v>70</v>
      </c>
      <c r="H778" s="86" t="s">
        <v>110</v>
      </c>
      <c r="I778" s="249">
        <v>16.11</v>
      </c>
      <c r="J778" s="331">
        <f t="shared" ref="J778:J841" si="37">SUM(K778:L778)</f>
        <v>255</v>
      </c>
      <c r="K778" s="260">
        <v>255</v>
      </c>
      <c r="L778" s="260"/>
      <c r="M778" s="259" t="e">
        <f>IF(K778="nio",0,IF(K778&gt;0,K778*I778/O778,0))*VLOOKUP(B778,'2-Kosten per locatie'!$A$14:$C$21,3,FALSE)</f>
        <v>#DIV/0!</v>
      </c>
      <c r="N778" s="259">
        <f>IF(L778&gt;0,L778*I778/P778,0)*VLOOKUP(B778,'2-Kosten per locatie'!$A$14:$C$21,3,FALSE)</f>
        <v>0</v>
      </c>
      <c r="O778" s="332">
        <f>IF(K778="nio",0,IF(K778&gt;0,VLOOKUP(G778,'3-Productie normen'!A:L,VLOOKUP(K778,'3-Productie normen'!$B$34:$C$41,2,FALSE),FALSE)))</f>
        <v>0</v>
      </c>
      <c r="P778" s="332">
        <f t="shared" ref="P778:P841" si="38">IF(L778&gt;0,O778*$P$8,0)</f>
        <v>0</v>
      </c>
      <c r="Q778" s="333"/>
      <c r="S778" s="334">
        <f t="shared" si="36"/>
        <v>4108.05</v>
      </c>
    </row>
    <row r="779" spans="1:19" ht="14.1" customHeight="1">
      <c r="A779" s="74">
        <v>779</v>
      </c>
      <c r="B779" s="300" t="s">
        <v>34</v>
      </c>
      <c r="C779" s="300" t="s">
        <v>501</v>
      </c>
      <c r="D779" s="86" t="s">
        <v>925</v>
      </c>
      <c r="E779" s="256" t="s">
        <v>941</v>
      </c>
      <c r="F779" s="86" t="s">
        <v>870</v>
      </c>
      <c r="G779" s="86" t="s">
        <v>62</v>
      </c>
      <c r="H779" s="86" t="s">
        <v>110</v>
      </c>
      <c r="I779" s="249">
        <v>57.67</v>
      </c>
      <c r="J779" s="331">
        <f t="shared" si="37"/>
        <v>255</v>
      </c>
      <c r="K779" s="260">
        <v>255</v>
      </c>
      <c r="L779" s="260"/>
      <c r="M779" s="259" t="e">
        <f>IF(K779="nio",0,IF(K779&gt;0,K779*I779/O779,0))*VLOOKUP(B779,'2-Kosten per locatie'!$A$14:$C$21,3,FALSE)</f>
        <v>#DIV/0!</v>
      </c>
      <c r="N779" s="259">
        <f>IF(L779&gt;0,L779*I779/P779,0)*VLOOKUP(B779,'2-Kosten per locatie'!$A$14:$C$21,3,FALSE)</f>
        <v>0</v>
      </c>
      <c r="O779" s="332">
        <f>IF(K779="nio",0,IF(K779&gt;0,VLOOKUP(G779,'3-Productie normen'!A:L,VLOOKUP(K779,'3-Productie normen'!$B$34:$C$41,2,FALSE),FALSE)))</f>
        <v>0</v>
      </c>
      <c r="P779" s="332">
        <f t="shared" si="38"/>
        <v>0</v>
      </c>
      <c r="Q779" s="333"/>
      <c r="S779" s="334">
        <f t="shared" si="36"/>
        <v>14705.85</v>
      </c>
    </row>
    <row r="780" spans="1:19" ht="14.1" customHeight="1">
      <c r="A780" s="74">
        <v>780</v>
      </c>
      <c r="B780" s="300" t="s">
        <v>34</v>
      </c>
      <c r="C780" s="300" t="s">
        <v>501</v>
      </c>
      <c r="D780" s="86" t="s">
        <v>925</v>
      </c>
      <c r="E780" s="256" t="s">
        <v>942</v>
      </c>
      <c r="F780" s="86" t="s">
        <v>122</v>
      </c>
      <c r="G780" s="86" t="s">
        <v>59</v>
      </c>
      <c r="H780" s="70" t="s">
        <v>113</v>
      </c>
      <c r="I780" s="249">
        <v>6.16</v>
      </c>
      <c r="J780" s="331">
        <f t="shared" si="37"/>
        <v>255</v>
      </c>
      <c r="K780" s="260">
        <v>255</v>
      </c>
      <c r="L780" s="260"/>
      <c r="M780" s="259" t="e">
        <f>IF(K780="nio",0,IF(K780&gt;0,K780*I780/O780,0))*VLOOKUP(B780,'2-Kosten per locatie'!$A$14:$C$21,3,FALSE)</f>
        <v>#DIV/0!</v>
      </c>
      <c r="N780" s="259">
        <f>IF(L780&gt;0,L780*I780/P780,0)*VLOOKUP(B780,'2-Kosten per locatie'!$A$14:$C$21,3,FALSE)</f>
        <v>0</v>
      </c>
      <c r="O780" s="332">
        <f>IF(K780="nio",0,IF(K780&gt;0,VLOOKUP(G780,'3-Productie normen'!A:L,VLOOKUP(K780,'3-Productie normen'!$B$34:$C$41,2,FALSE),FALSE)))</f>
        <v>0</v>
      </c>
      <c r="P780" s="332">
        <f t="shared" si="38"/>
        <v>0</v>
      </c>
      <c r="Q780" s="333"/>
      <c r="S780" s="334">
        <f t="shared" si="36"/>
        <v>1570.8</v>
      </c>
    </row>
    <row r="781" spans="1:19" ht="14.1" customHeight="1">
      <c r="A781" s="74">
        <v>781</v>
      </c>
      <c r="B781" s="300" t="s">
        <v>34</v>
      </c>
      <c r="C781" s="300" t="s">
        <v>501</v>
      </c>
      <c r="D781" s="86" t="s">
        <v>925</v>
      </c>
      <c r="E781" s="256" t="s">
        <v>943</v>
      </c>
      <c r="F781" s="86" t="s">
        <v>139</v>
      </c>
      <c r="G781" s="86" t="s">
        <v>59</v>
      </c>
      <c r="H781" s="70" t="s">
        <v>113</v>
      </c>
      <c r="I781" s="249">
        <v>7.77</v>
      </c>
      <c r="J781" s="331">
        <f t="shared" si="37"/>
        <v>255</v>
      </c>
      <c r="K781" s="260">
        <v>255</v>
      </c>
      <c r="L781" s="260"/>
      <c r="M781" s="259" t="e">
        <f>IF(K781="nio",0,IF(K781&gt;0,K781*I781/O781,0))*VLOOKUP(B781,'2-Kosten per locatie'!$A$14:$C$21,3,FALSE)</f>
        <v>#DIV/0!</v>
      </c>
      <c r="N781" s="259">
        <f>IF(L781&gt;0,L781*I781/P781,0)*VLOOKUP(B781,'2-Kosten per locatie'!$A$14:$C$21,3,FALSE)</f>
        <v>0</v>
      </c>
      <c r="O781" s="332">
        <f>IF(K781="nio",0,IF(K781&gt;0,VLOOKUP(G781,'3-Productie normen'!A:L,VLOOKUP(K781,'3-Productie normen'!$B$34:$C$41,2,FALSE),FALSE)))</f>
        <v>0</v>
      </c>
      <c r="P781" s="332">
        <f t="shared" si="38"/>
        <v>0</v>
      </c>
      <c r="Q781" s="333"/>
      <c r="S781" s="334">
        <f t="shared" si="36"/>
        <v>1981.35</v>
      </c>
    </row>
    <row r="782" spans="1:19" ht="14.1" customHeight="1">
      <c r="A782" s="74">
        <v>782</v>
      </c>
      <c r="B782" s="300" t="s">
        <v>34</v>
      </c>
      <c r="C782" s="300" t="s">
        <v>501</v>
      </c>
      <c r="D782" s="86" t="s">
        <v>925</v>
      </c>
      <c r="E782" s="256" t="s">
        <v>944</v>
      </c>
      <c r="F782" s="86" t="s">
        <v>139</v>
      </c>
      <c r="G782" s="86" t="s">
        <v>58</v>
      </c>
      <c r="H782" s="70" t="s">
        <v>113</v>
      </c>
      <c r="I782" s="249">
        <v>18.260000000000002</v>
      </c>
      <c r="J782" s="331">
        <f t="shared" si="37"/>
        <v>255</v>
      </c>
      <c r="K782" s="260">
        <v>255</v>
      </c>
      <c r="L782" s="260"/>
      <c r="M782" s="259" t="e">
        <f>IF(K782="nio",0,IF(K782&gt;0,K782*I782/O782,0))*VLOOKUP(B782,'2-Kosten per locatie'!$A$14:$C$21,3,FALSE)</f>
        <v>#DIV/0!</v>
      </c>
      <c r="N782" s="259">
        <f>IF(L782&gt;0,L782*I782/P782,0)*VLOOKUP(B782,'2-Kosten per locatie'!$A$14:$C$21,3,FALSE)</f>
        <v>0</v>
      </c>
      <c r="O782" s="332">
        <f>IF(K782="nio",0,IF(K782&gt;0,VLOOKUP(G782,'3-Productie normen'!A:L,VLOOKUP(K782,'3-Productie normen'!$B$34:$C$41,2,FALSE),FALSE)))</f>
        <v>0</v>
      </c>
      <c r="P782" s="332">
        <f t="shared" si="38"/>
        <v>0</v>
      </c>
      <c r="Q782" s="333"/>
      <c r="S782" s="334">
        <f t="shared" si="36"/>
        <v>4656.3</v>
      </c>
    </row>
    <row r="783" spans="1:19" ht="14.1" customHeight="1">
      <c r="A783" s="74">
        <v>783</v>
      </c>
      <c r="B783" s="300" t="s">
        <v>34</v>
      </c>
      <c r="C783" s="300" t="s">
        <v>501</v>
      </c>
      <c r="D783" s="86" t="s">
        <v>925</v>
      </c>
      <c r="E783" s="256" t="s">
        <v>945</v>
      </c>
      <c r="F783" s="86" t="s">
        <v>122</v>
      </c>
      <c r="G783" s="86" t="s">
        <v>59</v>
      </c>
      <c r="H783" s="70" t="s">
        <v>113</v>
      </c>
      <c r="I783" s="249">
        <v>10.8</v>
      </c>
      <c r="J783" s="331">
        <f t="shared" si="37"/>
        <v>255</v>
      </c>
      <c r="K783" s="260">
        <v>255</v>
      </c>
      <c r="L783" s="260"/>
      <c r="M783" s="259" t="e">
        <f>IF(K783="nio",0,IF(K783&gt;0,K783*I783/O783,0))*VLOOKUP(B783,'2-Kosten per locatie'!$A$14:$C$21,3,FALSE)</f>
        <v>#DIV/0!</v>
      </c>
      <c r="N783" s="259">
        <f>IF(L783&gt;0,L783*I783/P783,0)*VLOOKUP(B783,'2-Kosten per locatie'!$A$14:$C$21,3,FALSE)</f>
        <v>0</v>
      </c>
      <c r="O783" s="332">
        <f>IF(K783="nio",0,IF(K783&gt;0,VLOOKUP(G783,'3-Productie normen'!A:L,VLOOKUP(K783,'3-Productie normen'!$B$34:$C$41,2,FALSE),FALSE)))</f>
        <v>0</v>
      </c>
      <c r="P783" s="332">
        <f t="shared" si="38"/>
        <v>0</v>
      </c>
      <c r="Q783" s="333"/>
      <c r="S783" s="334">
        <f t="shared" si="36"/>
        <v>2754</v>
      </c>
    </row>
    <row r="784" spans="1:19" ht="14.1" customHeight="1">
      <c r="A784" s="74">
        <v>784</v>
      </c>
      <c r="B784" s="300" t="s">
        <v>34</v>
      </c>
      <c r="C784" s="300" t="s">
        <v>501</v>
      </c>
      <c r="D784" s="86" t="s">
        <v>925</v>
      </c>
      <c r="E784" s="256" t="s">
        <v>946</v>
      </c>
      <c r="F784" s="86" t="s">
        <v>207</v>
      </c>
      <c r="G784" s="86" t="s">
        <v>74</v>
      </c>
      <c r="H784" s="70" t="s">
        <v>113</v>
      </c>
      <c r="I784" s="249">
        <v>0.82</v>
      </c>
      <c r="J784" s="331">
        <f t="shared" si="37"/>
        <v>0</v>
      </c>
      <c r="K784" s="260" t="s">
        <v>120</v>
      </c>
      <c r="L784" s="260"/>
      <c r="M784" s="259">
        <f>IF(K784="nio",0,IF(K784&gt;0,K784*I784/O784,0))*VLOOKUP(B784,'2-Kosten per locatie'!$A$14:$C$21,3,FALSE)</f>
        <v>0</v>
      </c>
      <c r="N784" s="259">
        <f>IF(L784&gt;0,L784*I784/P784,0)*VLOOKUP(B784,'2-Kosten per locatie'!$A$14:$C$21,3,FALSE)</f>
        <v>0</v>
      </c>
      <c r="O784" s="332">
        <f>IF(K784="nio",0,IF(K784&gt;0,VLOOKUP(G784,'3-Productie normen'!A:L,VLOOKUP(K784,'3-Productie normen'!$B$34:$C$41,2,FALSE),FALSE)))</f>
        <v>0</v>
      </c>
      <c r="P784" s="332">
        <f t="shared" si="38"/>
        <v>0</v>
      </c>
      <c r="Q784" s="333"/>
      <c r="S784" s="334">
        <f t="shared" si="36"/>
        <v>0</v>
      </c>
    </row>
    <row r="785" spans="1:19" ht="14.1" customHeight="1">
      <c r="A785" s="74">
        <v>785</v>
      </c>
      <c r="B785" s="300" t="s">
        <v>34</v>
      </c>
      <c r="C785" s="300" t="s">
        <v>501</v>
      </c>
      <c r="D785" s="86" t="s">
        <v>925</v>
      </c>
      <c r="E785" s="256" t="s">
        <v>947</v>
      </c>
      <c r="F785" s="86" t="s">
        <v>505</v>
      </c>
      <c r="G785" s="86" t="s">
        <v>61</v>
      </c>
      <c r="H785" s="86" t="s">
        <v>145</v>
      </c>
      <c r="I785" s="249">
        <v>3.03</v>
      </c>
      <c r="J785" s="331">
        <f t="shared" si="37"/>
        <v>455</v>
      </c>
      <c r="K785" s="260">
        <v>255</v>
      </c>
      <c r="L785" s="260">
        <v>200</v>
      </c>
      <c r="M785" s="259" t="e">
        <f>IF(K785="nio",0,IF(K785&gt;0,K785*I785/O785,0))*VLOOKUP(B785,'2-Kosten per locatie'!$A$14:$C$21,3,FALSE)</f>
        <v>#DIV/0!</v>
      </c>
      <c r="N785" s="259" t="e">
        <f>IF(L785&gt;0,L785*I785/P785,0)*VLOOKUP(B785,'2-Kosten per locatie'!$A$14:$C$21,3,FALSE)</f>
        <v>#DIV/0!</v>
      </c>
      <c r="O785" s="332">
        <f>IF(K785="nio",0,IF(K785&gt;0,VLOOKUP(G785,'3-Productie normen'!A:L,VLOOKUP(K785,'3-Productie normen'!$B$34:$C$41,2,FALSE),FALSE)))</f>
        <v>0</v>
      </c>
      <c r="P785" s="332">
        <f t="shared" si="38"/>
        <v>0</v>
      </c>
      <c r="Q785" s="333"/>
      <c r="S785" s="334">
        <f t="shared" si="36"/>
        <v>1378.6499999999999</v>
      </c>
    </row>
    <row r="786" spans="1:19" ht="14.1" customHeight="1">
      <c r="A786" s="74">
        <v>786</v>
      </c>
      <c r="B786" s="300" t="s">
        <v>34</v>
      </c>
      <c r="C786" s="300" t="s">
        <v>501</v>
      </c>
      <c r="D786" s="86" t="s">
        <v>925</v>
      </c>
      <c r="E786" s="256" t="s">
        <v>948</v>
      </c>
      <c r="F786" s="86" t="s">
        <v>505</v>
      </c>
      <c r="G786" s="86" t="s">
        <v>61</v>
      </c>
      <c r="H786" s="86" t="s">
        <v>145</v>
      </c>
      <c r="I786" s="249">
        <v>3.75</v>
      </c>
      <c r="J786" s="331">
        <f t="shared" si="37"/>
        <v>455</v>
      </c>
      <c r="K786" s="260">
        <v>255</v>
      </c>
      <c r="L786" s="260">
        <v>200</v>
      </c>
      <c r="M786" s="259" t="e">
        <f>IF(K786="nio",0,IF(K786&gt;0,K786*I786/O786,0))*VLOOKUP(B786,'2-Kosten per locatie'!$A$14:$C$21,3,FALSE)</f>
        <v>#DIV/0!</v>
      </c>
      <c r="N786" s="259" t="e">
        <f>IF(L786&gt;0,L786*I786/P786,0)*VLOOKUP(B786,'2-Kosten per locatie'!$A$14:$C$21,3,FALSE)</f>
        <v>#DIV/0!</v>
      </c>
      <c r="O786" s="332">
        <f>IF(K786="nio",0,IF(K786&gt;0,VLOOKUP(G786,'3-Productie normen'!A:L,VLOOKUP(K786,'3-Productie normen'!$B$34:$C$41,2,FALSE),FALSE)))</f>
        <v>0</v>
      </c>
      <c r="P786" s="332">
        <f t="shared" si="38"/>
        <v>0</v>
      </c>
      <c r="Q786" s="333"/>
      <c r="S786" s="334">
        <f t="shared" si="36"/>
        <v>1706.25</v>
      </c>
    </row>
    <row r="787" spans="1:19" ht="14.1" customHeight="1">
      <c r="A787" s="74">
        <v>787</v>
      </c>
      <c r="B787" s="300" t="s">
        <v>34</v>
      </c>
      <c r="C787" s="300" t="s">
        <v>501</v>
      </c>
      <c r="D787" s="86" t="s">
        <v>925</v>
      </c>
      <c r="E787" s="256" t="s">
        <v>949</v>
      </c>
      <c r="F787" s="86" t="s">
        <v>507</v>
      </c>
      <c r="G787" s="86" t="s">
        <v>61</v>
      </c>
      <c r="H787" s="86" t="s">
        <v>145</v>
      </c>
      <c r="I787" s="249">
        <v>3.76</v>
      </c>
      <c r="J787" s="331">
        <f t="shared" si="37"/>
        <v>455</v>
      </c>
      <c r="K787" s="260">
        <v>255</v>
      </c>
      <c r="L787" s="260">
        <v>200</v>
      </c>
      <c r="M787" s="259" t="e">
        <f>IF(K787="nio",0,IF(K787&gt;0,K787*I787/O787,0))*VLOOKUP(B787,'2-Kosten per locatie'!$A$14:$C$21,3,FALSE)</f>
        <v>#DIV/0!</v>
      </c>
      <c r="N787" s="259" t="e">
        <f>IF(L787&gt;0,L787*I787/P787,0)*VLOOKUP(B787,'2-Kosten per locatie'!$A$14:$C$21,3,FALSE)</f>
        <v>#DIV/0!</v>
      </c>
      <c r="O787" s="332">
        <f>IF(K787="nio",0,IF(K787&gt;0,VLOOKUP(G787,'3-Productie normen'!A:L,VLOOKUP(K787,'3-Productie normen'!$B$34:$C$41,2,FALSE),FALSE)))</f>
        <v>0</v>
      </c>
      <c r="P787" s="332">
        <f t="shared" si="38"/>
        <v>0</v>
      </c>
      <c r="Q787" s="333"/>
      <c r="S787" s="334">
        <f t="shared" si="36"/>
        <v>1710.8</v>
      </c>
    </row>
    <row r="788" spans="1:19" ht="14.1" customHeight="1">
      <c r="A788" s="74">
        <v>788</v>
      </c>
      <c r="B788" s="300" t="s">
        <v>34</v>
      </c>
      <c r="C788" s="300" t="s">
        <v>501</v>
      </c>
      <c r="D788" s="86" t="s">
        <v>925</v>
      </c>
      <c r="E788" s="256" t="s">
        <v>950</v>
      </c>
      <c r="F788" s="86" t="s">
        <v>507</v>
      </c>
      <c r="G788" s="86" t="s">
        <v>61</v>
      </c>
      <c r="H788" s="86" t="s">
        <v>145</v>
      </c>
      <c r="I788" s="249">
        <v>3.76</v>
      </c>
      <c r="J788" s="331">
        <f t="shared" si="37"/>
        <v>455</v>
      </c>
      <c r="K788" s="260">
        <v>255</v>
      </c>
      <c r="L788" s="260">
        <v>200</v>
      </c>
      <c r="M788" s="259" t="e">
        <f>IF(K788="nio",0,IF(K788&gt;0,K788*I788/O788,0))*VLOOKUP(B788,'2-Kosten per locatie'!$A$14:$C$21,3,FALSE)</f>
        <v>#DIV/0!</v>
      </c>
      <c r="N788" s="259" t="e">
        <f>IF(L788&gt;0,L788*I788/P788,0)*VLOOKUP(B788,'2-Kosten per locatie'!$A$14:$C$21,3,FALSE)</f>
        <v>#DIV/0!</v>
      </c>
      <c r="O788" s="332">
        <f>IF(K788="nio",0,IF(K788&gt;0,VLOOKUP(G788,'3-Productie normen'!A:L,VLOOKUP(K788,'3-Productie normen'!$B$34:$C$41,2,FALSE),FALSE)))</f>
        <v>0</v>
      </c>
      <c r="P788" s="332">
        <f t="shared" si="38"/>
        <v>0</v>
      </c>
      <c r="Q788" s="333"/>
      <c r="S788" s="334">
        <f t="shared" si="36"/>
        <v>1710.8</v>
      </c>
    </row>
    <row r="789" spans="1:19" ht="14.1" customHeight="1">
      <c r="A789" s="74">
        <v>789</v>
      </c>
      <c r="B789" s="300" t="s">
        <v>34</v>
      </c>
      <c r="C789" s="300" t="s">
        <v>501</v>
      </c>
      <c r="D789" s="86" t="s">
        <v>925</v>
      </c>
      <c r="E789" s="256" t="s">
        <v>951</v>
      </c>
      <c r="F789" s="86" t="s">
        <v>139</v>
      </c>
      <c r="G789" s="86" t="s">
        <v>58</v>
      </c>
      <c r="H789" s="70" t="s">
        <v>113</v>
      </c>
      <c r="I789" s="249">
        <v>23.77</v>
      </c>
      <c r="J789" s="331">
        <f t="shared" si="37"/>
        <v>255</v>
      </c>
      <c r="K789" s="260">
        <v>255</v>
      </c>
      <c r="L789" s="260"/>
      <c r="M789" s="259" t="e">
        <f>IF(K789="nio",0,IF(K789&gt;0,K789*I789/O789,0))*VLOOKUP(B789,'2-Kosten per locatie'!$A$14:$C$21,3,FALSE)</f>
        <v>#DIV/0!</v>
      </c>
      <c r="N789" s="259">
        <f>IF(L789&gt;0,L789*I789/P789,0)*VLOOKUP(B789,'2-Kosten per locatie'!$A$14:$C$21,3,FALSE)</f>
        <v>0</v>
      </c>
      <c r="O789" s="332">
        <f>IF(K789="nio",0,IF(K789&gt;0,VLOOKUP(G789,'3-Productie normen'!A:L,VLOOKUP(K789,'3-Productie normen'!$B$34:$C$41,2,FALSE),FALSE)))</f>
        <v>0</v>
      </c>
      <c r="P789" s="332">
        <f t="shared" si="38"/>
        <v>0</v>
      </c>
      <c r="Q789" s="333"/>
      <c r="S789" s="334">
        <f t="shared" si="36"/>
        <v>6061.3499999999995</v>
      </c>
    </row>
    <row r="790" spans="1:19" ht="14.1" customHeight="1">
      <c r="A790" s="74">
        <v>790</v>
      </c>
      <c r="B790" s="300" t="s">
        <v>34</v>
      </c>
      <c r="C790" s="300" t="s">
        <v>501</v>
      </c>
      <c r="D790" s="86" t="s">
        <v>952</v>
      </c>
      <c r="E790" s="256" t="s">
        <v>953</v>
      </c>
      <c r="F790" s="86" t="s">
        <v>133</v>
      </c>
      <c r="G790" s="86" t="s">
        <v>76</v>
      </c>
      <c r="H790" s="70" t="s">
        <v>113</v>
      </c>
      <c r="I790" s="249">
        <v>26.9</v>
      </c>
      <c r="J790" s="331">
        <f t="shared" si="37"/>
        <v>0</v>
      </c>
      <c r="K790" s="260" t="s">
        <v>120</v>
      </c>
      <c r="L790" s="260"/>
      <c r="M790" s="259">
        <f>IF(K790="nio",0,IF(K790&gt;0,K790*I790/O790,0))*VLOOKUP(B790,'2-Kosten per locatie'!$A$14:$C$21,3,FALSE)</f>
        <v>0</v>
      </c>
      <c r="N790" s="259">
        <f>IF(L790&gt;0,L790*I790/P790,0)*VLOOKUP(B790,'2-Kosten per locatie'!$A$14:$C$21,3,FALSE)</f>
        <v>0</v>
      </c>
      <c r="O790" s="332">
        <f>IF(K790="nio",0,IF(K790&gt;0,VLOOKUP(G790,'3-Productie normen'!A:L,VLOOKUP(K790,'3-Productie normen'!$B$34:$C$41,2,FALSE),FALSE)))</f>
        <v>0</v>
      </c>
      <c r="P790" s="332">
        <f t="shared" si="38"/>
        <v>0</v>
      </c>
      <c r="Q790" s="333"/>
      <c r="S790" s="334">
        <f t="shared" si="36"/>
        <v>0</v>
      </c>
    </row>
    <row r="791" spans="1:19" ht="14.1" customHeight="1">
      <c r="A791" s="74">
        <v>791</v>
      </c>
      <c r="B791" s="300" t="s">
        <v>34</v>
      </c>
      <c r="C791" s="300" t="s">
        <v>501</v>
      </c>
      <c r="D791" s="86" t="s">
        <v>952</v>
      </c>
      <c r="E791" s="256" t="s">
        <v>954</v>
      </c>
      <c r="F791" s="86" t="s">
        <v>133</v>
      </c>
      <c r="G791" s="86" t="s">
        <v>76</v>
      </c>
      <c r="H791" s="70" t="s">
        <v>113</v>
      </c>
      <c r="I791" s="249">
        <v>10.75</v>
      </c>
      <c r="J791" s="331">
        <f t="shared" si="37"/>
        <v>0</v>
      </c>
      <c r="K791" s="260" t="s">
        <v>120</v>
      </c>
      <c r="L791" s="260"/>
      <c r="M791" s="259">
        <f>IF(K791="nio",0,IF(K791&gt;0,K791*I791/O791,0))*VLOOKUP(B791,'2-Kosten per locatie'!$A$14:$C$21,3,FALSE)</f>
        <v>0</v>
      </c>
      <c r="N791" s="259">
        <f>IF(L791&gt;0,L791*I791/P791,0)*VLOOKUP(B791,'2-Kosten per locatie'!$A$14:$C$21,3,FALSE)</f>
        <v>0</v>
      </c>
      <c r="O791" s="332">
        <f>IF(K791="nio",0,IF(K791&gt;0,VLOOKUP(G791,'3-Productie normen'!A:L,VLOOKUP(K791,'3-Productie normen'!$B$34:$C$41,2,FALSE),FALSE)))</f>
        <v>0</v>
      </c>
      <c r="P791" s="332">
        <f t="shared" si="38"/>
        <v>0</v>
      </c>
      <c r="Q791" s="333"/>
      <c r="S791" s="334">
        <f t="shared" si="36"/>
        <v>0</v>
      </c>
    </row>
    <row r="792" spans="1:19" ht="14.1" customHeight="1">
      <c r="A792" s="74">
        <v>792</v>
      </c>
      <c r="B792" s="300" t="s">
        <v>34</v>
      </c>
      <c r="C792" s="300" t="s">
        <v>501</v>
      </c>
      <c r="D792" s="86" t="s">
        <v>955</v>
      </c>
      <c r="E792" s="256" t="s">
        <v>956</v>
      </c>
      <c r="F792" s="86" t="s">
        <v>957</v>
      </c>
      <c r="G792" s="86" t="s">
        <v>70</v>
      </c>
      <c r="H792" s="70" t="s">
        <v>113</v>
      </c>
      <c r="I792" s="249">
        <v>400.46</v>
      </c>
      <c r="J792" s="331">
        <f t="shared" si="37"/>
        <v>120</v>
      </c>
      <c r="K792" s="260">
        <v>120</v>
      </c>
      <c r="L792" s="260"/>
      <c r="M792" s="259" t="e">
        <f>IF(K792="nio",0,IF(K792&gt;0,K792*I792/O792,0))*VLOOKUP(B792,'2-Kosten per locatie'!$A$14:$C$21,3,FALSE)</f>
        <v>#DIV/0!</v>
      </c>
      <c r="N792" s="259">
        <f>IF(L792&gt;0,L792*I792/P792,0)*VLOOKUP(B792,'2-Kosten per locatie'!$A$14:$C$21,3,FALSE)</f>
        <v>0</v>
      </c>
      <c r="O792" s="332">
        <f>IF(K792="nio",0,IF(K792&gt;0,VLOOKUP(G792,'3-Productie normen'!A:L,VLOOKUP(K792,'3-Productie normen'!$B$34:$C$41,2,FALSE),FALSE)))</f>
        <v>0</v>
      </c>
      <c r="P792" s="332">
        <f t="shared" si="38"/>
        <v>0</v>
      </c>
      <c r="Q792" s="333"/>
      <c r="S792" s="334">
        <f t="shared" si="36"/>
        <v>48055.199999999997</v>
      </c>
    </row>
    <row r="793" spans="1:19" ht="14.1" customHeight="1">
      <c r="A793" s="74">
        <v>793</v>
      </c>
      <c r="B793" s="300" t="s">
        <v>34</v>
      </c>
      <c r="C793" s="300" t="s">
        <v>501</v>
      </c>
      <c r="D793" s="86" t="s">
        <v>672</v>
      </c>
      <c r="E793" s="256" t="s">
        <v>958</v>
      </c>
      <c r="F793" s="86" t="s">
        <v>122</v>
      </c>
      <c r="G793" s="86" t="s">
        <v>59</v>
      </c>
      <c r="H793" s="70" t="s">
        <v>113</v>
      </c>
      <c r="I793" s="249">
        <v>14.87</v>
      </c>
      <c r="J793" s="331">
        <f t="shared" si="37"/>
        <v>200</v>
      </c>
      <c r="K793" s="260">
        <v>200</v>
      </c>
      <c r="L793" s="260"/>
      <c r="M793" s="259" t="e">
        <f>IF(K793="nio",0,IF(K793&gt;0,K793*I793/O793,0))*VLOOKUP(B793,'2-Kosten per locatie'!$A$14:$C$21,3,FALSE)</f>
        <v>#DIV/0!</v>
      </c>
      <c r="N793" s="259">
        <f>IF(L793&gt;0,L793*I793/P793,0)*VLOOKUP(B793,'2-Kosten per locatie'!$A$14:$C$21,3,FALSE)</f>
        <v>0</v>
      </c>
      <c r="O793" s="332">
        <f>IF(K793="nio",0,IF(K793&gt;0,VLOOKUP(G793,'3-Productie normen'!A:L,VLOOKUP(K793,'3-Productie normen'!$B$34:$C$41,2,FALSE),FALSE)))</f>
        <v>0</v>
      </c>
      <c r="P793" s="332">
        <f t="shared" si="38"/>
        <v>0</v>
      </c>
      <c r="Q793" s="333"/>
      <c r="S793" s="334">
        <f t="shared" si="36"/>
        <v>2974</v>
      </c>
    </row>
    <row r="794" spans="1:19" ht="14.1" customHeight="1">
      <c r="A794" s="74">
        <v>794</v>
      </c>
      <c r="B794" s="300" t="s">
        <v>34</v>
      </c>
      <c r="C794" s="300" t="s">
        <v>501</v>
      </c>
      <c r="D794" s="86" t="s">
        <v>502</v>
      </c>
      <c r="E794" s="256" t="s">
        <v>959</v>
      </c>
      <c r="F794" s="86" t="s">
        <v>122</v>
      </c>
      <c r="G794" s="86" t="s">
        <v>59</v>
      </c>
      <c r="H794" s="70" t="s">
        <v>113</v>
      </c>
      <c r="I794" s="249">
        <v>270.7</v>
      </c>
      <c r="J794" s="331">
        <f t="shared" si="37"/>
        <v>200</v>
      </c>
      <c r="K794" s="260">
        <v>200</v>
      </c>
      <c r="L794" s="260"/>
      <c r="M794" s="259" t="e">
        <f>IF(K794="nio",0,IF(K794&gt;0,K794*I794/O794,0))*VLOOKUP(B794,'2-Kosten per locatie'!$A$14:$C$21,3,FALSE)</f>
        <v>#DIV/0!</v>
      </c>
      <c r="N794" s="259">
        <f>IF(L794&gt;0,L794*I794/P794,0)*VLOOKUP(B794,'2-Kosten per locatie'!$A$14:$C$21,3,FALSE)</f>
        <v>0</v>
      </c>
      <c r="O794" s="332">
        <f>IF(K794="nio",0,IF(K794&gt;0,VLOOKUP(G794,'3-Productie normen'!A:L,VLOOKUP(K794,'3-Productie normen'!$B$34:$C$41,2,FALSE),FALSE)))</f>
        <v>0</v>
      </c>
      <c r="P794" s="332">
        <f t="shared" si="38"/>
        <v>0</v>
      </c>
      <c r="Q794" s="333"/>
      <c r="S794" s="334">
        <f t="shared" si="36"/>
        <v>54140</v>
      </c>
    </row>
    <row r="795" spans="1:19" ht="14.1" customHeight="1">
      <c r="A795" s="74">
        <v>795</v>
      </c>
      <c r="B795" s="300" t="s">
        <v>34</v>
      </c>
      <c r="C795" s="300" t="s">
        <v>501</v>
      </c>
      <c r="D795" s="86" t="s">
        <v>960</v>
      </c>
      <c r="E795" s="256" t="s">
        <v>956</v>
      </c>
      <c r="F795" s="86" t="s">
        <v>961</v>
      </c>
      <c r="G795" s="86" t="s">
        <v>74</v>
      </c>
      <c r="H795" s="70" t="s">
        <v>113</v>
      </c>
      <c r="I795" s="249">
        <v>400.46</v>
      </c>
      <c r="J795" s="331">
        <f t="shared" si="37"/>
        <v>0</v>
      </c>
      <c r="K795" s="260" t="s">
        <v>120</v>
      </c>
      <c r="L795" s="260"/>
      <c r="M795" s="259">
        <f>IF(K795="nio",0,IF(K795&gt;0,K795*I795/O795,0))*VLOOKUP(B795,'2-Kosten per locatie'!$A$14:$C$21,3,FALSE)</f>
        <v>0</v>
      </c>
      <c r="N795" s="259">
        <f>IF(L795&gt;0,L795*I795/P795,0)*VLOOKUP(B795,'2-Kosten per locatie'!$A$14:$C$21,3,FALSE)</f>
        <v>0</v>
      </c>
      <c r="O795" s="332">
        <f>IF(K795="nio",0,IF(K795&gt;0,VLOOKUP(G795,'3-Productie normen'!A:L,VLOOKUP(K795,'3-Productie normen'!$B$34:$C$41,2,FALSE),FALSE)))</f>
        <v>0</v>
      </c>
      <c r="P795" s="332">
        <f t="shared" si="38"/>
        <v>0</v>
      </c>
      <c r="Q795" s="333"/>
      <c r="S795" s="334">
        <f t="shared" si="36"/>
        <v>0</v>
      </c>
    </row>
    <row r="796" spans="1:19" ht="14.1" customHeight="1">
      <c r="A796" s="74">
        <v>796</v>
      </c>
      <c r="B796" s="300" t="s">
        <v>34</v>
      </c>
      <c r="C796" s="300" t="s">
        <v>501</v>
      </c>
      <c r="D796" s="86" t="s">
        <v>502</v>
      </c>
      <c r="E796" s="256" t="s">
        <v>962</v>
      </c>
      <c r="F796" s="86" t="s">
        <v>122</v>
      </c>
      <c r="G796" s="86" t="s">
        <v>59</v>
      </c>
      <c r="H796" s="70" t="s">
        <v>113</v>
      </c>
      <c r="I796" s="249">
        <v>66.52</v>
      </c>
      <c r="J796" s="331">
        <f t="shared" si="37"/>
        <v>200</v>
      </c>
      <c r="K796" s="260">
        <v>200</v>
      </c>
      <c r="L796" s="260"/>
      <c r="M796" s="259" t="e">
        <f>IF(K796="nio",0,IF(K796&gt;0,K796*I796/O796,0))*VLOOKUP(B796,'2-Kosten per locatie'!$A$14:$C$21,3,FALSE)</f>
        <v>#DIV/0!</v>
      </c>
      <c r="N796" s="259">
        <f>IF(L796&gt;0,L796*I796/P796,0)*VLOOKUP(B796,'2-Kosten per locatie'!$A$14:$C$21,3,FALSE)</f>
        <v>0</v>
      </c>
      <c r="O796" s="332">
        <f>IF(K796="nio",0,IF(K796&gt;0,VLOOKUP(G796,'3-Productie normen'!A:L,VLOOKUP(K796,'3-Productie normen'!$B$34:$C$41,2,FALSE),FALSE)))</f>
        <v>0</v>
      </c>
      <c r="P796" s="332">
        <f t="shared" si="38"/>
        <v>0</v>
      </c>
      <c r="Q796" s="333"/>
      <c r="S796" s="334">
        <f t="shared" si="36"/>
        <v>13304</v>
      </c>
    </row>
    <row r="797" spans="1:19" ht="14.1" customHeight="1">
      <c r="A797" s="74">
        <v>797</v>
      </c>
      <c r="B797" s="300" t="s">
        <v>34</v>
      </c>
      <c r="C797" s="300" t="s">
        <v>501</v>
      </c>
      <c r="D797" s="86" t="s">
        <v>538</v>
      </c>
      <c r="E797" s="256" t="s">
        <v>963</v>
      </c>
      <c r="F797" s="86" t="s">
        <v>122</v>
      </c>
      <c r="G797" s="86" t="s">
        <v>59</v>
      </c>
      <c r="H797" s="70" t="s">
        <v>113</v>
      </c>
      <c r="I797" s="249">
        <v>124.13</v>
      </c>
      <c r="J797" s="331">
        <f t="shared" si="37"/>
        <v>200</v>
      </c>
      <c r="K797" s="260">
        <v>200</v>
      </c>
      <c r="L797" s="260"/>
      <c r="M797" s="259" t="e">
        <f>IF(K797="nio",0,IF(K797&gt;0,K797*I797/O797,0))*VLOOKUP(B797,'2-Kosten per locatie'!$A$14:$C$21,3,FALSE)</f>
        <v>#DIV/0!</v>
      </c>
      <c r="N797" s="259">
        <f>IF(L797&gt;0,L797*I797/P797,0)*VLOOKUP(B797,'2-Kosten per locatie'!$A$14:$C$21,3,FALSE)</f>
        <v>0</v>
      </c>
      <c r="O797" s="332">
        <f>IF(K797="nio",0,IF(K797&gt;0,VLOOKUP(G797,'3-Productie normen'!A:L,VLOOKUP(K797,'3-Productie normen'!$B$34:$C$41,2,FALSE),FALSE)))</f>
        <v>0</v>
      </c>
      <c r="P797" s="332">
        <f t="shared" si="38"/>
        <v>0</v>
      </c>
      <c r="Q797" s="333"/>
      <c r="S797" s="334">
        <f t="shared" si="36"/>
        <v>24826</v>
      </c>
    </row>
    <row r="798" spans="1:19" ht="14.1" customHeight="1">
      <c r="A798" s="74">
        <v>798</v>
      </c>
      <c r="B798" s="300" t="s">
        <v>34</v>
      </c>
      <c r="C798" s="300" t="s">
        <v>501</v>
      </c>
      <c r="D798" s="86" t="s">
        <v>538</v>
      </c>
      <c r="E798" s="256" t="s">
        <v>964</v>
      </c>
      <c r="F798" s="86" t="s">
        <v>122</v>
      </c>
      <c r="G798" s="86" t="s">
        <v>59</v>
      </c>
      <c r="H798" s="70" t="s">
        <v>113</v>
      </c>
      <c r="I798" s="249">
        <v>20.69</v>
      </c>
      <c r="J798" s="331">
        <f t="shared" si="37"/>
        <v>200</v>
      </c>
      <c r="K798" s="260">
        <v>200</v>
      </c>
      <c r="L798" s="260"/>
      <c r="M798" s="259" t="e">
        <f>IF(K798="nio",0,IF(K798&gt;0,K798*I798/O798,0))*VLOOKUP(B798,'2-Kosten per locatie'!$A$14:$C$21,3,FALSE)</f>
        <v>#DIV/0!</v>
      </c>
      <c r="N798" s="259">
        <f>IF(L798&gt;0,L798*I798/P798,0)*VLOOKUP(B798,'2-Kosten per locatie'!$A$14:$C$21,3,FALSE)</f>
        <v>0</v>
      </c>
      <c r="O798" s="332">
        <f>IF(K798="nio",0,IF(K798&gt;0,VLOOKUP(G798,'3-Productie normen'!A:L,VLOOKUP(K798,'3-Productie normen'!$B$34:$C$41,2,FALSE),FALSE)))</f>
        <v>0</v>
      </c>
      <c r="P798" s="332">
        <f t="shared" si="38"/>
        <v>0</v>
      </c>
      <c r="Q798" s="333"/>
      <c r="S798" s="334">
        <f t="shared" si="36"/>
        <v>4138</v>
      </c>
    </row>
    <row r="799" spans="1:19" ht="14.1" customHeight="1">
      <c r="A799" s="74">
        <v>799</v>
      </c>
      <c r="B799" s="300" t="s">
        <v>34</v>
      </c>
      <c r="C799" s="300" t="s">
        <v>501</v>
      </c>
      <c r="D799" s="86" t="s">
        <v>538</v>
      </c>
      <c r="E799" s="256" t="s">
        <v>965</v>
      </c>
      <c r="F799" s="86" t="s">
        <v>122</v>
      </c>
      <c r="G799" s="86" t="s">
        <v>59</v>
      </c>
      <c r="H799" s="70" t="s">
        <v>113</v>
      </c>
      <c r="I799" s="249">
        <v>78</v>
      </c>
      <c r="J799" s="331">
        <f t="shared" si="37"/>
        <v>200</v>
      </c>
      <c r="K799" s="260">
        <v>200</v>
      </c>
      <c r="L799" s="260"/>
      <c r="M799" s="259" t="e">
        <f>IF(K799="nio",0,IF(K799&gt;0,K799*I799/O799,0))*VLOOKUP(B799,'2-Kosten per locatie'!$A$14:$C$21,3,FALSE)</f>
        <v>#DIV/0!</v>
      </c>
      <c r="N799" s="259">
        <f>IF(L799&gt;0,L799*I799/P799,0)*VLOOKUP(B799,'2-Kosten per locatie'!$A$14:$C$21,3,FALSE)</f>
        <v>0</v>
      </c>
      <c r="O799" s="332">
        <f>IF(K799="nio",0,IF(K799&gt;0,VLOOKUP(G799,'3-Productie normen'!A:L,VLOOKUP(K799,'3-Productie normen'!$B$34:$C$41,2,FALSE),FALSE)))</f>
        <v>0</v>
      </c>
      <c r="P799" s="332">
        <f t="shared" si="38"/>
        <v>0</v>
      </c>
      <c r="Q799" s="333"/>
      <c r="S799" s="334">
        <f t="shared" si="36"/>
        <v>15600</v>
      </c>
    </row>
    <row r="800" spans="1:19" ht="14.1" customHeight="1">
      <c r="A800" s="74">
        <v>800</v>
      </c>
      <c r="B800" s="300" t="s">
        <v>34</v>
      </c>
      <c r="C800" s="300" t="s">
        <v>501</v>
      </c>
      <c r="D800" s="86" t="s">
        <v>538</v>
      </c>
      <c r="E800" s="256" t="s">
        <v>966</v>
      </c>
      <c r="F800" s="86" t="s">
        <v>122</v>
      </c>
      <c r="G800" s="86" t="s">
        <v>59</v>
      </c>
      <c r="H800" s="70" t="s">
        <v>113</v>
      </c>
      <c r="I800" s="249">
        <v>41.12</v>
      </c>
      <c r="J800" s="331">
        <f t="shared" si="37"/>
        <v>200</v>
      </c>
      <c r="K800" s="260">
        <v>200</v>
      </c>
      <c r="L800" s="260"/>
      <c r="M800" s="259" t="e">
        <f>IF(K800="nio",0,IF(K800&gt;0,K800*I800/O800,0))*VLOOKUP(B800,'2-Kosten per locatie'!$A$14:$C$21,3,FALSE)</f>
        <v>#DIV/0!</v>
      </c>
      <c r="N800" s="259">
        <f>IF(L800&gt;0,L800*I800/P800,0)*VLOOKUP(B800,'2-Kosten per locatie'!$A$14:$C$21,3,FALSE)</f>
        <v>0</v>
      </c>
      <c r="O800" s="332">
        <f>IF(K800="nio",0,IF(K800&gt;0,VLOOKUP(G800,'3-Productie normen'!A:L,VLOOKUP(K800,'3-Productie normen'!$B$34:$C$41,2,FALSE),FALSE)))</f>
        <v>0</v>
      </c>
      <c r="P800" s="332">
        <f t="shared" si="38"/>
        <v>0</v>
      </c>
      <c r="Q800" s="333"/>
      <c r="S800" s="334">
        <f t="shared" si="36"/>
        <v>8224</v>
      </c>
    </row>
    <row r="801" spans="1:19" ht="14.1" customHeight="1">
      <c r="A801" s="74">
        <v>801</v>
      </c>
      <c r="B801" s="300" t="s">
        <v>34</v>
      </c>
      <c r="C801" s="300" t="s">
        <v>501</v>
      </c>
      <c r="D801" s="86" t="s">
        <v>538</v>
      </c>
      <c r="E801" s="256" t="s">
        <v>967</v>
      </c>
      <c r="F801" s="86" t="s">
        <v>122</v>
      </c>
      <c r="G801" s="86" t="s">
        <v>59</v>
      </c>
      <c r="H801" s="70" t="s">
        <v>113</v>
      </c>
      <c r="I801" s="249">
        <v>10.11</v>
      </c>
      <c r="J801" s="331">
        <f t="shared" si="37"/>
        <v>200</v>
      </c>
      <c r="K801" s="260">
        <v>200</v>
      </c>
      <c r="L801" s="260"/>
      <c r="M801" s="259" t="e">
        <f>IF(K801="nio",0,IF(K801&gt;0,K801*I801/O801,0))*VLOOKUP(B801,'2-Kosten per locatie'!$A$14:$C$21,3,FALSE)</f>
        <v>#DIV/0!</v>
      </c>
      <c r="N801" s="259">
        <f>IF(L801&gt;0,L801*I801/P801,0)*VLOOKUP(B801,'2-Kosten per locatie'!$A$14:$C$21,3,FALSE)</f>
        <v>0</v>
      </c>
      <c r="O801" s="332">
        <f>IF(K801="nio",0,IF(K801&gt;0,VLOOKUP(G801,'3-Productie normen'!A:L,VLOOKUP(K801,'3-Productie normen'!$B$34:$C$41,2,FALSE),FALSE)))</f>
        <v>0</v>
      </c>
      <c r="P801" s="332">
        <f t="shared" si="38"/>
        <v>0</v>
      </c>
      <c r="Q801" s="333"/>
      <c r="S801" s="334">
        <f t="shared" si="36"/>
        <v>2022</v>
      </c>
    </row>
    <row r="802" spans="1:19" ht="14.1" customHeight="1">
      <c r="A802" s="74">
        <v>802</v>
      </c>
      <c r="B802" s="300" t="s">
        <v>34</v>
      </c>
      <c r="C802" s="300" t="s">
        <v>501</v>
      </c>
      <c r="D802" s="86" t="s">
        <v>578</v>
      </c>
      <c r="E802" s="256" t="s">
        <v>968</v>
      </c>
      <c r="F802" s="86" t="s">
        <v>122</v>
      </c>
      <c r="G802" s="86" t="s">
        <v>59</v>
      </c>
      <c r="H802" s="70" t="s">
        <v>113</v>
      </c>
      <c r="I802" s="249">
        <v>65.41</v>
      </c>
      <c r="J802" s="331">
        <f t="shared" si="37"/>
        <v>200</v>
      </c>
      <c r="K802" s="260">
        <v>200</v>
      </c>
      <c r="L802" s="260"/>
      <c r="M802" s="259" t="e">
        <f>IF(K802="nio",0,IF(K802&gt;0,K802*I802/O802,0))*VLOOKUP(B802,'2-Kosten per locatie'!$A$14:$C$21,3,FALSE)</f>
        <v>#DIV/0!</v>
      </c>
      <c r="N802" s="259">
        <f>IF(L802&gt;0,L802*I802/P802,0)*VLOOKUP(B802,'2-Kosten per locatie'!$A$14:$C$21,3,FALSE)</f>
        <v>0</v>
      </c>
      <c r="O802" s="332">
        <f>IF(K802="nio",0,IF(K802&gt;0,VLOOKUP(G802,'3-Productie normen'!A:L,VLOOKUP(K802,'3-Productie normen'!$B$34:$C$41,2,FALSE),FALSE)))</f>
        <v>0</v>
      </c>
      <c r="P802" s="332">
        <f t="shared" si="38"/>
        <v>0</v>
      </c>
      <c r="Q802" s="333"/>
      <c r="S802" s="334">
        <f t="shared" si="36"/>
        <v>13082</v>
      </c>
    </row>
    <row r="803" spans="1:19" ht="14.1" customHeight="1">
      <c r="A803" s="74">
        <v>803</v>
      </c>
      <c r="B803" s="300" t="s">
        <v>34</v>
      </c>
      <c r="C803" s="300" t="s">
        <v>501</v>
      </c>
      <c r="D803" s="86" t="s">
        <v>578</v>
      </c>
      <c r="E803" s="256" t="s">
        <v>969</v>
      </c>
      <c r="F803" s="86" t="s">
        <v>122</v>
      </c>
      <c r="G803" s="86" t="s">
        <v>59</v>
      </c>
      <c r="H803" s="70" t="s">
        <v>113</v>
      </c>
      <c r="I803" s="249">
        <v>78</v>
      </c>
      <c r="J803" s="331">
        <f t="shared" si="37"/>
        <v>200</v>
      </c>
      <c r="K803" s="260">
        <v>200</v>
      </c>
      <c r="L803" s="260"/>
      <c r="M803" s="259" t="e">
        <f>IF(K803="nio",0,IF(K803&gt;0,K803*I803/O803,0))*VLOOKUP(B803,'2-Kosten per locatie'!$A$14:$C$21,3,FALSE)</f>
        <v>#DIV/0!</v>
      </c>
      <c r="N803" s="259">
        <f>IF(L803&gt;0,L803*I803/P803,0)*VLOOKUP(B803,'2-Kosten per locatie'!$A$14:$C$21,3,FALSE)</f>
        <v>0</v>
      </c>
      <c r="O803" s="332">
        <f>IF(K803="nio",0,IF(K803&gt;0,VLOOKUP(G803,'3-Productie normen'!A:L,VLOOKUP(K803,'3-Productie normen'!$B$34:$C$41,2,FALSE),FALSE)))</f>
        <v>0</v>
      </c>
      <c r="P803" s="332">
        <f t="shared" si="38"/>
        <v>0</v>
      </c>
      <c r="Q803" s="333"/>
      <c r="S803" s="334">
        <f t="shared" si="36"/>
        <v>15600</v>
      </c>
    </row>
    <row r="804" spans="1:19" ht="14.1" customHeight="1">
      <c r="A804" s="74">
        <v>804</v>
      </c>
      <c r="B804" s="300" t="s">
        <v>34</v>
      </c>
      <c r="C804" s="300" t="s">
        <v>501</v>
      </c>
      <c r="D804" s="86" t="s">
        <v>578</v>
      </c>
      <c r="E804" s="256" t="s">
        <v>970</v>
      </c>
      <c r="F804" s="86" t="s">
        <v>122</v>
      </c>
      <c r="G804" s="86" t="s">
        <v>59</v>
      </c>
      <c r="H804" s="70" t="s">
        <v>113</v>
      </c>
      <c r="I804" s="249">
        <v>49.98</v>
      </c>
      <c r="J804" s="331">
        <f t="shared" si="37"/>
        <v>200</v>
      </c>
      <c r="K804" s="260">
        <v>200</v>
      </c>
      <c r="L804" s="260"/>
      <c r="M804" s="259" t="e">
        <f>IF(K804="nio",0,IF(K804&gt;0,K804*I804/O804,0))*VLOOKUP(B804,'2-Kosten per locatie'!$A$14:$C$21,3,FALSE)</f>
        <v>#DIV/0!</v>
      </c>
      <c r="N804" s="259">
        <f>IF(L804&gt;0,L804*I804/P804,0)*VLOOKUP(B804,'2-Kosten per locatie'!$A$14:$C$21,3,FALSE)</f>
        <v>0</v>
      </c>
      <c r="O804" s="332">
        <f>IF(K804="nio",0,IF(K804&gt;0,VLOOKUP(G804,'3-Productie normen'!A:L,VLOOKUP(K804,'3-Productie normen'!$B$34:$C$41,2,FALSE),FALSE)))</f>
        <v>0</v>
      </c>
      <c r="P804" s="332">
        <f t="shared" si="38"/>
        <v>0</v>
      </c>
      <c r="Q804" s="333"/>
      <c r="S804" s="334">
        <f t="shared" si="36"/>
        <v>9996</v>
      </c>
    </row>
    <row r="805" spans="1:19" ht="14.1" customHeight="1">
      <c r="A805" s="74">
        <v>805</v>
      </c>
      <c r="B805" s="300" t="s">
        <v>34</v>
      </c>
      <c r="C805" s="300" t="s">
        <v>501</v>
      </c>
      <c r="D805" s="86" t="s">
        <v>600</v>
      </c>
      <c r="E805" s="256" t="s">
        <v>971</v>
      </c>
      <c r="F805" s="86" t="s">
        <v>122</v>
      </c>
      <c r="G805" s="86" t="s">
        <v>59</v>
      </c>
      <c r="H805" s="70" t="s">
        <v>113</v>
      </c>
      <c r="I805" s="249">
        <v>74.16</v>
      </c>
      <c r="J805" s="331">
        <f t="shared" si="37"/>
        <v>200</v>
      </c>
      <c r="K805" s="260">
        <v>200</v>
      </c>
      <c r="L805" s="260"/>
      <c r="M805" s="259" t="e">
        <f>IF(K805="nio",0,IF(K805&gt;0,K805*I805/O805,0))*VLOOKUP(B805,'2-Kosten per locatie'!$A$14:$C$21,3,FALSE)</f>
        <v>#DIV/0!</v>
      </c>
      <c r="N805" s="259">
        <f>IF(L805&gt;0,L805*I805/P805,0)*VLOOKUP(B805,'2-Kosten per locatie'!$A$14:$C$21,3,FALSE)</f>
        <v>0</v>
      </c>
      <c r="O805" s="332">
        <f>IF(K805="nio",0,IF(K805&gt;0,VLOOKUP(G805,'3-Productie normen'!A:L,VLOOKUP(K805,'3-Productie normen'!$B$34:$C$41,2,FALSE),FALSE)))</f>
        <v>0</v>
      </c>
      <c r="P805" s="332">
        <f t="shared" si="38"/>
        <v>0</v>
      </c>
      <c r="Q805" s="333"/>
      <c r="S805" s="334">
        <f t="shared" si="36"/>
        <v>14832</v>
      </c>
    </row>
    <row r="806" spans="1:19" ht="14.1" customHeight="1">
      <c r="A806" s="74">
        <v>806</v>
      </c>
      <c r="B806" s="300" t="s">
        <v>34</v>
      </c>
      <c r="C806" s="300" t="s">
        <v>501</v>
      </c>
      <c r="D806" s="86" t="s">
        <v>600</v>
      </c>
      <c r="E806" s="256" t="s">
        <v>972</v>
      </c>
      <c r="F806" s="86" t="s">
        <v>122</v>
      </c>
      <c r="G806" s="86" t="s">
        <v>59</v>
      </c>
      <c r="H806" s="70" t="s">
        <v>113</v>
      </c>
      <c r="I806" s="249">
        <v>64.62</v>
      </c>
      <c r="J806" s="331">
        <f t="shared" si="37"/>
        <v>200</v>
      </c>
      <c r="K806" s="260">
        <v>200</v>
      </c>
      <c r="L806" s="260"/>
      <c r="M806" s="259" t="e">
        <f>IF(K806="nio",0,IF(K806&gt;0,K806*I806/O806,0))*VLOOKUP(B806,'2-Kosten per locatie'!$A$14:$C$21,3,FALSE)</f>
        <v>#DIV/0!</v>
      </c>
      <c r="N806" s="259">
        <f>IF(L806&gt;0,L806*I806/P806,0)*VLOOKUP(B806,'2-Kosten per locatie'!$A$14:$C$21,3,FALSE)</f>
        <v>0</v>
      </c>
      <c r="O806" s="332">
        <f>IF(K806="nio",0,IF(K806&gt;0,VLOOKUP(G806,'3-Productie normen'!A:L,VLOOKUP(K806,'3-Productie normen'!$B$34:$C$41,2,FALSE),FALSE)))</f>
        <v>0</v>
      </c>
      <c r="P806" s="332">
        <f t="shared" si="38"/>
        <v>0</v>
      </c>
      <c r="Q806" s="333"/>
      <c r="S806" s="334">
        <f t="shared" ref="S806:S869" si="39">J806*I806</f>
        <v>12924</v>
      </c>
    </row>
    <row r="807" spans="1:19" ht="14.1" customHeight="1">
      <c r="A807" s="74">
        <v>807</v>
      </c>
      <c r="B807" s="300" t="s">
        <v>34</v>
      </c>
      <c r="C807" s="300" t="s">
        <v>501</v>
      </c>
      <c r="D807" s="86" t="s">
        <v>618</v>
      </c>
      <c r="E807" s="256" t="s">
        <v>973</v>
      </c>
      <c r="F807" s="86" t="s">
        <v>122</v>
      </c>
      <c r="G807" s="86" t="s">
        <v>59</v>
      </c>
      <c r="H807" s="70" t="s">
        <v>113</v>
      </c>
      <c r="I807" s="249">
        <v>37.65</v>
      </c>
      <c r="J807" s="331">
        <f t="shared" si="37"/>
        <v>200</v>
      </c>
      <c r="K807" s="260">
        <v>200</v>
      </c>
      <c r="L807" s="260"/>
      <c r="M807" s="259" t="e">
        <f>IF(K807="nio",0,IF(K807&gt;0,K807*I807/O807,0))*VLOOKUP(B807,'2-Kosten per locatie'!$A$14:$C$21,3,FALSE)</f>
        <v>#DIV/0!</v>
      </c>
      <c r="N807" s="259">
        <f>IF(L807&gt;0,L807*I807/P807,0)*VLOOKUP(B807,'2-Kosten per locatie'!$A$14:$C$21,3,FALSE)</f>
        <v>0</v>
      </c>
      <c r="O807" s="332">
        <f>IF(K807="nio",0,IF(K807&gt;0,VLOOKUP(G807,'3-Productie normen'!A:L,VLOOKUP(K807,'3-Productie normen'!$B$34:$C$41,2,FALSE),FALSE)))</f>
        <v>0</v>
      </c>
      <c r="P807" s="332">
        <f t="shared" si="38"/>
        <v>0</v>
      </c>
      <c r="Q807" s="333"/>
      <c r="S807" s="334">
        <f t="shared" si="39"/>
        <v>7530</v>
      </c>
    </row>
    <row r="808" spans="1:19" ht="14.1" customHeight="1">
      <c r="A808" s="74">
        <v>808</v>
      </c>
      <c r="B808" s="300" t="s">
        <v>34</v>
      </c>
      <c r="C808" s="300" t="s">
        <v>501</v>
      </c>
      <c r="D808" s="86" t="s">
        <v>618</v>
      </c>
      <c r="E808" s="256" t="s">
        <v>974</v>
      </c>
      <c r="F808" s="86" t="s">
        <v>122</v>
      </c>
      <c r="G808" s="86" t="s">
        <v>59</v>
      </c>
      <c r="H808" s="70" t="s">
        <v>113</v>
      </c>
      <c r="I808" s="249">
        <v>52.04</v>
      </c>
      <c r="J808" s="331">
        <f t="shared" si="37"/>
        <v>200</v>
      </c>
      <c r="K808" s="260">
        <v>200</v>
      </c>
      <c r="L808" s="260"/>
      <c r="M808" s="259" t="e">
        <f>IF(K808="nio",0,IF(K808&gt;0,K808*I808/O808,0))*VLOOKUP(B808,'2-Kosten per locatie'!$A$14:$C$21,3,FALSE)</f>
        <v>#DIV/0!</v>
      </c>
      <c r="N808" s="259">
        <f>IF(L808&gt;0,L808*I808/P808,0)*VLOOKUP(B808,'2-Kosten per locatie'!$A$14:$C$21,3,FALSE)</f>
        <v>0</v>
      </c>
      <c r="O808" s="332">
        <f>IF(K808="nio",0,IF(K808&gt;0,VLOOKUP(G808,'3-Productie normen'!A:L,VLOOKUP(K808,'3-Productie normen'!$B$34:$C$41,2,FALSE),FALSE)))</f>
        <v>0</v>
      </c>
      <c r="P808" s="332">
        <f t="shared" si="38"/>
        <v>0</v>
      </c>
      <c r="Q808" s="333"/>
      <c r="S808" s="334">
        <f t="shared" si="39"/>
        <v>10408</v>
      </c>
    </row>
    <row r="809" spans="1:19" ht="14.1" customHeight="1">
      <c r="A809" s="74">
        <v>809</v>
      </c>
      <c r="B809" s="300" t="s">
        <v>34</v>
      </c>
      <c r="C809" s="300" t="s">
        <v>501</v>
      </c>
      <c r="D809" s="86" t="s">
        <v>618</v>
      </c>
      <c r="E809" s="256" t="s">
        <v>975</v>
      </c>
      <c r="F809" s="86" t="s">
        <v>122</v>
      </c>
      <c r="G809" s="86" t="s">
        <v>59</v>
      </c>
      <c r="H809" s="70" t="s">
        <v>113</v>
      </c>
      <c r="I809" s="249">
        <v>87.31</v>
      </c>
      <c r="J809" s="331">
        <f t="shared" si="37"/>
        <v>200</v>
      </c>
      <c r="K809" s="260">
        <v>200</v>
      </c>
      <c r="L809" s="260"/>
      <c r="M809" s="259" t="e">
        <f>IF(K809="nio",0,IF(K809&gt;0,K809*I809/O809,0))*VLOOKUP(B809,'2-Kosten per locatie'!$A$14:$C$21,3,FALSE)</f>
        <v>#DIV/0!</v>
      </c>
      <c r="N809" s="259">
        <f>IF(L809&gt;0,L809*I809/P809,0)*VLOOKUP(B809,'2-Kosten per locatie'!$A$14:$C$21,3,FALSE)</f>
        <v>0</v>
      </c>
      <c r="O809" s="332">
        <f>IF(K809="nio",0,IF(K809&gt;0,VLOOKUP(G809,'3-Productie normen'!A:L,VLOOKUP(K809,'3-Productie normen'!$B$34:$C$41,2,FALSE),FALSE)))</f>
        <v>0</v>
      </c>
      <c r="P809" s="332">
        <f t="shared" si="38"/>
        <v>0</v>
      </c>
      <c r="Q809" s="333"/>
      <c r="S809" s="334">
        <f t="shared" si="39"/>
        <v>17462</v>
      </c>
    </row>
    <row r="810" spans="1:19" ht="14.1" customHeight="1">
      <c r="A810" s="74">
        <v>810</v>
      </c>
      <c r="B810" s="300" t="s">
        <v>34</v>
      </c>
      <c r="C810" s="300" t="s">
        <v>501</v>
      </c>
      <c r="D810" s="86" t="s">
        <v>618</v>
      </c>
      <c r="E810" s="256" t="s">
        <v>976</v>
      </c>
      <c r="F810" s="86" t="s">
        <v>122</v>
      </c>
      <c r="G810" s="86" t="s">
        <v>59</v>
      </c>
      <c r="H810" s="70" t="s">
        <v>113</v>
      </c>
      <c r="I810" s="249">
        <v>75.56</v>
      </c>
      <c r="J810" s="331">
        <f t="shared" si="37"/>
        <v>200</v>
      </c>
      <c r="K810" s="260">
        <v>200</v>
      </c>
      <c r="L810" s="260"/>
      <c r="M810" s="259" t="e">
        <f>IF(K810="nio",0,IF(K810&gt;0,K810*I810/O810,0))*VLOOKUP(B810,'2-Kosten per locatie'!$A$14:$C$21,3,FALSE)</f>
        <v>#DIV/0!</v>
      </c>
      <c r="N810" s="259">
        <f>IF(L810&gt;0,L810*I810/P810,0)*VLOOKUP(B810,'2-Kosten per locatie'!$A$14:$C$21,3,FALSE)</f>
        <v>0</v>
      </c>
      <c r="O810" s="332">
        <f>IF(K810="nio",0,IF(K810&gt;0,VLOOKUP(G810,'3-Productie normen'!A:L,VLOOKUP(K810,'3-Productie normen'!$B$34:$C$41,2,FALSE),FALSE)))</f>
        <v>0</v>
      </c>
      <c r="P810" s="332">
        <f t="shared" si="38"/>
        <v>0</v>
      </c>
      <c r="Q810" s="333"/>
      <c r="S810" s="334">
        <f t="shared" si="39"/>
        <v>15112</v>
      </c>
    </row>
    <row r="811" spans="1:19" ht="14.1" customHeight="1">
      <c r="A811" s="74">
        <v>811</v>
      </c>
      <c r="B811" s="300" t="s">
        <v>34</v>
      </c>
      <c r="C811" s="300" t="s">
        <v>501</v>
      </c>
      <c r="D811" s="86" t="s">
        <v>647</v>
      </c>
      <c r="E811" s="256" t="s">
        <v>977</v>
      </c>
      <c r="F811" s="86" t="s">
        <v>122</v>
      </c>
      <c r="G811" s="86" t="s">
        <v>59</v>
      </c>
      <c r="H811" s="70" t="s">
        <v>113</v>
      </c>
      <c r="I811" s="249">
        <v>37.65</v>
      </c>
      <c r="J811" s="331">
        <f t="shared" si="37"/>
        <v>200</v>
      </c>
      <c r="K811" s="260">
        <v>200</v>
      </c>
      <c r="L811" s="260"/>
      <c r="M811" s="259" t="e">
        <f>IF(K811="nio",0,IF(K811&gt;0,K811*I811/O811,0))*VLOOKUP(B811,'2-Kosten per locatie'!$A$14:$C$21,3,FALSE)</f>
        <v>#DIV/0!</v>
      </c>
      <c r="N811" s="259">
        <f>IF(L811&gt;0,L811*I811/P811,0)*VLOOKUP(B811,'2-Kosten per locatie'!$A$14:$C$21,3,FALSE)</f>
        <v>0</v>
      </c>
      <c r="O811" s="332">
        <f>IF(K811="nio",0,IF(K811&gt;0,VLOOKUP(G811,'3-Productie normen'!A:L,VLOOKUP(K811,'3-Productie normen'!$B$34:$C$41,2,FALSE),FALSE)))</f>
        <v>0</v>
      </c>
      <c r="P811" s="332">
        <f t="shared" si="38"/>
        <v>0</v>
      </c>
      <c r="Q811" s="333"/>
      <c r="S811" s="334">
        <f t="shared" si="39"/>
        <v>7530</v>
      </c>
    </row>
    <row r="812" spans="1:19" ht="14.1" customHeight="1">
      <c r="A812" s="74">
        <v>812</v>
      </c>
      <c r="B812" s="300" t="s">
        <v>34</v>
      </c>
      <c r="C812" s="300" t="s">
        <v>501</v>
      </c>
      <c r="D812" s="86" t="s">
        <v>647</v>
      </c>
      <c r="E812" s="256" t="s">
        <v>978</v>
      </c>
      <c r="F812" s="86" t="s">
        <v>122</v>
      </c>
      <c r="G812" s="86" t="s">
        <v>59</v>
      </c>
      <c r="H812" s="70" t="s">
        <v>113</v>
      </c>
      <c r="I812" s="249">
        <v>62.29</v>
      </c>
      <c r="J812" s="331">
        <f t="shared" si="37"/>
        <v>200</v>
      </c>
      <c r="K812" s="260">
        <v>200</v>
      </c>
      <c r="L812" s="260"/>
      <c r="M812" s="259" t="e">
        <f>IF(K812="nio",0,IF(K812&gt;0,K812*I812/O812,0))*VLOOKUP(B812,'2-Kosten per locatie'!$A$14:$C$21,3,FALSE)</f>
        <v>#DIV/0!</v>
      </c>
      <c r="N812" s="259">
        <f>IF(L812&gt;0,L812*I812/P812,0)*VLOOKUP(B812,'2-Kosten per locatie'!$A$14:$C$21,3,FALSE)</f>
        <v>0</v>
      </c>
      <c r="O812" s="332">
        <f>IF(K812="nio",0,IF(K812&gt;0,VLOOKUP(G812,'3-Productie normen'!A:L,VLOOKUP(K812,'3-Productie normen'!$B$34:$C$41,2,FALSE),FALSE)))</f>
        <v>0</v>
      </c>
      <c r="P812" s="332">
        <f t="shared" si="38"/>
        <v>0</v>
      </c>
      <c r="Q812" s="333"/>
      <c r="S812" s="334">
        <f t="shared" si="39"/>
        <v>12458</v>
      </c>
    </row>
    <row r="813" spans="1:19" ht="14.1" customHeight="1">
      <c r="A813" s="74">
        <v>813</v>
      </c>
      <c r="B813" s="300" t="s">
        <v>34</v>
      </c>
      <c r="C813" s="300" t="s">
        <v>501</v>
      </c>
      <c r="D813" s="86" t="s">
        <v>647</v>
      </c>
      <c r="E813" s="256" t="s">
        <v>979</v>
      </c>
      <c r="F813" s="86" t="s">
        <v>122</v>
      </c>
      <c r="G813" s="86" t="s">
        <v>59</v>
      </c>
      <c r="H813" s="70" t="s">
        <v>113</v>
      </c>
      <c r="I813" s="249">
        <v>74.7</v>
      </c>
      <c r="J813" s="331">
        <f t="shared" si="37"/>
        <v>200</v>
      </c>
      <c r="K813" s="260">
        <v>200</v>
      </c>
      <c r="L813" s="260"/>
      <c r="M813" s="259" t="e">
        <f>IF(K813="nio",0,IF(K813&gt;0,K813*I813/O813,0))*VLOOKUP(B813,'2-Kosten per locatie'!$A$14:$C$21,3,FALSE)</f>
        <v>#DIV/0!</v>
      </c>
      <c r="N813" s="259">
        <f>IF(L813&gt;0,L813*I813/P813,0)*VLOOKUP(B813,'2-Kosten per locatie'!$A$14:$C$21,3,FALSE)</f>
        <v>0</v>
      </c>
      <c r="O813" s="332">
        <f>IF(K813="nio",0,IF(K813&gt;0,VLOOKUP(G813,'3-Productie normen'!A:L,VLOOKUP(K813,'3-Productie normen'!$B$34:$C$41,2,FALSE),FALSE)))</f>
        <v>0</v>
      </c>
      <c r="P813" s="332">
        <f t="shared" si="38"/>
        <v>0</v>
      </c>
      <c r="Q813" s="333"/>
      <c r="S813" s="334">
        <f t="shared" si="39"/>
        <v>14940</v>
      </c>
    </row>
    <row r="814" spans="1:19" ht="14.1" customHeight="1">
      <c r="A814" s="74">
        <v>814</v>
      </c>
      <c r="B814" s="300" t="s">
        <v>34</v>
      </c>
      <c r="C814" s="300" t="s">
        <v>501</v>
      </c>
      <c r="D814" s="86" t="s">
        <v>647</v>
      </c>
      <c r="E814" s="256" t="s">
        <v>980</v>
      </c>
      <c r="F814" s="86" t="s">
        <v>122</v>
      </c>
      <c r="G814" s="86" t="s">
        <v>59</v>
      </c>
      <c r="H814" s="70" t="s">
        <v>113</v>
      </c>
      <c r="I814" s="249">
        <v>62.14</v>
      </c>
      <c r="J814" s="331">
        <f t="shared" si="37"/>
        <v>200</v>
      </c>
      <c r="K814" s="260">
        <v>200</v>
      </c>
      <c r="L814" s="260"/>
      <c r="M814" s="259" t="e">
        <f>IF(K814="nio",0,IF(K814&gt;0,K814*I814/O814,0))*VLOOKUP(B814,'2-Kosten per locatie'!$A$14:$C$21,3,FALSE)</f>
        <v>#DIV/0!</v>
      </c>
      <c r="N814" s="259">
        <f>IF(L814&gt;0,L814*I814/P814,0)*VLOOKUP(B814,'2-Kosten per locatie'!$A$14:$C$21,3,FALSE)</f>
        <v>0</v>
      </c>
      <c r="O814" s="332">
        <f>IF(K814="nio",0,IF(K814&gt;0,VLOOKUP(G814,'3-Productie normen'!A:L,VLOOKUP(K814,'3-Productie normen'!$B$34:$C$41,2,FALSE),FALSE)))</f>
        <v>0</v>
      </c>
      <c r="P814" s="332">
        <f t="shared" si="38"/>
        <v>0</v>
      </c>
      <c r="Q814" s="333"/>
      <c r="S814" s="334">
        <f t="shared" si="39"/>
        <v>12428</v>
      </c>
    </row>
    <row r="815" spans="1:19" ht="14.1" customHeight="1">
      <c r="A815" s="74">
        <v>815</v>
      </c>
      <c r="B815" s="300" t="s">
        <v>34</v>
      </c>
      <c r="C815" s="300" t="s">
        <v>501</v>
      </c>
      <c r="D815" s="86" t="s">
        <v>672</v>
      </c>
      <c r="E815" s="256" t="s">
        <v>981</v>
      </c>
      <c r="F815" s="86" t="s">
        <v>181</v>
      </c>
      <c r="G815" s="86" t="s">
        <v>59</v>
      </c>
      <c r="H815" s="70" t="s">
        <v>113</v>
      </c>
      <c r="I815" s="249">
        <v>241.84</v>
      </c>
      <c r="J815" s="331">
        <f t="shared" si="37"/>
        <v>200</v>
      </c>
      <c r="K815" s="260">
        <v>200</v>
      </c>
      <c r="L815" s="260"/>
      <c r="M815" s="259" t="e">
        <f>IF(K815="nio",0,IF(K815&gt;0,K815*I815/O815,0))*VLOOKUP(B815,'2-Kosten per locatie'!$A$14:$C$21,3,FALSE)</f>
        <v>#DIV/0!</v>
      </c>
      <c r="N815" s="259">
        <f>IF(L815&gt;0,L815*I815/P815,0)*VLOOKUP(B815,'2-Kosten per locatie'!$A$14:$C$21,3,FALSE)</f>
        <v>0</v>
      </c>
      <c r="O815" s="332">
        <f>IF(K815="nio",0,IF(K815&gt;0,VLOOKUP(G815,'3-Productie normen'!A:L,VLOOKUP(K815,'3-Productie normen'!$B$34:$C$41,2,FALSE),FALSE)))</f>
        <v>0</v>
      </c>
      <c r="P815" s="332">
        <f t="shared" si="38"/>
        <v>0</v>
      </c>
      <c r="Q815" s="333"/>
      <c r="S815" s="334">
        <f t="shared" si="39"/>
        <v>48368</v>
      </c>
    </row>
    <row r="816" spans="1:19" ht="14.1" customHeight="1">
      <c r="A816" s="74">
        <v>816</v>
      </c>
      <c r="B816" s="300" t="s">
        <v>34</v>
      </c>
      <c r="C816" s="300" t="s">
        <v>501</v>
      </c>
      <c r="D816" s="86" t="s">
        <v>672</v>
      </c>
      <c r="E816" s="256" t="s">
        <v>982</v>
      </c>
      <c r="F816" s="86" t="s">
        <v>122</v>
      </c>
      <c r="G816" s="86" t="s">
        <v>59</v>
      </c>
      <c r="H816" s="70" t="s">
        <v>113</v>
      </c>
      <c r="I816" s="249">
        <v>55.23</v>
      </c>
      <c r="J816" s="331">
        <f t="shared" si="37"/>
        <v>200</v>
      </c>
      <c r="K816" s="260">
        <v>200</v>
      </c>
      <c r="L816" s="260"/>
      <c r="M816" s="259" t="e">
        <f>IF(K816="nio",0,IF(K816&gt;0,K816*I816/O816,0))*VLOOKUP(B816,'2-Kosten per locatie'!$A$14:$C$21,3,FALSE)</f>
        <v>#DIV/0!</v>
      </c>
      <c r="N816" s="259">
        <f>IF(L816&gt;0,L816*I816/P816,0)*VLOOKUP(B816,'2-Kosten per locatie'!$A$14:$C$21,3,FALSE)</f>
        <v>0</v>
      </c>
      <c r="O816" s="332">
        <f>IF(K816="nio",0,IF(K816&gt;0,VLOOKUP(G816,'3-Productie normen'!A:L,VLOOKUP(K816,'3-Productie normen'!$B$34:$C$41,2,FALSE),FALSE)))</f>
        <v>0</v>
      </c>
      <c r="P816" s="332">
        <f t="shared" si="38"/>
        <v>0</v>
      </c>
      <c r="Q816" s="333"/>
      <c r="S816" s="334">
        <f t="shared" si="39"/>
        <v>11046</v>
      </c>
    </row>
    <row r="817" spans="1:19" ht="14.1" customHeight="1">
      <c r="A817" s="74">
        <v>817</v>
      </c>
      <c r="B817" s="300" t="s">
        <v>34</v>
      </c>
      <c r="C817" s="300" t="s">
        <v>501</v>
      </c>
      <c r="D817" s="86" t="s">
        <v>672</v>
      </c>
      <c r="E817" s="256" t="s">
        <v>983</v>
      </c>
      <c r="F817" s="86" t="s">
        <v>984</v>
      </c>
      <c r="G817" s="86" t="s">
        <v>59</v>
      </c>
      <c r="H817" s="70" t="s">
        <v>113</v>
      </c>
      <c r="I817" s="249">
        <v>370.27</v>
      </c>
      <c r="J817" s="331">
        <f t="shared" si="37"/>
        <v>200</v>
      </c>
      <c r="K817" s="260">
        <v>200</v>
      </c>
      <c r="L817" s="260"/>
      <c r="M817" s="259" t="e">
        <f>IF(K817="nio",0,IF(K817&gt;0,K817*I817/O817,0))*VLOOKUP(B817,'2-Kosten per locatie'!$A$14:$C$21,3,FALSE)</f>
        <v>#DIV/0!</v>
      </c>
      <c r="N817" s="259">
        <f>IF(L817&gt;0,L817*I817/P817,0)*VLOOKUP(B817,'2-Kosten per locatie'!$A$14:$C$21,3,FALSE)</f>
        <v>0</v>
      </c>
      <c r="O817" s="332">
        <f>IF(K817="nio",0,IF(K817&gt;0,VLOOKUP(G817,'3-Productie normen'!A:L,VLOOKUP(K817,'3-Productie normen'!$B$34:$C$41,2,FALSE),FALSE)))</f>
        <v>0</v>
      </c>
      <c r="P817" s="332">
        <f t="shared" si="38"/>
        <v>0</v>
      </c>
      <c r="Q817" s="333"/>
      <c r="S817" s="334">
        <f t="shared" si="39"/>
        <v>74054</v>
      </c>
    </row>
    <row r="818" spans="1:19" ht="14.1" customHeight="1">
      <c r="A818" s="74">
        <v>818</v>
      </c>
      <c r="B818" s="300" t="s">
        <v>34</v>
      </c>
      <c r="C818" s="300" t="s">
        <v>501</v>
      </c>
      <c r="D818" s="86" t="s">
        <v>672</v>
      </c>
      <c r="E818" s="256" t="s">
        <v>985</v>
      </c>
      <c r="F818" s="86" t="s">
        <v>122</v>
      </c>
      <c r="G818" s="86" t="s">
        <v>59</v>
      </c>
      <c r="H818" s="70" t="s">
        <v>113</v>
      </c>
      <c r="I818" s="249">
        <v>15.2</v>
      </c>
      <c r="J818" s="331">
        <f t="shared" si="37"/>
        <v>200</v>
      </c>
      <c r="K818" s="260">
        <v>200</v>
      </c>
      <c r="L818" s="260"/>
      <c r="M818" s="259" t="e">
        <f>IF(K818="nio",0,IF(K818&gt;0,K818*I818/O818,0))*VLOOKUP(B818,'2-Kosten per locatie'!$A$14:$C$21,3,FALSE)</f>
        <v>#DIV/0!</v>
      </c>
      <c r="N818" s="259">
        <f>IF(L818&gt;0,L818*I818/P818,0)*VLOOKUP(B818,'2-Kosten per locatie'!$A$14:$C$21,3,FALSE)</f>
        <v>0</v>
      </c>
      <c r="O818" s="332">
        <f>IF(K818="nio",0,IF(K818&gt;0,VLOOKUP(G818,'3-Productie normen'!A:L,VLOOKUP(K818,'3-Productie normen'!$B$34:$C$41,2,FALSE),FALSE)))</f>
        <v>0</v>
      </c>
      <c r="P818" s="332">
        <f t="shared" si="38"/>
        <v>0</v>
      </c>
      <c r="Q818" s="333"/>
      <c r="S818" s="334">
        <f t="shared" si="39"/>
        <v>3040</v>
      </c>
    </row>
    <row r="819" spans="1:19" ht="14.1" customHeight="1">
      <c r="A819" s="74">
        <v>819</v>
      </c>
      <c r="B819" s="300" t="s">
        <v>34</v>
      </c>
      <c r="C819" s="300" t="s">
        <v>501</v>
      </c>
      <c r="D819" s="86" t="s">
        <v>672</v>
      </c>
      <c r="E819" s="256" t="s">
        <v>986</v>
      </c>
      <c r="F819" s="86" t="s">
        <v>122</v>
      </c>
      <c r="G819" s="86" t="s">
        <v>59</v>
      </c>
      <c r="H819" s="70" t="s">
        <v>113</v>
      </c>
      <c r="I819" s="249">
        <v>50.83</v>
      </c>
      <c r="J819" s="331">
        <f t="shared" si="37"/>
        <v>200</v>
      </c>
      <c r="K819" s="260">
        <v>200</v>
      </c>
      <c r="L819" s="260"/>
      <c r="M819" s="259" t="e">
        <f>IF(K819="nio",0,IF(K819&gt;0,K819*I819/O819,0))*VLOOKUP(B819,'2-Kosten per locatie'!$A$14:$C$21,3,FALSE)</f>
        <v>#DIV/0!</v>
      </c>
      <c r="N819" s="259">
        <f>IF(L819&gt;0,L819*I819/P819,0)*VLOOKUP(B819,'2-Kosten per locatie'!$A$14:$C$21,3,FALSE)</f>
        <v>0</v>
      </c>
      <c r="O819" s="332">
        <f>IF(K819="nio",0,IF(K819&gt;0,VLOOKUP(G819,'3-Productie normen'!A:L,VLOOKUP(K819,'3-Productie normen'!$B$34:$C$41,2,FALSE),FALSE)))</f>
        <v>0</v>
      </c>
      <c r="P819" s="332">
        <f t="shared" si="38"/>
        <v>0</v>
      </c>
      <c r="Q819" s="333"/>
      <c r="S819" s="334">
        <f t="shared" si="39"/>
        <v>10166</v>
      </c>
    </row>
    <row r="820" spans="1:19" ht="14.1" customHeight="1">
      <c r="A820" s="74">
        <v>820</v>
      </c>
      <c r="B820" s="300" t="s">
        <v>34</v>
      </c>
      <c r="C820" s="300" t="s">
        <v>501</v>
      </c>
      <c r="D820" s="86" t="s">
        <v>683</v>
      </c>
      <c r="E820" s="256" t="s">
        <v>987</v>
      </c>
      <c r="F820" s="86" t="s">
        <v>122</v>
      </c>
      <c r="G820" s="86" t="s">
        <v>59</v>
      </c>
      <c r="H820" s="70" t="s">
        <v>113</v>
      </c>
      <c r="I820" s="249">
        <v>47.09</v>
      </c>
      <c r="J820" s="331">
        <f t="shared" si="37"/>
        <v>200</v>
      </c>
      <c r="K820" s="260">
        <v>200</v>
      </c>
      <c r="L820" s="260"/>
      <c r="M820" s="259" t="e">
        <f>IF(K820="nio",0,IF(K820&gt;0,K820*I820/O820,0))*VLOOKUP(B820,'2-Kosten per locatie'!$A$14:$C$21,3,FALSE)</f>
        <v>#DIV/0!</v>
      </c>
      <c r="N820" s="259">
        <f>IF(L820&gt;0,L820*I820/P820,0)*VLOOKUP(B820,'2-Kosten per locatie'!$A$14:$C$21,3,FALSE)</f>
        <v>0</v>
      </c>
      <c r="O820" s="332">
        <f>IF(K820="nio",0,IF(K820&gt;0,VLOOKUP(G820,'3-Productie normen'!A:L,VLOOKUP(K820,'3-Productie normen'!$B$34:$C$41,2,FALSE),FALSE)))</f>
        <v>0</v>
      </c>
      <c r="P820" s="332">
        <f t="shared" si="38"/>
        <v>0</v>
      </c>
      <c r="Q820" s="333"/>
      <c r="S820" s="334">
        <f t="shared" si="39"/>
        <v>9418</v>
      </c>
    </row>
    <row r="821" spans="1:19" ht="14.1" customHeight="1">
      <c r="A821" s="74">
        <v>821</v>
      </c>
      <c r="B821" s="300" t="s">
        <v>34</v>
      </c>
      <c r="C821" s="300" t="s">
        <v>501</v>
      </c>
      <c r="D821" s="86" t="s">
        <v>683</v>
      </c>
      <c r="E821" s="256" t="s">
        <v>988</v>
      </c>
      <c r="F821" s="86" t="s">
        <v>122</v>
      </c>
      <c r="G821" s="86" t="s">
        <v>59</v>
      </c>
      <c r="H821" s="70" t="s">
        <v>113</v>
      </c>
      <c r="I821" s="249">
        <v>31.05</v>
      </c>
      <c r="J821" s="331">
        <f t="shared" si="37"/>
        <v>200</v>
      </c>
      <c r="K821" s="260">
        <v>200</v>
      </c>
      <c r="L821" s="260"/>
      <c r="M821" s="259" t="e">
        <f>IF(K821="nio",0,IF(K821&gt;0,K821*I821/O821,0))*VLOOKUP(B821,'2-Kosten per locatie'!$A$14:$C$21,3,FALSE)</f>
        <v>#DIV/0!</v>
      </c>
      <c r="N821" s="259">
        <f>IF(L821&gt;0,L821*I821/P821,0)*VLOOKUP(B821,'2-Kosten per locatie'!$A$14:$C$21,3,FALSE)</f>
        <v>0</v>
      </c>
      <c r="O821" s="332">
        <f>IF(K821="nio",0,IF(K821&gt;0,VLOOKUP(G821,'3-Productie normen'!A:L,VLOOKUP(K821,'3-Productie normen'!$B$34:$C$41,2,FALSE),FALSE)))</f>
        <v>0</v>
      </c>
      <c r="P821" s="332">
        <f t="shared" si="38"/>
        <v>0</v>
      </c>
      <c r="Q821" s="333"/>
      <c r="S821" s="334">
        <f t="shared" si="39"/>
        <v>6210</v>
      </c>
    </row>
    <row r="822" spans="1:19" ht="14.1" customHeight="1">
      <c r="A822" s="74">
        <v>822</v>
      </c>
      <c r="B822" s="300" t="s">
        <v>34</v>
      </c>
      <c r="C822" s="300" t="s">
        <v>501</v>
      </c>
      <c r="D822" s="86" t="s">
        <v>683</v>
      </c>
      <c r="E822" s="256" t="s">
        <v>989</v>
      </c>
      <c r="F822" s="86" t="s">
        <v>122</v>
      </c>
      <c r="G822" s="86" t="s">
        <v>59</v>
      </c>
      <c r="H822" s="70" t="s">
        <v>113</v>
      </c>
      <c r="I822" s="249">
        <v>184.13</v>
      </c>
      <c r="J822" s="331">
        <f t="shared" si="37"/>
        <v>200</v>
      </c>
      <c r="K822" s="260">
        <v>200</v>
      </c>
      <c r="L822" s="260"/>
      <c r="M822" s="259" t="e">
        <f>IF(K822="nio",0,IF(K822&gt;0,K822*I822/O822,0))*VLOOKUP(B822,'2-Kosten per locatie'!$A$14:$C$21,3,FALSE)</f>
        <v>#DIV/0!</v>
      </c>
      <c r="N822" s="259">
        <f>IF(L822&gt;0,L822*I822/P822,0)*VLOOKUP(B822,'2-Kosten per locatie'!$A$14:$C$21,3,FALSE)</f>
        <v>0</v>
      </c>
      <c r="O822" s="332">
        <f>IF(K822="nio",0,IF(K822&gt;0,VLOOKUP(G822,'3-Productie normen'!A:L,VLOOKUP(K822,'3-Productie normen'!$B$34:$C$41,2,FALSE),FALSE)))</f>
        <v>0</v>
      </c>
      <c r="P822" s="332">
        <f t="shared" si="38"/>
        <v>0</v>
      </c>
      <c r="Q822" s="333"/>
      <c r="S822" s="334">
        <f t="shared" si="39"/>
        <v>36826</v>
      </c>
    </row>
    <row r="823" spans="1:19" ht="14.1" customHeight="1">
      <c r="A823" s="74">
        <v>823</v>
      </c>
      <c r="B823" s="300" t="s">
        <v>34</v>
      </c>
      <c r="C823" s="300" t="s">
        <v>501</v>
      </c>
      <c r="D823" s="86" t="s">
        <v>683</v>
      </c>
      <c r="E823" s="256" t="s">
        <v>990</v>
      </c>
      <c r="F823" s="86" t="s">
        <v>122</v>
      </c>
      <c r="G823" s="86" t="s">
        <v>59</v>
      </c>
      <c r="H823" s="70" t="s">
        <v>113</v>
      </c>
      <c r="I823" s="249">
        <v>31.03</v>
      </c>
      <c r="J823" s="331">
        <f t="shared" si="37"/>
        <v>200</v>
      </c>
      <c r="K823" s="260">
        <v>200</v>
      </c>
      <c r="L823" s="260"/>
      <c r="M823" s="259" t="e">
        <f>IF(K823="nio",0,IF(K823&gt;0,K823*I823/O823,0))*VLOOKUP(B823,'2-Kosten per locatie'!$A$14:$C$21,3,FALSE)</f>
        <v>#DIV/0!</v>
      </c>
      <c r="N823" s="259">
        <f>IF(L823&gt;0,L823*I823/P823,0)*VLOOKUP(B823,'2-Kosten per locatie'!$A$14:$C$21,3,FALSE)</f>
        <v>0</v>
      </c>
      <c r="O823" s="332">
        <f>IF(K823="nio",0,IF(K823&gt;0,VLOOKUP(G823,'3-Productie normen'!A:L,VLOOKUP(K823,'3-Productie normen'!$B$34:$C$41,2,FALSE),FALSE)))</f>
        <v>0</v>
      </c>
      <c r="P823" s="332">
        <f t="shared" si="38"/>
        <v>0</v>
      </c>
      <c r="Q823" s="333"/>
      <c r="S823" s="334">
        <f t="shared" si="39"/>
        <v>6206</v>
      </c>
    </row>
    <row r="824" spans="1:19" ht="14.1" customHeight="1">
      <c r="A824" s="74">
        <v>824</v>
      </c>
      <c r="B824" s="300" t="s">
        <v>34</v>
      </c>
      <c r="C824" s="300" t="s">
        <v>501</v>
      </c>
      <c r="D824" s="86" t="s">
        <v>683</v>
      </c>
      <c r="E824" s="256" t="s">
        <v>991</v>
      </c>
      <c r="F824" s="86" t="s">
        <v>122</v>
      </c>
      <c r="G824" s="86" t="s">
        <v>59</v>
      </c>
      <c r="H824" s="70" t="s">
        <v>113</v>
      </c>
      <c r="I824" s="249">
        <v>67.3</v>
      </c>
      <c r="J824" s="331">
        <f t="shared" si="37"/>
        <v>200</v>
      </c>
      <c r="K824" s="260">
        <v>200</v>
      </c>
      <c r="L824" s="260"/>
      <c r="M824" s="259" t="e">
        <f>IF(K824="nio",0,IF(K824&gt;0,K824*I824/O824,0))*VLOOKUP(B824,'2-Kosten per locatie'!$A$14:$C$21,3,FALSE)</f>
        <v>#DIV/0!</v>
      </c>
      <c r="N824" s="259">
        <f>IF(L824&gt;0,L824*I824/P824,0)*VLOOKUP(B824,'2-Kosten per locatie'!$A$14:$C$21,3,FALSE)</f>
        <v>0</v>
      </c>
      <c r="O824" s="332">
        <f>IF(K824="nio",0,IF(K824&gt;0,VLOOKUP(G824,'3-Productie normen'!A:L,VLOOKUP(K824,'3-Productie normen'!$B$34:$C$41,2,FALSE),FALSE)))</f>
        <v>0</v>
      </c>
      <c r="P824" s="332">
        <f t="shared" si="38"/>
        <v>0</v>
      </c>
      <c r="Q824" s="333"/>
      <c r="S824" s="334">
        <f t="shared" si="39"/>
        <v>13460</v>
      </c>
    </row>
    <row r="825" spans="1:19" ht="14.1" customHeight="1">
      <c r="A825" s="74">
        <v>825</v>
      </c>
      <c r="B825" s="300" t="s">
        <v>34</v>
      </c>
      <c r="C825" s="300" t="s">
        <v>501</v>
      </c>
      <c r="D825" s="86" t="s">
        <v>683</v>
      </c>
      <c r="E825" s="256" t="s">
        <v>992</v>
      </c>
      <c r="F825" s="86" t="s">
        <v>122</v>
      </c>
      <c r="G825" s="86" t="s">
        <v>59</v>
      </c>
      <c r="H825" s="70" t="s">
        <v>113</v>
      </c>
      <c r="I825" s="249">
        <v>119.13</v>
      </c>
      <c r="J825" s="331">
        <f t="shared" si="37"/>
        <v>200</v>
      </c>
      <c r="K825" s="260">
        <v>200</v>
      </c>
      <c r="L825" s="260"/>
      <c r="M825" s="259" t="e">
        <f>IF(K825="nio",0,IF(K825&gt;0,K825*I825/O825,0))*VLOOKUP(B825,'2-Kosten per locatie'!$A$14:$C$21,3,FALSE)</f>
        <v>#DIV/0!</v>
      </c>
      <c r="N825" s="259">
        <f>IF(L825&gt;0,L825*I825/P825,0)*VLOOKUP(B825,'2-Kosten per locatie'!$A$14:$C$21,3,FALSE)</f>
        <v>0</v>
      </c>
      <c r="O825" s="332">
        <f>IF(K825="nio",0,IF(K825&gt;0,VLOOKUP(G825,'3-Productie normen'!A:L,VLOOKUP(K825,'3-Productie normen'!$B$34:$C$41,2,FALSE),FALSE)))</f>
        <v>0</v>
      </c>
      <c r="P825" s="332">
        <f t="shared" si="38"/>
        <v>0</v>
      </c>
      <c r="Q825" s="333"/>
      <c r="S825" s="334">
        <f t="shared" si="39"/>
        <v>23826</v>
      </c>
    </row>
    <row r="826" spans="1:19" ht="14.1" customHeight="1">
      <c r="A826" s="74">
        <v>826</v>
      </c>
      <c r="B826" s="300" t="s">
        <v>34</v>
      </c>
      <c r="C826" s="300" t="s">
        <v>501</v>
      </c>
      <c r="D826" s="86" t="s">
        <v>683</v>
      </c>
      <c r="E826" s="256" t="s">
        <v>993</v>
      </c>
      <c r="F826" s="86" t="s">
        <v>122</v>
      </c>
      <c r="G826" s="86" t="s">
        <v>59</v>
      </c>
      <c r="H826" s="70" t="s">
        <v>113</v>
      </c>
      <c r="I826" s="249">
        <v>51.05</v>
      </c>
      <c r="J826" s="331">
        <f t="shared" si="37"/>
        <v>200</v>
      </c>
      <c r="K826" s="260">
        <v>200</v>
      </c>
      <c r="L826" s="260"/>
      <c r="M826" s="259" t="e">
        <f>IF(K826="nio",0,IF(K826&gt;0,K826*I826/O826,0))*VLOOKUP(B826,'2-Kosten per locatie'!$A$14:$C$21,3,FALSE)</f>
        <v>#DIV/0!</v>
      </c>
      <c r="N826" s="259">
        <f>IF(L826&gt;0,L826*I826/P826,0)*VLOOKUP(B826,'2-Kosten per locatie'!$A$14:$C$21,3,FALSE)</f>
        <v>0</v>
      </c>
      <c r="O826" s="332">
        <f>IF(K826="nio",0,IF(K826&gt;0,VLOOKUP(G826,'3-Productie normen'!A:L,VLOOKUP(K826,'3-Productie normen'!$B$34:$C$41,2,FALSE),FALSE)))</f>
        <v>0</v>
      </c>
      <c r="P826" s="332">
        <f t="shared" si="38"/>
        <v>0</v>
      </c>
      <c r="Q826" s="333"/>
      <c r="S826" s="334">
        <f t="shared" si="39"/>
        <v>10210</v>
      </c>
    </row>
    <row r="827" spans="1:19" ht="14.1" customHeight="1">
      <c r="A827" s="74">
        <v>827</v>
      </c>
      <c r="B827" s="300" t="s">
        <v>34</v>
      </c>
      <c r="C827" s="300" t="s">
        <v>501</v>
      </c>
      <c r="D827" s="86" t="s">
        <v>746</v>
      </c>
      <c r="E827" s="256" t="s">
        <v>994</v>
      </c>
      <c r="F827" s="86" t="s">
        <v>122</v>
      </c>
      <c r="G827" s="86" t="s">
        <v>59</v>
      </c>
      <c r="H827" s="70" t="s">
        <v>113</v>
      </c>
      <c r="I827" s="249">
        <v>74</v>
      </c>
      <c r="J827" s="331">
        <f t="shared" si="37"/>
        <v>200</v>
      </c>
      <c r="K827" s="260">
        <v>200</v>
      </c>
      <c r="L827" s="260"/>
      <c r="M827" s="259" t="e">
        <f>IF(K827="nio",0,IF(K827&gt;0,K827*I827/O827,0))*VLOOKUP(B827,'2-Kosten per locatie'!$A$14:$C$21,3,FALSE)</f>
        <v>#DIV/0!</v>
      </c>
      <c r="N827" s="259">
        <f>IF(L827&gt;0,L827*I827/P827,0)*VLOOKUP(B827,'2-Kosten per locatie'!$A$14:$C$21,3,FALSE)</f>
        <v>0</v>
      </c>
      <c r="O827" s="332">
        <f>IF(K827="nio",0,IF(K827&gt;0,VLOOKUP(G827,'3-Productie normen'!A:L,VLOOKUP(K827,'3-Productie normen'!$B$34:$C$41,2,FALSE),FALSE)))</f>
        <v>0</v>
      </c>
      <c r="P827" s="332">
        <f t="shared" si="38"/>
        <v>0</v>
      </c>
      <c r="Q827" s="333"/>
      <c r="S827" s="334">
        <f t="shared" si="39"/>
        <v>14800</v>
      </c>
    </row>
    <row r="828" spans="1:19" ht="14.1" customHeight="1">
      <c r="A828" s="74">
        <v>828</v>
      </c>
      <c r="B828" s="300" t="s">
        <v>34</v>
      </c>
      <c r="C828" s="300" t="s">
        <v>501</v>
      </c>
      <c r="D828" s="86" t="s">
        <v>746</v>
      </c>
      <c r="E828" s="256" t="s">
        <v>995</v>
      </c>
      <c r="F828" s="86" t="s">
        <v>122</v>
      </c>
      <c r="G828" s="86" t="s">
        <v>59</v>
      </c>
      <c r="H828" s="70" t="s">
        <v>113</v>
      </c>
      <c r="I828" s="249">
        <v>50.21</v>
      </c>
      <c r="J828" s="331">
        <f t="shared" si="37"/>
        <v>200</v>
      </c>
      <c r="K828" s="260">
        <v>200</v>
      </c>
      <c r="L828" s="260"/>
      <c r="M828" s="259" t="e">
        <f>IF(K828="nio",0,IF(K828&gt;0,K828*I828/O828,0))*VLOOKUP(B828,'2-Kosten per locatie'!$A$14:$C$21,3,FALSE)</f>
        <v>#DIV/0!</v>
      </c>
      <c r="N828" s="259">
        <f>IF(L828&gt;0,L828*I828/P828,0)*VLOOKUP(B828,'2-Kosten per locatie'!$A$14:$C$21,3,FALSE)</f>
        <v>0</v>
      </c>
      <c r="O828" s="332">
        <f>IF(K828="nio",0,IF(K828&gt;0,VLOOKUP(G828,'3-Productie normen'!A:L,VLOOKUP(K828,'3-Productie normen'!$B$34:$C$41,2,FALSE),FALSE)))</f>
        <v>0</v>
      </c>
      <c r="P828" s="332">
        <f t="shared" si="38"/>
        <v>0</v>
      </c>
      <c r="Q828" s="333"/>
      <c r="S828" s="334">
        <f t="shared" si="39"/>
        <v>10042</v>
      </c>
    </row>
    <row r="829" spans="1:19" ht="14.1" customHeight="1">
      <c r="A829" s="74">
        <v>829</v>
      </c>
      <c r="B829" s="300" t="s">
        <v>34</v>
      </c>
      <c r="C829" s="300" t="s">
        <v>501</v>
      </c>
      <c r="D829" s="86" t="s">
        <v>746</v>
      </c>
      <c r="E829" s="256" t="s">
        <v>996</v>
      </c>
      <c r="F829" s="86" t="s">
        <v>122</v>
      </c>
      <c r="G829" s="86" t="s">
        <v>59</v>
      </c>
      <c r="H829" s="70" t="s">
        <v>113</v>
      </c>
      <c r="I829" s="249">
        <v>20.440000000000001</v>
      </c>
      <c r="J829" s="331">
        <f t="shared" si="37"/>
        <v>200</v>
      </c>
      <c r="K829" s="260">
        <v>200</v>
      </c>
      <c r="L829" s="260"/>
      <c r="M829" s="259" t="e">
        <f>IF(K829="nio",0,IF(K829&gt;0,K829*I829/O829,0))*VLOOKUP(B829,'2-Kosten per locatie'!$A$14:$C$21,3,FALSE)</f>
        <v>#DIV/0!</v>
      </c>
      <c r="N829" s="259">
        <f>IF(L829&gt;0,L829*I829/P829,0)*VLOOKUP(B829,'2-Kosten per locatie'!$A$14:$C$21,3,FALSE)</f>
        <v>0</v>
      </c>
      <c r="O829" s="332">
        <f>IF(K829="nio",0,IF(K829&gt;0,VLOOKUP(G829,'3-Productie normen'!A:L,VLOOKUP(K829,'3-Productie normen'!$B$34:$C$41,2,FALSE),FALSE)))</f>
        <v>0</v>
      </c>
      <c r="P829" s="332">
        <f t="shared" si="38"/>
        <v>0</v>
      </c>
      <c r="Q829" s="333"/>
      <c r="S829" s="334">
        <f t="shared" si="39"/>
        <v>4088.0000000000005</v>
      </c>
    </row>
    <row r="830" spans="1:19" ht="14.1" customHeight="1">
      <c r="A830" s="74">
        <v>830</v>
      </c>
      <c r="B830" s="300" t="s">
        <v>34</v>
      </c>
      <c r="C830" s="300" t="s">
        <v>501</v>
      </c>
      <c r="D830" s="86" t="s">
        <v>746</v>
      </c>
      <c r="E830" s="256" t="s">
        <v>997</v>
      </c>
      <c r="F830" s="86" t="s">
        <v>122</v>
      </c>
      <c r="G830" s="86" t="s">
        <v>59</v>
      </c>
      <c r="H830" s="70" t="s">
        <v>113</v>
      </c>
      <c r="I830" s="249">
        <v>61.44</v>
      </c>
      <c r="J830" s="331">
        <f t="shared" si="37"/>
        <v>200</v>
      </c>
      <c r="K830" s="260">
        <v>200</v>
      </c>
      <c r="L830" s="260"/>
      <c r="M830" s="259" t="e">
        <f>IF(K830="nio",0,IF(K830&gt;0,K830*I830/O830,0))*VLOOKUP(B830,'2-Kosten per locatie'!$A$14:$C$21,3,FALSE)</f>
        <v>#DIV/0!</v>
      </c>
      <c r="N830" s="259">
        <f>IF(L830&gt;0,L830*I830/P830,0)*VLOOKUP(B830,'2-Kosten per locatie'!$A$14:$C$21,3,FALSE)</f>
        <v>0</v>
      </c>
      <c r="O830" s="332">
        <f>IF(K830="nio",0,IF(K830&gt;0,VLOOKUP(G830,'3-Productie normen'!A:L,VLOOKUP(K830,'3-Productie normen'!$B$34:$C$41,2,FALSE),FALSE)))</f>
        <v>0</v>
      </c>
      <c r="P830" s="332">
        <f t="shared" si="38"/>
        <v>0</v>
      </c>
      <c r="Q830" s="333"/>
      <c r="S830" s="334">
        <f t="shared" si="39"/>
        <v>12288</v>
      </c>
    </row>
    <row r="831" spans="1:19" ht="14.1" customHeight="1">
      <c r="A831" s="74">
        <v>831</v>
      </c>
      <c r="B831" s="300" t="s">
        <v>34</v>
      </c>
      <c r="C831" s="300" t="s">
        <v>501</v>
      </c>
      <c r="D831" s="86" t="s">
        <v>769</v>
      </c>
      <c r="E831" s="256" t="s">
        <v>998</v>
      </c>
      <c r="F831" s="86" t="s">
        <v>122</v>
      </c>
      <c r="G831" s="86" t="s">
        <v>59</v>
      </c>
      <c r="H831" s="70" t="s">
        <v>113</v>
      </c>
      <c r="I831" s="249">
        <v>75.209999999999994</v>
      </c>
      <c r="J831" s="331">
        <f t="shared" si="37"/>
        <v>200</v>
      </c>
      <c r="K831" s="260">
        <v>200</v>
      </c>
      <c r="L831" s="260"/>
      <c r="M831" s="259" t="e">
        <f>IF(K831="nio",0,IF(K831&gt;0,K831*I831/O831,0))*VLOOKUP(B831,'2-Kosten per locatie'!$A$14:$C$21,3,FALSE)</f>
        <v>#DIV/0!</v>
      </c>
      <c r="N831" s="259">
        <f>IF(L831&gt;0,L831*I831/P831,0)*VLOOKUP(B831,'2-Kosten per locatie'!$A$14:$C$21,3,FALSE)</f>
        <v>0</v>
      </c>
      <c r="O831" s="332">
        <f>IF(K831="nio",0,IF(K831&gt;0,VLOOKUP(G831,'3-Productie normen'!A:L,VLOOKUP(K831,'3-Productie normen'!$B$34:$C$41,2,FALSE),FALSE)))</f>
        <v>0</v>
      </c>
      <c r="P831" s="332">
        <f t="shared" si="38"/>
        <v>0</v>
      </c>
      <c r="Q831" s="333"/>
      <c r="S831" s="334">
        <f t="shared" si="39"/>
        <v>15041.999999999998</v>
      </c>
    </row>
    <row r="832" spans="1:19" ht="14.1" customHeight="1">
      <c r="A832" s="74">
        <v>832</v>
      </c>
      <c r="B832" s="300" t="s">
        <v>34</v>
      </c>
      <c r="C832" s="300" t="s">
        <v>501</v>
      </c>
      <c r="D832" s="86" t="s">
        <v>769</v>
      </c>
      <c r="E832" s="256" t="s">
        <v>999</v>
      </c>
      <c r="F832" s="86" t="s">
        <v>122</v>
      </c>
      <c r="G832" s="86" t="s">
        <v>59</v>
      </c>
      <c r="H832" s="70" t="s">
        <v>113</v>
      </c>
      <c r="I832" s="249">
        <v>70.260000000000005</v>
      </c>
      <c r="J832" s="331">
        <f t="shared" si="37"/>
        <v>200</v>
      </c>
      <c r="K832" s="260">
        <v>200</v>
      </c>
      <c r="L832" s="260"/>
      <c r="M832" s="259" t="e">
        <f>IF(K832="nio",0,IF(K832&gt;0,K832*I832/O832,0))*VLOOKUP(B832,'2-Kosten per locatie'!$A$14:$C$21,3,FALSE)</f>
        <v>#DIV/0!</v>
      </c>
      <c r="N832" s="259">
        <f>IF(L832&gt;0,L832*I832/P832,0)*VLOOKUP(B832,'2-Kosten per locatie'!$A$14:$C$21,3,FALSE)</f>
        <v>0</v>
      </c>
      <c r="O832" s="332">
        <f>IF(K832="nio",0,IF(K832&gt;0,VLOOKUP(G832,'3-Productie normen'!A:L,VLOOKUP(K832,'3-Productie normen'!$B$34:$C$41,2,FALSE),FALSE)))</f>
        <v>0</v>
      </c>
      <c r="P832" s="332">
        <f t="shared" si="38"/>
        <v>0</v>
      </c>
      <c r="Q832" s="333"/>
      <c r="S832" s="334">
        <f t="shared" si="39"/>
        <v>14052.000000000002</v>
      </c>
    </row>
    <row r="833" spans="1:19" ht="14.1" customHeight="1">
      <c r="A833" s="74">
        <v>833</v>
      </c>
      <c r="B833" s="300" t="s">
        <v>34</v>
      </c>
      <c r="C833" s="300" t="s">
        <v>501</v>
      </c>
      <c r="D833" s="86" t="s">
        <v>769</v>
      </c>
      <c r="E833" s="256" t="s">
        <v>1000</v>
      </c>
      <c r="F833" s="86" t="s">
        <v>122</v>
      </c>
      <c r="G833" s="86" t="s">
        <v>59</v>
      </c>
      <c r="H833" s="70" t="s">
        <v>113</v>
      </c>
      <c r="I833" s="249">
        <v>90.88</v>
      </c>
      <c r="J833" s="331">
        <f t="shared" si="37"/>
        <v>200</v>
      </c>
      <c r="K833" s="260">
        <v>200</v>
      </c>
      <c r="L833" s="260"/>
      <c r="M833" s="259" t="e">
        <f>IF(K833="nio",0,IF(K833&gt;0,K833*I833/O833,0))*VLOOKUP(B833,'2-Kosten per locatie'!$A$14:$C$21,3,FALSE)</f>
        <v>#DIV/0!</v>
      </c>
      <c r="N833" s="259">
        <f>IF(L833&gt;0,L833*I833/P833,0)*VLOOKUP(B833,'2-Kosten per locatie'!$A$14:$C$21,3,FALSE)</f>
        <v>0</v>
      </c>
      <c r="O833" s="332">
        <f>IF(K833="nio",0,IF(K833&gt;0,VLOOKUP(G833,'3-Productie normen'!A:L,VLOOKUP(K833,'3-Productie normen'!$B$34:$C$41,2,FALSE),FALSE)))</f>
        <v>0</v>
      </c>
      <c r="P833" s="332">
        <f t="shared" si="38"/>
        <v>0</v>
      </c>
      <c r="Q833" s="333"/>
      <c r="S833" s="334">
        <f t="shared" si="39"/>
        <v>18176</v>
      </c>
    </row>
    <row r="834" spans="1:19" ht="14.1" customHeight="1">
      <c r="A834" s="74">
        <v>834</v>
      </c>
      <c r="B834" s="300" t="s">
        <v>34</v>
      </c>
      <c r="C834" s="300" t="s">
        <v>501</v>
      </c>
      <c r="D834" s="86" t="s">
        <v>800</v>
      </c>
      <c r="E834" s="256" t="s">
        <v>1001</v>
      </c>
      <c r="F834" s="86" t="s">
        <v>122</v>
      </c>
      <c r="G834" s="86" t="s">
        <v>59</v>
      </c>
      <c r="H834" s="70" t="s">
        <v>113</v>
      </c>
      <c r="I834" s="249">
        <v>132.83000000000001</v>
      </c>
      <c r="J834" s="331">
        <f t="shared" si="37"/>
        <v>200</v>
      </c>
      <c r="K834" s="260">
        <v>200</v>
      </c>
      <c r="L834" s="260"/>
      <c r="M834" s="259" t="e">
        <f>IF(K834="nio",0,IF(K834&gt;0,K834*I834/O834,0))*VLOOKUP(B834,'2-Kosten per locatie'!$A$14:$C$21,3,FALSE)</f>
        <v>#DIV/0!</v>
      </c>
      <c r="N834" s="259">
        <f>IF(L834&gt;0,L834*I834/P834,0)*VLOOKUP(B834,'2-Kosten per locatie'!$A$14:$C$21,3,FALSE)</f>
        <v>0</v>
      </c>
      <c r="O834" s="332">
        <f>IF(K834="nio",0,IF(K834&gt;0,VLOOKUP(G834,'3-Productie normen'!A:L,VLOOKUP(K834,'3-Productie normen'!$B$34:$C$41,2,FALSE),FALSE)))</f>
        <v>0</v>
      </c>
      <c r="P834" s="332">
        <f t="shared" si="38"/>
        <v>0</v>
      </c>
      <c r="Q834" s="333"/>
      <c r="S834" s="334">
        <f t="shared" si="39"/>
        <v>26566.000000000004</v>
      </c>
    </row>
    <row r="835" spans="1:19" ht="14.1" customHeight="1">
      <c r="A835" s="74">
        <v>835</v>
      </c>
      <c r="B835" s="300" t="s">
        <v>34</v>
      </c>
      <c r="C835" s="300" t="s">
        <v>501</v>
      </c>
      <c r="D835" s="86" t="s">
        <v>800</v>
      </c>
      <c r="E835" s="256" t="s">
        <v>1002</v>
      </c>
      <c r="F835" s="86" t="s">
        <v>122</v>
      </c>
      <c r="G835" s="86" t="s">
        <v>59</v>
      </c>
      <c r="H835" s="70" t="s">
        <v>113</v>
      </c>
      <c r="I835" s="249">
        <v>56.29</v>
      </c>
      <c r="J835" s="331">
        <f t="shared" si="37"/>
        <v>200</v>
      </c>
      <c r="K835" s="260">
        <v>200</v>
      </c>
      <c r="L835" s="260"/>
      <c r="M835" s="259" t="e">
        <f>IF(K835="nio",0,IF(K835&gt;0,K835*I835/O835,0))*VLOOKUP(B835,'2-Kosten per locatie'!$A$14:$C$21,3,FALSE)</f>
        <v>#DIV/0!</v>
      </c>
      <c r="N835" s="259">
        <f>IF(L835&gt;0,L835*I835/P835,0)*VLOOKUP(B835,'2-Kosten per locatie'!$A$14:$C$21,3,FALSE)</f>
        <v>0</v>
      </c>
      <c r="O835" s="332">
        <f>IF(K835="nio",0,IF(K835&gt;0,VLOOKUP(G835,'3-Productie normen'!A:L,VLOOKUP(K835,'3-Productie normen'!$B$34:$C$41,2,FALSE),FALSE)))</f>
        <v>0</v>
      </c>
      <c r="P835" s="332">
        <f t="shared" si="38"/>
        <v>0</v>
      </c>
      <c r="Q835" s="333"/>
      <c r="S835" s="334">
        <f t="shared" si="39"/>
        <v>11258</v>
      </c>
    </row>
    <row r="836" spans="1:19" ht="14.1" customHeight="1">
      <c r="A836" s="74">
        <v>836</v>
      </c>
      <c r="B836" s="300" t="s">
        <v>34</v>
      </c>
      <c r="C836" s="300" t="s">
        <v>501</v>
      </c>
      <c r="D836" s="86" t="s">
        <v>800</v>
      </c>
      <c r="E836" s="256" t="s">
        <v>1003</v>
      </c>
      <c r="F836" s="86" t="s">
        <v>122</v>
      </c>
      <c r="G836" s="86" t="s">
        <v>59</v>
      </c>
      <c r="H836" s="70" t="s">
        <v>113</v>
      </c>
      <c r="I836" s="249">
        <v>227.26</v>
      </c>
      <c r="J836" s="331">
        <f t="shared" si="37"/>
        <v>200</v>
      </c>
      <c r="K836" s="260">
        <v>200</v>
      </c>
      <c r="L836" s="260"/>
      <c r="M836" s="259" t="e">
        <f>IF(K836="nio",0,IF(K836&gt;0,K836*I836/O836,0))*VLOOKUP(B836,'2-Kosten per locatie'!$A$14:$C$21,3,FALSE)</f>
        <v>#DIV/0!</v>
      </c>
      <c r="N836" s="259">
        <f>IF(L836&gt;0,L836*I836/P836,0)*VLOOKUP(B836,'2-Kosten per locatie'!$A$14:$C$21,3,FALSE)</f>
        <v>0</v>
      </c>
      <c r="O836" s="332">
        <f>IF(K836="nio",0,IF(K836&gt;0,VLOOKUP(G836,'3-Productie normen'!A:L,VLOOKUP(K836,'3-Productie normen'!$B$34:$C$41,2,FALSE),FALSE)))</f>
        <v>0</v>
      </c>
      <c r="P836" s="332">
        <f t="shared" si="38"/>
        <v>0</v>
      </c>
      <c r="Q836" s="333"/>
      <c r="S836" s="334">
        <f t="shared" si="39"/>
        <v>45452</v>
      </c>
    </row>
    <row r="837" spans="1:19" ht="14.1" customHeight="1">
      <c r="A837" s="74">
        <v>837</v>
      </c>
      <c r="B837" s="300" t="s">
        <v>34</v>
      </c>
      <c r="C837" s="300" t="s">
        <v>501</v>
      </c>
      <c r="D837" s="86" t="s">
        <v>800</v>
      </c>
      <c r="E837" s="256" t="s">
        <v>1004</v>
      </c>
      <c r="F837" s="86" t="s">
        <v>122</v>
      </c>
      <c r="G837" s="86" t="s">
        <v>59</v>
      </c>
      <c r="H837" s="70" t="s">
        <v>113</v>
      </c>
      <c r="I837" s="249">
        <v>64.599999999999994</v>
      </c>
      <c r="J837" s="331">
        <f t="shared" si="37"/>
        <v>200</v>
      </c>
      <c r="K837" s="260">
        <v>200</v>
      </c>
      <c r="L837" s="260"/>
      <c r="M837" s="259" t="e">
        <f>IF(K837="nio",0,IF(K837&gt;0,K837*I837/O837,0))*VLOOKUP(B837,'2-Kosten per locatie'!$A$14:$C$21,3,FALSE)</f>
        <v>#DIV/0!</v>
      </c>
      <c r="N837" s="259">
        <f>IF(L837&gt;0,L837*I837/P837,0)*VLOOKUP(B837,'2-Kosten per locatie'!$A$14:$C$21,3,FALSE)</f>
        <v>0</v>
      </c>
      <c r="O837" s="332">
        <f>IF(K837="nio",0,IF(K837&gt;0,VLOOKUP(G837,'3-Productie normen'!A:L,VLOOKUP(K837,'3-Productie normen'!$B$34:$C$41,2,FALSE),FALSE)))</f>
        <v>0</v>
      </c>
      <c r="P837" s="332">
        <f t="shared" si="38"/>
        <v>0</v>
      </c>
      <c r="Q837" s="333"/>
      <c r="S837" s="334">
        <f t="shared" si="39"/>
        <v>12919.999999999998</v>
      </c>
    </row>
    <row r="838" spans="1:19" ht="14.1" customHeight="1">
      <c r="A838" s="74">
        <v>838</v>
      </c>
      <c r="B838" s="300" t="s">
        <v>34</v>
      </c>
      <c r="C838" s="300" t="s">
        <v>501</v>
      </c>
      <c r="D838" s="86" t="s">
        <v>672</v>
      </c>
      <c r="E838" s="256" t="s">
        <v>1005</v>
      </c>
      <c r="F838" s="86" t="s">
        <v>1006</v>
      </c>
      <c r="G838" s="86" t="s">
        <v>58</v>
      </c>
      <c r="H838" s="70" t="s">
        <v>113</v>
      </c>
      <c r="I838" s="249">
        <v>3.76</v>
      </c>
      <c r="J838" s="331">
        <f t="shared" si="37"/>
        <v>200</v>
      </c>
      <c r="K838" s="260">
        <v>200</v>
      </c>
      <c r="L838" s="260"/>
      <c r="M838" s="259" t="e">
        <f>IF(K838="nio",0,IF(K838&gt;0,K838*I838/O838,0))*VLOOKUP(B838,'2-Kosten per locatie'!$A$14:$C$21,3,FALSE)</f>
        <v>#DIV/0!</v>
      </c>
      <c r="N838" s="259">
        <f>IF(L838&gt;0,L838*I838/P838,0)*VLOOKUP(B838,'2-Kosten per locatie'!$A$14:$C$21,3,FALSE)</f>
        <v>0</v>
      </c>
      <c r="O838" s="332">
        <f>IF(K838="nio",0,IF(K838&gt;0,VLOOKUP(G838,'3-Productie normen'!A:L,VLOOKUP(K838,'3-Productie normen'!$B$34:$C$41,2,FALSE),FALSE)))</f>
        <v>0</v>
      </c>
      <c r="P838" s="332">
        <f t="shared" si="38"/>
        <v>0</v>
      </c>
      <c r="Q838" s="333"/>
      <c r="S838" s="334">
        <f t="shared" si="39"/>
        <v>752</v>
      </c>
    </row>
    <row r="839" spans="1:19" ht="14.1" customHeight="1">
      <c r="A839" s="74">
        <v>839</v>
      </c>
      <c r="B839" s="300" t="s">
        <v>34</v>
      </c>
      <c r="C839" s="300" t="s">
        <v>501</v>
      </c>
      <c r="D839" s="86" t="s">
        <v>683</v>
      </c>
      <c r="E839" s="256" t="s">
        <v>1007</v>
      </c>
      <c r="F839" s="86" t="s">
        <v>1006</v>
      </c>
      <c r="G839" s="86" t="s">
        <v>58</v>
      </c>
      <c r="H839" s="70" t="s">
        <v>113</v>
      </c>
      <c r="I839" s="249">
        <v>3.76</v>
      </c>
      <c r="J839" s="331">
        <f t="shared" si="37"/>
        <v>200</v>
      </c>
      <c r="K839" s="260">
        <v>200</v>
      </c>
      <c r="L839" s="260"/>
      <c r="M839" s="259" t="e">
        <f>IF(K839="nio",0,IF(K839&gt;0,K839*I839/O839,0))*VLOOKUP(B839,'2-Kosten per locatie'!$A$14:$C$21,3,FALSE)</f>
        <v>#DIV/0!</v>
      </c>
      <c r="N839" s="259">
        <f>IF(L839&gt;0,L839*I839/P839,0)*VLOOKUP(B839,'2-Kosten per locatie'!$A$14:$C$21,3,FALSE)</f>
        <v>0</v>
      </c>
      <c r="O839" s="332">
        <f>IF(K839="nio",0,IF(K839&gt;0,VLOOKUP(G839,'3-Productie normen'!A:L,VLOOKUP(K839,'3-Productie normen'!$B$34:$C$41,2,FALSE),FALSE)))</f>
        <v>0</v>
      </c>
      <c r="P839" s="332">
        <f t="shared" si="38"/>
        <v>0</v>
      </c>
      <c r="Q839" s="333"/>
      <c r="S839" s="334">
        <f t="shared" si="39"/>
        <v>752</v>
      </c>
    </row>
    <row r="840" spans="1:19" ht="14.1" customHeight="1">
      <c r="A840" s="74">
        <v>840</v>
      </c>
      <c r="B840" s="300" t="s">
        <v>34</v>
      </c>
      <c r="C840" s="300" t="s">
        <v>501</v>
      </c>
      <c r="D840" s="86" t="s">
        <v>746</v>
      </c>
      <c r="E840" s="256" t="s">
        <v>1008</v>
      </c>
      <c r="F840" s="86" t="s">
        <v>1006</v>
      </c>
      <c r="G840" s="86" t="s">
        <v>58</v>
      </c>
      <c r="H840" s="70" t="s">
        <v>113</v>
      </c>
      <c r="I840" s="249">
        <v>3.76</v>
      </c>
      <c r="J840" s="331">
        <f t="shared" si="37"/>
        <v>200</v>
      </c>
      <c r="K840" s="260">
        <v>200</v>
      </c>
      <c r="L840" s="260"/>
      <c r="M840" s="259" t="e">
        <f>IF(K840="nio",0,IF(K840&gt;0,K840*I840/O840,0))*VLOOKUP(B840,'2-Kosten per locatie'!$A$14:$C$21,3,FALSE)</f>
        <v>#DIV/0!</v>
      </c>
      <c r="N840" s="259">
        <f>IF(L840&gt;0,L840*I840/P840,0)*VLOOKUP(B840,'2-Kosten per locatie'!$A$14:$C$21,3,FALSE)</f>
        <v>0</v>
      </c>
      <c r="O840" s="332">
        <f>IF(K840="nio",0,IF(K840&gt;0,VLOOKUP(G840,'3-Productie normen'!A:L,VLOOKUP(K840,'3-Productie normen'!$B$34:$C$41,2,FALSE),FALSE)))</f>
        <v>0</v>
      </c>
      <c r="P840" s="332">
        <f t="shared" si="38"/>
        <v>0</v>
      </c>
      <c r="Q840" s="333"/>
      <c r="S840" s="334">
        <f t="shared" si="39"/>
        <v>752</v>
      </c>
    </row>
    <row r="841" spans="1:19" ht="14.1" customHeight="1">
      <c r="A841" s="74">
        <v>841</v>
      </c>
      <c r="B841" s="300" t="s">
        <v>34</v>
      </c>
      <c r="C841" s="300" t="s">
        <v>501</v>
      </c>
      <c r="D841" s="86" t="s">
        <v>769</v>
      </c>
      <c r="E841" s="256" t="s">
        <v>1009</v>
      </c>
      <c r="F841" s="86" t="s">
        <v>1006</v>
      </c>
      <c r="G841" s="86" t="s">
        <v>58</v>
      </c>
      <c r="H841" s="70" t="s">
        <v>113</v>
      </c>
      <c r="I841" s="249">
        <v>3.76</v>
      </c>
      <c r="J841" s="331">
        <f t="shared" si="37"/>
        <v>200</v>
      </c>
      <c r="K841" s="260">
        <v>200</v>
      </c>
      <c r="L841" s="260"/>
      <c r="M841" s="259" t="e">
        <f>IF(K841="nio",0,IF(K841&gt;0,K841*I841/O841,0))*VLOOKUP(B841,'2-Kosten per locatie'!$A$14:$C$21,3,FALSE)</f>
        <v>#DIV/0!</v>
      </c>
      <c r="N841" s="259">
        <f>IF(L841&gt;0,L841*I841/P841,0)*VLOOKUP(B841,'2-Kosten per locatie'!$A$14:$C$21,3,FALSE)</f>
        <v>0</v>
      </c>
      <c r="O841" s="332">
        <f>IF(K841="nio",0,IF(K841&gt;0,VLOOKUP(G841,'3-Productie normen'!A:L,VLOOKUP(K841,'3-Productie normen'!$B$34:$C$41,2,FALSE),FALSE)))</f>
        <v>0</v>
      </c>
      <c r="P841" s="332">
        <f t="shared" si="38"/>
        <v>0</v>
      </c>
      <c r="Q841" s="333"/>
      <c r="S841" s="334">
        <f t="shared" si="39"/>
        <v>752</v>
      </c>
    </row>
    <row r="842" spans="1:19" ht="14.1" customHeight="1">
      <c r="A842" s="74">
        <v>842</v>
      </c>
      <c r="B842" s="300" t="s">
        <v>34</v>
      </c>
      <c r="C842" s="300" t="s">
        <v>501</v>
      </c>
      <c r="D842" s="86" t="s">
        <v>502</v>
      </c>
      <c r="E842" s="256" t="s">
        <v>1010</v>
      </c>
      <c r="F842" s="86" t="s">
        <v>139</v>
      </c>
      <c r="G842" s="86" t="s">
        <v>58</v>
      </c>
      <c r="H842" s="70" t="s">
        <v>113</v>
      </c>
      <c r="I842" s="249">
        <v>18.75</v>
      </c>
      <c r="J842" s="331">
        <f t="shared" ref="J842:J905" si="40">SUM(K842:L842)</f>
        <v>200</v>
      </c>
      <c r="K842" s="260">
        <v>200</v>
      </c>
      <c r="L842" s="260"/>
      <c r="M842" s="259" t="e">
        <f>IF(K842="nio",0,IF(K842&gt;0,K842*I842/O842,0))*VLOOKUP(B842,'2-Kosten per locatie'!$A$14:$C$21,3,FALSE)</f>
        <v>#DIV/0!</v>
      </c>
      <c r="N842" s="259">
        <f>IF(L842&gt;0,L842*I842/P842,0)*VLOOKUP(B842,'2-Kosten per locatie'!$A$14:$C$21,3,FALSE)</f>
        <v>0</v>
      </c>
      <c r="O842" s="332">
        <f>IF(K842="nio",0,IF(K842&gt;0,VLOOKUP(G842,'3-Productie normen'!A:L,VLOOKUP(K842,'3-Productie normen'!$B$34:$C$41,2,FALSE),FALSE)))</f>
        <v>0</v>
      </c>
      <c r="P842" s="332">
        <f t="shared" ref="P842:P905" si="41">IF(L842&gt;0,O842*$P$8,0)</f>
        <v>0</v>
      </c>
      <c r="Q842" s="333"/>
      <c r="S842" s="334">
        <f t="shared" si="39"/>
        <v>3750</v>
      </c>
    </row>
    <row r="843" spans="1:19" ht="14.1" customHeight="1">
      <c r="A843" s="74">
        <v>843</v>
      </c>
      <c r="B843" s="300" t="s">
        <v>34</v>
      </c>
      <c r="C843" s="300" t="s">
        <v>501</v>
      </c>
      <c r="D843" s="86" t="s">
        <v>538</v>
      </c>
      <c r="E843" s="256" t="s">
        <v>1011</v>
      </c>
      <c r="F843" s="86" t="s">
        <v>139</v>
      </c>
      <c r="G843" s="86" t="s">
        <v>58</v>
      </c>
      <c r="H843" s="70" t="s">
        <v>113</v>
      </c>
      <c r="I843" s="249">
        <v>7.26</v>
      </c>
      <c r="J843" s="331">
        <f t="shared" si="40"/>
        <v>200</v>
      </c>
      <c r="K843" s="260">
        <v>200</v>
      </c>
      <c r="L843" s="260"/>
      <c r="M843" s="259" t="e">
        <f>IF(K843="nio",0,IF(K843&gt;0,K843*I843/O843,0))*VLOOKUP(B843,'2-Kosten per locatie'!$A$14:$C$21,3,FALSE)</f>
        <v>#DIV/0!</v>
      </c>
      <c r="N843" s="259">
        <f>IF(L843&gt;0,L843*I843/P843,0)*VLOOKUP(B843,'2-Kosten per locatie'!$A$14:$C$21,3,FALSE)</f>
        <v>0</v>
      </c>
      <c r="O843" s="332">
        <f>IF(K843="nio",0,IF(K843&gt;0,VLOOKUP(G843,'3-Productie normen'!A:L,VLOOKUP(K843,'3-Productie normen'!$B$34:$C$41,2,FALSE),FALSE)))</f>
        <v>0</v>
      </c>
      <c r="P843" s="332">
        <f t="shared" si="41"/>
        <v>0</v>
      </c>
      <c r="Q843" s="333"/>
      <c r="S843" s="334">
        <f t="shared" si="39"/>
        <v>1452</v>
      </c>
    </row>
    <row r="844" spans="1:19" ht="14.1" customHeight="1">
      <c r="A844" s="74">
        <v>844</v>
      </c>
      <c r="B844" s="300" t="s">
        <v>34</v>
      </c>
      <c r="C844" s="300" t="s">
        <v>501</v>
      </c>
      <c r="D844" s="86" t="s">
        <v>578</v>
      </c>
      <c r="E844" s="256" t="s">
        <v>1012</v>
      </c>
      <c r="F844" s="86" t="s">
        <v>139</v>
      </c>
      <c r="G844" s="86" t="s">
        <v>59</v>
      </c>
      <c r="H844" s="70" t="s">
        <v>113</v>
      </c>
      <c r="I844" s="249">
        <v>41.88</v>
      </c>
      <c r="J844" s="331">
        <f t="shared" si="40"/>
        <v>200</v>
      </c>
      <c r="K844" s="260">
        <v>200</v>
      </c>
      <c r="L844" s="260"/>
      <c r="M844" s="259" t="e">
        <f>IF(K844="nio",0,IF(K844&gt;0,K844*I844/O844,0))*VLOOKUP(B844,'2-Kosten per locatie'!$A$14:$C$21,3,FALSE)</f>
        <v>#DIV/0!</v>
      </c>
      <c r="N844" s="259">
        <f>IF(L844&gt;0,L844*I844/P844,0)*VLOOKUP(B844,'2-Kosten per locatie'!$A$14:$C$21,3,FALSE)</f>
        <v>0</v>
      </c>
      <c r="O844" s="332">
        <f>IF(K844="nio",0,IF(K844&gt;0,VLOOKUP(G844,'3-Productie normen'!A:L,VLOOKUP(K844,'3-Productie normen'!$B$34:$C$41,2,FALSE),FALSE)))</f>
        <v>0</v>
      </c>
      <c r="P844" s="332">
        <f t="shared" si="41"/>
        <v>0</v>
      </c>
      <c r="Q844" s="333"/>
      <c r="S844" s="334">
        <f t="shared" si="39"/>
        <v>8376</v>
      </c>
    </row>
    <row r="845" spans="1:19" ht="14.1" customHeight="1">
      <c r="A845" s="74">
        <v>845</v>
      </c>
      <c r="B845" s="300" t="s">
        <v>34</v>
      </c>
      <c r="C845" s="300" t="s">
        <v>501</v>
      </c>
      <c r="D845" s="86" t="s">
        <v>600</v>
      </c>
      <c r="E845" s="256" t="s">
        <v>1013</v>
      </c>
      <c r="F845" s="86" t="s">
        <v>139</v>
      </c>
      <c r="G845" s="86" t="s">
        <v>59</v>
      </c>
      <c r="H845" s="70" t="s">
        <v>113</v>
      </c>
      <c r="I845" s="249">
        <v>66.81</v>
      </c>
      <c r="J845" s="331">
        <f t="shared" si="40"/>
        <v>200</v>
      </c>
      <c r="K845" s="260">
        <v>200</v>
      </c>
      <c r="L845" s="260"/>
      <c r="M845" s="259" t="e">
        <f>IF(K845="nio",0,IF(K845&gt;0,K845*I845/O845,0))*VLOOKUP(B845,'2-Kosten per locatie'!$A$14:$C$21,3,FALSE)</f>
        <v>#DIV/0!</v>
      </c>
      <c r="N845" s="259">
        <f>IF(L845&gt;0,L845*I845/P845,0)*VLOOKUP(B845,'2-Kosten per locatie'!$A$14:$C$21,3,FALSE)</f>
        <v>0</v>
      </c>
      <c r="O845" s="332">
        <f>IF(K845="nio",0,IF(K845&gt;0,VLOOKUP(G845,'3-Productie normen'!A:L,VLOOKUP(K845,'3-Productie normen'!$B$34:$C$41,2,FALSE),FALSE)))</f>
        <v>0</v>
      </c>
      <c r="P845" s="332">
        <f t="shared" si="41"/>
        <v>0</v>
      </c>
      <c r="Q845" s="333"/>
      <c r="S845" s="334">
        <f t="shared" si="39"/>
        <v>13362</v>
      </c>
    </row>
    <row r="846" spans="1:19" ht="14.1" customHeight="1">
      <c r="A846" s="74">
        <v>846</v>
      </c>
      <c r="B846" s="300" t="s">
        <v>34</v>
      </c>
      <c r="C846" s="300" t="s">
        <v>501</v>
      </c>
      <c r="D846" s="86" t="s">
        <v>600</v>
      </c>
      <c r="E846" s="256" t="s">
        <v>1014</v>
      </c>
      <c r="F846" s="86" t="s">
        <v>139</v>
      </c>
      <c r="G846" s="86" t="s">
        <v>58</v>
      </c>
      <c r="H846" s="70" t="s">
        <v>113</v>
      </c>
      <c r="I846" s="249">
        <v>32.01</v>
      </c>
      <c r="J846" s="331">
        <f t="shared" si="40"/>
        <v>200</v>
      </c>
      <c r="K846" s="260">
        <v>200</v>
      </c>
      <c r="L846" s="260"/>
      <c r="M846" s="259" t="e">
        <f>IF(K846="nio",0,IF(K846&gt;0,K846*I846/O846,0))*VLOOKUP(B846,'2-Kosten per locatie'!$A$14:$C$21,3,FALSE)</f>
        <v>#DIV/0!</v>
      </c>
      <c r="N846" s="259">
        <f>IF(L846&gt;0,L846*I846/P846,0)*VLOOKUP(B846,'2-Kosten per locatie'!$A$14:$C$21,3,FALSE)</f>
        <v>0</v>
      </c>
      <c r="O846" s="332">
        <f>IF(K846="nio",0,IF(K846&gt;0,VLOOKUP(G846,'3-Productie normen'!A:L,VLOOKUP(K846,'3-Productie normen'!$B$34:$C$41,2,FALSE),FALSE)))</f>
        <v>0</v>
      </c>
      <c r="P846" s="332">
        <f t="shared" si="41"/>
        <v>0</v>
      </c>
      <c r="Q846" s="333"/>
      <c r="S846" s="334">
        <f t="shared" si="39"/>
        <v>6402</v>
      </c>
    </row>
    <row r="847" spans="1:19" ht="14.1" customHeight="1">
      <c r="A847" s="74">
        <v>847</v>
      </c>
      <c r="B847" s="300" t="s">
        <v>34</v>
      </c>
      <c r="C847" s="300" t="s">
        <v>501</v>
      </c>
      <c r="D847" s="86" t="s">
        <v>618</v>
      </c>
      <c r="E847" s="256" t="s">
        <v>1015</v>
      </c>
      <c r="F847" s="86" t="s">
        <v>139</v>
      </c>
      <c r="G847" s="86" t="s">
        <v>58</v>
      </c>
      <c r="H847" s="70" t="s">
        <v>113</v>
      </c>
      <c r="I847" s="249">
        <v>40.69</v>
      </c>
      <c r="J847" s="331">
        <f t="shared" si="40"/>
        <v>200</v>
      </c>
      <c r="K847" s="260">
        <v>200</v>
      </c>
      <c r="L847" s="260"/>
      <c r="M847" s="259" t="e">
        <f>IF(K847="nio",0,IF(K847&gt;0,K847*I847/O847,0))*VLOOKUP(B847,'2-Kosten per locatie'!$A$14:$C$21,3,FALSE)</f>
        <v>#DIV/0!</v>
      </c>
      <c r="N847" s="259">
        <f>IF(L847&gt;0,L847*I847/P847,0)*VLOOKUP(B847,'2-Kosten per locatie'!$A$14:$C$21,3,FALSE)</f>
        <v>0</v>
      </c>
      <c r="O847" s="332">
        <f>IF(K847="nio",0,IF(K847&gt;0,VLOOKUP(G847,'3-Productie normen'!A:L,VLOOKUP(K847,'3-Productie normen'!$B$34:$C$41,2,FALSE),FALSE)))</f>
        <v>0</v>
      </c>
      <c r="P847" s="332">
        <f t="shared" si="41"/>
        <v>0</v>
      </c>
      <c r="Q847" s="333"/>
      <c r="S847" s="334">
        <f t="shared" si="39"/>
        <v>8138</v>
      </c>
    </row>
    <row r="848" spans="1:19" ht="14.1" customHeight="1">
      <c r="A848" s="74">
        <v>848</v>
      </c>
      <c r="B848" s="300" t="s">
        <v>34</v>
      </c>
      <c r="C848" s="300" t="s">
        <v>501</v>
      </c>
      <c r="D848" s="86" t="s">
        <v>647</v>
      </c>
      <c r="E848" s="256" t="s">
        <v>1016</v>
      </c>
      <c r="F848" s="86" t="s">
        <v>139</v>
      </c>
      <c r="G848" s="86" t="s">
        <v>58</v>
      </c>
      <c r="H848" s="70" t="s">
        <v>113</v>
      </c>
      <c r="I848" s="249">
        <v>40.69</v>
      </c>
      <c r="J848" s="331">
        <f t="shared" si="40"/>
        <v>200</v>
      </c>
      <c r="K848" s="260">
        <v>200</v>
      </c>
      <c r="L848" s="260"/>
      <c r="M848" s="259" t="e">
        <f>IF(K848="nio",0,IF(K848&gt;0,K848*I848/O848,0))*VLOOKUP(B848,'2-Kosten per locatie'!$A$14:$C$21,3,FALSE)</f>
        <v>#DIV/0!</v>
      </c>
      <c r="N848" s="259">
        <f>IF(L848&gt;0,L848*I848/P848,0)*VLOOKUP(B848,'2-Kosten per locatie'!$A$14:$C$21,3,FALSE)</f>
        <v>0</v>
      </c>
      <c r="O848" s="332">
        <f>IF(K848="nio",0,IF(K848&gt;0,VLOOKUP(G848,'3-Productie normen'!A:L,VLOOKUP(K848,'3-Productie normen'!$B$34:$C$41,2,FALSE),FALSE)))</f>
        <v>0</v>
      </c>
      <c r="P848" s="332">
        <f t="shared" si="41"/>
        <v>0</v>
      </c>
      <c r="Q848" s="333"/>
      <c r="S848" s="334">
        <f t="shared" si="39"/>
        <v>8138</v>
      </c>
    </row>
    <row r="849" spans="1:19" ht="14.1" customHeight="1">
      <c r="A849" s="74">
        <v>849</v>
      </c>
      <c r="B849" s="300" t="s">
        <v>34</v>
      </c>
      <c r="C849" s="300" t="s">
        <v>501</v>
      </c>
      <c r="D849" s="86" t="s">
        <v>502</v>
      </c>
      <c r="E849" s="256" t="s">
        <v>1017</v>
      </c>
      <c r="F849" s="86" t="s">
        <v>139</v>
      </c>
      <c r="G849" s="86" t="s">
        <v>58</v>
      </c>
      <c r="H849" s="70" t="s">
        <v>113</v>
      </c>
      <c r="I849" s="249">
        <v>48.03</v>
      </c>
      <c r="J849" s="331">
        <f t="shared" si="40"/>
        <v>200</v>
      </c>
      <c r="K849" s="260">
        <v>200</v>
      </c>
      <c r="L849" s="260"/>
      <c r="M849" s="259" t="e">
        <f>IF(K849="nio",0,IF(K849&gt;0,K849*I849/O849,0))*VLOOKUP(B849,'2-Kosten per locatie'!$A$14:$C$21,3,FALSE)</f>
        <v>#DIV/0!</v>
      </c>
      <c r="N849" s="259">
        <f>IF(L849&gt;0,L849*I849/P849,0)*VLOOKUP(B849,'2-Kosten per locatie'!$A$14:$C$21,3,FALSE)</f>
        <v>0</v>
      </c>
      <c r="O849" s="332">
        <f>IF(K849="nio",0,IF(K849&gt;0,VLOOKUP(G849,'3-Productie normen'!A:L,VLOOKUP(K849,'3-Productie normen'!$B$34:$C$41,2,FALSE),FALSE)))</f>
        <v>0</v>
      </c>
      <c r="P849" s="332">
        <f t="shared" si="41"/>
        <v>0</v>
      </c>
      <c r="Q849" s="333"/>
      <c r="S849" s="334">
        <f t="shared" si="39"/>
        <v>9606</v>
      </c>
    </row>
    <row r="850" spans="1:19" ht="14.1" customHeight="1">
      <c r="A850" s="74">
        <v>850</v>
      </c>
      <c r="B850" s="300" t="s">
        <v>34</v>
      </c>
      <c r="C850" s="300" t="s">
        <v>501</v>
      </c>
      <c r="D850" s="86" t="s">
        <v>538</v>
      </c>
      <c r="E850" s="256" t="s">
        <v>1018</v>
      </c>
      <c r="F850" s="86" t="s">
        <v>139</v>
      </c>
      <c r="G850" s="86" t="s">
        <v>59</v>
      </c>
      <c r="H850" s="70" t="s">
        <v>113</v>
      </c>
      <c r="I850" s="249">
        <v>9.69</v>
      </c>
      <c r="J850" s="331">
        <f t="shared" si="40"/>
        <v>200</v>
      </c>
      <c r="K850" s="260">
        <v>200</v>
      </c>
      <c r="L850" s="260"/>
      <c r="M850" s="259" t="e">
        <f>IF(K850="nio",0,IF(K850&gt;0,K850*I850/O850,0))*VLOOKUP(B850,'2-Kosten per locatie'!$A$14:$C$21,3,FALSE)</f>
        <v>#DIV/0!</v>
      </c>
      <c r="N850" s="259">
        <f>IF(L850&gt;0,L850*I850/P850,0)*VLOOKUP(B850,'2-Kosten per locatie'!$A$14:$C$21,3,FALSE)</f>
        <v>0</v>
      </c>
      <c r="O850" s="332">
        <f>IF(K850="nio",0,IF(K850&gt;0,VLOOKUP(G850,'3-Productie normen'!A:L,VLOOKUP(K850,'3-Productie normen'!$B$34:$C$41,2,FALSE),FALSE)))</f>
        <v>0</v>
      </c>
      <c r="P850" s="332">
        <f t="shared" si="41"/>
        <v>0</v>
      </c>
      <c r="Q850" s="333"/>
      <c r="S850" s="334">
        <f t="shared" si="39"/>
        <v>1938</v>
      </c>
    </row>
    <row r="851" spans="1:19" ht="14.1" customHeight="1">
      <c r="A851" s="74">
        <v>851</v>
      </c>
      <c r="B851" s="300" t="s">
        <v>34</v>
      </c>
      <c r="C851" s="300" t="s">
        <v>501</v>
      </c>
      <c r="D851" s="86" t="s">
        <v>538</v>
      </c>
      <c r="E851" s="256" t="s">
        <v>1019</v>
      </c>
      <c r="F851" s="86" t="s">
        <v>139</v>
      </c>
      <c r="G851" s="86" t="s">
        <v>58</v>
      </c>
      <c r="H851" s="70" t="s">
        <v>113</v>
      </c>
      <c r="I851" s="249">
        <v>14.69</v>
      </c>
      <c r="J851" s="331">
        <f t="shared" si="40"/>
        <v>200</v>
      </c>
      <c r="K851" s="260">
        <v>200</v>
      </c>
      <c r="L851" s="260"/>
      <c r="M851" s="259" t="e">
        <f>IF(K851="nio",0,IF(K851&gt;0,K851*I851/O851,0))*VLOOKUP(B851,'2-Kosten per locatie'!$A$14:$C$21,3,FALSE)</f>
        <v>#DIV/0!</v>
      </c>
      <c r="N851" s="259">
        <f>IF(L851&gt;0,L851*I851/P851,0)*VLOOKUP(B851,'2-Kosten per locatie'!$A$14:$C$21,3,FALSE)</f>
        <v>0</v>
      </c>
      <c r="O851" s="332">
        <f>IF(K851="nio",0,IF(K851&gt;0,VLOOKUP(G851,'3-Productie normen'!A:L,VLOOKUP(K851,'3-Productie normen'!$B$34:$C$41,2,FALSE),FALSE)))</f>
        <v>0</v>
      </c>
      <c r="P851" s="332">
        <f t="shared" si="41"/>
        <v>0</v>
      </c>
      <c r="Q851" s="333"/>
      <c r="S851" s="334">
        <f t="shared" si="39"/>
        <v>2938</v>
      </c>
    </row>
    <row r="852" spans="1:19" ht="14.1" customHeight="1">
      <c r="A852" s="74">
        <v>852</v>
      </c>
      <c r="B852" s="300" t="s">
        <v>34</v>
      </c>
      <c r="C852" s="300" t="s">
        <v>501</v>
      </c>
      <c r="D852" s="86" t="s">
        <v>502</v>
      </c>
      <c r="E852" s="256" t="s">
        <v>1020</v>
      </c>
      <c r="F852" s="86" t="s">
        <v>112</v>
      </c>
      <c r="G852" s="86" t="s">
        <v>58</v>
      </c>
      <c r="H852" s="70" t="s">
        <v>113</v>
      </c>
      <c r="I852" s="249">
        <v>5.38</v>
      </c>
      <c r="J852" s="331">
        <f t="shared" si="40"/>
        <v>200</v>
      </c>
      <c r="K852" s="260">
        <v>200</v>
      </c>
      <c r="L852" s="260"/>
      <c r="M852" s="259" t="e">
        <f>IF(K852="nio",0,IF(K852&gt;0,K852*I852/O852,0))*VLOOKUP(B852,'2-Kosten per locatie'!$A$14:$C$21,3,FALSE)</f>
        <v>#DIV/0!</v>
      </c>
      <c r="N852" s="259">
        <f>IF(L852&gt;0,L852*I852/P852,0)*VLOOKUP(B852,'2-Kosten per locatie'!$A$14:$C$21,3,FALSE)</f>
        <v>0</v>
      </c>
      <c r="O852" s="332">
        <f>IF(K852="nio",0,IF(K852&gt;0,VLOOKUP(G852,'3-Productie normen'!A:L,VLOOKUP(K852,'3-Productie normen'!$B$34:$C$41,2,FALSE),FALSE)))</f>
        <v>0</v>
      </c>
      <c r="P852" s="332">
        <f t="shared" si="41"/>
        <v>0</v>
      </c>
      <c r="Q852" s="333"/>
      <c r="S852" s="334">
        <f t="shared" si="39"/>
        <v>1076</v>
      </c>
    </row>
    <row r="853" spans="1:19" ht="14.1" customHeight="1">
      <c r="A853" s="74">
        <v>853</v>
      </c>
      <c r="B853" s="300" t="s">
        <v>34</v>
      </c>
      <c r="C853" s="300" t="s">
        <v>501</v>
      </c>
      <c r="D853" s="86" t="s">
        <v>538</v>
      </c>
      <c r="E853" s="256" t="s">
        <v>1021</v>
      </c>
      <c r="F853" s="86" t="s">
        <v>112</v>
      </c>
      <c r="G853" s="86" t="s">
        <v>58</v>
      </c>
      <c r="H853" s="70" t="s">
        <v>113</v>
      </c>
      <c r="I853" s="249">
        <v>6.72</v>
      </c>
      <c r="J853" s="331">
        <f t="shared" si="40"/>
        <v>200</v>
      </c>
      <c r="K853" s="260">
        <v>200</v>
      </c>
      <c r="L853" s="260"/>
      <c r="M853" s="259" t="e">
        <f>IF(K853="nio",0,IF(K853&gt;0,K853*I853/O853,0))*VLOOKUP(B853,'2-Kosten per locatie'!$A$14:$C$21,3,FALSE)</f>
        <v>#DIV/0!</v>
      </c>
      <c r="N853" s="259">
        <f>IF(L853&gt;0,L853*I853/P853,0)*VLOOKUP(B853,'2-Kosten per locatie'!$A$14:$C$21,3,FALSE)</f>
        <v>0</v>
      </c>
      <c r="O853" s="332">
        <f>IF(K853="nio",0,IF(K853&gt;0,VLOOKUP(G853,'3-Productie normen'!A:L,VLOOKUP(K853,'3-Productie normen'!$B$34:$C$41,2,FALSE),FALSE)))</f>
        <v>0</v>
      </c>
      <c r="P853" s="332">
        <f t="shared" si="41"/>
        <v>0</v>
      </c>
      <c r="Q853" s="333"/>
      <c r="S853" s="334">
        <f t="shared" si="39"/>
        <v>1344</v>
      </c>
    </row>
    <row r="854" spans="1:19" ht="14.1" customHeight="1">
      <c r="A854" s="74">
        <v>854</v>
      </c>
      <c r="B854" s="300" t="s">
        <v>34</v>
      </c>
      <c r="C854" s="300" t="s">
        <v>501</v>
      </c>
      <c r="D854" s="86" t="s">
        <v>578</v>
      </c>
      <c r="E854" s="256" t="s">
        <v>1022</v>
      </c>
      <c r="F854" s="86" t="s">
        <v>139</v>
      </c>
      <c r="G854" s="86" t="s">
        <v>58</v>
      </c>
      <c r="H854" s="70" t="s">
        <v>113</v>
      </c>
      <c r="I854" s="249">
        <v>34.25</v>
      </c>
      <c r="J854" s="331">
        <f t="shared" si="40"/>
        <v>200</v>
      </c>
      <c r="K854" s="260">
        <v>200</v>
      </c>
      <c r="L854" s="260"/>
      <c r="M854" s="259" t="e">
        <f>IF(K854="nio",0,IF(K854&gt;0,K854*I854/O854,0))*VLOOKUP(B854,'2-Kosten per locatie'!$A$14:$C$21,3,FALSE)</f>
        <v>#DIV/0!</v>
      </c>
      <c r="N854" s="259">
        <f>IF(L854&gt;0,L854*I854/P854,0)*VLOOKUP(B854,'2-Kosten per locatie'!$A$14:$C$21,3,FALSE)</f>
        <v>0</v>
      </c>
      <c r="O854" s="332">
        <f>IF(K854="nio",0,IF(K854&gt;0,VLOOKUP(G854,'3-Productie normen'!A:L,VLOOKUP(K854,'3-Productie normen'!$B$34:$C$41,2,FALSE),FALSE)))</f>
        <v>0</v>
      </c>
      <c r="P854" s="332">
        <f t="shared" si="41"/>
        <v>0</v>
      </c>
      <c r="Q854" s="333"/>
      <c r="S854" s="334">
        <f t="shared" si="39"/>
        <v>6850</v>
      </c>
    </row>
    <row r="855" spans="1:19" ht="14.1" customHeight="1">
      <c r="A855" s="74">
        <v>855</v>
      </c>
      <c r="B855" s="300" t="s">
        <v>34</v>
      </c>
      <c r="C855" s="300" t="s">
        <v>501</v>
      </c>
      <c r="D855" s="86" t="s">
        <v>600</v>
      </c>
      <c r="E855" s="256" t="s">
        <v>1023</v>
      </c>
      <c r="F855" s="86" t="s">
        <v>139</v>
      </c>
      <c r="G855" s="86" t="s">
        <v>59</v>
      </c>
      <c r="H855" s="70" t="s">
        <v>113</v>
      </c>
      <c r="I855" s="249">
        <v>50.7</v>
      </c>
      <c r="J855" s="331">
        <f t="shared" si="40"/>
        <v>200</v>
      </c>
      <c r="K855" s="260">
        <v>200</v>
      </c>
      <c r="L855" s="260"/>
      <c r="M855" s="259" t="e">
        <f>IF(K855="nio",0,IF(K855&gt;0,K855*I855/O855,0))*VLOOKUP(B855,'2-Kosten per locatie'!$A$14:$C$21,3,FALSE)</f>
        <v>#DIV/0!</v>
      </c>
      <c r="N855" s="259">
        <f>IF(L855&gt;0,L855*I855/P855,0)*VLOOKUP(B855,'2-Kosten per locatie'!$A$14:$C$21,3,FALSE)</f>
        <v>0</v>
      </c>
      <c r="O855" s="332">
        <f>IF(K855="nio",0,IF(K855&gt;0,VLOOKUP(G855,'3-Productie normen'!A:L,VLOOKUP(K855,'3-Productie normen'!$B$34:$C$41,2,FALSE),FALSE)))</f>
        <v>0</v>
      </c>
      <c r="P855" s="332">
        <f t="shared" si="41"/>
        <v>0</v>
      </c>
      <c r="Q855" s="333"/>
      <c r="S855" s="334">
        <f t="shared" si="39"/>
        <v>10140</v>
      </c>
    </row>
    <row r="856" spans="1:19" ht="14.1" customHeight="1">
      <c r="A856" s="74">
        <v>856</v>
      </c>
      <c r="B856" s="300" t="s">
        <v>34</v>
      </c>
      <c r="C856" s="300" t="s">
        <v>501</v>
      </c>
      <c r="D856" s="86" t="s">
        <v>600</v>
      </c>
      <c r="E856" s="256" t="s">
        <v>1024</v>
      </c>
      <c r="F856" s="86" t="s">
        <v>139</v>
      </c>
      <c r="G856" s="86" t="s">
        <v>58</v>
      </c>
      <c r="H856" s="70" t="s">
        <v>113</v>
      </c>
      <c r="I856" s="249">
        <v>31.61</v>
      </c>
      <c r="J856" s="331">
        <f t="shared" si="40"/>
        <v>200</v>
      </c>
      <c r="K856" s="260">
        <v>200</v>
      </c>
      <c r="L856" s="260"/>
      <c r="M856" s="259" t="e">
        <f>IF(K856="nio",0,IF(K856&gt;0,K856*I856/O856,0))*VLOOKUP(B856,'2-Kosten per locatie'!$A$14:$C$21,3,FALSE)</f>
        <v>#DIV/0!</v>
      </c>
      <c r="N856" s="259">
        <f>IF(L856&gt;0,L856*I856/P856,0)*VLOOKUP(B856,'2-Kosten per locatie'!$A$14:$C$21,3,FALSE)</f>
        <v>0</v>
      </c>
      <c r="O856" s="332">
        <f>IF(K856="nio",0,IF(K856&gt;0,VLOOKUP(G856,'3-Productie normen'!A:L,VLOOKUP(K856,'3-Productie normen'!$B$34:$C$41,2,FALSE),FALSE)))</f>
        <v>0</v>
      </c>
      <c r="P856" s="332">
        <f t="shared" si="41"/>
        <v>0</v>
      </c>
      <c r="Q856" s="333"/>
      <c r="S856" s="334">
        <f t="shared" si="39"/>
        <v>6322</v>
      </c>
    </row>
    <row r="857" spans="1:19" ht="14.1" customHeight="1">
      <c r="A857" s="74">
        <v>857</v>
      </c>
      <c r="B857" s="300" t="s">
        <v>34</v>
      </c>
      <c r="C857" s="300" t="s">
        <v>501</v>
      </c>
      <c r="D857" s="86" t="s">
        <v>618</v>
      </c>
      <c r="E857" s="256" t="s">
        <v>1025</v>
      </c>
      <c r="F857" s="86" t="s">
        <v>139</v>
      </c>
      <c r="G857" s="86" t="s">
        <v>59</v>
      </c>
      <c r="H857" s="70" t="s">
        <v>113</v>
      </c>
      <c r="I857" s="249">
        <v>55.35</v>
      </c>
      <c r="J857" s="331">
        <f t="shared" si="40"/>
        <v>200</v>
      </c>
      <c r="K857" s="260">
        <v>200</v>
      </c>
      <c r="L857" s="260"/>
      <c r="M857" s="259" t="e">
        <f>IF(K857="nio",0,IF(K857&gt;0,K857*I857/O857,0))*VLOOKUP(B857,'2-Kosten per locatie'!$A$14:$C$21,3,FALSE)</f>
        <v>#DIV/0!</v>
      </c>
      <c r="N857" s="259">
        <f>IF(L857&gt;0,L857*I857/P857,0)*VLOOKUP(B857,'2-Kosten per locatie'!$A$14:$C$21,3,FALSE)</f>
        <v>0</v>
      </c>
      <c r="O857" s="332">
        <f>IF(K857="nio",0,IF(K857&gt;0,VLOOKUP(G857,'3-Productie normen'!A:L,VLOOKUP(K857,'3-Productie normen'!$B$34:$C$41,2,FALSE),FALSE)))</f>
        <v>0</v>
      </c>
      <c r="P857" s="332">
        <f t="shared" si="41"/>
        <v>0</v>
      </c>
      <c r="Q857" s="333"/>
      <c r="S857" s="334">
        <f t="shared" si="39"/>
        <v>11070</v>
      </c>
    </row>
    <row r="858" spans="1:19" ht="14.1" customHeight="1">
      <c r="A858" s="74">
        <v>858</v>
      </c>
      <c r="B858" s="300" t="s">
        <v>34</v>
      </c>
      <c r="C858" s="300" t="s">
        <v>501</v>
      </c>
      <c r="D858" s="86" t="s">
        <v>618</v>
      </c>
      <c r="E858" s="256" t="s">
        <v>1026</v>
      </c>
      <c r="F858" s="86" t="s">
        <v>139</v>
      </c>
      <c r="G858" s="86" t="s">
        <v>58</v>
      </c>
      <c r="H858" s="70" t="s">
        <v>113</v>
      </c>
      <c r="I858" s="249">
        <v>26.98</v>
      </c>
      <c r="J858" s="331">
        <f t="shared" si="40"/>
        <v>200</v>
      </c>
      <c r="K858" s="260">
        <v>200</v>
      </c>
      <c r="L858" s="260"/>
      <c r="M858" s="259" t="e">
        <f>IF(K858="nio",0,IF(K858&gt;0,K858*I858/O858,0))*VLOOKUP(B858,'2-Kosten per locatie'!$A$14:$C$21,3,FALSE)</f>
        <v>#DIV/0!</v>
      </c>
      <c r="N858" s="259">
        <f>IF(L858&gt;0,L858*I858/P858,0)*VLOOKUP(B858,'2-Kosten per locatie'!$A$14:$C$21,3,FALSE)</f>
        <v>0</v>
      </c>
      <c r="O858" s="332">
        <f>IF(K858="nio",0,IF(K858&gt;0,VLOOKUP(G858,'3-Productie normen'!A:L,VLOOKUP(K858,'3-Productie normen'!$B$34:$C$41,2,FALSE),FALSE)))</f>
        <v>0</v>
      </c>
      <c r="P858" s="332">
        <f t="shared" si="41"/>
        <v>0</v>
      </c>
      <c r="Q858" s="333"/>
      <c r="S858" s="334">
        <f t="shared" si="39"/>
        <v>5396</v>
      </c>
    </row>
    <row r="859" spans="1:19" ht="14.1" customHeight="1">
      <c r="A859" s="74">
        <v>859</v>
      </c>
      <c r="B859" s="300" t="s">
        <v>34</v>
      </c>
      <c r="C859" s="300" t="s">
        <v>501</v>
      </c>
      <c r="D859" s="86" t="s">
        <v>647</v>
      </c>
      <c r="E859" s="256" t="s">
        <v>1027</v>
      </c>
      <c r="F859" s="86" t="s">
        <v>139</v>
      </c>
      <c r="G859" s="86" t="s">
        <v>59</v>
      </c>
      <c r="H859" s="70" t="s">
        <v>113</v>
      </c>
      <c r="I859" s="249">
        <v>50.26</v>
      </c>
      <c r="J859" s="331">
        <f t="shared" si="40"/>
        <v>200</v>
      </c>
      <c r="K859" s="260">
        <v>200</v>
      </c>
      <c r="L859" s="260"/>
      <c r="M859" s="259" t="e">
        <f>IF(K859="nio",0,IF(K859&gt;0,K859*I859/O859,0))*VLOOKUP(B859,'2-Kosten per locatie'!$A$14:$C$21,3,FALSE)</f>
        <v>#DIV/0!</v>
      </c>
      <c r="N859" s="259">
        <f>IF(L859&gt;0,L859*I859/P859,0)*VLOOKUP(B859,'2-Kosten per locatie'!$A$14:$C$21,3,FALSE)</f>
        <v>0</v>
      </c>
      <c r="O859" s="332">
        <f>IF(K859="nio",0,IF(K859&gt;0,VLOOKUP(G859,'3-Productie normen'!A:L,VLOOKUP(K859,'3-Productie normen'!$B$34:$C$41,2,FALSE),FALSE)))</f>
        <v>0</v>
      </c>
      <c r="P859" s="332">
        <f t="shared" si="41"/>
        <v>0</v>
      </c>
      <c r="Q859" s="333"/>
      <c r="S859" s="334">
        <f t="shared" si="39"/>
        <v>10052</v>
      </c>
    </row>
    <row r="860" spans="1:19" ht="14.1" customHeight="1">
      <c r="A860" s="74">
        <v>860</v>
      </c>
      <c r="B860" s="300" t="s">
        <v>34</v>
      </c>
      <c r="C860" s="300" t="s">
        <v>501</v>
      </c>
      <c r="D860" s="86" t="s">
        <v>647</v>
      </c>
      <c r="E860" s="256" t="s">
        <v>1028</v>
      </c>
      <c r="F860" s="86" t="s">
        <v>139</v>
      </c>
      <c r="G860" s="86" t="s">
        <v>58</v>
      </c>
      <c r="H860" s="70" t="s">
        <v>113</v>
      </c>
      <c r="I860" s="249">
        <v>27.72</v>
      </c>
      <c r="J860" s="331">
        <f t="shared" si="40"/>
        <v>200</v>
      </c>
      <c r="K860" s="260">
        <v>200</v>
      </c>
      <c r="L860" s="260"/>
      <c r="M860" s="259" t="e">
        <f>IF(K860="nio",0,IF(K860&gt;0,K860*I860/O860,0))*VLOOKUP(B860,'2-Kosten per locatie'!$A$14:$C$21,3,FALSE)</f>
        <v>#DIV/0!</v>
      </c>
      <c r="N860" s="259">
        <f>IF(L860&gt;0,L860*I860/P860,0)*VLOOKUP(B860,'2-Kosten per locatie'!$A$14:$C$21,3,FALSE)</f>
        <v>0</v>
      </c>
      <c r="O860" s="332">
        <f>IF(K860="nio",0,IF(K860&gt;0,VLOOKUP(G860,'3-Productie normen'!A:L,VLOOKUP(K860,'3-Productie normen'!$B$34:$C$41,2,FALSE),FALSE)))</f>
        <v>0</v>
      </c>
      <c r="P860" s="332">
        <f t="shared" si="41"/>
        <v>0</v>
      </c>
      <c r="Q860" s="333"/>
      <c r="S860" s="334">
        <f t="shared" si="39"/>
        <v>5544</v>
      </c>
    </row>
    <row r="861" spans="1:19" ht="14.1" customHeight="1">
      <c r="A861" s="74">
        <v>861</v>
      </c>
      <c r="B861" s="300" t="s">
        <v>34</v>
      </c>
      <c r="C861" s="300" t="s">
        <v>501</v>
      </c>
      <c r="D861" s="86" t="s">
        <v>672</v>
      </c>
      <c r="E861" s="256" t="s">
        <v>1029</v>
      </c>
      <c r="F861" s="86" t="s">
        <v>139</v>
      </c>
      <c r="G861" s="86" t="s">
        <v>59</v>
      </c>
      <c r="H861" s="70" t="s">
        <v>113</v>
      </c>
      <c r="I861" s="249">
        <v>20.9</v>
      </c>
      <c r="J861" s="331">
        <f t="shared" si="40"/>
        <v>200</v>
      </c>
      <c r="K861" s="260">
        <v>200</v>
      </c>
      <c r="L861" s="260"/>
      <c r="M861" s="259" t="e">
        <f>IF(K861="nio",0,IF(K861&gt;0,K861*I861/O861,0))*VLOOKUP(B861,'2-Kosten per locatie'!$A$14:$C$21,3,FALSE)</f>
        <v>#DIV/0!</v>
      </c>
      <c r="N861" s="259">
        <f>IF(L861&gt;0,L861*I861/P861,0)*VLOOKUP(B861,'2-Kosten per locatie'!$A$14:$C$21,3,FALSE)</f>
        <v>0</v>
      </c>
      <c r="O861" s="332">
        <f>IF(K861="nio",0,IF(K861&gt;0,VLOOKUP(G861,'3-Productie normen'!A:L,VLOOKUP(K861,'3-Productie normen'!$B$34:$C$41,2,FALSE),FALSE)))</f>
        <v>0</v>
      </c>
      <c r="P861" s="332">
        <f t="shared" si="41"/>
        <v>0</v>
      </c>
      <c r="Q861" s="333"/>
      <c r="S861" s="334">
        <f t="shared" si="39"/>
        <v>4180</v>
      </c>
    </row>
    <row r="862" spans="1:19" ht="14.1" customHeight="1">
      <c r="A862" s="74">
        <v>862</v>
      </c>
      <c r="B862" s="300" t="s">
        <v>34</v>
      </c>
      <c r="C862" s="300" t="s">
        <v>501</v>
      </c>
      <c r="D862" s="86" t="s">
        <v>683</v>
      </c>
      <c r="E862" s="256" t="s">
        <v>1030</v>
      </c>
      <c r="F862" s="86" t="s">
        <v>139</v>
      </c>
      <c r="G862" s="86" t="s">
        <v>58</v>
      </c>
      <c r="H862" s="70" t="s">
        <v>113</v>
      </c>
      <c r="I862" s="249">
        <v>45.7</v>
      </c>
      <c r="J862" s="331">
        <f t="shared" si="40"/>
        <v>200</v>
      </c>
      <c r="K862" s="260">
        <v>200</v>
      </c>
      <c r="L862" s="260"/>
      <c r="M862" s="259" t="e">
        <f>IF(K862="nio",0,IF(K862&gt;0,K862*I862/O862,0))*VLOOKUP(B862,'2-Kosten per locatie'!$A$14:$C$21,3,FALSE)</f>
        <v>#DIV/0!</v>
      </c>
      <c r="N862" s="259">
        <f>IF(L862&gt;0,L862*I862/P862,0)*VLOOKUP(B862,'2-Kosten per locatie'!$A$14:$C$21,3,FALSE)</f>
        <v>0</v>
      </c>
      <c r="O862" s="332">
        <f>IF(K862="nio",0,IF(K862&gt;0,VLOOKUP(G862,'3-Productie normen'!A:L,VLOOKUP(K862,'3-Productie normen'!$B$34:$C$41,2,FALSE),FALSE)))</f>
        <v>0</v>
      </c>
      <c r="P862" s="332">
        <f t="shared" si="41"/>
        <v>0</v>
      </c>
      <c r="Q862" s="333"/>
      <c r="S862" s="334">
        <f t="shared" si="39"/>
        <v>9140</v>
      </c>
    </row>
    <row r="863" spans="1:19" ht="14.1" customHeight="1">
      <c r="A863" s="74">
        <v>863</v>
      </c>
      <c r="B863" s="300" t="s">
        <v>34</v>
      </c>
      <c r="C863" s="300" t="s">
        <v>501</v>
      </c>
      <c r="D863" s="86" t="s">
        <v>746</v>
      </c>
      <c r="E863" s="256" t="s">
        <v>1031</v>
      </c>
      <c r="F863" s="86" t="s">
        <v>139</v>
      </c>
      <c r="G863" s="86" t="s">
        <v>59</v>
      </c>
      <c r="H863" s="70" t="s">
        <v>113</v>
      </c>
      <c r="I863" s="249">
        <v>51.76</v>
      </c>
      <c r="J863" s="331">
        <f t="shared" si="40"/>
        <v>200</v>
      </c>
      <c r="K863" s="260">
        <v>200</v>
      </c>
      <c r="L863" s="260"/>
      <c r="M863" s="259" t="e">
        <f>IF(K863="nio",0,IF(K863&gt;0,K863*I863/O863,0))*VLOOKUP(B863,'2-Kosten per locatie'!$A$14:$C$21,3,FALSE)</f>
        <v>#DIV/0!</v>
      </c>
      <c r="N863" s="259">
        <f>IF(L863&gt;0,L863*I863/P863,0)*VLOOKUP(B863,'2-Kosten per locatie'!$A$14:$C$21,3,FALSE)</f>
        <v>0</v>
      </c>
      <c r="O863" s="332">
        <f>IF(K863="nio",0,IF(K863&gt;0,VLOOKUP(G863,'3-Productie normen'!A:L,VLOOKUP(K863,'3-Productie normen'!$B$34:$C$41,2,FALSE),FALSE)))</f>
        <v>0</v>
      </c>
      <c r="P863" s="332">
        <f t="shared" si="41"/>
        <v>0</v>
      </c>
      <c r="Q863" s="333"/>
      <c r="S863" s="334">
        <f t="shared" si="39"/>
        <v>10352</v>
      </c>
    </row>
    <row r="864" spans="1:19" ht="14.1" customHeight="1">
      <c r="A864" s="74">
        <v>864</v>
      </c>
      <c r="B864" s="300" t="s">
        <v>34</v>
      </c>
      <c r="C864" s="300" t="s">
        <v>501</v>
      </c>
      <c r="D864" s="86" t="s">
        <v>746</v>
      </c>
      <c r="E864" s="256" t="s">
        <v>1032</v>
      </c>
      <c r="F864" s="86" t="s">
        <v>139</v>
      </c>
      <c r="G864" s="86" t="s">
        <v>58</v>
      </c>
      <c r="H864" s="70" t="s">
        <v>113</v>
      </c>
      <c r="I864" s="249">
        <v>27.38</v>
      </c>
      <c r="J864" s="331">
        <f t="shared" si="40"/>
        <v>200</v>
      </c>
      <c r="K864" s="260">
        <v>200</v>
      </c>
      <c r="L864" s="260"/>
      <c r="M864" s="259" t="e">
        <f>IF(K864="nio",0,IF(K864&gt;0,K864*I864/O864,0))*VLOOKUP(B864,'2-Kosten per locatie'!$A$14:$C$21,3,FALSE)</f>
        <v>#DIV/0!</v>
      </c>
      <c r="N864" s="259">
        <f>IF(L864&gt;0,L864*I864/P864,0)*VLOOKUP(B864,'2-Kosten per locatie'!$A$14:$C$21,3,FALSE)</f>
        <v>0</v>
      </c>
      <c r="O864" s="332">
        <f>IF(K864="nio",0,IF(K864&gt;0,VLOOKUP(G864,'3-Productie normen'!A:L,VLOOKUP(K864,'3-Productie normen'!$B$34:$C$41,2,FALSE),FALSE)))</f>
        <v>0</v>
      </c>
      <c r="P864" s="332">
        <f t="shared" si="41"/>
        <v>0</v>
      </c>
      <c r="Q864" s="333"/>
      <c r="S864" s="334">
        <f t="shared" si="39"/>
        <v>5476</v>
      </c>
    </row>
    <row r="865" spans="1:19" ht="14.1" customHeight="1">
      <c r="A865" s="74">
        <v>865</v>
      </c>
      <c r="B865" s="300" t="s">
        <v>34</v>
      </c>
      <c r="C865" s="300" t="s">
        <v>501</v>
      </c>
      <c r="D865" s="86" t="s">
        <v>769</v>
      </c>
      <c r="E865" s="256" t="s">
        <v>1033</v>
      </c>
      <c r="F865" s="86" t="s">
        <v>139</v>
      </c>
      <c r="G865" s="86" t="s">
        <v>59</v>
      </c>
      <c r="H865" s="70" t="s">
        <v>113</v>
      </c>
      <c r="I865" s="249">
        <v>51.02</v>
      </c>
      <c r="J865" s="331">
        <f t="shared" si="40"/>
        <v>200</v>
      </c>
      <c r="K865" s="260">
        <v>200</v>
      </c>
      <c r="L865" s="260"/>
      <c r="M865" s="259" t="e">
        <f>IF(K865="nio",0,IF(K865&gt;0,K865*I865/O865,0))*VLOOKUP(B865,'2-Kosten per locatie'!$A$14:$C$21,3,FALSE)</f>
        <v>#DIV/0!</v>
      </c>
      <c r="N865" s="259">
        <f>IF(L865&gt;0,L865*I865/P865,0)*VLOOKUP(B865,'2-Kosten per locatie'!$A$14:$C$21,3,FALSE)</f>
        <v>0</v>
      </c>
      <c r="O865" s="332">
        <f>IF(K865="nio",0,IF(K865&gt;0,VLOOKUP(G865,'3-Productie normen'!A:L,VLOOKUP(K865,'3-Productie normen'!$B$34:$C$41,2,FALSE),FALSE)))</f>
        <v>0</v>
      </c>
      <c r="P865" s="332">
        <f t="shared" si="41"/>
        <v>0</v>
      </c>
      <c r="Q865" s="333"/>
      <c r="S865" s="334">
        <f t="shared" si="39"/>
        <v>10204</v>
      </c>
    </row>
    <row r="866" spans="1:19" ht="14.1" customHeight="1">
      <c r="A866" s="74">
        <v>866</v>
      </c>
      <c r="B866" s="300" t="s">
        <v>34</v>
      </c>
      <c r="C866" s="300" t="s">
        <v>501</v>
      </c>
      <c r="D866" s="86" t="s">
        <v>769</v>
      </c>
      <c r="E866" s="256" t="s">
        <v>1034</v>
      </c>
      <c r="F866" s="86" t="s">
        <v>139</v>
      </c>
      <c r="G866" s="86" t="s">
        <v>58</v>
      </c>
      <c r="H866" s="70" t="s">
        <v>113</v>
      </c>
      <c r="I866" s="249">
        <v>28.12</v>
      </c>
      <c r="J866" s="331">
        <f t="shared" si="40"/>
        <v>200</v>
      </c>
      <c r="K866" s="260">
        <v>200</v>
      </c>
      <c r="L866" s="260"/>
      <c r="M866" s="259" t="e">
        <f>IF(K866="nio",0,IF(K866&gt;0,K866*I866/O866,0))*VLOOKUP(B866,'2-Kosten per locatie'!$A$14:$C$21,3,FALSE)</f>
        <v>#DIV/0!</v>
      </c>
      <c r="N866" s="259">
        <f>IF(L866&gt;0,L866*I866/P866,0)*VLOOKUP(B866,'2-Kosten per locatie'!$A$14:$C$21,3,FALSE)</f>
        <v>0</v>
      </c>
      <c r="O866" s="332">
        <f>IF(K866="nio",0,IF(K866&gt;0,VLOOKUP(G866,'3-Productie normen'!A:L,VLOOKUP(K866,'3-Productie normen'!$B$34:$C$41,2,FALSE),FALSE)))</f>
        <v>0</v>
      </c>
      <c r="P866" s="332">
        <f t="shared" si="41"/>
        <v>0</v>
      </c>
      <c r="Q866" s="333"/>
      <c r="S866" s="334">
        <f t="shared" si="39"/>
        <v>5624</v>
      </c>
    </row>
    <row r="867" spans="1:19" ht="14.1" customHeight="1">
      <c r="A867" s="74">
        <v>867</v>
      </c>
      <c r="B867" s="300" t="s">
        <v>34</v>
      </c>
      <c r="C867" s="300" t="s">
        <v>501</v>
      </c>
      <c r="D867" s="86" t="s">
        <v>672</v>
      </c>
      <c r="E867" s="256" t="s">
        <v>1035</v>
      </c>
      <c r="F867" s="86" t="s">
        <v>139</v>
      </c>
      <c r="G867" s="86" t="s">
        <v>58</v>
      </c>
      <c r="H867" s="70" t="s">
        <v>113</v>
      </c>
      <c r="I867" s="249">
        <v>23.57</v>
      </c>
      <c r="J867" s="331">
        <f t="shared" si="40"/>
        <v>200</v>
      </c>
      <c r="K867" s="260">
        <v>200</v>
      </c>
      <c r="L867" s="260"/>
      <c r="M867" s="259" t="e">
        <f>IF(K867="nio",0,IF(K867&gt;0,K867*I867/O867,0))*VLOOKUP(B867,'2-Kosten per locatie'!$A$14:$C$21,3,FALSE)</f>
        <v>#DIV/0!</v>
      </c>
      <c r="N867" s="259">
        <f>IF(L867&gt;0,L867*I867/P867,0)*VLOOKUP(B867,'2-Kosten per locatie'!$A$14:$C$21,3,FALSE)</f>
        <v>0</v>
      </c>
      <c r="O867" s="332">
        <f>IF(K867="nio",0,IF(K867&gt;0,VLOOKUP(G867,'3-Productie normen'!A:L,VLOOKUP(K867,'3-Productie normen'!$B$34:$C$41,2,FALSE),FALSE)))</f>
        <v>0</v>
      </c>
      <c r="P867" s="332">
        <f t="shared" si="41"/>
        <v>0</v>
      </c>
      <c r="Q867" s="333"/>
      <c r="S867" s="334">
        <f t="shared" si="39"/>
        <v>4714</v>
      </c>
    </row>
    <row r="868" spans="1:19" ht="14.1" customHeight="1">
      <c r="A868" s="74">
        <v>868</v>
      </c>
      <c r="B868" s="300" t="s">
        <v>34</v>
      </c>
      <c r="C868" s="300" t="s">
        <v>501</v>
      </c>
      <c r="D868" s="86" t="s">
        <v>683</v>
      </c>
      <c r="E868" s="256" t="s">
        <v>1036</v>
      </c>
      <c r="F868" s="86" t="s">
        <v>139</v>
      </c>
      <c r="G868" s="86" t="s">
        <v>58</v>
      </c>
      <c r="H868" s="70" t="s">
        <v>113</v>
      </c>
      <c r="I868" s="249">
        <v>25.84</v>
      </c>
      <c r="J868" s="331">
        <f t="shared" si="40"/>
        <v>200</v>
      </c>
      <c r="K868" s="260">
        <v>200</v>
      </c>
      <c r="L868" s="260"/>
      <c r="M868" s="259" t="e">
        <f>IF(K868="nio",0,IF(K868&gt;0,K868*I868/O868,0))*VLOOKUP(B868,'2-Kosten per locatie'!$A$14:$C$21,3,FALSE)</f>
        <v>#DIV/0!</v>
      </c>
      <c r="N868" s="259">
        <f>IF(L868&gt;0,L868*I868/P868,0)*VLOOKUP(B868,'2-Kosten per locatie'!$A$14:$C$21,3,FALSE)</f>
        <v>0</v>
      </c>
      <c r="O868" s="332">
        <f>IF(K868="nio",0,IF(K868&gt;0,VLOOKUP(G868,'3-Productie normen'!A:L,VLOOKUP(K868,'3-Productie normen'!$B$34:$C$41,2,FALSE),FALSE)))</f>
        <v>0</v>
      </c>
      <c r="P868" s="332">
        <f t="shared" si="41"/>
        <v>0</v>
      </c>
      <c r="Q868" s="333"/>
      <c r="S868" s="334">
        <f t="shared" si="39"/>
        <v>5168</v>
      </c>
    </row>
    <row r="869" spans="1:19" ht="14.1" customHeight="1">
      <c r="A869" s="74">
        <v>869</v>
      </c>
      <c r="B869" s="300" t="s">
        <v>34</v>
      </c>
      <c r="C869" s="300" t="s">
        <v>501</v>
      </c>
      <c r="D869" s="86" t="s">
        <v>746</v>
      </c>
      <c r="E869" s="256" t="s">
        <v>1037</v>
      </c>
      <c r="F869" s="86" t="s">
        <v>139</v>
      </c>
      <c r="G869" s="86" t="s">
        <v>58</v>
      </c>
      <c r="H869" s="70" t="s">
        <v>113</v>
      </c>
      <c r="I869" s="249">
        <v>46.02</v>
      </c>
      <c r="J869" s="331">
        <f t="shared" si="40"/>
        <v>200</v>
      </c>
      <c r="K869" s="260">
        <v>200</v>
      </c>
      <c r="L869" s="260"/>
      <c r="M869" s="259" t="e">
        <f>IF(K869="nio",0,IF(K869&gt;0,K869*I869/O869,0))*VLOOKUP(B869,'2-Kosten per locatie'!$A$14:$C$21,3,FALSE)</f>
        <v>#DIV/0!</v>
      </c>
      <c r="N869" s="259">
        <f>IF(L869&gt;0,L869*I869/P869,0)*VLOOKUP(B869,'2-Kosten per locatie'!$A$14:$C$21,3,FALSE)</f>
        <v>0</v>
      </c>
      <c r="O869" s="332">
        <f>IF(K869="nio",0,IF(K869&gt;0,VLOOKUP(G869,'3-Productie normen'!A:L,VLOOKUP(K869,'3-Productie normen'!$B$34:$C$41,2,FALSE),FALSE)))</f>
        <v>0</v>
      </c>
      <c r="P869" s="332">
        <f t="shared" si="41"/>
        <v>0</v>
      </c>
      <c r="Q869" s="333"/>
      <c r="S869" s="334">
        <f t="shared" si="39"/>
        <v>9204</v>
      </c>
    </row>
    <row r="870" spans="1:19" ht="14.1" customHeight="1">
      <c r="A870" s="74">
        <v>870</v>
      </c>
      <c r="B870" s="300" t="s">
        <v>34</v>
      </c>
      <c r="C870" s="300" t="s">
        <v>501</v>
      </c>
      <c r="D870" s="86" t="s">
        <v>769</v>
      </c>
      <c r="E870" s="256" t="s">
        <v>1038</v>
      </c>
      <c r="F870" s="86" t="s">
        <v>139</v>
      </c>
      <c r="G870" s="86" t="s">
        <v>58</v>
      </c>
      <c r="H870" s="70" t="s">
        <v>113</v>
      </c>
      <c r="I870" s="249">
        <v>31.5</v>
      </c>
      <c r="J870" s="331">
        <f t="shared" si="40"/>
        <v>200</v>
      </c>
      <c r="K870" s="260">
        <v>200</v>
      </c>
      <c r="L870" s="260"/>
      <c r="M870" s="259" t="e">
        <f>IF(K870="nio",0,IF(K870&gt;0,K870*I870/O870,0))*VLOOKUP(B870,'2-Kosten per locatie'!$A$14:$C$21,3,FALSE)</f>
        <v>#DIV/0!</v>
      </c>
      <c r="N870" s="259">
        <f>IF(L870&gt;0,L870*I870/P870,0)*VLOOKUP(B870,'2-Kosten per locatie'!$A$14:$C$21,3,FALSE)</f>
        <v>0</v>
      </c>
      <c r="O870" s="332">
        <f>IF(K870="nio",0,IF(K870&gt;0,VLOOKUP(G870,'3-Productie normen'!A:L,VLOOKUP(K870,'3-Productie normen'!$B$34:$C$41,2,FALSE),FALSE)))</f>
        <v>0</v>
      </c>
      <c r="P870" s="332">
        <f t="shared" si="41"/>
        <v>0</v>
      </c>
      <c r="Q870" s="333"/>
      <c r="S870" s="334">
        <f t="shared" ref="S870:S933" si="42">J870*I870</f>
        <v>6300</v>
      </c>
    </row>
    <row r="871" spans="1:19" ht="14.1" customHeight="1">
      <c r="A871" s="74">
        <v>871</v>
      </c>
      <c r="B871" s="300" t="s">
        <v>34</v>
      </c>
      <c r="C871" s="300" t="s">
        <v>501</v>
      </c>
      <c r="D871" s="86" t="s">
        <v>683</v>
      </c>
      <c r="E871" s="256" t="s">
        <v>1039</v>
      </c>
      <c r="F871" s="86" t="s">
        <v>139</v>
      </c>
      <c r="G871" s="86" t="s">
        <v>58</v>
      </c>
      <c r="H871" s="70" t="s">
        <v>113</v>
      </c>
      <c r="I871" s="249">
        <v>8.92</v>
      </c>
      <c r="J871" s="331">
        <f t="shared" si="40"/>
        <v>200</v>
      </c>
      <c r="K871" s="260">
        <v>200</v>
      </c>
      <c r="L871" s="260"/>
      <c r="M871" s="259" t="e">
        <f>IF(K871="nio",0,IF(K871&gt;0,K871*I871/O871,0))*VLOOKUP(B871,'2-Kosten per locatie'!$A$14:$C$21,3,FALSE)</f>
        <v>#DIV/0!</v>
      </c>
      <c r="N871" s="259">
        <f>IF(L871&gt;0,L871*I871/P871,0)*VLOOKUP(B871,'2-Kosten per locatie'!$A$14:$C$21,3,FALSE)</f>
        <v>0</v>
      </c>
      <c r="O871" s="332">
        <f>IF(K871="nio",0,IF(K871&gt;0,VLOOKUP(G871,'3-Productie normen'!A:L,VLOOKUP(K871,'3-Productie normen'!$B$34:$C$41,2,FALSE),FALSE)))</f>
        <v>0</v>
      </c>
      <c r="P871" s="332">
        <f t="shared" si="41"/>
        <v>0</v>
      </c>
      <c r="Q871" s="333"/>
      <c r="S871" s="334">
        <f t="shared" si="42"/>
        <v>1784</v>
      </c>
    </row>
    <row r="872" spans="1:19" ht="14.1" customHeight="1">
      <c r="A872" s="74">
        <v>872</v>
      </c>
      <c r="B872" s="300" t="s">
        <v>34</v>
      </c>
      <c r="C872" s="300" t="s">
        <v>501</v>
      </c>
      <c r="D872" s="86" t="s">
        <v>800</v>
      </c>
      <c r="E872" s="256" t="s">
        <v>1040</v>
      </c>
      <c r="F872" s="86" t="s">
        <v>139</v>
      </c>
      <c r="G872" s="86" t="s">
        <v>59</v>
      </c>
      <c r="H872" s="70" t="s">
        <v>113</v>
      </c>
      <c r="I872" s="249">
        <v>6.64</v>
      </c>
      <c r="J872" s="331">
        <f t="shared" si="40"/>
        <v>200</v>
      </c>
      <c r="K872" s="260">
        <v>200</v>
      </c>
      <c r="L872" s="260"/>
      <c r="M872" s="259" t="e">
        <f>IF(K872="nio",0,IF(K872&gt;0,K872*I872/O872,0))*VLOOKUP(B872,'2-Kosten per locatie'!$A$14:$C$21,3,FALSE)</f>
        <v>#DIV/0!</v>
      </c>
      <c r="N872" s="259">
        <f>IF(L872&gt;0,L872*I872/P872,0)*VLOOKUP(B872,'2-Kosten per locatie'!$A$14:$C$21,3,FALSE)</f>
        <v>0</v>
      </c>
      <c r="O872" s="332">
        <f>IF(K872="nio",0,IF(K872&gt;0,VLOOKUP(G872,'3-Productie normen'!A:L,VLOOKUP(K872,'3-Productie normen'!$B$34:$C$41,2,FALSE),FALSE)))</f>
        <v>0</v>
      </c>
      <c r="P872" s="332">
        <f t="shared" si="41"/>
        <v>0</v>
      </c>
      <c r="Q872" s="333"/>
      <c r="S872" s="334">
        <f t="shared" si="42"/>
        <v>1328</v>
      </c>
    </row>
    <row r="873" spans="1:19" ht="14.1" customHeight="1">
      <c r="A873" s="74">
        <v>873</v>
      </c>
      <c r="B873" s="300" t="s">
        <v>37</v>
      </c>
      <c r="C873" s="300" t="s">
        <v>1041</v>
      </c>
      <c r="D873" s="86" t="s">
        <v>473</v>
      </c>
      <c r="E873" s="256" t="s">
        <v>108</v>
      </c>
      <c r="F873" s="86" t="s">
        <v>109</v>
      </c>
      <c r="G873" s="86" t="s">
        <v>59</v>
      </c>
      <c r="H873" s="86" t="s">
        <v>110</v>
      </c>
      <c r="I873" s="249">
        <v>31.72</v>
      </c>
      <c r="J873" s="331">
        <f t="shared" si="40"/>
        <v>200</v>
      </c>
      <c r="K873" s="260">
        <v>200</v>
      </c>
      <c r="L873" s="260"/>
      <c r="M873" s="259" t="e">
        <f>IF(K873="nio",0,IF(K873&gt;0,K873*I873/O873,0))*VLOOKUP(B873,'2-Kosten per locatie'!$A$14:$C$21,3,FALSE)</f>
        <v>#DIV/0!</v>
      </c>
      <c r="N873" s="259">
        <f>IF(L873&gt;0,L873*I873/P873,0)*VLOOKUP(B873,'2-Kosten per locatie'!$A$14:$C$21,3,FALSE)</f>
        <v>0</v>
      </c>
      <c r="O873" s="332">
        <f>IF(K873="nio",0,IF(K873&gt;0,VLOOKUP(G873,'3-Productie normen'!A:L,VLOOKUP(K873,'3-Productie normen'!$B$34:$C$41,2,FALSE),FALSE)))</f>
        <v>0</v>
      </c>
      <c r="P873" s="332">
        <f t="shared" si="41"/>
        <v>0</v>
      </c>
      <c r="Q873" s="333"/>
      <c r="S873" s="334">
        <f t="shared" si="42"/>
        <v>6344</v>
      </c>
    </row>
    <row r="874" spans="1:19" ht="14.1" customHeight="1">
      <c r="A874" s="74">
        <v>874</v>
      </c>
      <c r="B874" s="300" t="s">
        <v>37</v>
      </c>
      <c r="C874" s="300" t="s">
        <v>1041</v>
      </c>
      <c r="D874" s="86" t="s">
        <v>473</v>
      </c>
      <c r="E874" s="256" t="s">
        <v>114</v>
      </c>
      <c r="F874" s="86" t="s">
        <v>167</v>
      </c>
      <c r="G874" s="86" t="s">
        <v>60</v>
      </c>
      <c r="H874" s="70" t="s">
        <v>113</v>
      </c>
      <c r="I874" s="249">
        <v>399.49</v>
      </c>
      <c r="J874" s="331">
        <f t="shared" si="40"/>
        <v>400</v>
      </c>
      <c r="K874" s="260">
        <v>200</v>
      </c>
      <c r="L874" s="260">
        <v>200</v>
      </c>
      <c r="M874" s="259" t="e">
        <f>IF(K874="nio",0,IF(K874&gt;0,K874*I874/O874,0))*VLOOKUP(B874,'2-Kosten per locatie'!$A$14:$C$21,3,FALSE)</f>
        <v>#DIV/0!</v>
      </c>
      <c r="N874" s="259" t="e">
        <f>IF(L874&gt;0,L874*I874/P874,0)*VLOOKUP(B874,'2-Kosten per locatie'!$A$14:$C$21,3,FALSE)</f>
        <v>#DIV/0!</v>
      </c>
      <c r="O874" s="332">
        <f>IF(K874="nio",0,IF(K874&gt;0,VLOOKUP(G874,'3-Productie normen'!A:L,VLOOKUP(K874,'3-Productie normen'!$B$34:$C$41,2,FALSE),FALSE)))</f>
        <v>0</v>
      </c>
      <c r="P874" s="332">
        <f t="shared" si="41"/>
        <v>0</v>
      </c>
      <c r="Q874" s="333"/>
      <c r="S874" s="334">
        <f t="shared" si="42"/>
        <v>159796</v>
      </c>
    </row>
    <row r="875" spans="1:19" ht="14.1" customHeight="1">
      <c r="A875" s="74">
        <v>875</v>
      </c>
      <c r="B875" s="300" t="s">
        <v>37</v>
      </c>
      <c r="C875" s="300" t="s">
        <v>1041</v>
      </c>
      <c r="D875" s="86" t="s">
        <v>473</v>
      </c>
      <c r="E875" s="256" t="s">
        <v>116</v>
      </c>
      <c r="F875" s="86" t="s">
        <v>284</v>
      </c>
      <c r="G875" s="86" t="s">
        <v>76</v>
      </c>
      <c r="H875" s="70" t="s">
        <v>113</v>
      </c>
      <c r="I875" s="249">
        <v>22.77</v>
      </c>
      <c r="J875" s="331">
        <f t="shared" si="40"/>
        <v>0</v>
      </c>
      <c r="K875" s="260" t="s">
        <v>120</v>
      </c>
      <c r="L875" s="260"/>
      <c r="M875" s="259">
        <f>IF(K875="nio",0,IF(K875&gt;0,K875*I875/O875,0))*VLOOKUP(B875,'2-Kosten per locatie'!$A$14:$C$21,3,FALSE)</f>
        <v>0</v>
      </c>
      <c r="N875" s="259">
        <f>IF(L875&gt;0,L875*I875/P875,0)*VLOOKUP(B875,'2-Kosten per locatie'!$A$14:$C$21,3,FALSE)</f>
        <v>0</v>
      </c>
      <c r="O875" s="332">
        <f>IF(K875="nio",0,IF(K875&gt;0,VLOOKUP(G875,'3-Productie normen'!A:L,VLOOKUP(K875,'3-Productie normen'!$B$34:$C$41,2,FALSE),FALSE)))</f>
        <v>0</v>
      </c>
      <c r="P875" s="332">
        <f t="shared" si="41"/>
        <v>0</v>
      </c>
      <c r="Q875" s="333"/>
      <c r="S875" s="334">
        <f t="shared" si="42"/>
        <v>0</v>
      </c>
    </row>
    <row r="876" spans="1:19" ht="14.1" customHeight="1">
      <c r="A876" s="74">
        <v>876</v>
      </c>
      <c r="B876" s="300" t="s">
        <v>37</v>
      </c>
      <c r="C876" s="300" t="s">
        <v>1041</v>
      </c>
      <c r="D876" s="86" t="s">
        <v>473</v>
      </c>
      <c r="E876" s="256" t="s">
        <v>1042</v>
      </c>
      <c r="F876" s="86" t="s">
        <v>1043</v>
      </c>
      <c r="G876" s="86" t="s">
        <v>76</v>
      </c>
      <c r="H876" s="70" t="s">
        <v>113</v>
      </c>
      <c r="I876" s="249">
        <v>1.95</v>
      </c>
      <c r="J876" s="331">
        <f t="shared" si="40"/>
        <v>0</v>
      </c>
      <c r="K876" s="260" t="s">
        <v>120</v>
      </c>
      <c r="L876" s="260"/>
      <c r="M876" s="259">
        <f>IF(K876="nio",0,IF(K876&gt;0,K876*I876/O876,0))*VLOOKUP(B876,'2-Kosten per locatie'!$A$14:$C$21,3,FALSE)</f>
        <v>0</v>
      </c>
      <c r="N876" s="259">
        <f>IF(L876&gt;0,L876*I876/P876,0)*VLOOKUP(B876,'2-Kosten per locatie'!$A$14:$C$21,3,FALSE)</f>
        <v>0</v>
      </c>
      <c r="O876" s="332">
        <f>IF(K876="nio",0,IF(K876&gt;0,VLOOKUP(G876,'3-Productie normen'!A:L,VLOOKUP(K876,'3-Productie normen'!$B$34:$C$41,2,FALSE),FALSE)))</f>
        <v>0</v>
      </c>
      <c r="P876" s="332">
        <f t="shared" si="41"/>
        <v>0</v>
      </c>
      <c r="Q876" s="333"/>
      <c r="S876" s="334">
        <f t="shared" si="42"/>
        <v>0</v>
      </c>
    </row>
    <row r="877" spans="1:19" ht="14.1" customHeight="1">
      <c r="A877" s="74">
        <v>877</v>
      </c>
      <c r="B877" s="300" t="s">
        <v>37</v>
      </c>
      <c r="C877" s="300" t="s">
        <v>1041</v>
      </c>
      <c r="D877" s="86" t="s">
        <v>473</v>
      </c>
      <c r="E877" s="256" t="s">
        <v>118</v>
      </c>
      <c r="F877" s="86" t="s">
        <v>269</v>
      </c>
      <c r="G877" s="86" t="s">
        <v>67</v>
      </c>
      <c r="H877" s="70" t="s">
        <v>113</v>
      </c>
      <c r="I877" s="249">
        <v>116.59</v>
      </c>
      <c r="J877" s="331">
        <f t="shared" si="40"/>
        <v>120</v>
      </c>
      <c r="K877" s="260">
        <v>120</v>
      </c>
      <c r="L877" s="260"/>
      <c r="M877" s="259" t="e">
        <f>IF(K877="nio",0,IF(K877&gt;0,K877*I877/O877,0))*VLOOKUP(B877,'2-Kosten per locatie'!$A$14:$C$21,3,FALSE)</f>
        <v>#DIV/0!</v>
      </c>
      <c r="N877" s="259">
        <f>IF(L877&gt;0,L877*I877/P877,0)*VLOOKUP(B877,'2-Kosten per locatie'!$A$14:$C$21,3,FALSE)</f>
        <v>0</v>
      </c>
      <c r="O877" s="332">
        <f>IF(K877="nio",0,IF(K877&gt;0,VLOOKUP(G877,'3-Productie normen'!A:L,VLOOKUP(K877,'3-Productie normen'!$B$34:$C$41,2,FALSE),FALSE)))</f>
        <v>0</v>
      </c>
      <c r="P877" s="332">
        <f t="shared" si="41"/>
        <v>0</v>
      </c>
      <c r="Q877" s="333"/>
      <c r="S877" s="334">
        <f t="shared" si="42"/>
        <v>13990.800000000001</v>
      </c>
    </row>
    <row r="878" spans="1:19" ht="14.1" customHeight="1">
      <c r="A878" s="74">
        <v>878</v>
      </c>
      <c r="B878" s="300" t="s">
        <v>37</v>
      </c>
      <c r="C878" s="300" t="s">
        <v>1041</v>
      </c>
      <c r="D878" s="86" t="s">
        <v>473</v>
      </c>
      <c r="E878" s="256" t="s">
        <v>121</v>
      </c>
      <c r="F878" s="86" t="s">
        <v>185</v>
      </c>
      <c r="G878" s="86" t="s">
        <v>74</v>
      </c>
      <c r="H878" s="70" t="s">
        <v>113</v>
      </c>
      <c r="I878" s="249">
        <v>18.55</v>
      </c>
      <c r="J878" s="331">
        <f t="shared" si="40"/>
        <v>0</v>
      </c>
      <c r="K878" s="260" t="s">
        <v>120</v>
      </c>
      <c r="L878" s="260"/>
      <c r="M878" s="259">
        <f>IF(K878="nio",0,IF(K878&gt;0,K878*I878/O878,0))*VLOOKUP(B878,'2-Kosten per locatie'!$A$14:$C$21,3,FALSE)</f>
        <v>0</v>
      </c>
      <c r="N878" s="259">
        <f>IF(L878&gt;0,L878*I878/P878,0)*VLOOKUP(B878,'2-Kosten per locatie'!$A$14:$C$21,3,FALSE)</f>
        <v>0</v>
      </c>
      <c r="O878" s="332">
        <f>IF(K878="nio",0,IF(K878&gt;0,VLOOKUP(G878,'3-Productie normen'!A:L,VLOOKUP(K878,'3-Productie normen'!$B$34:$C$41,2,FALSE),FALSE)))</f>
        <v>0</v>
      </c>
      <c r="P878" s="332">
        <f t="shared" si="41"/>
        <v>0</v>
      </c>
      <c r="Q878" s="333"/>
      <c r="S878" s="334">
        <f t="shared" si="42"/>
        <v>0</v>
      </c>
    </row>
    <row r="879" spans="1:19" ht="14.1" customHeight="1">
      <c r="A879" s="74">
        <v>879</v>
      </c>
      <c r="B879" s="300" t="s">
        <v>37</v>
      </c>
      <c r="C879" s="300" t="s">
        <v>1041</v>
      </c>
      <c r="D879" s="86" t="s">
        <v>473</v>
      </c>
      <c r="E879" s="256" t="s">
        <v>1044</v>
      </c>
      <c r="F879" s="86" t="s">
        <v>185</v>
      </c>
      <c r="G879" s="86" t="s">
        <v>74</v>
      </c>
      <c r="H879" s="70" t="s">
        <v>113</v>
      </c>
      <c r="I879" s="249">
        <v>18.850000000000001</v>
      </c>
      <c r="J879" s="331">
        <f t="shared" si="40"/>
        <v>0</v>
      </c>
      <c r="K879" s="260" t="s">
        <v>120</v>
      </c>
      <c r="L879" s="260"/>
      <c r="M879" s="259">
        <f>IF(K879="nio",0,IF(K879&gt;0,K879*I879/O879,0))*VLOOKUP(B879,'2-Kosten per locatie'!$A$14:$C$21,3,FALSE)</f>
        <v>0</v>
      </c>
      <c r="N879" s="259">
        <f>IF(L879&gt;0,L879*I879/P879,0)*VLOOKUP(B879,'2-Kosten per locatie'!$A$14:$C$21,3,FALSE)</f>
        <v>0</v>
      </c>
      <c r="O879" s="332">
        <f>IF(K879="nio",0,IF(K879&gt;0,VLOOKUP(G879,'3-Productie normen'!A:L,VLOOKUP(K879,'3-Productie normen'!$B$34:$C$41,2,FALSE),FALSE)))</f>
        <v>0</v>
      </c>
      <c r="P879" s="332">
        <f t="shared" si="41"/>
        <v>0</v>
      </c>
      <c r="Q879" s="333"/>
      <c r="S879" s="334">
        <f t="shared" si="42"/>
        <v>0</v>
      </c>
    </row>
    <row r="880" spans="1:19" ht="14.1" customHeight="1">
      <c r="A880" s="74">
        <v>880</v>
      </c>
      <c r="B880" s="300" t="s">
        <v>37</v>
      </c>
      <c r="C880" s="300" t="s">
        <v>1041</v>
      </c>
      <c r="D880" s="86" t="s">
        <v>473</v>
      </c>
      <c r="E880" s="256" t="s">
        <v>125</v>
      </c>
      <c r="F880" s="86" t="s">
        <v>1045</v>
      </c>
      <c r="G880" s="86" t="s">
        <v>61</v>
      </c>
      <c r="H880" s="86" t="s">
        <v>145</v>
      </c>
      <c r="I880" s="249">
        <v>3.63</v>
      </c>
      <c r="J880" s="331">
        <f t="shared" si="40"/>
        <v>400</v>
      </c>
      <c r="K880" s="260">
        <v>200</v>
      </c>
      <c r="L880" s="260">
        <v>200</v>
      </c>
      <c r="M880" s="259" t="e">
        <f>IF(K880="nio",0,IF(K880&gt;0,K880*I880/O880,0))*VLOOKUP(B880,'2-Kosten per locatie'!$A$14:$C$21,3,FALSE)</f>
        <v>#DIV/0!</v>
      </c>
      <c r="N880" s="259" t="e">
        <f>IF(L880&gt;0,L880*I880/P880,0)*VLOOKUP(B880,'2-Kosten per locatie'!$A$14:$C$21,3,FALSE)</f>
        <v>#DIV/0!</v>
      </c>
      <c r="O880" s="332">
        <f>IF(K880="nio",0,IF(K880&gt;0,VLOOKUP(G880,'3-Productie normen'!A:L,VLOOKUP(K880,'3-Productie normen'!$B$34:$C$41,2,FALSE),FALSE)))</f>
        <v>0</v>
      </c>
      <c r="P880" s="332">
        <f t="shared" si="41"/>
        <v>0</v>
      </c>
      <c r="Q880" s="333"/>
      <c r="S880" s="334">
        <f t="shared" si="42"/>
        <v>1452</v>
      </c>
    </row>
    <row r="881" spans="1:19" ht="14.1" customHeight="1">
      <c r="A881" s="74">
        <v>881</v>
      </c>
      <c r="B881" s="300" t="s">
        <v>37</v>
      </c>
      <c r="C881" s="300" t="s">
        <v>1041</v>
      </c>
      <c r="D881" s="86" t="s">
        <v>473</v>
      </c>
      <c r="E881" s="256" t="s">
        <v>128</v>
      </c>
      <c r="F881" s="86" t="s">
        <v>1046</v>
      </c>
      <c r="G881" s="86" t="s">
        <v>61</v>
      </c>
      <c r="H881" s="86" t="s">
        <v>145</v>
      </c>
      <c r="I881" s="249">
        <v>20.45</v>
      </c>
      <c r="J881" s="331">
        <f t="shared" si="40"/>
        <v>400</v>
      </c>
      <c r="K881" s="260">
        <v>200</v>
      </c>
      <c r="L881" s="260">
        <v>200</v>
      </c>
      <c r="M881" s="259" t="e">
        <f>IF(K881="nio",0,IF(K881&gt;0,K881*I881/O881,0))*VLOOKUP(B881,'2-Kosten per locatie'!$A$14:$C$21,3,FALSE)</f>
        <v>#DIV/0!</v>
      </c>
      <c r="N881" s="259" t="e">
        <f>IF(L881&gt;0,L881*I881/P881,0)*VLOOKUP(B881,'2-Kosten per locatie'!$A$14:$C$21,3,FALSE)</f>
        <v>#DIV/0!</v>
      </c>
      <c r="O881" s="332">
        <f>IF(K881="nio",0,IF(K881&gt;0,VLOOKUP(G881,'3-Productie normen'!A:L,VLOOKUP(K881,'3-Productie normen'!$B$34:$C$41,2,FALSE),FALSE)))</f>
        <v>0</v>
      </c>
      <c r="P881" s="332">
        <f t="shared" si="41"/>
        <v>0</v>
      </c>
      <c r="Q881" s="333"/>
      <c r="S881" s="334">
        <f t="shared" si="42"/>
        <v>8180</v>
      </c>
    </row>
    <row r="882" spans="1:19" ht="14.1" customHeight="1">
      <c r="A882" s="74">
        <v>882</v>
      </c>
      <c r="B882" s="300" t="s">
        <v>37</v>
      </c>
      <c r="C882" s="300" t="s">
        <v>1041</v>
      </c>
      <c r="D882" s="86" t="s">
        <v>473</v>
      </c>
      <c r="E882" s="256" t="s">
        <v>130</v>
      </c>
      <c r="F882" s="86" t="s">
        <v>269</v>
      </c>
      <c r="G882" s="86" t="s">
        <v>67</v>
      </c>
      <c r="H882" s="70" t="s">
        <v>113</v>
      </c>
      <c r="I882" s="249">
        <v>116.96</v>
      </c>
      <c r="J882" s="331">
        <f t="shared" si="40"/>
        <v>120</v>
      </c>
      <c r="K882" s="260">
        <v>120</v>
      </c>
      <c r="L882" s="260"/>
      <c r="M882" s="259" t="e">
        <f>IF(K882="nio",0,IF(K882&gt;0,K882*I882/O882,0))*VLOOKUP(B882,'2-Kosten per locatie'!$A$14:$C$21,3,FALSE)</f>
        <v>#DIV/0!</v>
      </c>
      <c r="N882" s="259">
        <f>IF(L882&gt;0,L882*I882/P882,0)*VLOOKUP(B882,'2-Kosten per locatie'!$A$14:$C$21,3,FALSE)</f>
        <v>0</v>
      </c>
      <c r="O882" s="332">
        <f>IF(K882="nio",0,IF(K882&gt;0,VLOOKUP(G882,'3-Productie normen'!A:L,VLOOKUP(K882,'3-Productie normen'!$B$34:$C$41,2,FALSE),FALSE)))</f>
        <v>0</v>
      </c>
      <c r="P882" s="332">
        <f t="shared" si="41"/>
        <v>0</v>
      </c>
      <c r="Q882" s="333"/>
      <c r="S882" s="334">
        <f t="shared" si="42"/>
        <v>14035.199999999999</v>
      </c>
    </row>
    <row r="883" spans="1:19" ht="14.1" customHeight="1">
      <c r="A883" s="74">
        <v>883</v>
      </c>
      <c r="B883" s="300" t="s">
        <v>37</v>
      </c>
      <c r="C883" s="300" t="s">
        <v>1041</v>
      </c>
      <c r="D883" s="86" t="s">
        <v>473</v>
      </c>
      <c r="E883" s="256" t="s">
        <v>131</v>
      </c>
      <c r="F883" s="86" t="s">
        <v>269</v>
      </c>
      <c r="G883" s="86" t="s">
        <v>67</v>
      </c>
      <c r="H883" s="70" t="s">
        <v>113</v>
      </c>
      <c r="I883" s="249">
        <v>76.02</v>
      </c>
      <c r="J883" s="331">
        <f t="shared" si="40"/>
        <v>120</v>
      </c>
      <c r="K883" s="260">
        <v>120</v>
      </c>
      <c r="L883" s="260"/>
      <c r="M883" s="259" t="e">
        <f>IF(K883="nio",0,IF(K883&gt;0,K883*I883/O883,0))*VLOOKUP(B883,'2-Kosten per locatie'!$A$14:$C$21,3,FALSE)</f>
        <v>#DIV/0!</v>
      </c>
      <c r="N883" s="259">
        <f>IF(L883&gt;0,L883*I883/P883,0)*VLOOKUP(B883,'2-Kosten per locatie'!$A$14:$C$21,3,FALSE)</f>
        <v>0</v>
      </c>
      <c r="O883" s="332">
        <f>IF(K883="nio",0,IF(K883&gt;0,VLOOKUP(G883,'3-Productie normen'!A:L,VLOOKUP(K883,'3-Productie normen'!$B$34:$C$41,2,FALSE),FALSE)))</f>
        <v>0</v>
      </c>
      <c r="P883" s="332">
        <f t="shared" si="41"/>
        <v>0</v>
      </c>
      <c r="Q883" s="333"/>
      <c r="S883" s="334">
        <f t="shared" si="42"/>
        <v>9122.4</v>
      </c>
    </row>
    <row r="884" spans="1:19" ht="14.1" customHeight="1">
      <c r="A884" s="74">
        <v>884</v>
      </c>
      <c r="B884" s="300" t="s">
        <v>37</v>
      </c>
      <c r="C884" s="300" t="s">
        <v>1041</v>
      </c>
      <c r="D884" s="86" t="s">
        <v>473</v>
      </c>
      <c r="E884" s="256" t="s">
        <v>134</v>
      </c>
      <c r="F884" s="86" t="s">
        <v>269</v>
      </c>
      <c r="G884" s="86" t="s">
        <v>67</v>
      </c>
      <c r="H884" s="70" t="s">
        <v>113</v>
      </c>
      <c r="I884" s="249">
        <v>116.96</v>
      </c>
      <c r="J884" s="331">
        <f t="shared" si="40"/>
        <v>120</v>
      </c>
      <c r="K884" s="260">
        <v>120</v>
      </c>
      <c r="L884" s="260"/>
      <c r="M884" s="259" t="e">
        <f>IF(K884="nio",0,IF(K884&gt;0,K884*I884/O884,0))*VLOOKUP(B884,'2-Kosten per locatie'!$A$14:$C$21,3,FALSE)</f>
        <v>#DIV/0!</v>
      </c>
      <c r="N884" s="259">
        <f>IF(L884&gt;0,L884*I884/P884,0)*VLOOKUP(B884,'2-Kosten per locatie'!$A$14:$C$21,3,FALSE)</f>
        <v>0</v>
      </c>
      <c r="O884" s="332">
        <f>IF(K884="nio",0,IF(K884&gt;0,VLOOKUP(G884,'3-Productie normen'!A:L,VLOOKUP(K884,'3-Productie normen'!$B$34:$C$41,2,FALSE),FALSE)))</f>
        <v>0</v>
      </c>
      <c r="P884" s="332">
        <f t="shared" si="41"/>
        <v>0</v>
      </c>
      <c r="Q884" s="333"/>
      <c r="S884" s="334">
        <f t="shared" si="42"/>
        <v>14035.199999999999</v>
      </c>
    </row>
    <row r="885" spans="1:19" ht="14.1" customHeight="1">
      <c r="A885" s="74">
        <v>885</v>
      </c>
      <c r="B885" s="300" t="s">
        <v>37</v>
      </c>
      <c r="C885" s="300" t="s">
        <v>1041</v>
      </c>
      <c r="D885" s="86" t="s">
        <v>473</v>
      </c>
      <c r="E885" s="256" t="s">
        <v>136</v>
      </c>
      <c r="F885" s="86" t="s">
        <v>185</v>
      </c>
      <c r="G885" s="86" t="s">
        <v>74</v>
      </c>
      <c r="H885" s="70" t="s">
        <v>113</v>
      </c>
      <c r="I885" s="249">
        <v>6.06</v>
      </c>
      <c r="J885" s="331">
        <f t="shared" si="40"/>
        <v>0</v>
      </c>
      <c r="K885" s="260" t="s">
        <v>120</v>
      </c>
      <c r="L885" s="260"/>
      <c r="M885" s="259">
        <f>IF(K885="nio",0,IF(K885&gt;0,K885*I885/O885,0))*VLOOKUP(B885,'2-Kosten per locatie'!$A$14:$C$21,3,FALSE)</f>
        <v>0</v>
      </c>
      <c r="N885" s="259">
        <f>IF(L885&gt;0,L885*I885/P885,0)*VLOOKUP(B885,'2-Kosten per locatie'!$A$14:$C$21,3,FALSE)</f>
        <v>0</v>
      </c>
      <c r="O885" s="332">
        <f>IF(K885="nio",0,IF(K885&gt;0,VLOOKUP(G885,'3-Productie normen'!A:L,VLOOKUP(K885,'3-Productie normen'!$B$34:$C$41,2,FALSE),FALSE)))</f>
        <v>0</v>
      </c>
      <c r="P885" s="332">
        <f t="shared" si="41"/>
        <v>0</v>
      </c>
      <c r="Q885" s="333"/>
      <c r="S885" s="334">
        <f t="shared" si="42"/>
        <v>0</v>
      </c>
    </row>
    <row r="886" spans="1:19" ht="14.1" customHeight="1">
      <c r="A886" s="74">
        <v>886</v>
      </c>
      <c r="B886" s="300" t="s">
        <v>37</v>
      </c>
      <c r="C886" s="300" t="s">
        <v>1041</v>
      </c>
      <c r="D886" s="86" t="s">
        <v>473</v>
      </c>
      <c r="E886" s="256" t="s">
        <v>138</v>
      </c>
      <c r="F886" s="86" t="s">
        <v>1047</v>
      </c>
      <c r="G886" s="86" t="s">
        <v>74</v>
      </c>
      <c r="H886" s="70" t="s">
        <v>113</v>
      </c>
      <c r="I886" s="249">
        <v>8.0399999999999991</v>
      </c>
      <c r="J886" s="331">
        <f t="shared" si="40"/>
        <v>0</v>
      </c>
      <c r="K886" s="260" t="s">
        <v>120</v>
      </c>
      <c r="L886" s="260"/>
      <c r="M886" s="259">
        <f>IF(K886="nio",0,IF(K886&gt;0,K886*I886/O886,0))*VLOOKUP(B886,'2-Kosten per locatie'!$A$14:$C$21,3,FALSE)</f>
        <v>0</v>
      </c>
      <c r="N886" s="259">
        <f>IF(L886&gt;0,L886*I886/P886,0)*VLOOKUP(B886,'2-Kosten per locatie'!$A$14:$C$21,3,FALSE)</f>
        <v>0</v>
      </c>
      <c r="O886" s="332">
        <f>IF(K886="nio",0,IF(K886&gt;0,VLOOKUP(G886,'3-Productie normen'!A:L,VLOOKUP(K886,'3-Productie normen'!$B$34:$C$41,2,FALSE),FALSE)))</f>
        <v>0</v>
      </c>
      <c r="P886" s="332">
        <f t="shared" si="41"/>
        <v>0</v>
      </c>
      <c r="Q886" s="333"/>
      <c r="S886" s="334">
        <f t="shared" si="42"/>
        <v>0</v>
      </c>
    </row>
    <row r="887" spans="1:19" ht="14.1" customHeight="1">
      <c r="A887" s="74">
        <v>887</v>
      </c>
      <c r="B887" s="300" t="s">
        <v>37</v>
      </c>
      <c r="C887" s="300" t="s">
        <v>1041</v>
      </c>
      <c r="D887" s="86" t="s">
        <v>473</v>
      </c>
      <c r="E887" s="256" t="s">
        <v>142</v>
      </c>
      <c r="F887" s="86" t="s">
        <v>1048</v>
      </c>
      <c r="G887" s="86" t="s">
        <v>63</v>
      </c>
      <c r="H887" s="70" t="s">
        <v>113</v>
      </c>
      <c r="I887" s="249">
        <v>6.06</v>
      </c>
      <c r="J887" s="331">
        <f t="shared" si="40"/>
        <v>7</v>
      </c>
      <c r="K887" s="260">
        <v>7</v>
      </c>
      <c r="L887" s="260"/>
      <c r="M887" s="259" t="e">
        <f>IF(K887="nio",0,IF(K887&gt;0,K887*I887/O887,0))*VLOOKUP(B887,'2-Kosten per locatie'!$A$14:$C$21,3,FALSE)</f>
        <v>#DIV/0!</v>
      </c>
      <c r="N887" s="259">
        <f>IF(L887&gt;0,L887*I887/P887,0)*VLOOKUP(B887,'2-Kosten per locatie'!$A$14:$C$21,3,FALSE)</f>
        <v>0</v>
      </c>
      <c r="O887" s="332">
        <f>IF(K887="nio",0,IF(K887&gt;0,VLOOKUP(G887,'3-Productie normen'!A:L,VLOOKUP(K887,'3-Productie normen'!$B$34:$C$41,2,FALSE),FALSE)))</f>
        <v>0</v>
      </c>
      <c r="P887" s="332">
        <f t="shared" si="41"/>
        <v>0</v>
      </c>
      <c r="Q887" s="333"/>
      <c r="S887" s="334">
        <f t="shared" si="42"/>
        <v>42.419999999999995</v>
      </c>
    </row>
    <row r="888" spans="1:19" ht="14.1" customHeight="1">
      <c r="A888" s="74">
        <v>888</v>
      </c>
      <c r="B888" s="300" t="s">
        <v>37</v>
      </c>
      <c r="C888" s="300" t="s">
        <v>1041</v>
      </c>
      <c r="D888" s="86" t="s">
        <v>473</v>
      </c>
      <c r="E888" s="256" t="s">
        <v>143</v>
      </c>
      <c r="F888" s="86" t="s">
        <v>1049</v>
      </c>
      <c r="G888" s="86" t="s">
        <v>60</v>
      </c>
      <c r="H888" s="70" t="s">
        <v>113</v>
      </c>
      <c r="I888" s="249">
        <v>133.91</v>
      </c>
      <c r="J888" s="331">
        <f t="shared" si="40"/>
        <v>400</v>
      </c>
      <c r="K888" s="260">
        <v>200</v>
      </c>
      <c r="L888" s="260">
        <v>200</v>
      </c>
      <c r="M888" s="259" t="e">
        <f>IF(K888="nio",0,IF(K888&gt;0,K888*I888/O888,0))*VLOOKUP(B888,'2-Kosten per locatie'!$A$14:$C$21,3,FALSE)</f>
        <v>#DIV/0!</v>
      </c>
      <c r="N888" s="259" t="e">
        <f>IF(L888&gt;0,L888*I888/P888,0)*VLOOKUP(B888,'2-Kosten per locatie'!$A$14:$C$21,3,FALSE)</f>
        <v>#DIV/0!</v>
      </c>
      <c r="O888" s="332">
        <f>IF(K888="nio",0,IF(K888&gt;0,VLOOKUP(G888,'3-Productie normen'!A:L,VLOOKUP(K888,'3-Productie normen'!$B$34:$C$41,2,FALSE),FALSE)))</f>
        <v>0</v>
      </c>
      <c r="P888" s="332">
        <f t="shared" si="41"/>
        <v>0</v>
      </c>
      <c r="Q888" s="333"/>
      <c r="S888" s="334">
        <f t="shared" si="42"/>
        <v>53564</v>
      </c>
    </row>
    <row r="889" spans="1:19" ht="14.1" customHeight="1">
      <c r="A889" s="74">
        <v>889</v>
      </c>
      <c r="B889" s="300" t="s">
        <v>37</v>
      </c>
      <c r="C889" s="300" t="s">
        <v>1041</v>
      </c>
      <c r="D889" s="86" t="s">
        <v>473</v>
      </c>
      <c r="E889" s="256" t="s">
        <v>146</v>
      </c>
      <c r="F889" s="86" t="s">
        <v>135</v>
      </c>
      <c r="G889" s="86" t="s">
        <v>70</v>
      </c>
      <c r="H889" s="86" t="s">
        <v>110</v>
      </c>
      <c r="I889" s="249">
        <v>7.26</v>
      </c>
      <c r="J889" s="331">
        <f t="shared" si="40"/>
        <v>120</v>
      </c>
      <c r="K889" s="260">
        <v>120</v>
      </c>
      <c r="L889" s="260"/>
      <c r="M889" s="259" t="e">
        <f>IF(K889="nio",0,IF(K889&gt;0,K889*I889/O889,0))*VLOOKUP(B889,'2-Kosten per locatie'!$A$14:$C$21,3,FALSE)</f>
        <v>#DIV/0!</v>
      </c>
      <c r="N889" s="259">
        <f>IF(L889&gt;0,L889*I889/P889,0)*VLOOKUP(B889,'2-Kosten per locatie'!$A$14:$C$21,3,FALSE)</f>
        <v>0</v>
      </c>
      <c r="O889" s="332">
        <f>IF(K889="nio",0,IF(K889&gt;0,VLOOKUP(G889,'3-Productie normen'!A:L,VLOOKUP(K889,'3-Productie normen'!$B$34:$C$41,2,FALSE),FALSE)))</f>
        <v>0</v>
      </c>
      <c r="P889" s="332">
        <f t="shared" si="41"/>
        <v>0</v>
      </c>
      <c r="Q889" s="333"/>
      <c r="S889" s="334">
        <f t="shared" si="42"/>
        <v>871.19999999999993</v>
      </c>
    </row>
    <row r="890" spans="1:19" ht="14.1" customHeight="1">
      <c r="A890" s="74">
        <v>890</v>
      </c>
      <c r="B890" s="300" t="s">
        <v>37</v>
      </c>
      <c r="C890" s="300" t="s">
        <v>1041</v>
      </c>
      <c r="D890" s="86" t="s">
        <v>473</v>
      </c>
      <c r="E890" s="256" t="s">
        <v>148</v>
      </c>
      <c r="F890" s="86" t="s">
        <v>185</v>
      </c>
      <c r="G890" s="86" t="s">
        <v>74</v>
      </c>
      <c r="H890" s="70" t="s">
        <v>113</v>
      </c>
      <c r="I890" s="249">
        <v>6.81</v>
      </c>
      <c r="J890" s="331">
        <f t="shared" si="40"/>
        <v>0</v>
      </c>
      <c r="K890" s="260" t="s">
        <v>120</v>
      </c>
      <c r="L890" s="260"/>
      <c r="M890" s="259">
        <f>IF(K890="nio",0,IF(K890&gt;0,K890*I890/O890,0))*VLOOKUP(B890,'2-Kosten per locatie'!$A$14:$C$21,3,FALSE)</f>
        <v>0</v>
      </c>
      <c r="N890" s="259">
        <f>IF(L890&gt;0,L890*I890/P890,0)*VLOOKUP(B890,'2-Kosten per locatie'!$A$14:$C$21,3,FALSE)</f>
        <v>0</v>
      </c>
      <c r="O890" s="332">
        <f>IF(K890="nio",0,IF(K890&gt;0,VLOOKUP(G890,'3-Productie normen'!A:L,VLOOKUP(K890,'3-Productie normen'!$B$34:$C$41,2,FALSE),FALSE)))</f>
        <v>0</v>
      </c>
      <c r="P890" s="332">
        <f t="shared" si="41"/>
        <v>0</v>
      </c>
      <c r="Q890" s="333"/>
      <c r="S890" s="334">
        <f t="shared" si="42"/>
        <v>0</v>
      </c>
    </row>
    <row r="891" spans="1:19" ht="14.1" customHeight="1">
      <c r="A891" s="74">
        <v>891</v>
      </c>
      <c r="B891" s="300" t="s">
        <v>37</v>
      </c>
      <c r="C891" s="300" t="s">
        <v>1041</v>
      </c>
      <c r="D891" s="86" t="s">
        <v>473</v>
      </c>
      <c r="E891" s="256" t="s">
        <v>150</v>
      </c>
      <c r="F891" s="86" t="s">
        <v>491</v>
      </c>
      <c r="G891" s="86" t="s">
        <v>61</v>
      </c>
      <c r="H891" s="86" t="s">
        <v>145</v>
      </c>
      <c r="I891" s="249">
        <v>1.53</v>
      </c>
      <c r="J891" s="331">
        <f t="shared" si="40"/>
        <v>400</v>
      </c>
      <c r="K891" s="260">
        <v>200</v>
      </c>
      <c r="L891" s="260">
        <v>200</v>
      </c>
      <c r="M891" s="259" t="e">
        <f>IF(K891="nio",0,IF(K891&gt;0,K891*I891/O891,0))*VLOOKUP(B891,'2-Kosten per locatie'!$A$14:$C$21,3,FALSE)</f>
        <v>#DIV/0!</v>
      </c>
      <c r="N891" s="259" t="e">
        <f>IF(L891&gt;0,L891*I891/P891,0)*VLOOKUP(B891,'2-Kosten per locatie'!$A$14:$C$21,3,FALSE)</f>
        <v>#DIV/0!</v>
      </c>
      <c r="O891" s="332">
        <f>IF(K891="nio",0,IF(K891&gt;0,VLOOKUP(G891,'3-Productie normen'!A:L,VLOOKUP(K891,'3-Productie normen'!$B$34:$C$41,2,FALSE),FALSE)))</f>
        <v>0</v>
      </c>
      <c r="P891" s="332">
        <f t="shared" si="41"/>
        <v>0</v>
      </c>
      <c r="Q891" s="333"/>
      <c r="S891" s="334">
        <f t="shared" si="42"/>
        <v>612</v>
      </c>
    </row>
    <row r="892" spans="1:19" ht="14.1" customHeight="1">
      <c r="A892" s="74">
        <v>892</v>
      </c>
      <c r="B892" s="300" t="s">
        <v>37</v>
      </c>
      <c r="C892" s="300" t="s">
        <v>1041</v>
      </c>
      <c r="D892" s="86" t="s">
        <v>473</v>
      </c>
      <c r="E892" s="256" t="s">
        <v>153</v>
      </c>
      <c r="F892" s="86" t="s">
        <v>509</v>
      </c>
      <c r="G892" s="86" t="s">
        <v>72</v>
      </c>
      <c r="H892" s="70" t="s">
        <v>113</v>
      </c>
      <c r="I892" s="249">
        <v>24.67</v>
      </c>
      <c r="J892" s="331">
        <f t="shared" si="40"/>
        <v>200</v>
      </c>
      <c r="K892" s="260">
        <v>200</v>
      </c>
      <c r="L892" s="260"/>
      <c r="M892" s="259" t="e">
        <f>IF(K892="nio",0,IF(K892&gt;0,K892*I892/O892,0))*VLOOKUP(B892,'2-Kosten per locatie'!$A$14:$C$21,3,FALSE)</f>
        <v>#DIV/0!</v>
      </c>
      <c r="N892" s="259">
        <f>IF(L892&gt;0,L892*I892/P892,0)*VLOOKUP(B892,'2-Kosten per locatie'!$A$14:$C$21,3,FALSE)</f>
        <v>0</v>
      </c>
      <c r="O892" s="332">
        <f>IF(K892="nio",0,IF(K892&gt;0,VLOOKUP(G892,'3-Productie normen'!A:L,VLOOKUP(K892,'3-Productie normen'!$B$34:$C$41,2,FALSE),FALSE)))</f>
        <v>0</v>
      </c>
      <c r="P892" s="332">
        <f t="shared" si="41"/>
        <v>0</v>
      </c>
      <c r="Q892" s="333"/>
      <c r="S892" s="334">
        <f t="shared" si="42"/>
        <v>4934</v>
      </c>
    </row>
    <row r="893" spans="1:19" ht="14.1" customHeight="1">
      <c r="A893" s="74">
        <v>893</v>
      </c>
      <c r="B893" s="300" t="s">
        <v>37</v>
      </c>
      <c r="C893" s="300" t="s">
        <v>1041</v>
      </c>
      <c r="D893" s="86" t="s">
        <v>473</v>
      </c>
      <c r="E893" s="256" t="s">
        <v>155</v>
      </c>
      <c r="F893" s="86" t="s">
        <v>269</v>
      </c>
      <c r="G893" s="86" t="s">
        <v>67</v>
      </c>
      <c r="H893" s="70" t="s">
        <v>113</v>
      </c>
      <c r="I893" s="249">
        <v>112.73</v>
      </c>
      <c r="J893" s="331">
        <f t="shared" si="40"/>
        <v>120</v>
      </c>
      <c r="K893" s="260">
        <v>120</v>
      </c>
      <c r="L893" s="260"/>
      <c r="M893" s="259" t="e">
        <f>IF(K893="nio",0,IF(K893&gt;0,K893*I893/O893,0))*VLOOKUP(B893,'2-Kosten per locatie'!$A$14:$C$21,3,FALSE)</f>
        <v>#DIV/0!</v>
      </c>
      <c r="N893" s="259">
        <f>IF(L893&gt;0,L893*I893/P893,0)*VLOOKUP(B893,'2-Kosten per locatie'!$A$14:$C$21,3,FALSE)</f>
        <v>0</v>
      </c>
      <c r="O893" s="332">
        <f>IF(K893="nio",0,IF(K893&gt;0,VLOOKUP(G893,'3-Productie normen'!A:L,VLOOKUP(K893,'3-Productie normen'!$B$34:$C$41,2,FALSE),FALSE)))</f>
        <v>0</v>
      </c>
      <c r="P893" s="332">
        <f t="shared" si="41"/>
        <v>0</v>
      </c>
      <c r="Q893" s="333"/>
      <c r="S893" s="334">
        <f t="shared" si="42"/>
        <v>13527.6</v>
      </c>
    </row>
    <row r="894" spans="1:19" ht="14.1" customHeight="1">
      <c r="A894" s="74">
        <v>894</v>
      </c>
      <c r="B894" s="300" t="s">
        <v>37</v>
      </c>
      <c r="C894" s="300" t="s">
        <v>1041</v>
      </c>
      <c r="D894" s="86" t="s">
        <v>473</v>
      </c>
      <c r="E894" s="256" t="s">
        <v>156</v>
      </c>
      <c r="F894" s="86" t="s">
        <v>185</v>
      </c>
      <c r="G894" s="86" t="s">
        <v>74</v>
      </c>
      <c r="H894" s="70" t="s">
        <v>113</v>
      </c>
      <c r="I894" s="249">
        <v>7.33</v>
      </c>
      <c r="J894" s="331">
        <f t="shared" si="40"/>
        <v>0</v>
      </c>
      <c r="K894" s="260" t="s">
        <v>120</v>
      </c>
      <c r="L894" s="260"/>
      <c r="M894" s="259">
        <f>IF(K894="nio",0,IF(K894&gt;0,K894*I894/O894,0))*VLOOKUP(B894,'2-Kosten per locatie'!$A$14:$C$21,3,FALSE)</f>
        <v>0</v>
      </c>
      <c r="N894" s="259">
        <f>IF(L894&gt;0,L894*I894/P894,0)*VLOOKUP(B894,'2-Kosten per locatie'!$A$14:$C$21,3,FALSE)</f>
        <v>0</v>
      </c>
      <c r="O894" s="332">
        <f>IF(K894="nio",0,IF(K894&gt;0,VLOOKUP(G894,'3-Productie normen'!A:L,VLOOKUP(K894,'3-Productie normen'!$B$34:$C$41,2,FALSE),FALSE)))</f>
        <v>0</v>
      </c>
      <c r="P894" s="332">
        <f t="shared" si="41"/>
        <v>0</v>
      </c>
      <c r="Q894" s="333"/>
      <c r="S894" s="334">
        <f t="shared" si="42"/>
        <v>0</v>
      </c>
    </row>
    <row r="895" spans="1:19" ht="14.1" customHeight="1">
      <c r="A895" s="74">
        <v>895</v>
      </c>
      <c r="B895" s="300" t="s">
        <v>37</v>
      </c>
      <c r="C895" s="300" t="s">
        <v>1041</v>
      </c>
      <c r="D895" s="86" t="s">
        <v>473</v>
      </c>
      <c r="E895" s="256" t="s">
        <v>157</v>
      </c>
      <c r="F895" s="86" t="s">
        <v>491</v>
      </c>
      <c r="G895" s="86" t="s">
        <v>61</v>
      </c>
      <c r="H895" s="86" t="s">
        <v>145</v>
      </c>
      <c r="I895" s="249">
        <v>1.48</v>
      </c>
      <c r="J895" s="331">
        <f t="shared" si="40"/>
        <v>400</v>
      </c>
      <c r="K895" s="260">
        <v>200</v>
      </c>
      <c r="L895" s="260">
        <v>200</v>
      </c>
      <c r="M895" s="259" t="e">
        <f>IF(K895="nio",0,IF(K895&gt;0,K895*I895/O895,0))*VLOOKUP(B895,'2-Kosten per locatie'!$A$14:$C$21,3,FALSE)</f>
        <v>#DIV/0!</v>
      </c>
      <c r="N895" s="259" t="e">
        <f>IF(L895&gt;0,L895*I895/P895,0)*VLOOKUP(B895,'2-Kosten per locatie'!$A$14:$C$21,3,FALSE)</f>
        <v>#DIV/0!</v>
      </c>
      <c r="O895" s="332">
        <f>IF(K895="nio",0,IF(K895&gt;0,VLOOKUP(G895,'3-Productie normen'!A:L,VLOOKUP(K895,'3-Productie normen'!$B$34:$C$41,2,FALSE),FALSE)))</f>
        <v>0</v>
      </c>
      <c r="P895" s="332">
        <f t="shared" si="41"/>
        <v>0</v>
      </c>
      <c r="Q895" s="333"/>
      <c r="S895" s="334">
        <f t="shared" si="42"/>
        <v>592</v>
      </c>
    </row>
    <row r="896" spans="1:19" ht="14.1" customHeight="1">
      <c r="A896" s="74">
        <v>896</v>
      </c>
      <c r="B896" s="300" t="s">
        <v>37</v>
      </c>
      <c r="C896" s="300" t="s">
        <v>1041</v>
      </c>
      <c r="D896" s="86" t="s">
        <v>473</v>
      </c>
      <c r="E896" s="256" t="s">
        <v>159</v>
      </c>
      <c r="F896" s="86" t="s">
        <v>511</v>
      </c>
      <c r="G896" s="86" t="s">
        <v>61</v>
      </c>
      <c r="H896" s="86" t="s">
        <v>145</v>
      </c>
      <c r="I896" s="249">
        <v>2.93</v>
      </c>
      <c r="J896" s="331">
        <f t="shared" si="40"/>
        <v>400</v>
      </c>
      <c r="K896" s="260">
        <v>200</v>
      </c>
      <c r="L896" s="260">
        <v>200</v>
      </c>
      <c r="M896" s="259" t="e">
        <f>IF(K896="nio",0,IF(K896&gt;0,K896*I896/O896,0))*VLOOKUP(B896,'2-Kosten per locatie'!$A$14:$C$21,3,FALSE)</f>
        <v>#DIV/0!</v>
      </c>
      <c r="N896" s="259" t="e">
        <f>IF(L896&gt;0,L896*I896/P896,0)*VLOOKUP(B896,'2-Kosten per locatie'!$A$14:$C$21,3,FALSE)</f>
        <v>#DIV/0!</v>
      </c>
      <c r="O896" s="332">
        <f>IF(K896="nio",0,IF(K896&gt;0,VLOOKUP(G896,'3-Productie normen'!A:L,VLOOKUP(K896,'3-Productie normen'!$B$34:$C$41,2,FALSE),FALSE)))</f>
        <v>0</v>
      </c>
      <c r="P896" s="332">
        <f t="shared" si="41"/>
        <v>0</v>
      </c>
      <c r="Q896" s="333"/>
      <c r="S896" s="334">
        <f t="shared" si="42"/>
        <v>1172</v>
      </c>
    </row>
    <row r="897" spans="1:19" ht="14.1" customHeight="1">
      <c r="A897" s="74">
        <v>897</v>
      </c>
      <c r="B897" s="300" t="s">
        <v>37</v>
      </c>
      <c r="C897" s="300" t="s">
        <v>1041</v>
      </c>
      <c r="D897" s="86" t="s">
        <v>473</v>
      </c>
      <c r="E897" s="256" t="s">
        <v>161</v>
      </c>
      <c r="F897" s="86" t="s">
        <v>509</v>
      </c>
      <c r="G897" s="86" t="s">
        <v>72</v>
      </c>
      <c r="H897" s="70" t="s">
        <v>113</v>
      </c>
      <c r="I897" s="249">
        <v>22.32</v>
      </c>
      <c r="J897" s="331">
        <f t="shared" si="40"/>
        <v>200</v>
      </c>
      <c r="K897" s="260">
        <v>200</v>
      </c>
      <c r="L897" s="260"/>
      <c r="M897" s="259" t="e">
        <f>IF(K897="nio",0,IF(K897&gt;0,K897*I897/O897,0))*VLOOKUP(B897,'2-Kosten per locatie'!$A$14:$C$21,3,FALSE)</f>
        <v>#DIV/0!</v>
      </c>
      <c r="N897" s="259">
        <f>IF(L897&gt;0,L897*I897/P897,0)*VLOOKUP(B897,'2-Kosten per locatie'!$A$14:$C$21,3,FALSE)</f>
        <v>0</v>
      </c>
      <c r="O897" s="332">
        <f>IF(K897="nio",0,IF(K897&gt;0,VLOOKUP(G897,'3-Productie normen'!A:L,VLOOKUP(K897,'3-Productie normen'!$B$34:$C$41,2,FALSE),FALSE)))</f>
        <v>0</v>
      </c>
      <c r="P897" s="332">
        <f t="shared" si="41"/>
        <v>0</v>
      </c>
      <c r="Q897" s="333"/>
      <c r="S897" s="334">
        <f t="shared" si="42"/>
        <v>4464</v>
      </c>
    </row>
    <row r="898" spans="1:19" ht="14.1" customHeight="1">
      <c r="A898" s="74">
        <v>898</v>
      </c>
      <c r="B898" s="300" t="s">
        <v>37</v>
      </c>
      <c r="C898" s="300" t="s">
        <v>1041</v>
      </c>
      <c r="D898" s="86" t="s">
        <v>473</v>
      </c>
      <c r="E898" s="256" t="s">
        <v>163</v>
      </c>
      <c r="F898" s="86" t="s">
        <v>269</v>
      </c>
      <c r="G898" s="86" t="s">
        <v>67</v>
      </c>
      <c r="H898" s="70" t="s">
        <v>113</v>
      </c>
      <c r="I898" s="249">
        <v>108.58</v>
      </c>
      <c r="J898" s="331">
        <f t="shared" si="40"/>
        <v>120</v>
      </c>
      <c r="K898" s="260">
        <v>120</v>
      </c>
      <c r="L898" s="260"/>
      <c r="M898" s="259" t="e">
        <f>IF(K898="nio",0,IF(K898&gt;0,K898*I898/O898,0))*VLOOKUP(B898,'2-Kosten per locatie'!$A$14:$C$21,3,FALSE)</f>
        <v>#DIV/0!</v>
      </c>
      <c r="N898" s="259">
        <f>IF(L898&gt;0,L898*I898/P898,0)*VLOOKUP(B898,'2-Kosten per locatie'!$A$14:$C$21,3,FALSE)</f>
        <v>0</v>
      </c>
      <c r="O898" s="332">
        <f>IF(K898="nio",0,IF(K898&gt;0,VLOOKUP(G898,'3-Productie normen'!A:L,VLOOKUP(K898,'3-Productie normen'!$B$34:$C$41,2,FALSE),FALSE)))</f>
        <v>0</v>
      </c>
      <c r="P898" s="332">
        <f t="shared" si="41"/>
        <v>0</v>
      </c>
      <c r="Q898" s="333"/>
      <c r="S898" s="334">
        <f t="shared" si="42"/>
        <v>13029.6</v>
      </c>
    </row>
    <row r="899" spans="1:19" ht="14.1" customHeight="1">
      <c r="A899" s="74">
        <v>899</v>
      </c>
      <c r="B899" s="300" t="s">
        <v>37</v>
      </c>
      <c r="C899" s="300" t="s">
        <v>1041</v>
      </c>
      <c r="D899" s="86" t="s">
        <v>473</v>
      </c>
      <c r="E899" s="256" t="s">
        <v>165</v>
      </c>
      <c r="F899" s="86" t="s">
        <v>279</v>
      </c>
      <c r="G899" s="86" t="s">
        <v>64</v>
      </c>
      <c r="H899" s="70" t="s">
        <v>113</v>
      </c>
      <c r="I899" s="249">
        <v>30.02</v>
      </c>
      <c r="J899" s="331">
        <f t="shared" si="40"/>
        <v>120</v>
      </c>
      <c r="K899" s="260">
        <v>120</v>
      </c>
      <c r="L899" s="260"/>
      <c r="M899" s="259" t="e">
        <f>IF(K899="nio",0,IF(K899&gt;0,K899*I899/O899,0))*VLOOKUP(B899,'2-Kosten per locatie'!$A$14:$C$21,3,FALSE)</f>
        <v>#DIV/0!</v>
      </c>
      <c r="N899" s="259">
        <f>IF(L899&gt;0,L899*I899/P899,0)*VLOOKUP(B899,'2-Kosten per locatie'!$A$14:$C$21,3,FALSE)</f>
        <v>0</v>
      </c>
      <c r="O899" s="332">
        <f>IF(K899="nio",0,IF(K899&gt;0,VLOOKUP(G899,'3-Productie normen'!A:L,VLOOKUP(K899,'3-Productie normen'!$B$34:$C$41,2,FALSE),FALSE)))</f>
        <v>0</v>
      </c>
      <c r="P899" s="332">
        <f t="shared" si="41"/>
        <v>0</v>
      </c>
      <c r="Q899" s="333"/>
      <c r="S899" s="334">
        <f t="shared" si="42"/>
        <v>3602.4</v>
      </c>
    </row>
    <row r="900" spans="1:19" ht="14.1" customHeight="1">
      <c r="A900" s="74">
        <v>900</v>
      </c>
      <c r="B900" s="300" t="s">
        <v>37</v>
      </c>
      <c r="C900" s="300" t="s">
        <v>1041</v>
      </c>
      <c r="D900" s="86" t="s">
        <v>473</v>
      </c>
      <c r="E900" s="256" t="s">
        <v>1050</v>
      </c>
      <c r="F900" s="86" t="s">
        <v>185</v>
      </c>
      <c r="G900" s="86" t="s">
        <v>74</v>
      </c>
      <c r="H900" s="70" t="s">
        <v>113</v>
      </c>
      <c r="I900" s="249">
        <v>0.9</v>
      </c>
      <c r="J900" s="331">
        <f t="shared" si="40"/>
        <v>0</v>
      </c>
      <c r="K900" s="260" t="s">
        <v>120</v>
      </c>
      <c r="L900" s="260"/>
      <c r="M900" s="259">
        <f>IF(K900="nio",0,IF(K900&gt;0,K900*I900/O900,0))*VLOOKUP(B900,'2-Kosten per locatie'!$A$14:$C$21,3,FALSE)</f>
        <v>0</v>
      </c>
      <c r="N900" s="259">
        <f>IF(L900&gt;0,L900*I900/P900,0)*VLOOKUP(B900,'2-Kosten per locatie'!$A$14:$C$21,3,FALSE)</f>
        <v>0</v>
      </c>
      <c r="O900" s="332">
        <f>IF(K900="nio",0,IF(K900&gt;0,VLOOKUP(G900,'3-Productie normen'!A:L,VLOOKUP(K900,'3-Productie normen'!$B$34:$C$41,2,FALSE),FALSE)))</f>
        <v>0</v>
      </c>
      <c r="P900" s="332">
        <f t="shared" si="41"/>
        <v>0</v>
      </c>
      <c r="Q900" s="333"/>
      <c r="S900" s="334">
        <f t="shared" si="42"/>
        <v>0</v>
      </c>
    </row>
    <row r="901" spans="1:19" ht="14.1" customHeight="1">
      <c r="A901" s="74">
        <v>901</v>
      </c>
      <c r="B901" s="300" t="s">
        <v>37</v>
      </c>
      <c r="C901" s="300" t="s">
        <v>1041</v>
      </c>
      <c r="D901" s="86" t="s">
        <v>473</v>
      </c>
      <c r="E901" s="256" t="s">
        <v>477</v>
      </c>
      <c r="F901" s="86" t="s">
        <v>269</v>
      </c>
      <c r="G901" s="86" t="s">
        <v>67</v>
      </c>
      <c r="H901" s="70" t="s">
        <v>113</v>
      </c>
      <c r="I901" s="249">
        <v>138.49</v>
      </c>
      <c r="J901" s="331">
        <f t="shared" si="40"/>
        <v>120</v>
      </c>
      <c r="K901" s="260">
        <v>120</v>
      </c>
      <c r="L901" s="260"/>
      <c r="M901" s="259" t="e">
        <f>IF(K901="nio",0,IF(K901&gt;0,K901*I901/O901,0))*VLOOKUP(B901,'2-Kosten per locatie'!$A$14:$C$21,3,FALSE)</f>
        <v>#DIV/0!</v>
      </c>
      <c r="N901" s="259">
        <f>IF(L901&gt;0,L901*I901/P901,0)*VLOOKUP(B901,'2-Kosten per locatie'!$A$14:$C$21,3,FALSE)</f>
        <v>0</v>
      </c>
      <c r="O901" s="332">
        <f>IF(K901="nio",0,IF(K901&gt;0,VLOOKUP(G901,'3-Productie normen'!A:L,VLOOKUP(K901,'3-Productie normen'!$B$34:$C$41,2,FALSE),FALSE)))</f>
        <v>0</v>
      </c>
      <c r="P901" s="332">
        <f t="shared" si="41"/>
        <v>0</v>
      </c>
      <c r="Q901" s="333"/>
      <c r="S901" s="334">
        <f t="shared" si="42"/>
        <v>16618.800000000003</v>
      </c>
    </row>
    <row r="902" spans="1:19" ht="14.1" customHeight="1">
      <c r="A902" s="74">
        <v>902</v>
      </c>
      <c r="B902" s="300" t="s">
        <v>37</v>
      </c>
      <c r="C902" s="300" t="s">
        <v>1041</v>
      </c>
      <c r="D902" s="86" t="s">
        <v>473</v>
      </c>
      <c r="E902" s="256" t="s">
        <v>170</v>
      </c>
      <c r="F902" s="86" t="s">
        <v>491</v>
      </c>
      <c r="G902" s="86" t="s">
        <v>61</v>
      </c>
      <c r="H902" s="86" t="s">
        <v>145</v>
      </c>
      <c r="I902" s="249">
        <v>1.48</v>
      </c>
      <c r="J902" s="331">
        <f t="shared" si="40"/>
        <v>400</v>
      </c>
      <c r="K902" s="260">
        <v>200</v>
      </c>
      <c r="L902" s="260">
        <v>200</v>
      </c>
      <c r="M902" s="259" t="e">
        <f>IF(K902="nio",0,IF(K902&gt;0,K902*I902/O902,0))*VLOOKUP(B902,'2-Kosten per locatie'!$A$14:$C$21,3,FALSE)</f>
        <v>#DIV/0!</v>
      </c>
      <c r="N902" s="259" t="e">
        <f>IF(L902&gt;0,L902*I902/P902,0)*VLOOKUP(B902,'2-Kosten per locatie'!$A$14:$C$21,3,FALSE)</f>
        <v>#DIV/0!</v>
      </c>
      <c r="O902" s="332">
        <f>IF(K902="nio",0,IF(K902&gt;0,VLOOKUP(G902,'3-Productie normen'!A:L,VLOOKUP(K902,'3-Productie normen'!$B$34:$C$41,2,FALSE),FALSE)))</f>
        <v>0</v>
      </c>
      <c r="P902" s="332">
        <f t="shared" si="41"/>
        <v>0</v>
      </c>
      <c r="Q902" s="333"/>
      <c r="S902" s="334">
        <f t="shared" si="42"/>
        <v>592</v>
      </c>
    </row>
    <row r="903" spans="1:19" ht="14.1" customHeight="1">
      <c r="A903" s="74">
        <v>903</v>
      </c>
      <c r="B903" s="300" t="s">
        <v>37</v>
      </c>
      <c r="C903" s="300" t="s">
        <v>1041</v>
      </c>
      <c r="D903" s="86" t="s">
        <v>473</v>
      </c>
      <c r="E903" s="256" t="s">
        <v>171</v>
      </c>
      <c r="F903" s="86" t="s">
        <v>511</v>
      </c>
      <c r="G903" s="86" t="s">
        <v>61</v>
      </c>
      <c r="H903" s="86" t="s">
        <v>145</v>
      </c>
      <c r="I903" s="249">
        <v>2.93</v>
      </c>
      <c r="J903" s="331">
        <f t="shared" si="40"/>
        <v>400</v>
      </c>
      <c r="K903" s="260">
        <v>200</v>
      </c>
      <c r="L903" s="260">
        <v>200</v>
      </c>
      <c r="M903" s="259" t="e">
        <f>IF(K903="nio",0,IF(K903&gt;0,K903*I903/O903,0))*VLOOKUP(B903,'2-Kosten per locatie'!$A$14:$C$21,3,FALSE)</f>
        <v>#DIV/0!</v>
      </c>
      <c r="N903" s="259" t="e">
        <f>IF(L903&gt;0,L903*I903/P903,0)*VLOOKUP(B903,'2-Kosten per locatie'!$A$14:$C$21,3,FALSE)</f>
        <v>#DIV/0!</v>
      </c>
      <c r="O903" s="332">
        <f>IF(K903="nio",0,IF(K903&gt;0,VLOOKUP(G903,'3-Productie normen'!A:L,VLOOKUP(K903,'3-Productie normen'!$B$34:$C$41,2,FALSE),FALSE)))</f>
        <v>0</v>
      </c>
      <c r="P903" s="332">
        <f t="shared" si="41"/>
        <v>0</v>
      </c>
      <c r="Q903" s="333"/>
      <c r="S903" s="334">
        <f t="shared" si="42"/>
        <v>1172</v>
      </c>
    </row>
    <row r="904" spans="1:19" ht="14.1" customHeight="1">
      <c r="A904" s="74">
        <v>904</v>
      </c>
      <c r="B904" s="300" t="s">
        <v>37</v>
      </c>
      <c r="C904" s="300" t="s">
        <v>1041</v>
      </c>
      <c r="D904" s="86" t="s">
        <v>473</v>
      </c>
      <c r="E904" s="256" t="s">
        <v>176</v>
      </c>
      <c r="F904" s="86" t="s">
        <v>509</v>
      </c>
      <c r="G904" s="86" t="s">
        <v>72</v>
      </c>
      <c r="H904" s="70" t="s">
        <v>113</v>
      </c>
      <c r="I904" s="249">
        <v>22.14</v>
      </c>
      <c r="J904" s="331">
        <f t="shared" si="40"/>
        <v>200</v>
      </c>
      <c r="K904" s="260">
        <v>200</v>
      </c>
      <c r="L904" s="260"/>
      <c r="M904" s="259" t="e">
        <f>IF(K904="nio",0,IF(K904&gt;0,K904*I904/O904,0))*VLOOKUP(B904,'2-Kosten per locatie'!$A$14:$C$21,3,FALSE)</f>
        <v>#DIV/0!</v>
      </c>
      <c r="N904" s="259">
        <f>IF(L904&gt;0,L904*I904/P904,0)*VLOOKUP(B904,'2-Kosten per locatie'!$A$14:$C$21,3,FALSE)</f>
        <v>0</v>
      </c>
      <c r="O904" s="332">
        <f>IF(K904="nio",0,IF(K904&gt;0,VLOOKUP(G904,'3-Productie normen'!A:L,VLOOKUP(K904,'3-Productie normen'!$B$34:$C$41,2,FALSE),FALSE)))</f>
        <v>0</v>
      </c>
      <c r="P904" s="332">
        <f t="shared" si="41"/>
        <v>0</v>
      </c>
      <c r="Q904" s="333"/>
      <c r="S904" s="334">
        <f t="shared" si="42"/>
        <v>4428</v>
      </c>
    </row>
    <row r="905" spans="1:19" ht="14.1" customHeight="1">
      <c r="A905" s="74">
        <v>905</v>
      </c>
      <c r="B905" s="300" t="s">
        <v>37</v>
      </c>
      <c r="C905" s="300" t="s">
        <v>1041</v>
      </c>
      <c r="D905" s="86" t="s">
        <v>473</v>
      </c>
      <c r="E905" s="256" t="s">
        <v>177</v>
      </c>
      <c r="F905" s="86" t="s">
        <v>1051</v>
      </c>
      <c r="G905" s="86" t="s">
        <v>61</v>
      </c>
      <c r="H905" s="86" t="s">
        <v>145</v>
      </c>
      <c r="I905" s="249">
        <v>13.74</v>
      </c>
      <c r="J905" s="331">
        <f t="shared" si="40"/>
        <v>400</v>
      </c>
      <c r="K905" s="260">
        <v>200</v>
      </c>
      <c r="L905" s="260">
        <v>200</v>
      </c>
      <c r="M905" s="259" t="e">
        <f>IF(K905="nio",0,IF(K905&gt;0,K905*I905/O905,0))*VLOOKUP(B905,'2-Kosten per locatie'!$A$14:$C$21,3,FALSE)</f>
        <v>#DIV/0!</v>
      </c>
      <c r="N905" s="259" t="e">
        <f>IF(L905&gt;0,L905*I905/P905,0)*VLOOKUP(B905,'2-Kosten per locatie'!$A$14:$C$21,3,FALSE)</f>
        <v>#DIV/0!</v>
      </c>
      <c r="O905" s="332">
        <f>IF(K905="nio",0,IF(K905&gt;0,VLOOKUP(G905,'3-Productie normen'!A:L,VLOOKUP(K905,'3-Productie normen'!$B$34:$C$41,2,FALSE),FALSE)))</f>
        <v>0</v>
      </c>
      <c r="P905" s="332">
        <f t="shared" si="41"/>
        <v>0</v>
      </c>
      <c r="Q905" s="333"/>
      <c r="S905" s="334">
        <f t="shared" si="42"/>
        <v>5496</v>
      </c>
    </row>
    <row r="906" spans="1:19" ht="14.1" customHeight="1">
      <c r="A906" s="74">
        <v>906</v>
      </c>
      <c r="B906" s="300" t="s">
        <v>37</v>
      </c>
      <c r="C906" s="300" t="s">
        <v>1041</v>
      </c>
      <c r="D906" s="86" t="s">
        <v>473</v>
      </c>
      <c r="E906" s="256" t="s">
        <v>1052</v>
      </c>
      <c r="F906" s="86" t="s">
        <v>511</v>
      </c>
      <c r="G906" s="86" t="s">
        <v>61</v>
      </c>
      <c r="H906" s="86" t="s">
        <v>145</v>
      </c>
      <c r="I906" s="249">
        <v>3.45</v>
      </c>
      <c r="J906" s="331">
        <f t="shared" ref="J906:J969" si="43">SUM(K906:L906)</f>
        <v>400</v>
      </c>
      <c r="K906" s="260">
        <v>200</v>
      </c>
      <c r="L906" s="260">
        <v>200</v>
      </c>
      <c r="M906" s="259" t="e">
        <f>IF(K906="nio",0,IF(K906&gt;0,K906*I906/O906,0))*VLOOKUP(B906,'2-Kosten per locatie'!$A$14:$C$21,3,FALSE)</f>
        <v>#DIV/0!</v>
      </c>
      <c r="N906" s="259" t="e">
        <f>IF(L906&gt;0,L906*I906/P906,0)*VLOOKUP(B906,'2-Kosten per locatie'!$A$14:$C$21,3,FALSE)</f>
        <v>#DIV/0!</v>
      </c>
      <c r="O906" s="332">
        <f>IF(K906="nio",0,IF(K906&gt;0,VLOOKUP(G906,'3-Productie normen'!A:L,VLOOKUP(K906,'3-Productie normen'!$B$34:$C$41,2,FALSE),FALSE)))</f>
        <v>0</v>
      </c>
      <c r="P906" s="332">
        <f t="shared" ref="P906:P969" si="44">IF(L906&gt;0,O906*$P$8,0)</f>
        <v>0</v>
      </c>
      <c r="Q906" s="333"/>
      <c r="S906" s="334">
        <f t="shared" si="42"/>
        <v>1380</v>
      </c>
    </row>
    <row r="907" spans="1:19" ht="14.1" customHeight="1">
      <c r="A907" s="74">
        <v>907</v>
      </c>
      <c r="B907" s="300" t="s">
        <v>37</v>
      </c>
      <c r="C907" s="300" t="s">
        <v>1041</v>
      </c>
      <c r="D907" s="86" t="s">
        <v>473</v>
      </c>
      <c r="E907" s="256" t="s">
        <v>178</v>
      </c>
      <c r="F907" s="86" t="s">
        <v>185</v>
      </c>
      <c r="G907" s="86" t="s">
        <v>74</v>
      </c>
      <c r="H907" s="70" t="s">
        <v>113</v>
      </c>
      <c r="I907" s="249">
        <v>6.98</v>
      </c>
      <c r="J907" s="331">
        <f t="shared" si="43"/>
        <v>0</v>
      </c>
      <c r="K907" s="260" t="s">
        <v>120</v>
      </c>
      <c r="L907" s="260"/>
      <c r="M907" s="259">
        <f>IF(K907="nio",0,IF(K907&gt;0,K907*I907/O907,0))*VLOOKUP(B907,'2-Kosten per locatie'!$A$14:$C$21,3,FALSE)</f>
        <v>0</v>
      </c>
      <c r="N907" s="259">
        <f>IF(L907&gt;0,L907*I907/P907,0)*VLOOKUP(B907,'2-Kosten per locatie'!$A$14:$C$21,3,FALSE)</f>
        <v>0</v>
      </c>
      <c r="O907" s="332">
        <f>IF(K907="nio",0,IF(K907&gt;0,VLOOKUP(G907,'3-Productie normen'!A:L,VLOOKUP(K907,'3-Productie normen'!$B$34:$C$41,2,FALSE),FALSE)))</f>
        <v>0</v>
      </c>
      <c r="P907" s="332">
        <f t="shared" si="44"/>
        <v>0</v>
      </c>
      <c r="Q907" s="333"/>
      <c r="S907" s="334">
        <f t="shared" si="42"/>
        <v>0</v>
      </c>
    </row>
    <row r="908" spans="1:19" ht="14.1" customHeight="1">
      <c r="A908" s="74">
        <v>908</v>
      </c>
      <c r="B908" s="300" t="s">
        <v>37</v>
      </c>
      <c r="C908" s="300" t="s">
        <v>1041</v>
      </c>
      <c r="D908" s="86" t="s">
        <v>473</v>
      </c>
      <c r="E908" s="256" t="s">
        <v>179</v>
      </c>
      <c r="F908" s="86" t="s">
        <v>207</v>
      </c>
      <c r="G908" s="86" t="s">
        <v>74</v>
      </c>
      <c r="H908" s="70" t="s">
        <v>113</v>
      </c>
      <c r="I908" s="249">
        <v>4.3099999999999996</v>
      </c>
      <c r="J908" s="331">
        <f t="shared" si="43"/>
        <v>0</v>
      </c>
      <c r="K908" s="260" t="s">
        <v>120</v>
      </c>
      <c r="L908" s="260"/>
      <c r="M908" s="259">
        <f>IF(K908="nio",0,IF(K908&gt;0,K908*I908/O908,0))*VLOOKUP(B908,'2-Kosten per locatie'!$A$14:$C$21,3,FALSE)</f>
        <v>0</v>
      </c>
      <c r="N908" s="259">
        <f>IF(L908&gt;0,L908*I908/P908,0)*VLOOKUP(B908,'2-Kosten per locatie'!$A$14:$C$21,3,FALSE)</f>
        <v>0</v>
      </c>
      <c r="O908" s="332">
        <f>IF(K908="nio",0,IF(K908&gt;0,VLOOKUP(G908,'3-Productie normen'!A:L,VLOOKUP(K908,'3-Productie normen'!$B$34:$C$41,2,FALSE),FALSE)))</f>
        <v>0</v>
      </c>
      <c r="P908" s="332">
        <f t="shared" si="44"/>
        <v>0</v>
      </c>
      <c r="Q908" s="333"/>
      <c r="S908" s="334">
        <f t="shared" si="42"/>
        <v>0</v>
      </c>
    </row>
    <row r="909" spans="1:19" ht="14.1" customHeight="1">
      <c r="A909" s="74">
        <v>909</v>
      </c>
      <c r="B909" s="300" t="s">
        <v>37</v>
      </c>
      <c r="C909" s="300" t="s">
        <v>1041</v>
      </c>
      <c r="D909" s="86" t="s">
        <v>473</v>
      </c>
      <c r="E909" s="256" t="s">
        <v>180</v>
      </c>
      <c r="F909" s="86" t="s">
        <v>126</v>
      </c>
      <c r="G909" s="86" t="s">
        <v>69</v>
      </c>
      <c r="H909" s="86" t="s">
        <v>110</v>
      </c>
      <c r="I909" s="249">
        <v>16.079999999999998</v>
      </c>
      <c r="J909" s="331">
        <f t="shared" si="43"/>
        <v>120</v>
      </c>
      <c r="K909" s="260">
        <v>120</v>
      </c>
      <c r="L909" s="260"/>
      <c r="M909" s="259" t="e">
        <f>IF(K909="nio",0,IF(K909&gt;0,K909*I909/O909,0))*VLOOKUP(B909,'2-Kosten per locatie'!$A$14:$C$21,3,FALSE)</f>
        <v>#DIV/0!</v>
      </c>
      <c r="N909" s="259">
        <f>IF(L909&gt;0,L909*I909/P909,0)*VLOOKUP(B909,'2-Kosten per locatie'!$A$14:$C$21,3,FALSE)</f>
        <v>0</v>
      </c>
      <c r="O909" s="332">
        <f>IF(K909="nio",0,IF(K909&gt;0,VLOOKUP(G909,'3-Productie normen'!A:L,VLOOKUP(K909,'3-Productie normen'!$B$34:$C$41,2,FALSE),FALSE)))</f>
        <v>0</v>
      </c>
      <c r="P909" s="332">
        <f t="shared" si="44"/>
        <v>0</v>
      </c>
      <c r="Q909" s="333"/>
      <c r="S909" s="334">
        <f t="shared" si="42"/>
        <v>1929.6</v>
      </c>
    </row>
    <row r="910" spans="1:19" ht="14.1" customHeight="1">
      <c r="A910" s="74">
        <v>910</v>
      </c>
      <c r="B910" s="300" t="s">
        <v>37</v>
      </c>
      <c r="C910" s="300" t="s">
        <v>1041</v>
      </c>
      <c r="D910" s="86" t="s">
        <v>473</v>
      </c>
      <c r="E910" s="256" t="s">
        <v>182</v>
      </c>
      <c r="F910" s="86" t="s">
        <v>185</v>
      </c>
      <c r="G910" s="86" t="s">
        <v>74</v>
      </c>
      <c r="H910" s="70" t="s">
        <v>113</v>
      </c>
      <c r="I910" s="249">
        <v>16.71</v>
      </c>
      <c r="J910" s="331">
        <f t="shared" si="43"/>
        <v>0</v>
      </c>
      <c r="K910" s="260" t="s">
        <v>120</v>
      </c>
      <c r="L910" s="260"/>
      <c r="M910" s="259">
        <f>IF(K910="nio",0,IF(K910&gt;0,K910*I910/O910,0))*VLOOKUP(B910,'2-Kosten per locatie'!$A$14:$C$21,3,FALSE)</f>
        <v>0</v>
      </c>
      <c r="N910" s="259">
        <f>IF(L910&gt;0,L910*I910/P910,0)*VLOOKUP(B910,'2-Kosten per locatie'!$A$14:$C$21,3,FALSE)</f>
        <v>0</v>
      </c>
      <c r="O910" s="332">
        <f>IF(K910="nio",0,IF(K910&gt;0,VLOOKUP(G910,'3-Productie normen'!A:L,VLOOKUP(K910,'3-Productie normen'!$B$34:$C$41,2,FALSE),FALSE)))</f>
        <v>0</v>
      </c>
      <c r="P910" s="332">
        <f t="shared" si="44"/>
        <v>0</v>
      </c>
      <c r="Q910" s="333"/>
      <c r="S910" s="334">
        <f t="shared" si="42"/>
        <v>0</v>
      </c>
    </row>
    <row r="911" spans="1:19" ht="14.1" customHeight="1">
      <c r="A911" s="74">
        <v>911</v>
      </c>
      <c r="B911" s="300" t="s">
        <v>37</v>
      </c>
      <c r="C911" s="300" t="s">
        <v>1041</v>
      </c>
      <c r="D911" s="86" t="s">
        <v>473</v>
      </c>
      <c r="E911" s="256" t="s">
        <v>183</v>
      </c>
      <c r="F911" s="86" t="s">
        <v>135</v>
      </c>
      <c r="G911" s="86" t="s">
        <v>70</v>
      </c>
      <c r="H911" s="86" t="s">
        <v>110</v>
      </c>
      <c r="I911" s="249">
        <v>8.11</v>
      </c>
      <c r="J911" s="331">
        <f t="shared" si="43"/>
        <v>120</v>
      </c>
      <c r="K911" s="260">
        <v>120</v>
      </c>
      <c r="L911" s="260"/>
      <c r="M911" s="259" t="e">
        <f>IF(K911="nio",0,IF(K911&gt;0,K911*I911/O911,0))*VLOOKUP(B911,'2-Kosten per locatie'!$A$14:$C$21,3,FALSE)</f>
        <v>#DIV/0!</v>
      </c>
      <c r="N911" s="259">
        <f>IF(L911&gt;0,L911*I911/P911,0)*VLOOKUP(B911,'2-Kosten per locatie'!$A$14:$C$21,3,FALSE)</f>
        <v>0</v>
      </c>
      <c r="O911" s="332">
        <f>IF(K911="nio",0,IF(K911&gt;0,VLOOKUP(G911,'3-Productie normen'!A:L,VLOOKUP(K911,'3-Productie normen'!$B$34:$C$41,2,FALSE),FALSE)))</f>
        <v>0</v>
      </c>
      <c r="P911" s="332">
        <f t="shared" si="44"/>
        <v>0</v>
      </c>
      <c r="Q911" s="333"/>
      <c r="S911" s="334">
        <f t="shared" si="42"/>
        <v>973.19999999999993</v>
      </c>
    </row>
    <row r="912" spans="1:19" ht="14.1" customHeight="1">
      <c r="A912" s="74">
        <v>912</v>
      </c>
      <c r="B912" s="300" t="s">
        <v>37</v>
      </c>
      <c r="C912" s="300" t="s">
        <v>1041</v>
      </c>
      <c r="D912" s="86" t="s">
        <v>473</v>
      </c>
      <c r="E912" s="256" t="s">
        <v>184</v>
      </c>
      <c r="F912" s="86" t="s">
        <v>135</v>
      </c>
      <c r="G912" s="86" t="s">
        <v>70</v>
      </c>
      <c r="H912" s="86" t="s">
        <v>110</v>
      </c>
      <c r="I912" s="249">
        <v>8.11</v>
      </c>
      <c r="J912" s="331">
        <f t="shared" si="43"/>
        <v>120</v>
      </c>
      <c r="K912" s="260">
        <v>120</v>
      </c>
      <c r="L912" s="260"/>
      <c r="M912" s="259" t="e">
        <f>IF(K912="nio",0,IF(K912&gt;0,K912*I912/O912,0))*VLOOKUP(B912,'2-Kosten per locatie'!$A$14:$C$21,3,FALSE)</f>
        <v>#DIV/0!</v>
      </c>
      <c r="N912" s="259">
        <f>IF(L912&gt;0,L912*I912/P912,0)*VLOOKUP(B912,'2-Kosten per locatie'!$A$14:$C$21,3,FALSE)</f>
        <v>0</v>
      </c>
      <c r="O912" s="332">
        <f>IF(K912="nio",0,IF(K912&gt;0,VLOOKUP(G912,'3-Productie normen'!A:L,VLOOKUP(K912,'3-Productie normen'!$B$34:$C$41,2,FALSE),FALSE)))</f>
        <v>0</v>
      </c>
      <c r="P912" s="332">
        <f t="shared" si="44"/>
        <v>0</v>
      </c>
      <c r="Q912" s="333"/>
      <c r="S912" s="334">
        <f t="shared" si="42"/>
        <v>973.19999999999993</v>
      </c>
    </row>
    <row r="913" spans="1:19" ht="14.1" customHeight="1">
      <c r="A913" s="74">
        <v>913</v>
      </c>
      <c r="B913" s="300" t="s">
        <v>37</v>
      </c>
      <c r="C913" s="300" t="s">
        <v>1041</v>
      </c>
      <c r="D913" s="86" t="s">
        <v>473</v>
      </c>
      <c r="E913" s="256" t="s">
        <v>188</v>
      </c>
      <c r="F913" s="86" t="s">
        <v>1053</v>
      </c>
      <c r="G913" s="86" t="s">
        <v>74</v>
      </c>
      <c r="H913" s="86" t="s">
        <v>173</v>
      </c>
      <c r="I913" s="249">
        <v>11.06</v>
      </c>
      <c r="J913" s="331">
        <f t="shared" si="43"/>
        <v>0</v>
      </c>
      <c r="K913" s="260" t="s">
        <v>120</v>
      </c>
      <c r="L913" s="260"/>
      <c r="M913" s="259">
        <f>IF(K913="nio",0,IF(K913&gt;0,K913*I913/O913,0))*VLOOKUP(B913,'2-Kosten per locatie'!$A$14:$C$21,3,FALSE)</f>
        <v>0</v>
      </c>
      <c r="N913" s="259">
        <f>IF(L913&gt;0,L913*I913/P913,0)*VLOOKUP(B913,'2-Kosten per locatie'!$A$14:$C$21,3,FALSE)</f>
        <v>0</v>
      </c>
      <c r="O913" s="332">
        <f>IF(K913="nio",0,IF(K913&gt;0,VLOOKUP(G913,'3-Productie normen'!A:L,VLOOKUP(K913,'3-Productie normen'!$B$34:$C$41,2,FALSE),FALSE)))</f>
        <v>0</v>
      </c>
      <c r="P913" s="332">
        <f t="shared" si="44"/>
        <v>0</v>
      </c>
      <c r="Q913" s="333"/>
      <c r="S913" s="334">
        <f t="shared" si="42"/>
        <v>0</v>
      </c>
    </row>
    <row r="914" spans="1:19" ht="14.1" customHeight="1">
      <c r="A914" s="74">
        <v>914</v>
      </c>
      <c r="B914" s="300" t="s">
        <v>37</v>
      </c>
      <c r="C914" s="300" t="s">
        <v>1041</v>
      </c>
      <c r="D914" s="86" t="s">
        <v>473</v>
      </c>
      <c r="E914" s="256" t="s">
        <v>189</v>
      </c>
      <c r="F914" s="86" t="s">
        <v>458</v>
      </c>
      <c r="G914" s="86" t="s">
        <v>73</v>
      </c>
      <c r="H914" s="86" t="s">
        <v>173</v>
      </c>
      <c r="I914" s="249">
        <v>10.88</v>
      </c>
      <c r="J914" s="331">
        <f t="shared" si="43"/>
        <v>200</v>
      </c>
      <c r="K914" s="260">
        <v>200</v>
      </c>
      <c r="L914" s="260"/>
      <c r="M914" s="259" t="e">
        <f>IF(K914="nio",0,IF(K914&gt;0,K914*I914/O914,0))*VLOOKUP(B914,'2-Kosten per locatie'!$A$14:$C$21,3,FALSE)</f>
        <v>#DIV/0!</v>
      </c>
      <c r="N914" s="259">
        <f>IF(L914&gt;0,L914*I914/P914,0)*VLOOKUP(B914,'2-Kosten per locatie'!$A$14:$C$21,3,FALSE)</f>
        <v>0</v>
      </c>
      <c r="O914" s="332">
        <f>IF(K914="nio",0,IF(K914&gt;0,VLOOKUP(G914,'3-Productie normen'!A:L,VLOOKUP(K914,'3-Productie normen'!$B$34:$C$41,2,FALSE),FALSE)))</f>
        <v>0</v>
      </c>
      <c r="P914" s="332">
        <f t="shared" si="44"/>
        <v>0</v>
      </c>
      <c r="Q914" s="333"/>
      <c r="S914" s="334">
        <f t="shared" si="42"/>
        <v>2176</v>
      </c>
    </row>
    <row r="915" spans="1:19" ht="14.1" customHeight="1">
      <c r="A915" s="74">
        <v>915</v>
      </c>
      <c r="B915" s="300" t="s">
        <v>37</v>
      </c>
      <c r="C915" s="300" t="s">
        <v>1041</v>
      </c>
      <c r="D915" s="86" t="s">
        <v>473</v>
      </c>
      <c r="E915" s="256" t="s">
        <v>191</v>
      </c>
      <c r="F915" s="86" t="s">
        <v>172</v>
      </c>
      <c r="G915" s="86" t="s">
        <v>73</v>
      </c>
      <c r="H915" s="86" t="s">
        <v>173</v>
      </c>
      <c r="I915" s="249">
        <v>59.9</v>
      </c>
      <c r="J915" s="331">
        <f t="shared" si="43"/>
        <v>200</v>
      </c>
      <c r="K915" s="260">
        <v>200</v>
      </c>
      <c r="L915" s="260"/>
      <c r="M915" s="259" t="e">
        <f>IF(K915="nio",0,IF(K915&gt;0,K915*I915/O915,0))*VLOOKUP(B915,'2-Kosten per locatie'!$A$14:$C$21,3,FALSE)</f>
        <v>#DIV/0!</v>
      </c>
      <c r="N915" s="259">
        <f>IF(L915&gt;0,L915*I915/P915,0)*VLOOKUP(B915,'2-Kosten per locatie'!$A$14:$C$21,3,FALSE)</f>
        <v>0</v>
      </c>
      <c r="O915" s="332">
        <f>IF(K915="nio",0,IF(K915&gt;0,VLOOKUP(G915,'3-Productie normen'!A:L,VLOOKUP(K915,'3-Productie normen'!$B$34:$C$41,2,FALSE),FALSE)))</f>
        <v>0</v>
      </c>
      <c r="P915" s="332">
        <f t="shared" si="44"/>
        <v>0</v>
      </c>
      <c r="Q915" s="333"/>
      <c r="S915" s="334">
        <f t="shared" si="42"/>
        <v>11980</v>
      </c>
    </row>
    <row r="916" spans="1:19" ht="14.1" customHeight="1">
      <c r="A916" s="74">
        <v>916</v>
      </c>
      <c r="B916" s="300" t="s">
        <v>37</v>
      </c>
      <c r="C916" s="300" t="s">
        <v>1041</v>
      </c>
      <c r="D916" s="86" t="s">
        <v>473</v>
      </c>
      <c r="E916" s="256" t="s">
        <v>192</v>
      </c>
      <c r="F916" s="86" t="s">
        <v>269</v>
      </c>
      <c r="G916" s="86" t="s">
        <v>67</v>
      </c>
      <c r="H916" s="70" t="s">
        <v>113</v>
      </c>
      <c r="I916" s="249">
        <v>54.95</v>
      </c>
      <c r="J916" s="331">
        <f t="shared" si="43"/>
        <v>120</v>
      </c>
      <c r="K916" s="260">
        <v>120</v>
      </c>
      <c r="L916" s="260"/>
      <c r="M916" s="259" t="e">
        <f>IF(K916="nio",0,IF(K916&gt;0,K916*I916/O916,0))*VLOOKUP(B916,'2-Kosten per locatie'!$A$14:$C$21,3,FALSE)</f>
        <v>#DIV/0!</v>
      </c>
      <c r="N916" s="259">
        <f>IF(L916&gt;0,L916*I916/P916,0)*VLOOKUP(B916,'2-Kosten per locatie'!$A$14:$C$21,3,FALSE)</f>
        <v>0</v>
      </c>
      <c r="O916" s="332">
        <f>IF(K916="nio",0,IF(K916&gt;0,VLOOKUP(G916,'3-Productie normen'!A:L,VLOOKUP(K916,'3-Productie normen'!$B$34:$C$41,2,FALSE),FALSE)))</f>
        <v>0</v>
      </c>
      <c r="P916" s="332">
        <f t="shared" si="44"/>
        <v>0</v>
      </c>
      <c r="Q916" s="333"/>
      <c r="S916" s="334">
        <f t="shared" si="42"/>
        <v>6594</v>
      </c>
    </row>
    <row r="917" spans="1:19" ht="14.1" customHeight="1">
      <c r="A917" s="74">
        <v>917</v>
      </c>
      <c r="B917" s="300" t="s">
        <v>37</v>
      </c>
      <c r="C917" s="300" t="s">
        <v>1041</v>
      </c>
      <c r="D917" s="86" t="s">
        <v>473</v>
      </c>
      <c r="E917" s="256" t="s">
        <v>193</v>
      </c>
      <c r="F917" s="86" t="s">
        <v>194</v>
      </c>
      <c r="G917" s="86" t="s">
        <v>65</v>
      </c>
      <c r="H917" s="70" t="s">
        <v>113</v>
      </c>
      <c r="I917" s="249">
        <v>54.95</v>
      </c>
      <c r="J917" s="331">
        <f t="shared" si="43"/>
        <v>120</v>
      </c>
      <c r="K917" s="260">
        <v>120</v>
      </c>
      <c r="L917" s="260"/>
      <c r="M917" s="259" t="e">
        <f>IF(K917="nio",0,IF(K917&gt;0,K917*I917/O917,0))*VLOOKUP(B917,'2-Kosten per locatie'!$A$14:$C$21,3,FALSE)</f>
        <v>#DIV/0!</v>
      </c>
      <c r="N917" s="259">
        <f>IF(L917&gt;0,L917*I917/P917,0)*VLOOKUP(B917,'2-Kosten per locatie'!$A$14:$C$21,3,FALSE)</f>
        <v>0</v>
      </c>
      <c r="O917" s="332">
        <f>IF(K917="nio",0,IF(K917&gt;0,VLOOKUP(G917,'3-Productie normen'!A:L,VLOOKUP(K917,'3-Productie normen'!$B$34:$C$41,2,FALSE),FALSE)))</f>
        <v>0</v>
      </c>
      <c r="P917" s="332">
        <f t="shared" si="44"/>
        <v>0</v>
      </c>
      <c r="Q917" s="333"/>
      <c r="S917" s="334">
        <f t="shared" si="42"/>
        <v>6594</v>
      </c>
    </row>
    <row r="918" spans="1:19" ht="14.1" customHeight="1">
      <c r="A918" s="74">
        <v>918</v>
      </c>
      <c r="B918" s="300" t="s">
        <v>37</v>
      </c>
      <c r="C918" s="300" t="s">
        <v>1041</v>
      </c>
      <c r="D918" s="86" t="s">
        <v>473</v>
      </c>
      <c r="E918" s="256" t="s">
        <v>195</v>
      </c>
      <c r="F918" s="86" t="s">
        <v>194</v>
      </c>
      <c r="G918" s="86" t="s">
        <v>65</v>
      </c>
      <c r="H918" s="70" t="s">
        <v>113</v>
      </c>
      <c r="I918" s="249">
        <v>54.95</v>
      </c>
      <c r="J918" s="331">
        <f t="shared" si="43"/>
        <v>120</v>
      </c>
      <c r="K918" s="260">
        <v>120</v>
      </c>
      <c r="L918" s="260"/>
      <c r="M918" s="259" t="e">
        <f>IF(K918="nio",0,IF(K918&gt;0,K918*I918/O918,0))*VLOOKUP(B918,'2-Kosten per locatie'!$A$14:$C$21,3,FALSE)</f>
        <v>#DIV/0!</v>
      </c>
      <c r="N918" s="259">
        <f>IF(L918&gt;0,L918*I918/P918,0)*VLOOKUP(B918,'2-Kosten per locatie'!$A$14:$C$21,3,FALSE)</f>
        <v>0</v>
      </c>
      <c r="O918" s="332">
        <f>IF(K918="nio",0,IF(K918&gt;0,VLOOKUP(G918,'3-Productie normen'!A:L,VLOOKUP(K918,'3-Productie normen'!$B$34:$C$41,2,FALSE),FALSE)))</f>
        <v>0</v>
      </c>
      <c r="P918" s="332">
        <f t="shared" si="44"/>
        <v>0</v>
      </c>
      <c r="Q918" s="333"/>
      <c r="S918" s="334">
        <f t="shared" si="42"/>
        <v>6594</v>
      </c>
    </row>
    <row r="919" spans="1:19" ht="14.1" customHeight="1">
      <c r="A919" s="74">
        <v>919</v>
      </c>
      <c r="B919" s="300" t="s">
        <v>37</v>
      </c>
      <c r="C919" s="300" t="s">
        <v>1041</v>
      </c>
      <c r="D919" s="86" t="s">
        <v>473</v>
      </c>
      <c r="E919" s="256" t="s">
        <v>196</v>
      </c>
      <c r="F919" s="86" t="s">
        <v>194</v>
      </c>
      <c r="G919" s="86" t="s">
        <v>65</v>
      </c>
      <c r="H919" s="70" t="s">
        <v>113</v>
      </c>
      <c r="I919" s="249">
        <v>49.97</v>
      </c>
      <c r="J919" s="331">
        <f t="shared" si="43"/>
        <v>120</v>
      </c>
      <c r="K919" s="260">
        <v>120</v>
      </c>
      <c r="L919" s="260"/>
      <c r="M919" s="259" t="e">
        <f>IF(K919="nio",0,IF(K919&gt;0,K919*I919/O919,0))*VLOOKUP(B919,'2-Kosten per locatie'!$A$14:$C$21,3,FALSE)</f>
        <v>#DIV/0!</v>
      </c>
      <c r="N919" s="259">
        <f>IF(L919&gt;0,L919*I919/P919,0)*VLOOKUP(B919,'2-Kosten per locatie'!$A$14:$C$21,3,FALSE)</f>
        <v>0</v>
      </c>
      <c r="O919" s="332">
        <f>IF(K919="nio",0,IF(K919&gt;0,VLOOKUP(G919,'3-Productie normen'!A:L,VLOOKUP(K919,'3-Productie normen'!$B$34:$C$41,2,FALSE),FALSE)))</f>
        <v>0</v>
      </c>
      <c r="P919" s="332">
        <f t="shared" si="44"/>
        <v>0</v>
      </c>
      <c r="Q919" s="333"/>
      <c r="S919" s="334">
        <f t="shared" si="42"/>
        <v>5996.4</v>
      </c>
    </row>
    <row r="920" spans="1:19" ht="14.1" customHeight="1">
      <c r="A920" s="74">
        <v>920</v>
      </c>
      <c r="B920" s="300" t="s">
        <v>37</v>
      </c>
      <c r="C920" s="300" t="s">
        <v>1041</v>
      </c>
      <c r="D920" s="86" t="s">
        <v>473</v>
      </c>
      <c r="E920" s="256" t="s">
        <v>198</v>
      </c>
      <c r="F920" s="86" t="s">
        <v>1047</v>
      </c>
      <c r="G920" s="86" t="s">
        <v>74</v>
      </c>
      <c r="H920" s="70" t="s">
        <v>113</v>
      </c>
      <c r="I920" s="249">
        <v>9.77</v>
      </c>
      <c r="J920" s="331">
        <f t="shared" si="43"/>
        <v>0</v>
      </c>
      <c r="K920" s="260" t="s">
        <v>120</v>
      </c>
      <c r="L920" s="260"/>
      <c r="M920" s="259">
        <f>IF(K920="nio",0,IF(K920&gt;0,K920*I920/O920,0))*VLOOKUP(B920,'2-Kosten per locatie'!$A$14:$C$21,3,FALSE)</f>
        <v>0</v>
      </c>
      <c r="N920" s="259">
        <f>IF(L920&gt;0,L920*I920/P920,0)*VLOOKUP(B920,'2-Kosten per locatie'!$A$14:$C$21,3,FALSE)</f>
        <v>0</v>
      </c>
      <c r="O920" s="332">
        <f>IF(K920="nio",0,IF(K920&gt;0,VLOOKUP(G920,'3-Productie normen'!A:L,VLOOKUP(K920,'3-Productie normen'!$B$34:$C$41,2,FALSE),FALSE)))</f>
        <v>0</v>
      </c>
      <c r="P920" s="332">
        <f t="shared" si="44"/>
        <v>0</v>
      </c>
      <c r="Q920" s="333"/>
      <c r="S920" s="334">
        <f t="shared" si="42"/>
        <v>0</v>
      </c>
    </row>
    <row r="921" spans="1:19" ht="14.1" customHeight="1">
      <c r="A921" s="74">
        <v>921</v>
      </c>
      <c r="B921" s="300" t="s">
        <v>37</v>
      </c>
      <c r="C921" s="300" t="s">
        <v>1041</v>
      </c>
      <c r="D921" s="86" t="s">
        <v>473</v>
      </c>
      <c r="E921" s="256" t="s">
        <v>198</v>
      </c>
      <c r="F921" s="86" t="s">
        <v>135</v>
      </c>
      <c r="G921" s="86" t="s">
        <v>70</v>
      </c>
      <c r="H921" s="86" t="s">
        <v>110</v>
      </c>
      <c r="I921" s="249">
        <v>10.81</v>
      </c>
      <c r="J921" s="331">
        <f t="shared" si="43"/>
        <v>120</v>
      </c>
      <c r="K921" s="260">
        <v>120</v>
      </c>
      <c r="L921" s="260"/>
      <c r="M921" s="259" t="e">
        <f>IF(K921="nio",0,IF(K921&gt;0,K921*I921/O921,0))*VLOOKUP(B921,'2-Kosten per locatie'!$A$14:$C$21,3,FALSE)</f>
        <v>#DIV/0!</v>
      </c>
      <c r="N921" s="259">
        <f>IF(L921&gt;0,L921*I921/P921,0)*VLOOKUP(B921,'2-Kosten per locatie'!$A$14:$C$21,3,FALSE)</f>
        <v>0</v>
      </c>
      <c r="O921" s="332">
        <f>IF(K921="nio",0,IF(K921&gt;0,VLOOKUP(G921,'3-Productie normen'!A:L,VLOOKUP(K921,'3-Productie normen'!$B$34:$C$41,2,FALSE),FALSE)))</f>
        <v>0</v>
      </c>
      <c r="P921" s="332">
        <f t="shared" si="44"/>
        <v>0</v>
      </c>
      <c r="Q921" s="333"/>
      <c r="S921" s="334">
        <f t="shared" si="42"/>
        <v>1297.2</v>
      </c>
    </row>
    <row r="922" spans="1:19" ht="14.1" customHeight="1">
      <c r="A922" s="74">
        <v>922</v>
      </c>
      <c r="B922" s="300" t="s">
        <v>37</v>
      </c>
      <c r="C922" s="300" t="s">
        <v>1041</v>
      </c>
      <c r="D922" s="86" t="s">
        <v>473</v>
      </c>
      <c r="E922" s="256" t="s">
        <v>200</v>
      </c>
      <c r="F922" s="86" t="s">
        <v>194</v>
      </c>
      <c r="G922" s="86" t="s">
        <v>65</v>
      </c>
      <c r="H922" s="70" t="s">
        <v>113</v>
      </c>
      <c r="I922" s="249">
        <v>50.85</v>
      </c>
      <c r="J922" s="331">
        <f t="shared" si="43"/>
        <v>120</v>
      </c>
      <c r="K922" s="260">
        <v>120</v>
      </c>
      <c r="L922" s="260"/>
      <c r="M922" s="259" t="e">
        <f>IF(K922="nio",0,IF(K922&gt;0,K922*I922/O922,0))*VLOOKUP(B922,'2-Kosten per locatie'!$A$14:$C$21,3,FALSE)</f>
        <v>#DIV/0!</v>
      </c>
      <c r="N922" s="259">
        <f>IF(L922&gt;0,L922*I922/P922,0)*VLOOKUP(B922,'2-Kosten per locatie'!$A$14:$C$21,3,FALSE)</f>
        <v>0</v>
      </c>
      <c r="O922" s="332">
        <f>IF(K922="nio",0,IF(K922&gt;0,VLOOKUP(G922,'3-Productie normen'!A:L,VLOOKUP(K922,'3-Productie normen'!$B$34:$C$41,2,FALSE),FALSE)))</f>
        <v>0</v>
      </c>
      <c r="P922" s="332">
        <f t="shared" si="44"/>
        <v>0</v>
      </c>
      <c r="Q922" s="333"/>
      <c r="S922" s="334">
        <f t="shared" si="42"/>
        <v>6102</v>
      </c>
    </row>
    <row r="923" spans="1:19" ht="14.1" customHeight="1">
      <c r="A923" s="74">
        <v>923</v>
      </c>
      <c r="B923" s="300" t="s">
        <v>37</v>
      </c>
      <c r="C923" s="300" t="s">
        <v>1041</v>
      </c>
      <c r="D923" s="86" t="s">
        <v>473</v>
      </c>
      <c r="E923" s="256" t="s">
        <v>201</v>
      </c>
      <c r="F923" s="86" t="s">
        <v>194</v>
      </c>
      <c r="G923" s="86" t="s">
        <v>65</v>
      </c>
      <c r="H923" s="70" t="s">
        <v>113</v>
      </c>
      <c r="I923" s="249">
        <v>51.37</v>
      </c>
      <c r="J923" s="331">
        <f t="shared" si="43"/>
        <v>120</v>
      </c>
      <c r="K923" s="260">
        <v>120</v>
      </c>
      <c r="L923" s="260"/>
      <c r="M923" s="259" t="e">
        <f>IF(K923="nio",0,IF(K923&gt;0,K923*I923/O923,0))*VLOOKUP(B923,'2-Kosten per locatie'!$A$14:$C$21,3,FALSE)</f>
        <v>#DIV/0!</v>
      </c>
      <c r="N923" s="259">
        <f>IF(L923&gt;0,L923*I923/P923,0)*VLOOKUP(B923,'2-Kosten per locatie'!$A$14:$C$21,3,FALSE)</f>
        <v>0</v>
      </c>
      <c r="O923" s="332">
        <f>IF(K923="nio",0,IF(K923&gt;0,VLOOKUP(G923,'3-Productie normen'!A:L,VLOOKUP(K923,'3-Productie normen'!$B$34:$C$41,2,FALSE),FALSE)))</f>
        <v>0</v>
      </c>
      <c r="P923" s="332">
        <f t="shared" si="44"/>
        <v>0</v>
      </c>
      <c r="Q923" s="333"/>
      <c r="S923" s="334">
        <f t="shared" si="42"/>
        <v>6164.4</v>
      </c>
    </row>
    <row r="924" spans="1:19" ht="14.1" customHeight="1">
      <c r="A924" s="74">
        <v>924</v>
      </c>
      <c r="B924" s="300" t="s">
        <v>37</v>
      </c>
      <c r="C924" s="300" t="s">
        <v>1041</v>
      </c>
      <c r="D924" s="86" t="s">
        <v>473</v>
      </c>
      <c r="E924" s="256" t="s">
        <v>202</v>
      </c>
      <c r="F924" s="86" t="s">
        <v>126</v>
      </c>
      <c r="G924" s="86" t="s">
        <v>69</v>
      </c>
      <c r="H924" s="86" t="s">
        <v>110</v>
      </c>
      <c r="I924" s="249">
        <v>22.32</v>
      </c>
      <c r="J924" s="331">
        <f t="shared" si="43"/>
        <v>120</v>
      </c>
      <c r="K924" s="260">
        <v>120</v>
      </c>
      <c r="L924" s="260"/>
      <c r="M924" s="259" t="e">
        <f>IF(K924="nio",0,IF(K924&gt;0,K924*I924/O924,0))*VLOOKUP(B924,'2-Kosten per locatie'!$A$14:$C$21,3,FALSE)</f>
        <v>#DIV/0!</v>
      </c>
      <c r="N924" s="259">
        <f>IF(L924&gt;0,L924*I924/P924,0)*VLOOKUP(B924,'2-Kosten per locatie'!$A$14:$C$21,3,FALSE)</f>
        <v>0</v>
      </c>
      <c r="O924" s="332">
        <f>IF(K924="nio",0,IF(K924&gt;0,VLOOKUP(G924,'3-Productie normen'!A:L,VLOOKUP(K924,'3-Productie normen'!$B$34:$C$41,2,FALSE),FALSE)))</f>
        <v>0</v>
      </c>
      <c r="P924" s="332">
        <f t="shared" si="44"/>
        <v>0</v>
      </c>
      <c r="Q924" s="333"/>
      <c r="S924" s="334">
        <f t="shared" si="42"/>
        <v>2678.4</v>
      </c>
    </row>
    <row r="925" spans="1:19" ht="14.1" customHeight="1">
      <c r="A925" s="74">
        <v>925</v>
      </c>
      <c r="B925" s="300" t="s">
        <v>37</v>
      </c>
      <c r="C925" s="300" t="s">
        <v>1041</v>
      </c>
      <c r="D925" s="86" t="s">
        <v>473</v>
      </c>
      <c r="E925" s="256" t="s">
        <v>203</v>
      </c>
      <c r="F925" s="86" t="s">
        <v>194</v>
      </c>
      <c r="G925" s="86" t="s">
        <v>65</v>
      </c>
      <c r="H925" s="70" t="s">
        <v>113</v>
      </c>
      <c r="I925" s="249">
        <v>51.19</v>
      </c>
      <c r="J925" s="331">
        <f t="shared" si="43"/>
        <v>120</v>
      </c>
      <c r="K925" s="260">
        <v>120</v>
      </c>
      <c r="L925" s="260"/>
      <c r="M925" s="259" t="e">
        <f>IF(K925="nio",0,IF(K925&gt;0,K925*I925/O925,0))*VLOOKUP(B925,'2-Kosten per locatie'!$A$14:$C$21,3,FALSE)</f>
        <v>#DIV/0!</v>
      </c>
      <c r="N925" s="259">
        <f>IF(L925&gt;0,L925*I925/P925,0)*VLOOKUP(B925,'2-Kosten per locatie'!$A$14:$C$21,3,FALSE)</f>
        <v>0</v>
      </c>
      <c r="O925" s="332">
        <f>IF(K925="nio",0,IF(K925&gt;0,VLOOKUP(G925,'3-Productie normen'!A:L,VLOOKUP(K925,'3-Productie normen'!$B$34:$C$41,2,FALSE),FALSE)))</f>
        <v>0</v>
      </c>
      <c r="P925" s="332">
        <f t="shared" si="44"/>
        <v>0</v>
      </c>
      <c r="Q925" s="333"/>
      <c r="S925" s="334">
        <f t="shared" si="42"/>
        <v>6142.7999999999993</v>
      </c>
    </row>
    <row r="926" spans="1:19" ht="14.1" customHeight="1">
      <c r="A926" s="74">
        <v>926</v>
      </c>
      <c r="B926" s="300" t="s">
        <v>37</v>
      </c>
      <c r="C926" s="300" t="s">
        <v>1041</v>
      </c>
      <c r="D926" s="86" t="s">
        <v>473</v>
      </c>
      <c r="E926" s="256" t="s">
        <v>204</v>
      </c>
      <c r="F926" s="86" t="s">
        <v>491</v>
      </c>
      <c r="G926" s="86" t="s">
        <v>61</v>
      </c>
      <c r="H926" s="86" t="s">
        <v>145</v>
      </c>
      <c r="I926" s="249">
        <v>10.88</v>
      </c>
      <c r="J926" s="331">
        <f t="shared" si="43"/>
        <v>400</v>
      </c>
      <c r="K926" s="260">
        <v>200</v>
      </c>
      <c r="L926" s="260">
        <v>200</v>
      </c>
      <c r="M926" s="259" t="e">
        <f>IF(K926="nio",0,IF(K926&gt;0,K926*I926/O926,0))*VLOOKUP(B926,'2-Kosten per locatie'!$A$14:$C$21,3,FALSE)</f>
        <v>#DIV/0!</v>
      </c>
      <c r="N926" s="259" t="e">
        <f>IF(L926&gt;0,L926*I926/P926,0)*VLOOKUP(B926,'2-Kosten per locatie'!$A$14:$C$21,3,FALSE)</f>
        <v>#DIV/0!</v>
      </c>
      <c r="O926" s="332">
        <f>IF(K926="nio",0,IF(K926&gt;0,VLOOKUP(G926,'3-Productie normen'!A:L,VLOOKUP(K926,'3-Productie normen'!$B$34:$C$41,2,FALSE),FALSE)))</f>
        <v>0</v>
      </c>
      <c r="P926" s="332">
        <f t="shared" si="44"/>
        <v>0</v>
      </c>
      <c r="Q926" s="333"/>
      <c r="S926" s="334">
        <f t="shared" si="42"/>
        <v>4352</v>
      </c>
    </row>
    <row r="927" spans="1:19" ht="14.1" customHeight="1">
      <c r="A927" s="74">
        <v>927</v>
      </c>
      <c r="B927" s="300" t="s">
        <v>37</v>
      </c>
      <c r="C927" s="300" t="s">
        <v>1041</v>
      </c>
      <c r="D927" s="86" t="s">
        <v>473</v>
      </c>
      <c r="E927" s="256" t="s">
        <v>205</v>
      </c>
      <c r="F927" s="86" t="s">
        <v>279</v>
      </c>
      <c r="G927" s="86" t="s">
        <v>64</v>
      </c>
      <c r="H927" s="70" t="s">
        <v>113</v>
      </c>
      <c r="I927" s="249">
        <v>43.71</v>
      </c>
      <c r="J927" s="331">
        <f t="shared" si="43"/>
        <v>120</v>
      </c>
      <c r="K927" s="260">
        <v>120</v>
      </c>
      <c r="L927" s="260"/>
      <c r="M927" s="259" t="e">
        <f>IF(K927="nio",0,IF(K927&gt;0,K927*I927/O927,0))*VLOOKUP(B927,'2-Kosten per locatie'!$A$14:$C$21,3,FALSE)</f>
        <v>#DIV/0!</v>
      </c>
      <c r="N927" s="259">
        <f>IF(L927&gt;0,L927*I927/P927,0)*VLOOKUP(B927,'2-Kosten per locatie'!$A$14:$C$21,3,FALSE)</f>
        <v>0</v>
      </c>
      <c r="O927" s="332">
        <f>IF(K927="nio",0,IF(K927&gt;0,VLOOKUP(G927,'3-Productie normen'!A:L,VLOOKUP(K927,'3-Productie normen'!$B$34:$C$41,2,FALSE),FALSE)))</f>
        <v>0</v>
      </c>
      <c r="P927" s="332">
        <f t="shared" si="44"/>
        <v>0</v>
      </c>
      <c r="Q927" s="333"/>
      <c r="S927" s="334">
        <f t="shared" si="42"/>
        <v>5245.2</v>
      </c>
    </row>
    <row r="928" spans="1:19" ht="14.1" customHeight="1">
      <c r="A928" s="74">
        <v>928</v>
      </c>
      <c r="B928" s="300" t="s">
        <v>37</v>
      </c>
      <c r="C928" s="300" t="s">
        <v>1041</v>
      </c>
      <c r="D928" s="86" t="s">
        <v>473</v>
      </c>
      <c r="E928" s="256" t="s">
        <v>206</v>
      </c>
      <c r="F928" s="86" t="s">
        <v>194</v>
      </c>
      <c r="G928" s="86" t="s">
        <v>65</v>
      </c>
      <c r="H928" s="70" t="s">
        <v>113</v>
      </c>
      <c r="I928" s="249">
        <v>51.19</v>
      </c>
      <c r="J928" s="331">
        <f t="shared" si="43"/>
        <v>120</v>
      </c>
      <c r="K928" s="260">
        <v>120</v>
      </c>
      <c r="L928" s="260"/>
      <c r="M928" s="259" t="e">
        <f>IF(K928="nio",0,IF(K928&gt;0,K928*I928/O928,0))*VLOOKUP(B928,'2-Kosten per locatie'!$A$14:$C$21,3,FALSE)</f>
        <v>#DIV/0!</v>
      </c>
      <c r="N928" s="259">
        <f>IF(L928&gt;0,L928*I928/P928,0)*VLOOKUP(B928,'2-Kosten per locatie'!$A$14:$C$21,3,FALSE)</f>
        <v>0</v>
      </c>
      <c r="O928" s="332">
        <f>IF(K928="nio",0,IF(K928&gt;0,VLOOKUP(G928,'3-Productie normen'!A:L,VLOOKUP(K928,'3-Productie normen'!$B$34:$C$41,2,FALSE),FALSE)))</f>
        <v>0</v>
      </c>
      <c r="P928" s="332">
        <f t="shared" si="44"/>
        <v>0</v>
      </c>
      <c r="Q928" s="333"/>
      <c r="S928" s="334">
        <f t="shared" si="42"/>
        <v>6142.7999999999993</v>
      </c>
    </row>
    <row r="929" spans="1:19" ht="14.1" customHeight="1">
      <c r="A929" s="74">
        <v>929</v>
      </c>
      <c r="B929" s="300" t="s">
        <v>37</v>
      </c>
      <c r="C929" s="300" t="s">
        <v>1041</v>
      </c>
      <c r="D929" s="86" t="s">
        <v>473</v>
      </c>
      <c r="E929" s="256" t="s">
        <v>208</v>
      </c>
      <c r="F929" s="86" t="s">
        <v>1054</v>
      </c>
      <c r="G929" s="86" t="s">
        <v>76</v>
      </c>
      <c r="H929" s="70" t="s">
        <v>113</v>
      </c>
      <c r="I929" s="249">
        <v>10.85</v>
      </c>
      <c r="J929" s="331">
        <f t="shared" si="43"/>
        <v>0</v>
      </c>
      <c r="K929" s="260" t="s">
        <v>120</v>
      </c>
      <c r="L929" s="260"/>
      <c r="M929" s="259">
        <f>IF(K929="nio",0,IF(K929&gt;0,K929*I929/O929,0))*VLOOKUP(B929,'2-Kosten per locatie'!$A$14:$C$21,3,FALSE)</f>
        <v>0</v>
      </c>
      <c r="N929" s="259">
        <f>IF(L929&gt;0,L929*I929/P929,0)*VLOOKUP(B929,'2-Kosten per locatie'!$A$14:$C$21,3,FALSE)</f>
        <v>0</v>
      </c>
      <c r="O929" s="332">
        <f>IF(K929="nio",0,IF(K929&gt;0,VLOOKUP(G929,'3-Productie normen'!A:L,VLOOKUP(K929,'3-Productie normen'!$B$34:$C$41,2,FALSE),FALSE)))</f>
        <v>0</v>
      </c>
      <c r="P929" s="332">
        <f t="shared" si="44"/>
        <v>0</v>
      </c>
      <c r="Q929" s="333"/>
      <c r="S929" s="334">
        <f t="shared" si="42"/>
        <v>0</v>
      </c>
    </row>
    <row r="930" spans="1:19" ht="14.1" customHeight="1">
      <c r="A930" s="74">
        <v>930</v>
      </c>
      <c r="B930" s="300" t="s">
        <v>37</v>
      </c>
      <c r="C930" s="300" t="s">
        <v>1041</v>
      </c>
      <c r="D930" s="86" t="s">
        <v>473</v>
      </c>
      <c r="E930" s="256" t="s">
        <v>209</v>
      </c>
      <c r="F930" s="86" t="s">
        <v>126</v>
      </c>
      <c r="G930" s="86" t="s">
        <v>69</v>
      </c>
      <c r="H930" s="86" t="s">
        <v>110</v>
      </c>
      <c r="I930" s="249">
        <v>11.03</v>
      </c>
      <c r="J930" s="331">
        <f t="shared" si="43"/>
        <v>120</v>
      </c>
      <c r="K930" s="260">
        <v>120</v>
      </c>
      <c r="L930" s="260"/>
      <c r="M930" s="259" t="e">
        <f>IF(K930="nio",0,IF(K930&gt;0,K930*I930/O930,0))*VLOOKUP(B930,'2-Kosten per locatie'!$A$14:$C$21,3,FALSE)</f>
        <v>#DIV/0!</v>
      </c>
      <c r="N930" s="259">
        <f>IF(L930&gt;0,L930*I930/P930,0)*VLOOKUP(B930,'2-Kosten per locatie'!$A$14:$C$21,3,FALSE)</f>
        <v>0</v>
      </c>
      <c r="O930" s="332">
        <f>IF(K930="nio",0,IF(K930&gt;0,VLOOKUP(G930,'3-Productie normen'!A:L,VLOOKUP(K930,'3-Productie normen'!$B$34:$C$41,2,FALSE),FALSE)))</f>
        <v>0</v>
      </c>
      <c r="P930" s="332">
        <f t="shared" si="44"/>
        <v>0</v>
      </c>
      <c r="Q930" s="333"/>
      <c r="S930" s="334">
        <f t="shared" si="42"/>
        <v>1323.6</v>
      </c>
    </row>
    <row r="931" spans="1:19" ht="14.1" customHeight="1">
      <c r="A931" s="74">
        <v>931</v>
      </c>
      <c r="B931" s="300" t="s">
        <v>37</v>
      </c>
      <c r="C931" s="300" t="s">
        <v>1041</v>
      </c>
      <c r="D931" s="86" t="s">
        <v>473</v>
      </c>
      <c r="E931" s="256" t="s">
        <v>210</v>
      </c>
      <c r="F931" s="86" t="s">
        <v>135</v>
      </c>
      <c r="G931" s="86" t="s">
        <v>70</v>
      </c>
      <c r="H931" s="86" t="s">
        <v>110</v>
      </c>
      <c r="I931" s="249">
        <v>10.36</v>
      </c>
      <c r="J931" s="331">
        <f t="shared" si="43"/>
        <v>120</v>
      </c>
      <c r="K931" s="260">
        <v>120</v>
      </c>
      <c r="L931" s="260"/>
      <c r="M931" s="259" t="e">
        <f>IF(K931="nio",0,IF(K931&gt;0,K931*I931/O931,0))*VLOOKUP(B931,'2-Kosten per locatie'!$A$14:$C$21,3,FALSE)</f>
        <v>#DIV/0!</v>
      </c>
      <c r="N931" s="259">
        <f>IF(L931&gt;0,L931*I931/P931,0)*VLOOKUP(B931,'2-Kosten per locatie'!$A$14:$C$21,3,FALSE)</f>
        <v>0</v>
      </c>
      <c r="O931" s="332">
        <f>IF(K931="nio",0,IF(K931&gt;0,VLOOKUP(G931,'3-Productie normen'!A:L,VLOOKUP(K931,'3-Productie normen'!$B$34:$C$41,2,FALSE),FALSE)))</f>
        <v>0</v>
      </c>
      <c r="P931" s="332">
        <f t="shared" si="44"/>
        <v>0</v>
      </c>
      <c r="Q931" s="333"/>
      <c r="S931" s="334">
        <f t="shared" si="42"/>
        <v>1243.1999999999998</v>
      </c>
    </row>
    <row r="932" spans="1:19" ht="14.1" customHeight="1">
      <c r="A932" s="74">
        <v>932</v>
      </c>
      <c r="B932" s="300" t="s">
        <v>37</v>
      </c>
      <c r="C932" s="300" t="s">
        <v>1041</v>
      </c>
      <c r="D932" s="86" t="s">
        <v>473</v>
      </c>
      <c r="E932" s="256" t="s">
        <v>212</v>
      </c>
      <c r="F932" s="86" t="s">
        <v>194</v>
      </c>
      <c r="G932" s="86" t="s">
        <v>65</v>
      </c>
      <c r="H932" s="70" t="s">
        <v>113</v>
      </c>
      <c r="I932" s="249">
        <v>51.55</v>
      </c>
      <c r="J932" s="331">
        <f t="shared" si="43"/>
        <v>120</v>
      </c>
      <c r="K932" s="260">
        <v>120</v>
      </c>
      <c r="L932" s="260"/>
      <c r="M932" s="259" t="e">
        <f>IF(K932="nio",0,IF(K932&gt;0,K932*I932/O932,0))*VLOOKUP(B932,'2-Kosten per locatie'!$A$14:$C$21,3,FALSE)</f>
        <v>#DIV/0!</v>
      </c>
      <c r="N932" s="259">
        <f>IF(L932&gt;0,L932*I932/P932,0)*VLOOKUP(B932,'2-Kosten per locatie'!$A$14:$C$21,3,FALSE)</f>
        <v>0</v>
      </c>
      <c r="O932" s="332">
        <f>IF(K932="nio",0,IF(K932&gt;0,VLOOKUP(G932,'3-Productie normen'!A:L,VLOOKUP(K932,'3-Productie normen'!$B$34:$C$41,2,FALSE),FALSE)))</f>
        <v>0</v>
      </c>
      <c r="P932" s="332">
        <f t="shared" si="44"/>
        <v>0</v>
      </c>
      <c r="Q932" s="333"/>
      <c r="S932" s="334">
        <f t="shared" si="42"/>
        <v>6186</v>
      </c>
    </row>
    <row r="933" spans="1:19" ht="14.1" customHeight="1">
      <c r="A933" s="74">
        <v>933</v>
      </c>
      <c r="B933" s="300" t="s">
        <v>37</v>
      </c>
      <c r="C933" s="300" t="s">
        <v>1041</v>
      </c>
      <c r="D933" s="86" t="s">
        <v>473</v>
      </c>
      <c r="E933" s="256" t="s">
        <v>214</v>
      </c>
      <c r="F933" s="86" t="s">
        <v>194</v>
      </c>
      <c r="G933" s="86" t="s">
        <v>65</v>
      </c>
      <c r="H933" s="70" t="s">
        <v>113</v>
      </c>
      <c r="I933" s="249">
        <v>69.37</v>
      </c>
      <c r="J933" s="331">
        <f t="shared" si="43"/>
        <v>120</v>
      </c>
      <c r="K933" s="260">
        <v>120</v>
      </c>
      <c r="L933" s="260"/>
      <c r="M933" s="259" t="e">
        <f>IF(K933="nio",0,IF(K933&gt;0,K933*I933/O933,0))*VLOOKUP(B933,'2-Kosten per locatie'!$A$14:$C$21,3,FALSE)</f>
        <v>#DIV/0!</v>
      </c>
      <c r="N933" s="259">
        <f>IF(L933&gt;0,L933*I933/P933,0)*VLOOKUP(B933,'2-Kosten per locatie'!$A$14:$C$21,3,FALSE)</f>
        <v>0</v>
      </c>
      <c r="O933" s="332">
        <f>IF(K933="nio",0,IF(K933&gt;0,VLOOKUP(G933,'3-Productie normen'!A:L,VLOOKUP(K933,'3-Productie normen'!$B$34:$C$41,2,FALSE),FALSE)))</f>
        <v>0</v>
      </c>
      <c r="P933" s="332">
        <f t="shared" si="44"/>
        <v>0</v>
      </c>
      <c r="Q933" s="333"/>
      <c r="S933" s="334">
        <f t="shared" si="42"/>
        <v>8324.4000000000015</v>
      </c>
    </row>
    <row r="934" spans="1:19" ht="14.1" customHeight="1">
      <c r="A934" s="74">
        <v>934</v>
      </c>
      <c r="B934" s="300" t="s">
        <v>37</v>
      </c>
      <c r="C934" s="300" t="s">
        <v>1041</v>
      </c>
      <c r="D934" s="86" t="s">
        <v>473</v>
      </c>
      <c r="E934" s="256" t="s">
        <v>215</v>
      </c>
      <c r="F934" s="86" t="s">
        <v>1055</v>
      </c>
      <c r="G934" s="86" t="s">
        <v>74</v>
      </c>
      <c r="H934" s="70" t="s">
        <v>113</v>
      </c>
      <c r="I934" s="249">
        <v>10.16</v>
      </c>
      <c r="J934" s="331">
        <f t="shared" si="43"/>
        <v>0</v>
      </c>
      <c r="K934" s="260" t="s">
        <v>120</v>
      </c>
      <c r="L934" s="260"/>
      <c r="M934" s="259">
        <f>IF(K934="nio",0,IF(K934&gt;0,K934*I934/O934,0))*VLOOKUP(B934,'2-Kosten per locatie'!$A$14:$C$21,3,FALSE)</f>
        <v>0</v>
      </c>
      <c r="N934" s="259">
        <f>IF(L934&gt;0,L934*I934/P934,0)*VLOOKUP(B934,'2-Kosten per locatie'!$A$14:$C$21,3,FALSE)</f>
        <v>0</v>
      </c>
      <c r="O934" s="332">
        <f>IF(K934="nio",0,IF(K934&gt;0,VLOOKUP(G934,'3-Productie normen'!A:L,VLOOKUP(K934,'3-Productie normen'!$B$34:$C$41,2,FALSE),FALSE)))</f>
        <v>0</v>
      </c>
      <c r="P934" s="332">
        <f t="shared" si="44"/>
        <v>0</v>
      </c>
      <c r="Q934" s="333"/>
      <c r="S934" s="334">
        <f t="shared" ref="S934:S997" si="45">J934*I934</f>
        <v>0</v>
      </c>
    </row>
    <row r="935" spans="1:19" ht="14.1" customHeight="1">
      <c r="A935" s="74">
        <v>935</v>
      </c>
      <c r="B935" s="300" t="s">
        <v>37</v>
      </c>
      <c r="C935" s="300" t="s">
        <v>1041</v>
      </c>
      <c r="D935" s="86" t="s">
        <v>473</v>
      </c>
      <c r="E935" s="256" t="s">
        <v>216</v>
      </c>
      <c r="F935" s="86" t="s">
        <v>185</v>
      </c>
      <c r="G935" s="86" t="s">
        <v>74</v>
      </c>
      <c r="H935" s="70" t="s">
        <v>113</v>
      </c>
      <c r="I935" s="249">
        <v>4.67</v>
      </c>
      <c r="J935" s="331">
        <f t="shared" si="43"/>
        <v>0</v>
      </c>
      <c r="K935" s="260" t="s">
        <v>120</v>
      </c>
      <c r="L935" s="260"/>
      <c r="M935" s="259">
        <f>IF(K935="nio",0,IF(K935&gt;0,K935*I935/O935,0))*VLOOKUP(B935,'2-Kosten per locatie'!$A$14:$C$21,3,FALSE)</f>
        <v>0</v>
      </c>
      <c r="N935" s="259">
        <f>IF(L935&gt;0,L935*I935/P935,0)*VLOOKUP(B935,'2-Kosten per locatie'!$A$14:$C$21,3,FALSE)</f>
        <v>0</v>
      </c>
      <c r="O935" s="332">
        <f>IF(K935="nio",0,IF(K935&gt;0,VLOOKUP(G935,'3-Productie normen'!A:L,VLOOKUP(K935,'3-Productie normen'!$B$34:$C$41,2,FALSE),FALSE)))</f>
        <v>0</v>
      </c>
      <c r="P935" s="332">
        <f t="shared" si="44"/>
        <v>0</v>
      </c>
      <c r="Q935" s="333"/>
      <c r="S935" s="334">
        <f t="shared" si="45"/>
        <v>0</v>
      </c>
    </row>
    <row r="936" spans="1:19" ht="14.1" customHeight="1">
      <c r="A936" s="74">
        <v>936</v>
      </c>
      <c r="B936" s="300" t="s">
        <v>37</v>
      </c>
      <c r="C936" s="300" t="s">
        <v>1041</v>
      </c>
      <c r="D936" s="86" t="s">
        <v>473</v>
      </c>
      <c r="E936" s="256" t="s">
        <v>217</v>
      </c>
      <c r="F936" s="86" t="s">
        <v>269</v>
      </c>
      <c r="G936" s="86" t="s">
        <v>67</v>
      </c>
      <c r="H936" s="70" t="s">
        <v>113</v>
      </c>
      <c r="I936" s="249">
        <v>101.16</v>
      </c>
      <c r="J936" s="331">
        <f t="shared" si="43"/>
        <v>120</v>
      </c>
      <c r="K936" s="260">
        <v>120</v>
      </c>
      <c r="L936" s="260"/>
      <c r="M936" s="259" t="e">
        <f>IF(K936="nio",0,IF(K936&gt;0,K936*I936/O936,0))*VLOOKUP(B936,'2-Kosten per locatie'!$A$14:$C$21,3,FALSE)</f>
        <v>#DIV/0!</v>
      </c>
      <c r="N936" s="259">
        <f>IF(L936&gt;0,L936*I936/P936,0)*VLOOKUP(B936,'2-Kosten per locatie'!$A$14:$C$21,3,FALSE)</f>
        <v>0</v>
      </c>
      <c r="O936" s="332">
        <f>IF(K936="nio",0,IF(K936&gt;0,VLOOKUP(G936,'3-Productie normen'!A:L,VLOOKUP(K936,'3-Productie normen'!$B$34:$C$41,2,FALSE),FALSE)))</f>
        <v>0</v>
      </c>
      <c r="P936" s="332">
        <f t="shared" si="44"/>
        <v>0</v>
      </c>
      <c r="Q936" s="333"/>
      <c r="S936" s="334">
        <f t="shared" si="45"/>
        <v>12139.199999999999</v>
      </c>
    </row>
    <row r="937" spans="1:19" ht="14.1" customHeight="1">
      <c r="A937" s="74">
        <v>937</v>
      </c>
      <c r="B937" s="300" t="s">
        <v>37</v>
      </c>
      <c r="C937" s="300" t="s">
        <v>1041</v>
      </c>
      <c r="D937" s="86" t="s">
        <v>473</v>
      </c>
      <c r="E937" s="256" t="s">
        <v>218</v>
      </c>
      <c r="F937" s="86" t="s">
        <v>135</v>
      </c>
      <c r="G937" s="86" t="s">
        <v>70</v>
      </c>
      <c r="H937" s="86" t="s">
        <v>110</v>
      </c>
      <c r="I937" s="249">
        <v>10.81</v>
      </c>
      <c r="J937" s="331">
        <f t="shared" si="43"/>
        <v>120</v>
      </c>
      <c r="K937" s="260">
        <v>120</v>
      </c>
      <c r="L937" s="260"/>
      <c r="M937" s="259" t="e">
        <f>IF(K937="nio",0,IF(K937&gt;0,K937*I937/O937,0))*VLOOKUP(B937,'2-Kosten per locatie'!$A$14:$C$21,3,FALSE)</f>
        <v>#DIV/0!</v>
      </c>
      <c r="N937" s="259">
        <f>IF(L937&gt;0,L937*I937/P937,0)*VLOOKUP(B937,'2-Kosten per locatie'!$A$14:$C$21,3,FALSE)</f>
        <v>0</v>
      </c>
      <c r="O937" s="332">
        <f>IF(K937="nio",0,IF(K937&gt;0,VLOOKUP(G937,'3-Productie normen'!A:L,VLOOKUP(K937,'3-Productie normen'!$B$34:$C$41,2,FALSE),FALSE)))</f>
        <v>0</v>
      </c>
      <c r="P937" s="332">
        <f t="shared" si="44"/>
        <v>0</v>
      </c>
      <c r="Q937" s="333"/>
      <c r="S937" s="334">
        <f t="shared" si="45"/>
        <v>1297.2</v>
      </c>
    </row>
    <row r="938" spans="1:19" ht="14.1" customHeight="1">
      <c r="A938" s="74">
        <v>938</v>
      </c>
      <c r="B938" s="300" t="s">
        <v>37</v>
      </c>
      <c r="C938" s="300" t="s">
        <v>1041</v>
      </c>
      <c r="D938" s="86" t="s">
        <v>473</v>
      </c>
      <c r="E938" s="256" t="s">
        <v>219</v>
      </c>
      <c r="F938" s="86" t="s">
        <v>135</v>
      </c>
      <c r="G938" s="86" t="s">
        <v>70</v>
      </c>
      <c r="H938" s="86" t="s">
        <v>110</v>
      </c>
      <c r="I938" s="249">
        <v>10.81</v>
      </c>
      <c r="J938" s="331">
        <f t="shared" si="43"/>
        <v>120</v>
      </c>
      <c r="K938" s="260">
        <v>120</v>
      </c>
      <c r="L938" s="260"/>
      <c r="M938" s="259" t="e">
        <f>IF(K938="nio",0,IF(K938&gt;0,K938*I938/O938,0))*VLOOKUP(B938,'2-Kosten per locatie'!$A$14:$C$21,3,FALSE)</f>
        <v>#DIV/0!</v>
      </c>
      <c r="N938" s="259">
        <f>IF(L938&gt;0,L938*I938/P938,0)*VLOOKUP(B938,'2-Kosten per locatie'!$A$14:$C$21,3,FALSE)</f>
        <v>0</v>
      </c>
      <c r="O938" s="332">
        <f>IF(K938="nio",0,IF(K938&gt;0,VLOOKUP(G938,'3-Productie normen'!A:L,VLOOKUP(K938,'3-Productie normen'!$B$34:$C$41,2,FALSE),FALSE)))</f>
        <v>0</v>
      </c>
      <c r="P938" s="332">
        <f t="shared" si="44"/>
        <v>0</v>
      </c>
      <c r="Q938" s="333"/>
      <c r="S938" s="334">
        <f t="shared" si="45"/>
        <v>1297.2</v>
      </c>
    </row>
    <row r="939" spans="1:19" ht="14.1" customHeight="1">
      <c r="A939" s="74">
        <v>939</v>
      </c>
      <c r="B939" s="300" t="s">
        <v>37</v>
      </c>
      <c r="C939" s="300" t="s">
        <v>1041</v>
      </c>
      <c r="D939" s="86" t="s">
        <v>473</v>
      </c>
      <c r="E939" s="256" t="s">
        <v>221</v>
      </c>
      <c r="F939" s="86" t="s">
        <v>1056</v>
      </c>
      <c r="G939" s="86" t="s">
        <v>69</v>
      </c>
      <c r="H939" s="86" t="s">
        <v>110</v>
      </c>
      <c r="I939" s="249">
        <v>11.03</v>
      </c>
      <c r="J939" s="331">
        <f t="shared" si="43"/>
        <v>120</v>
      </c>
      <c r="K939" s="260">
        <v>120</v>
      </c>
      <c r="L939" s="260"/>
      <c r="M939" s="259" t="e">
        <f>IF(K939="nio",0,IF(K939&gt;0,K939*I939/O939,0))*VLOOKUP(B939,'2-Kosten per locatie'!$A$14:$C$21,3,FALSE)</f>
        <v>#DIV/0!</v>
      </c>
      <c r="N939" s="259">
        <f>IF(L939&gt;0,L939*I939/P939,0)*VLOOKUP(B939,'2-Kosten per locatie'!$A$14:$C$21,3,FALSE)</f>
        <v>0</v>
      </c>
      <c r="O939" s="332">
        <f>IF(K939="nio",0,IF(K939&gt;0,VLOOKUP(G939,'3-Productie normen'!A:L,VLOOKUP(K939,'3-Productie normen'!$B$34:$C$41,2,FALSE),FALSE)))</f>
        <v>0</v>
      </c>
      <c r="P939" s="332">
        <f t="shared" si="44"/>
        <v>0</v>
      </c>
      <c r="Q939" s="333"/>
      <c r="S939" s="334">
        <f t="shared" si="45"/>
        <v>1323.6</v>
      </c>
    </row>
    <row r="940" spans="1:19" ht="14.1" customHeight="1">
      <c r="A940" s="74">
        <v>940</v>
      </c>
      <c r="B940" s="300" t="s">
        <v>37</v>
      </c>
      <c r="C940" s="300" t="s">
        <v>1041</v>
      </c>
      <c r="D940" s="86" t="s">
        <v>473</v>
      </c>
      <c r="E940" s="256" t="s">
        <v>222</v>
      </c>
      <c r="F940" s="86" t="s">
        <v>135</v>
      </c>
      <c r="G940" s="86" t="s">
        <v>70</v>
      </c>
      <c r="H940" s="86" t="s">
        <v>110</v>
      </c>
      <c r="I940" s="249">
        <v>8.77</v>
      </c>
      <c r="J940" s="331">
        <f t="shared" si="43"/>
        <v>120</v>
      </c>
      <c r="K940" s="260">
        <v>120</v>
      </c>
      <c r="L940" s="260"/>
      <c r="M940" s="259" t="e">
        <f>IF(K940="nio",0,IF(K940&gt;0,K940*I940/O940,0))*VLOOKUP(B940,'2-Kosten per locatie'!$A$14:$C$21,3,FALSE)</f>
        <v>#DIV/0!</v>
      </c>
      <c r="N940" s="259">
        <f>IF(L940&gt;0,L940*I940/P940,0)*VLOOKUP(B940,'2-Kosten per locatie'!$A$14:$C$21,3,FALSE)</f>
        <v>0</v>
      </c>
      <c r="O940" s="332">
        <f>IF(K940="nio",0,IF(K940&gt;0,VLOOKUP(G940,'3-Productie normen'!A:L,VLOOKUP(K940,'3-Productie normen'!$B$34:$C$41,2,FALSE),FALSE)))</f>
        <v>0</v>
      </c>
      <c r="P940" s="332">
        <f t="shared" si="44"/>
        <v>0</v>
      </c>
      <c r="Q940" s="333"/>
      <c r="S940" s="334">
        <f t="shared" si="45"/>
        <v>1052.3999999999999</v>
      </c>
    </row>
    <row r="941" spans="1:19" ht="14.1" customHeight="1">
      <c r="A941" s="74">
        <v>941</v>
      </c>
      <c r="B941" s="300" t="s">
        <v>37</v>
      </c>
      <c r="C941" s="300" t="s">
        <v>1041</v>
      </c>
      <c r="D941" s="86" t="s">
        <v>473</v>
      </c>
      <c r="E941" s="256" t="s">
        <v>223</v>
      </c>
      <c r="F941" s="86" t="s">
        <v>1056</v>
      </c>
      <c r="G941" s="86" t="s">
        <v>69</v>
      </c>
      <c r="H941" s="86" t="s">
        <v>110</v>
      </c>
      <c r="I941" s="249">
        <v>26.77</v>
      </c>
      <c r="J941" s="331">
        <f t="shared" si="43"/>
        <v>120</v>
      </c>
      <c r="K941" s="260">
        <v>120</v>
      </c>
      <c r="L941" s="260"/>
      <c r="M941" s="259" t="e">
        <f>IF(K941="nio",0,IF(K941&gt;0,K941*I941/O941,0))*VLOOKUP(B941,'2-Kosten per locatie'!$A$14:$C$21,3,FALSE)</f>
        <v>#DIV/0!</v>
      </c>
      <c r="N941" s="259">
        <f>IF(L941&gt;0,L941*I941/P941,0)*VLOOKUP(B941,'2-Kosten per locatie'!$A$14:$C$21,3,FALSE)</f>
        <v>0</v>
      </c>
      <c r="O941" s="332">
        <f>IF(K941="nio",0,IF(K941&gt;0,VLOOKUP(G941,'3-Productie normen'!A:L,VLOOKUP(K941,'3-Productie normen'!$B$34:$C$41,2,FALSE),FALSE)))</f>
        <v>0</v>
      </c>
      <c r="P941" s="332">
        <f t="shared" si="44"/>
        <v>0</v>
      </c>
      <c r="Q941" s="333"/>
      <c r="S941" s="334">
        <f t="shared" si="45"/>
        <v>3212.4</v>
      </c>
    </row>
    <row r="942" spans="1:19" ht="14.1" customHeight="1">
      <c r="A942" s="74">
        <v>942</v>
      </c>
      <c r="B942" s="300" t="s">
        <v>37</v>
      </c>
      <c r="C942" s="300" t="s">
        <v>1041</v>
      </c>
      <c r="D942" s="86" t="s">
        <v>473</v>
      </c>
      <c r="E942" s="256" t="s">
        <v>226</v>
      </c>
      <c r="F942" s="86" t="s">
        <v>126</v>
      </c>
      <c r="G942" s="86" t="s">
        <v>69</v>
      </c>
      <c r="H942" s="86" t="s">
        <v>110</v>
      </c>
      <c r="I942" s="249">
        <v>20.239999999999998</v>
      </c>
      <c r="J942" s="331">
        <f t="shared" si="43"/>
        <v>120</v>
      </c>
      <c r="K942" s="260">
        <v>120</v>
      </c>
      <c r="L942" s="260"/>
      <c r="M942" s="259" t="e">
        <f>IF(K942="nio",0,IF(K942&gt;0,K942*I942/O942,0))*VLOOKUP(B942,'2-Kosten per locatie'!$A$14:$C$21,3,FALSE)</f>
        <v>#DIV/0!</v>
      </c>
      <c r="N942" s="259">
        <f>IF(L942&gt;0,L942*I942/P942,0)*VLOOKUP(B942,'2-Kosten per locatie'!$A$14:$C$21,3,FALSE)</f>
        <v>0</v>
      </c>
      <c r="O942" s="332">
        <f>IF(K942="nio",0,IF(K942&gt;0,VLOOKUP(G942,'3-Productie normen'!A:L,VLOOKUP(K942,'3-Productie normen'!$B$34:$C$41,2,FALSE),FALSE)))</f>
        <v>0</v>
      </c>
      <c r="P942" s="332">
        <f t="shared" si="44"/>
        <v>0</v>
      </c>
      <c r="Q942" s="333"/>
      <c r="S942" s="334">
        <f t="shared" si="45"/>
        <v>2428.7999999999997</v>
      </c>
    </row>
    <row r="943" spans="1:19" ht="14.1" customHeight="1">
      <c r="A943" s="74">
        <v>943</v>
      </c>
      <c r="B943" s="300" t="s">
        <v>37</v>
      </c>
      <c r="C943" s="300" t="s">
        <v>1041</v>
      </c>
      <c r="D943" s="86" t="s">
        <v>473</v>
      </c>
      <c r="E943" s="256" t="s">
        <v>227</v>
      </c>
      <c r="F943" s="86" t="s">
        <v>129</v>
      </c>
      <c r="G943" s="86" t="s">
        <v>69</v>
      </c>
      <c r="H943" s="86" t="s">
        <v>110</v>
      </c>
      <c r="I943" s="249">
        <v>25.31</v>
      </c>
      <c r="J943" s="331">
        <f t="shared" si="43"/>
        <v>120</v>
      </c>
      <c r="K943" s="260">
        <v>120</v>
      </c>
      <c r="L943" s="260"/>
      <c r="M943" s="259" t="e">
        <f>IF(K943="nio",0,IF(K943&gt;0,K943*I943/O943,0))*VLOOKUP(B943,'2-Kosten per locatie'!$A$14:$C$21,3,FALSE)</f>
        <v>#DIV/0!</v>
      </c>
      <c r="N943" s="259">
        <f>IF(L943&gt;0,L943*I943/P943,0)*VLOOKUP(B943,'2-Kosten per locatie'!$A$14:$C$21,3,FALSE)</f>
        <v>0</v>
      </c>
      <c r="O943" s="332">
        <f>IF(K943="nio",0,IF(K943&gt;0,VLOOKUP(G943,'3-Productie normen'!A:L,VLOOKUP(K943,'3-Productie normen'!$B$34:$C$41,2,FALSE),FALSE)))</f>
        <v>0</v>
      </c>
      <c r="P943" s="332">
        <f t="shared" si="44"/>
        <v>0</v>
      </c>
      <c r="Q943" s="333"/>
      <c r="S943" s="334">
        <f t="shared" si="45"/>
        <v>3037.2</v>
      </c>
    </row>
    <row r="944" spans="1:19" ht="14.1" customHeight="1">
      <c r="A944" s="74">
        <v>944</v>
      </c>
      <c r="B944" s="300" t="s">
        <v>37</v>
      </c>
      <c r="C944" s="300" t="s">
        <v>1041</v>
      </c>
      <c r="D944" s="86" t="s">
        <v>473</v>
      </c>
      <c r="E944" s="256" t="s">
        <v>228</v>
      </c>
      <c r="F944" s="86" t="s">
        <v>511</v>
      </c>
      <c r="G944" s="86" t="s">
        <v>61</v>
      </c>
      <c r="H944" s="86" t="s">
        <v>145</v>
      </c>
      <c r="I944" s="249">
        <v>3.01</v>
      </c>
      <c r="J944" s="331">
        <f t="shared" si="43"/>
        <v>400</v>
      </c>
      <c r="K944" s="260">
        <v>200</v>
      </c>
      <c r="L944" s="260">
        <v>200</v>
      </c>
      <c r="M944" s="259" t="e">
        <f>IF(K944="nio",0,IF(K944&gt;0,K944*I944/O944,0))*VLOOKUP(B944,'2-Kosten per locatie'!$A$14:$C$21,3,FALSE)</f>
        <v>#DIV/0!</v>
      </c>
      <c r="N944" s="259" t="e">
        <f>IF(L944&gt;0,L944*I944/P944,0)*VLOOKUP(B944,'2-Kosten per locatie'!$A$14:$C$21,3,FALSE)</f>
        <v>#DIV/0!</v>
      </c>
      <c r="O944" s="332">
        <f>IF(K944="nio",0,IF(K944&gt;0,VLOOKUP(G944,'3-Productie normen'!A:L,VLOOKUP(K944,'3-Productie normen'!$B$34:$C$41,2,FALSE),FALSE)))</f>
        <v>0</v>
      </c>
      <c r="P944" s="332">
        <f t="shared" si="44"/>
        <v>0</v>
      </c>
      <c r="Q944" s="333"/>
      <c r="S944" s="334">
        <f t="shared" si="45"/>
        <v>1204</v>
      </c>
    </row>
    <row r="945" spans="1:19" ht="14.1" customHeight="1">
      <c r="A945" s="74">
        <v>945</v>
      </c>
      <c r="B945" s="300" t="s">
        <v>37</v>
      </c>
      <c r="C945" s="300" t="s">
        <v>1041</v>
      </c>
      <c r="D945" s="86" t="s">
        <v>473</v>
      </c>
      <c r="E945" s="256" t="s">
        <v>229</v>
      </c>
      <c r="F945" s="86" t="s">
        <v>122</v>
      </c>
      <c r="G945" s="86" t="s">
        <v>59</v>
      </c>
      <c r="H945" s="70" t="s">
        <v>113</v>
      </c>
      <c r="I945" s="249">
        <v>39.56</v>
      </c>
      <c r="J945" s="331">
        <f t="shared" si="43"/>
        <v>200</v>
      </c>
      <c r="K945" s="260">
        <v>200</v>
      </c>
      <c r="L945" s="260"/>
      <c r="M945" s="259" t="e">
        <f>IF(K945="nio",0,IF(K945&gt;0,K945*I945/O945,0))*VLOOKUP(B945,'2-Kosten per locatie'!$A$14:$C$21,3,FALSE)</f>
        <v>#DIV/0!</v>
      </c>
      <c r="N945" s="259">
        <f>IF(L945&gt;0,L945*I945/P945,0)*VLOOKUP(B945,'2-Kosten per locatie'!$A$14:$C$21,3,FALSE)</f>
        <v>0</v>
      </c>
      <c r="O945" s="332">
        <f>IF(K945="nio",0,IF(K945&gt;0,VLOOKUP(G945,'3-Productie normen'!A:L,VLOOKUP(K945,'3-Productie normen'!$B$34:$C$41,2,FALSE),FALSE)))</f>
        <v>0</v>
      </c>
      <c r="P945" s="332">
        <f t="shared" si="44"/>
        <v>0</v>
      </c>
      <c r="Q945" s="333"/>
      <c r="S945" s="334">
        <f t="shared" si="45"/>
        <v>7912</v>
      </c>
    </row>
    <row r="946" spans="1:19" ht="14.1" customHeight="1">
      <c r="A946" s="74">
        <v>946</v>
      </c>
      <c r="B946" s="300" t="s">
        <v>37</v>
      </c>
      <c r="C946" s="300" t="s">
        <v>1041</v>
      </c>
      <c r="D946" s="86" t="s">
        <v>473</v>
      </c>
      <c r="E946" s="256" t="s">
        <v>230</v>
      </c>
      <c r="F946" s="86" t="s">
        <v>122</v>
      </c>
      <c r="G946" s="86" t="s">
        <v>59</v>
      </c>
      <c r="H946" s="70" t="s">
        <v>113</v>
      </c>
      <c r="I946" s="249">
        <v>53.31</v>
      </c>
      <c r="J946" s="331">
        <f t="shared" si="43"/>
        <v>200</v>
      </c>
      <c r="K946" s="260">
        <v>200</v>
      </c>
      <c r="L946" s="260"/>
      <c r="M946" s="259" t="e">
        <f>IF(K946="nio",0,IF(K946&gt;0,K946*I946/O946,0))*VLOOKUP(B946,'2-Kosten per locatie'!$A$14:$C$21,3,FALSE)</f>
        <v>#DIV/0!</v>
      </c>
      <c r="N946" s="259">
        <f>IF(L946&gt;0,L946*I946/P946,0)*VLOOKUP(B946,'2-Kosten per locatie'!$A$14:$C$21,3,FALSE)</f>
        <v>0</v>
      </c>
      <c r="O946" s="332">
        <f>IF(K946="nio",0,IF(K946&gt;0,VLOOKUP(G946,'3-Productie normen'!A:L,VLOOKUP(K946,'3-Productie normen'!$B$34:$C$41,2,FALSE),FALSE)))</f>
        <v>0</v>
      </c>
      <c r="P946" s="332">
        <f t="shared" si="44"/>
        <v>0</v>
      </c>
      <c r="Q946" s="333"/>
      <c r="S946" s="334">
        <f t="shared" si="45"/>
        <v>10662</v>
      </c>
    </row>
    <row r="947" spans="1:19" ht="14.1" customHeight="1">
      <c r="A947" s="74">
        <v>947</v>
      </c>
      <c r="B947" s="300" t="s">
        <v>37</v>
      </c>
      <c r="C947" s="300" t="s">
        <v>1041</v>
      </c>
      <c r="D947" s="86" t="s">
        <v>473</v>
      </c>
      <c r="E947" s="256" t="s">
        <v>231</v>
      </c>
      <c r="F947" s="86" t="s">
        <v>122</v>
      </c>
      <c r="G947" s="86" t="s">
        <v>59</v>
      </c>
      <c r="H947" s="70" t="s">
        <v>113</v>
      </c>
      <c r="I947" s="249">
        <v>45.65</v>
      </c>
      <c r="J947" s="331">
        <f t="shared" si="43"/>
        <v>200</v>
      </c>
      <c r="K947" s="260">
        <v>200</v>
      </c>
      <c r="L947" s="260"/>
      <c r="M947" s="259" t="e">
        <f>IF(K947="nio",0,IF(K947&gt;0,K947*I947/O947,0))*VLOOKUP(B947,'2-Kosten per locatie'!$A$14:$C$21,3,FALSE)</f>
        <v>#DIV/0!</v>
      </c>
      <c r="N947" s="259">
        <f>IF(L947&gt;0,L947*I947/P947,0)*VLOOKUP(B947,'2-Kosten per locatie'!$A$14:$C$21,3,FALSE)</f>
        <v>0</v>
      </c>
      <c r="O947" s="332">
        <f>IF(K947="nio",0,IF(K947&gt;0,VLOOKUP(G947,'3-Productie normen'!A:L,VLOOKUP(K947,'3-Productie normen'!$B$34:$C$41,2,FALSE),FALSE)))</f>
        <v>0</v>
      </c>
      <c r="P947" s="332">
        <f t="shared" si="44"/>
        <v>0</v>
      </c>
      <c r="Q947" s="333"/>
      <c r="S947" s="334">
        <f t="shared" si="45"/>
        <v>9130</v>
      </c>
    </row>
    <row r="948" spans="1:19" ht="14.1" customHeight="1">
      <c r="A948" s="74">
        <v>948</v>
      </c>
      <c r="B948" s="300" t="s">
        <v>37</v>
      </c>
      <c r="C948" s="300" t="s">
        <v>1041</v>
      </c>
      <c r="D948" s="86" t="s">
        <v>473</v>
      </c>
      <c r="E948" s="256" t="s">
        <v>233</v>
      </c>
      <c r="F948" s="86" t="s">
        <v>122</v>
      </c>
      <c r="G948" s="86" t="s">
        <v>59</v>
      </c>
      <c r="H948" s="70" t="s">
        <v>113</v>
      </c>
      <c r="I948" s="249">
        <v>114.12</v>
      </c>
      <c r="J948" s="331">
        <f t="shared" si="43"/>
        <v>200</v>
      </c>
      <c r="K948" s="260">
        <v>200</v>
      </c>
      <c r="L948" s="260"/>
      <c r="M948" s="259" t="e">
        <f>IF(K948="nio",0,IF(K948&gt;0,K948*I948/O948,0))*VLOOKUP(B948,'2-Kosten per locatie'!$A$14:$C$21,3,FALSE)</f>
        <v>#DIV/0!</v>
      </c>
      <c r="N948" s="259">
        <f>IF(L948&gt;0,L948*I948/P948,0)*VLOOKUP(B948,'2-Kosten per locatie'!$A$14:$C$21,3,FALSE)</f>
        <v>0</v>
      </c>
      <c r="O948" s="332">
        <f>IF(K948="nio",0,IF(K948&gt;0,VLOOKUP(G948,'3-Productie normen'!A:L,VLOOKUP(K948,'3-Productie normen'!$B$34:$C$41,2,FALSE),FALSE)))</f>
        <v>0</v>
      </c>
      <c r="P948" s="332">
        <f t="shared" si="44"/>
        <v>0</v>
      </c>
      <c r="Q948" s="333"/>
      <c r="S948" s="334">
        <f t="shared" si="45"/>
        <v>22824</v>
      </c>
    </row>
    <row r="949" spans="1:19" ht="14.1" customHeight="1">
      <c r="A949" s="74">
        <v>949</v>
      </c>
      <c r="B949" s="300" t="s">
        <v>37</v>
      </c>
      <c r="C949" s="300" t="s">
        <v>1041</v>
      </c>
      <c r="D949" s="86" t="s">
        <v>473</v>
      </c>
      <c r="E949" s="256" t="s">
        <v>1057</v>
      </c>
      <c r="F949" s="86" t="s">
        <v>122</v>
      </c>
      <c r="G949" s="86" t="s">
        <v>59</v>
      </c>
      <c r="H949" s="70" t="s">
        <v>113</v>
      </c>
      <c r="I949" s="249">
        <v>50.98</v>
      </c>
      <c r="J949" s="331">
        <f t="shared" si="43"/>
        <v>200</v>
      </c>
      <c r="K949" s="260">
        <v>200</v>
      </c>
      <c r="L949" s="260"/>
      <c r="M949" s="259" t="e">
        <f>IF(K949="nio",0,IF(K949&gt;0,K949*I949/O949,0))*VLOOKUP(B949,'2-Kosten per locatie'!$A$14:$C$21,3,FALSE)</f>
        <v>#DIV/0!</v>
      </c>
      <c r="N949" s="259">
        <f>IF(L949&gt;0,L949*I949/P949,0)*VLOOKUP(B949,'2-Kosten per locatie'!$A$14:$C$21,3,FALSE)</f>
        <v>0</v>
      </c>
      <c r="O949" s="332">
        <f>IF(K949="nio",0,IF(K949&gt;0,VLOOKUP(G949,'3-Productie normen'!A:L,VLOOKUP(K949,'3-Productie normen'!$B$34:$C$41,2,FALSE),FALSE)))</f>
        <v>0</v>
      </c>
      <c r="P949" s="332">
        <f t="shared" si="44"/>
        <v>0</v>
      </c>
      <c r="Q949" s="333"/>
      <c r="S949" s="334">
        <f t="shared" si="45"/>
        <v>10196</v>
      </c>
    </row>
    <row r="950" spans="1:19" ht="14.1" customHeight="1">
      <c r="A950" s="74">
        <v>950</v>
      </c>
      <c r="B950" s="300" t="s">
        <v>37</v>
      </c>
      <c r="C950" s="300" t="s">
        <v>1041</v>
      </c>
      <c r="D950" s="86" t="s">
        <v>473</v>
      </c>
      <c r="E950" s="256" t="s">
        <v>1058</v>
      </c>
      <c r="F950" s="86" t="s">
        <v>1059</v>
      </c>
      <c r="G950" s="86" t="s">
        <v>59</v>
      </c>
      <c r="H950" s="70" t="s">
        <v>113</v>
      </c>
      <c r="I950" s="249">
        <v>13.21</v>
      </c>
      <c r="J950" s="331">
        <f t="shared" si="43"/>
        <v>200</v>
      </c>
      <c r="K950" s="260">
        <v>200</v>
      </c>
      <c r="L950" s="260"/>
      <c r="M950" s="259" t="e">
        <f>IF(K950="nio",0,IF(K950&gt;0,K950*I950/O950,0))*VLOOKUP(B950,'2-Kosten per locatie'!$A$14:$C$21,3,FALSE)</f>
        <v>#DIV/0!</v>
      </c>
      <c r="N950" s="259">
        <f>IF(L950&gt;0,L950*I950/P950,0)*VLOOKUP(B950,'2-Kosten per locatie'!$A$14:$C$21,3,FALSE)</f>
        <v>0</v>
      </c>
      <c r="O950" s="332">
        <f>IF(K950="nio",0,IF(K950&gt;0,VLOOKUP(G950,'3-Productie normen'!A:L,VLOOKUP(K950,'3-Productie normen'!$B$34:$C$41,2,FALSE),FALSE)))</f>
        <v>0</v>
      </c>
      <c r="P950" s="332">
        <f t="shared" si="44"/>
        <v>0</v>
      </c>
      <c r="Q950" s="333"/>
      <c r="S950" s="334">
        <f t="shared" si="45"/>
        <v>2642</v>
      </c>
    </row>
    <row r="951" spans="1:19" ht="14.1" customHeight="1">
      <c r="A951" s="74">
        <v>951</v>
      </c>
      <c r="B951" s="300" t="s">
        <v>37</v>
      </c>
      <c r="C951" s="300" t="s">
        <v>1041</v>
      </c>
      <c r="D951" s="86" t="s">
        <v>473</v>
      </c>
      <c r="E951" s="256" t="s">
        <v>1060</v>
      </c>
      <c r="F951" s="86" t="s">
        <v>1059</v>
      </c>
      <c r="G951" s="86" t="s">
        <v>59</v>
      </c>
      <c r="H951" s="70" t="s">
        <v>113</v>
      </c>
      <c r="I951" s="249">
        <v>13.18</v>
      </c>
      <c r="J951" s="331">
        <f t="shared" si="43"/>
        <v>200</v>
      </c>
      <c r="K951" s="260">
        <v>200</v>
      </c>
      <c r="L951" s="260"/>
      <c r="M951" s="259" t="e">
        <f>IF(K951="nio",0,IF(K951&gt;0,K951*I951/O951,0))*VLOOKUP(B951,'2-Kosten per locatie'!$A$14:$C$21,3,FALSE)</f>
        <v>#DIV/0!</v>
      </c>
      <c r="N951" s="259">
        <f>IF(L951&gt;0,L951*I951/P951,0)*VLOOKUP(B951,'2-Kosten per locatie'!$A$14:$C$21,3,FALSE)</f>
        <v>0</v>
      </c>
      <c r="O951" s="332">
        <f>IF(K951="nio",0,IF(K951&gt;0,VLOOKUP(G951,'3-Productie normen'!A:L,VLOOKUP(K951,'3-Productie normen'!$B$34:$C$41,2,FALSE),FALSE)))</f>
        <v>0</v>
      </c>
      <c r="P951" s="332">
        <f t="shared" si="44"/>
        <v>0</v>
      </c>
      <c r="Q951" s="333"/>
      <c r="S951" s="334">
        <f t="shared" si="45"/>
        <v>2636</v>
      </c>
    </row>
    <row r="952" spans="1:19" ht="14.1" customHeight="1">
      <c r="A952" s="74">
        <v>952</v>
      </c>
      <c r="B952" s="300" t="s">
        <v>37</v>
      </c>
      <c r="C952" s="300" t="s">
        <v>1041</v>
      </c>
      <c r="D952" s="86" t="s">
        <v>473</v>
      </c>
      <c r="E952" s="256" t="s">
        <v>1061</v>
      </c>
      <c r="F952" s="86" t="s">
        <v>803</v>
      </c>
      <c r="G952" s="86" t="s">
        <v>76</v>
      </c>
      <c r="H952" s="70" t="s">
        <v>113</v>
      </c>
      <c r="I952" s="249">
        <v>0.63</v>
      </c>
      <c r="J952" s="331">
        <f t="shared" si="43"/>
        <v>0</v>
      </c>
      <c r="K952" s="260" t="s">
        <v>120</v>
      </c>
      <c r="L952" s="260"/>
      <c r="M952" s="259">
        <f>IF(K952="nio",0,IF(K952&gt;0,K952*I952/O952,0))*VLOOKUP(B952,'2-Kosten per locatie'!$A$14:$C$21,3,FALSE)</f>
        <v>0</v>
      </c>
      <c r="N952" s="259">
        <f>IF(L952&gt;0,L952*I952/P952,0)*VLOOKUP(B952,'2-Kosten per locatie'!$A$14:$C$21,3,FALSE)</f>
        <v>0</v>
      </c>
      <c r="O952" s="332">
        <f>IF(K952="nio",0,IF(K952&gt;0,VLOOKUP(G952,'3-Productie normen'!A:L,VLOOKUP(K952,'3-Productie normen'!$B$34:$C$41,2,FALSE),FALSE)))</f>
        <v>0</v>
      </c>
      <c r="P952" s="332">
        <f t="shared" si="44"/>
        <v>0</v>
      </c>
      <c r="Q952" s="333"/>
      <c r="S952" s="334">
        <f t="shared" si="45"/>
        <v>0</v>
      </c>
    </row>
    <row r="953" spans="1:19" ht="14.1" customHeight="1">
      <c r="A953" s="74">
        <v>953</v>
      </c>
      <c r="B953" s="300" t="s">
        <v>37</v>
      </c>
      <c r="C953" s="300" t="s">
        <v>1041</v>
      </c>
      <c r="D953" s="86" t="s">
        <v>473</v>
      </c>
      <c r="E953" s="256" t="s">
        <v>1062</v>
      </c>
      <c r="F953" s="86" t="s">
        <v>803</v>
      </c>
      <c r="G953" s="86" t="s">
        <v>76</v>
      </c>
      <c r="H953" s="70" t="s">
        <v>113</v>
      </c>
      <c r="I953" s="249">
        <v>0.57999999999999996</v>
      </c>
      <c r="J953" s="331">
        <f t="shared" si="43"/>
        <v>0</v>
      </c>
      <c r="K953" s="260" t="s">
        <v>120</v>
      </c>
      <c r="L953" s="260"/>
      <c r="M953" s="259">
        <f>IF(K953="nio",0,IF(K953&gt;0,K953*I953/O953,0))*VLOOKUP(B953,'2-Kosten per locatie'!$A$14:$C$21,3,FALSE)</f>
        <v>0</v>
      </c>
      <c r="N953" s="259">
        <f>IF(L953&gt;0,L953*I953/P953,0)*VLOOKUP(B953,'2-Kosten per locatie'!$A$14:$C$21,3,FALSE)</f>
        <v>0</v>
      </c>
      <c r="O953" s="332">
        <f>IF(K953="nio",0,IF(K953&gt;0,VLOOKUP(G953,'3-Productie normen'!A:L,VLOOKUP(K953,'3-Productie normen'!$B$34:$C$41,2,FALSE),FALSE)))</f>
        <v>0</v>
      </c>
      <c r="P953" s="332">
        <f t="shared" si="44"/>
        <v>0</v>
      </c>
      <c r="Q953" s="333"/>
      <c r="S953" s="334">
        <f t="shared" si="45"/>
        <v>0</v>
      </c>
    </row>
    <row r="954" spans="1:19" ht="14.1" customHeight="1">
      <c r="A954" s="74">
        <v>954</v>
      </c>
      <c r="B954" s="300" t="s">
        <v>37</v>
      </c>
      <c r="C954" s="300" t="s">
        <v>1041</v>
      </c>
      <c r="D954" s="86" t="s">
        <v>473</v>
      </c>
      <c r="E954" s="256" t="s">
        <v>234</v>
      </c>
      <c r="F954" s="86" t="s">
        <v>122</v>
      </c>
      <c r="G954" s="86" t="s">
        <v>59</v>
      </c>
      <c r="H954" s="70" t="s">
        <v>113</v>
      </c>
      <c r="I954" s="249">
        <v>10.35</v>
      </c>
      <c r="J954" s="331">
        <f t="shared" si="43"/>
        <v>200</v>
      </c>
      <c r="K954" s="260">
        <v>200</v>
      </c>
      <c r="L954" s="260"/>
      <c r="M954" s="259" t="e">
        <f>IF(K954="nio",0,IF(K954&gt;0,K954*I954/O954,0))*VLOOKUP(B954,'2-Kosten per locatie'!$A$14:$C$21,3,FALSE)</f>
        <v>#DIV/0!</v>
      </c>
      <c r="N954" s="259">
        <f>IF(L954&gt;0,L954*I954/P954,0)*VLOOKUP(B954,'2-Kosten per locatie'!$A$14:$C$21,3,FALSE)</f>
        <v>0</v>
      </c>
      <c r="O954" s="332">
        <f>IF(K954="nio",0,IF(K954&gt;0,VLOOKUP(G954,'3-Productie normen'!A:L,VLOOKUP(K954,'3-Productie normen'!$B$34:$C$41,2,FALSE),FALSE)))</f>
        <v>0</v>
      </c>
      <c r="P954" s="332">
        <f t="shared" si="44"/>
        <v>0</v>
      </c>
      <c r="Q954" s="333"/>
      <c r="S954" s="334">
        <f t="shared" si="45"/>
        <v>2070</v>
      </c>
    </row>
    <row r="955" spans="1:19" ht="14.1" customHeight="1">
      <c r="A955" s="74">
        <v>955</v>
      </c>
      <c r="B955" s="300" t="s">
        <v>37</v>
      </c>
      <c r="C955" s="300" t="s">
        <v>1041</v>
      </c>
      <c r="D955" s="86" t="s">
        <v>473</v>
      </c>
      <c r="E955" s="256" t="s">
        <v>1063</v>
      </c>
      <c r="F955" s="86" t="s">
        <v>117</v>
      </c>
      <c r="G955" s="86" t="s">
        <v>58</v>
      </c>
      <c r="H955" s="70" t="s">
        <v>113</v>
      </c>
      <c r="I955" s="249">
        <v>3.92</v>
      </c>
      <c r="J955" s="331">
        <f t="shared" si="43"/>
        <v>200</v>
      </c>
      <c r="K955" s="260">
        <v>200</v>
      </c>
      <c r="L955" s="260"/>
      <c r="M955" s="259" t="e">
        <f>IF(K955="nio",0,IF(K955&gt;0,K955*I955/O955,0))*VLOOKUP(B955,'2-Kosten per locatie'!$A$14:$C$21,3,FALSE)</f>
        <v>#DIV/0!</v>
      </c>
      <c r="N955" s="259">
        <f>IF(L955&gt;0,L955*I955/P955,0)*VLOOKUP(B955,'2-Kosten per locatie'!$A$14:$C$21,3,FALSE)</f>
        <v>0</v>
      </c>
      <c r="O955" s="332">
        <f>IF(K955="nio",0,IF(K955&gt;0,VLOOKUP(G955,'3-Productie normen'!A:L,VLOOKUP(K955,'3-Productie normen'!$B$34:$C$41,2,FALSE),FALSE)))</f>
        <v>0</v>
      </c>
      <c r="P955" s="332">
        <f t="shared" si="44"/>
        <v>0</v>
      </c>
      <c r="Q955" s="333"/>
      <c r="S955" s="334">
        <f t="shared" si="45"/>
        <v>784</v>
      </c>
    </row>
    <row r="956" spans="1:19" ht="14.1" customHeight="1">
      <c r="A956" s="74">
        <v>956</v>
      </c>
      <c r="B956" s="300" t="s">
        <v>37</v>
      </c>
      <c r="C956" s="300" t="s">
        <v>1041</v>
      </c>
      <c r="D956" s="86" t="s">
        <v>473</v>
      </c>
      <c r="E956" s="256" t="s">
        <v>235</v>
      </c>
      <c r="F956" s="86" t="s">
        <v>139</v>
      </c>
      <c r="G956" s="86" t="s">
        <v>59</v>
      </c>
      <c r="H956" s="70" t="s">
        <v>113</v>
      </c>
      <c r="I956" s="249">
        <v>24.21</v>
      </c>
      <c r="J956" s="331">
        <f t="shared" si="43"/>
        <v>200</v>
      </c>
      <c r="K956" s="260">
        <v>200</v>
      </c>
      <c r="L956" s="260"/>
      <c r="M956" s="259" t="e">
        <f>IF(K956="nio",0,IF(K956&gt;0,K956*I956/O956,0))*VLOOKUP(B956,'2-Kosten per locatie'!$A$14:$C$21,3,FALSE)</f>
        <v>#DIV/0!</v>
      </c>
      <c r="N956" s="259">
        <f>IF(L956&gt;0,L956*I956/P956,0)*VLOOKUP(B956,'2-Kosten per locatie'!$A$14:$C$21,3,FALSE)</f>
        <v>0</v>
      </c>
      <c r="O956" s="332">
        <f>IF(K956="nio",0,IF(K956&gt;0,VLOOKUP(G956,'3-Productie normen'!A:L,VLOOKUP(K956,'3-Productie normen'!$B$34:$C$41,2,FALSE),FALSE)))</f>
        <v>0</v>
      </c>
      <c r="P956" s="332">
        <f t="shared" si="44"/>
        <v>0</v>
      </c>
      <c r="Q956" s="333"/>
      <c r="S956" s="334">
        <f t="shared" si="45"/>
        <v>4842</v>
      </c>
    </row>
    <row r="957" spans="1:19" ht="14.1" customHeight="1">
      <c r="A957" s="74">
        <v>957</v>
      </c>
      <c r="B957" s="300" t="s">
        <v>37</v>
      </c>
      <c r="C957" s="300" t="s">
        <v>1041</v>
      </c>
      <c r="D957" s="86" t="s">
        <v>473</v>
      </c>
      <c r="E957" s="256" t="s">
        <v>236</v>
      </c>
      <c r="F957" s="86" t="s">
        <v>139</v>
      </c>
      <c r="G957" s="86" t="s">
        <v>59</v>
      </c>
      <c r="H957" s="70" t="s">
        <v>113</v>
      </c>
      <c r="I957" s="249">
        <v>22.26</v>
      </c>
      <c r="J957" s="331">
        <f t="shared" si="43"/>
        <v>200</v>
      </c>
      <c r="K957" s="260">
        <v>200</v>
      </c>
      <c r="L957" s="260"/>
      <c r="M957" s="259" t="e">
        <f>IF(K957="nio",0,IF(K957&gt;0,K957*I957/O957,0))*VLOOKUP(B957,'2-Kosten per locatie'!$A$14:$C$21,3,FALSE)</f>
        <v>#DIV/0!</v>
      </c>
      <c r="N957" s="259">
        <f>IF(L957&gt;0,L957*I957/P957,0)*VLOOKUP(B957,'2-Kosten per locatie'!$A$14:$C$21,3,FALSE)</f>
        <v>0</v>
      </c>
      <c r="O957" s="332">
        <f>IF(K957="nio",0,IF(K957&gt;0,VLOOKUP(G957,'3-Productie normen'!A:L,VLOOKUP(K957,'3-Productie normen'!$B$34:$C$41,2,FALSE),FALSE)))</f>
        <v>0</v>
      </c>
      <c r="P957" s="332">
        <f t="shared" si="44"/>
        <v>0</v>
      </c>
      <c r="Q957" s="333"/>
      <c r="S957" s="334">
        <f t="shared" si="45"/>
        <v>4452</v>
      </c>
    </row>
    <row r="958" spans="1:19" ht="14.1" customHeight="1">
      <c r="A958" s="74">
        <v>958</v>
      </c>
      <c r="B958" s="300" t="s">
        <v>37</v>
      </c>
      <c r="C958" s="300" t="s">
        <v>1041</v>
      </c>
      <c r="D958" s="86" t="s">
        <v>473</v>
      </c>
      <c r="E958" s="256" t="s">
        <v>237</v>
      </c>
      <c r="F958" s="86" t="s">
        <v>122</v>
      </c>
      <c r="G958" s="86" t="s">
        <v>59</v>
      </c>
      <c r="H958" s="70" t="s">
        <v>113</v>
      </c>
      <c r="I958" s="249">
        <v>8.98</v>
      </c>
      <c r="J958" s="331">
        <f t="shared" si="43"/>
        <v>200</v>
      </c>
      <c r="K958" s="260">
        <v>200</v>
      </c>
      <c r="L958" s="260"/>
      <c r="M958" s="259" t="e">
        <f>IF(K958="nio",0,IF(K958&gt;0,K958*I958/O958,0))*VLOOKUP(B958,'2-Kosten per locatie'!$A$14:$C$21,3,FALSE)</f>
        <v>#DIV/0!</v>
      </c>
      <c r="N958" s="259">
        <f>IF(L958&gt;0,L958*I958/P958,0)*VLOOKUP(B958,'2-Kosten per locatie'!$A$14:$C$21,3,FALSE)</f>
        <v>0</v>
      </c>
      <c r="O958" s="332">
        <f>IF(K958="nio",0,IF(K958&gt;0,VLOOKUP(G958,'3-Productie normen'!A:L,VLOOKUP(K958,'3-Productie normen'!$B$34:$C$41,2,FALSE),FALSE)))</f>
        <v>0</v>
      </c>
      <c r="P958" s="332">
        <f t="shared" si="44"/>
        <v>0</v>
      </c>
      <c r="Q958" s="333"/>
      <c r="S958" s="334">
        <f t="shared" si="45"/>
        <v>1796</v>
      </c>
    </row>
    <row r="959" spans="1:19" ht="14.1" customHeight="1">
      <c r="A959" s="74">
        <v>959</v>
      </c>
      <c r="B959" s="300" t="s">
        <v>37</v>
      </c>
      <c r="C959" s="300" t="s">
        <v>1041</v>
      </c>
      <c r="D959" s="86" t="s">
        <v>473</v>
      </c>
      <c r="E959" s="256" t="s">
        <v>238</v>
      </c>
      <c r="F959" s="86" t="s">
        <v>122</v>
      </c>
      <c r="G959" s="86" t="s">
        <v>59</v>
      </c>
      <c r="H959" s="70" t="s">
        <v>113</v>
      </c>
      <c r="I959" s="249">
        <v>11.75</v>
      </c>
      <c r="J959" s="331">
        <f t="shared" si="43"/>
        <v>200</v>
      </c>
      <c r="K959" s="260">
        <v>200</v>
      </c>
      <c r="L959" s="260"/>
      <c r="M959" s="259" t="e">
        <f>IF(K959="nio",0,IF(K959&gt;0,K959*I959/O959,0))*VLOOKUP(B959,'2-Kosten per locatie'!$A$14:$C$21,3,FALSE)</f>
        <v>#DIV/0!</v>
      </c>
      <c r="N959" s="259">
        <f>IF(L959&gt;0,L959*I959/P959,0)*VLOOKUP(B959,'2-Kosten per locatie'!$A$14:$C$21,3,FALSE)</f>
        <v>0</v>
      </c>
      <c r="O959" s="332">
        <f>IF(K959="nio",0,IF(K959&gt;0,VLOOKUP(G959,'3-Productie normen'!A:L,VLOOKUP(K959,'3-Productie normen'!$B$34:$C$41,2,FALSE),FALSE)))</f>
        <v>0</v>
      </c>
      <c r="P959" s="332">
        <f t="shared" si="44"/>
        <v>0</v>
      </c>
      <c r="Q959" s="333"/>
      <c r="S959" s="334">
        <f t="shared" si="45"/>
        <v>2350</v>
      </c>
    </row>
    <row r="960" spans="1:19" ht="14.1" customHeight="1">
      <c r="A960" s="74">
        <v>960</v>
      </c>
      <c r="B960" s="300" t="s">
        <v>37</v>
      </c>
      <c r="C960" s="300" t="s">
        <v>1041</v>
      </c>
      <c r="D960" s="86" t="s">
        <v>481</v>
      </c>
      <c r="E960" s="256" t="s">
        <v>259</v>
      </c>
      <c r="F960" s="86" t="s">
        <v>135</v>
      </c>
      <c r="G960" s="86" t="s">
        <v>70</v>
      </c>
      <c r="H960" s="86" t="s">
        <v>110</v>
      </c>
      <c r="I960" s="249">
        <v>19.37</v>
      </c>
      <c r="J960" s="331">
        <f t="shared" si="43"/>
        <v>120</v>
      </c>
      <c r="K960" s="260">
        <v>120</v>
      </c>
      <c r="L960" s="260"/>
      <c r="M960" s="259" t="e">
        <f>IF(K960="nio",0,IF(K960&gt;0,K960*I960/O960,0))*VLOOKUP(B960,'2-Kosten per locatie'!$A$14:$C$21,3,FALSE)</f>
        <v>#DIV/0!</v>
      </c>
      <c r="N960" s="259">
        <f>IF(L960&gt;0,L960*I960/P960,0)*VLOOKUP(B960,'2-Kosten per locatie'!$A$14:$C$21,3,FALSE)</f>
        <v>0</v>
      </c>
      <c r="O960" s="332">
        <f>IF(K960="nio",0,IF(K960&gt;0,VLOOKUP(G960,'3-Productie normen'!A:L,VLOOKUP(K960,'3-Productie normen'!$B$34:$C$41,2,FALSE),FALSE)))</f>
        <v>0</v>
      </c>
      <c r="P960" s="332">
        <f t="shared" si="44"/>
        <v>0</v>
      </c>
      <c r="Q960" s="333"/>
      <c r="S960" s="334">
        <f t="shared" si="45"/>
        <v>2324.4</v>
      </c>
    </row>
    <row r="961" spans="1:19" ht="14.1" customHeight="1">
      <c r="A961" s="74">
        <v>961</v>
      </c>
      <c r="B961" s="300" t="s">
        <v>37</v>
      </c>
      <c r="C961" s="300" t="s">
        <v>1041</v>
      </c>
      <c r="D961" s="86" t="s">
        <v>481</v>
      </c>
      <c r="E961" s="256" t="s">
        <v>265</v>
      </c>
      <c r="F961" s="86" t="s">
        <v>194</v>
      </c>
      <c r="G961" s="86" t="s">
        <v>65</v>
      </c>
      <c r="H961" s="70" t="s">
        <v>113</v>
      </c>
      <c r="I961" s="249">
        <v>54.92</v>
      </c>
      <c r="J961" s="331">
        <f t="shared" si="43"/>
        <v>0</v>
      </c>
      <c r="K961" s="260" t="s">
        <v>120</v>
      </c>
      <c r="L961" s="260"/>
      <c r="M961" s="259">
        <f>IF(K961="nio",0,IF(K961&gt;0,K961*I961/O961,0))*VLOOKUP(B961,'2-Kosten per locatie'!$A$14:$C$21,3,FALSE)</f>
        <v>0</v>
      </c>
      <c r="N961" s="259">
        <f>IF(L961&gt;0,L961*I961/P961,0)*VLOOKUP(B961,'2-Kosten per locatie'!$A$14:$C$21,3,FALSE)</f>
        <v>0</v>
      </c>
      <c r="O961" s="332">
        <f>IF(K961="nio",0,IF(K961&gt;0,VLOOKUP(G961,'3-Productie normen'!A:L,VLOOKUP(K961,'3-Productie normen'!$B$34:$C$41,2,FALSE),FALSE)))</f>
        <v>0</v>
      </c>
      <c r="P961" s="332">
        <f t="shared" si="44"/>
        <v>0</v>
      </c>
      <c r="Q961" s="333" t="s">
        <v>1064</v>
      </c>
      <c r="S961" s="334">
        <f t="shared" si="45"/>
        <v>0</v>
      </c>
    </row>
    <row r="962" spans="1:19" ht="14.1" customHeight="1">
      <c r="A962" s="74">
        <v>962</v>
      </c>
      <c r="B962" s="300" t="s">
        <v>37</v>
      </c>
      <c r="C962" s="300" t="s">
        <v>1041</v>
      </c>
      <c r="D962" s="86" t="s">
        <v>481</v>
      </c>
      <c r="E962" s="256" t="s">
        <v>268</v>
      </c>
      <c r="F962" s="86" t="s">
        <v>194</v>
      </c>
      <c r="G962" s="86" t="s">
        <v>65</v>
      </c>
      <c r="H962" s="70" t="s">
        <v>113</v>
      </c>
      <c r="I962" s="249">
        <v>59.6</v>
      </c>
      <c r="J962" s="331">
        <f t="shared" si="43"/>
        <v>0</v>
      </c>
      <c r="K962" s="260" t="s">
        <v>120</v>
      </c>
      <c r="L962" s="260"/>
      <c r="M962" s="259">
        <f>IF(K962="nio",0,IF(K962&gt;0,K962*I962/O962,0))*VLOOKUP(B962,'2-Kosten per locatie'!$A$14:$C$21,3,FALSE)</f>
        <v>0</v>
      </c>
      <c r="N962" s="259">
        <f>IF(L962&gt;0,L962*I962/P962,0)*VLOOKUP(B962,'2-Kosten per locatie'!$A$14:$C$21,3,FALSE)</f>
        <v>0</v>
      </c>
      <c r="O962" s="332">
        <f>IF(K962="nio",0,IF(K962&gt;0,VLOOKUP(G962,'3-Productie normen'!A:L,VLOOKUP(K962,'3-Productie normen'!$B$34:$C$41,2,FALSE),FALSE)))</f>
        <v>0</v>
      </c>
      <c r="P962" s="332">
        <f t="shared" si="44"/>
        <v>0</v>
      </c>
      <c r="Q962" s="333" t="s">
        <v>1064</v>
      </c>
      <c r="S962" s="334">
        <f t="shared" si="45"/>
        <v>0</v>
      </c>
    </row>
    <row r="963" spans="1:19" ht="14.1" customHeight="1">
      <c r="A963" s="74">
        <v>963</v>
      </c>
      <c r="B963" s="300" t="s">
        <v>37</v>
      </c>
      <c r="C963" s="300" t="s">
        <v>1041</v>
      </c>
      <c r="D963" s="86" t="s">
        <v>481</v>
      </c>
      <c r="E963" s="256" t="s">
        <v>270</v>
      </c>
      <c r="F963" s="86" t="s">
        <v>194</v>
      </c>
      <c r="G963" s="86" t="s">
        <v>65</v>
      </c>
      <c r="H963" s="70" t="s">
        <v>113</v>
      </c>
      <c r="I963" s="249">
        <v>59.6</v>
      </c>
      <c r="J963" s="331">
        <f t="shared" si="43"/>
        <v>0</v>
      </c>
      <c r="K963" s="260" t="s">
        <v>120</v>
      </c>
      <c r="L963" s="260"/>
      <c r="M963" s="259">
        <f>IF(K963="nio",0,IF(K963&gt;0,K963*I963/O963,0))*VLOOKUP(B963,'2-Kosten per locatie'!$A$14:$C$21,3,FALSE)</f>
        <v>0</v>
      </c>
      <c r="N963" s="259">
        <f>IF(L963&gt;0,L963*I963/P963,0)*VLOOKUP(B963,'2-Kosten per locatie'!$A$14:$C$21,3,FALSE)</f>
        <v>0</v>
      </c>
      <c r="O963" s="332">
        <f>IF(K963="nio",0,IF(K963&gt;0,VLOOKUP(G963,'3-Productie normen'!A:L,VLOOKUP(K963,'3-Productie normen'!$B$34:$C$41,2,FALSE),FALSE)))</f>
        <v>0</v>
      </c>
      <c r="P963" s="332">
        <f t="shared" si="44"/>
        <v>0</v>
      </c>
      <c r="Q963" s="333" t="s">
        <v>1064</v>
      </c>
      <c r="S963" s="334">
        <f t="shared" si="45"/>
        <v>0</v>
      </c>
    </row>
    <row r="964" spans="1:19" ht="14.1" customHeight="1">
      <c r="A964" s="74">
        <v>964</v>
      </c>
      <c r="B964" s="300" t="s">
        <v>37</v>
      </c>
      <c r="C964" s="300" t="s">
        <v>1041</v>
      </c>
      <c r="D964" s="86" t="s">
        <v>481</v>
      </c>
      <c r="E964" s="256" t="s">
        <v>482</v>
      </c>
      <c r="F964" s="86" t="s">
        <v>1049</v>
      </c>
      <c r="G964" s="86" t="s">
        <v>60</v>
      </c>
      <c r="H964" s="70" t="s">
        <v>113</v>
      </c>
      <c r="I964" s="249">
        <v>133.91</v>
      </c>
      <c r="J964" s="331">
        <f t="shared" si="43"/>
        <v>400</v>
      </c>
      <c r="K964" s="260">
        <v>200</v>
      </c>
      <c r="L964" s="260">
        <v>200</v>
      </c>
      <c r="M964" s="259" t="e">
        <f>IF(K964="nio",0,IF(K964&gt;0,K964*I964/O964,0))*VLOOKUP(B964,'2-Kosten per locatie'!$A$14:$C$21,3,FALSE)</f>
        <v>#DIV/0!</v>
      </c>
      <c r="N964" s="259" t="e">
        <f>IF(L964&gt;0,L964*I964/P964,0)*VLOOKUP(B964,'2-Kosten per locatie'!$A$14:$C$21,3,FALSE)</f>
        <v>#DIV/0!</v>
      </c>
      <c r="O964" s="332">
        <f>IF(K964="nio",0,IF(K964&gt;0,VLOOKUP(G964,'3-Productie normen'!A:L,VLOOKUP(K964,'3-Productie normen'!$B$34:$C$41,2,FALSE),FALSE)))</f>
        <v>0</v>
      </c>
      <c r="P964" s="332">
        <f t="shared" si="44"/>
        <v>0</v>
      </c>
      <c r="Q964" s="333"/>
      <c r="S964" s="334">
        <f t="shared" si="45"/>
        <v>53564</v>
      </c>
    </row>
    <row r="965" spans="1:19" ht="14.1" customHeight="1">
      <c r="A965" s="74">
        <v>965</v>
      </c>
      <c r="B965" s="300" t="s">
        <v>37</v>
      </c>
      <c r="C965" s="300" t="s">
        <v>1041</v>
      </c>
      <c r="D965" s="86" t="s">
        <v>481</v>
      </c>
      <c r="E965" s="256" t="s">
        <v>271</v>
      </c>
      <c r="F965" s="86" t="s">
        <v>194</v>
      </c>
      <c r="G965" s="86" t="s">
        <v>65</v>
      </c>
      <c r="H965" s="70" t="s">
        <v>113</v>
      </c>
      <c r="I965" s="249">
        <v>59.6</v>
      </c>
      <c r="J965" s="331">
        <f t="shared" si="43"/>
        <v>0</v>
      </c>
      <c r="K965" s="260" t="s">
        <v>120</v>
      </c>
      <c r="L965" s="260"/>
      <c r="M965" s="259">
        <f>IF(K965="nio",0,IF(K965&gt;0,K965*I965/O965,0))*VLOOKUP(B965,'2-Kosten per locatie'!$A$14:$C$21,3,FALSE)</f>
        <v>0</v>
      </c>
      <c r="N965" s="259">
        <f>IF(L965&gt;0,L965*I965/P965,0)*VLOOKUP(B965,'2-Kosten per locatie'!$A$14:$C$21,3,FALSE)</f>
        <v>0</v>
      </c>
      <c r="O965" s="332">
        <f>IF(K965="nio",0,IF(K965&gt;0,VLOOKUP(G965,'3-Productie normen'!A:L,VLOOKUP(K965,'3-Productie normen'!$B$34:$C$41,2,FALSE),FALSE)))</f>
        <v>0</v>
      </c>
      <c r="P965" s="332">
        <f t="shared" si="44"/>
        <v>0</v>
      </c>
      <c r="Q965" s="333" t="s">
        <v>1064</v>
      </c>
      <c r="S965" s="334">
        <f t="shared" si="45"/>
        <v>0</v>
      </c>
    </row>
    <row r="966" spans="1:19" ht="14.1" customHeight="1">
      <c r="A966" s="74">
        <v>966</v>
      </c>
      <c r="B966" s="300" t="s">
        <v>37</v>
      </c>
      <c r="C966" s="300" t="s">
        <v>1041</v>
      </c>
      <c r="D966" s="86" t="s">
        <v>481</v>
      </c>
      <c r="E966" s="256" t="s">
        <v>272</v>
      </c>
      <c r="F966" s="86" t="s">
        <v>1051</v>
      </c>
      <c r="G966" s="86" t="s">
        <v>61</v>
      </c>
      <c r="H966" s="86" t="s">
        <v>145</v>
      </c>
      <c r="I966" s="249">
        <v>10.96</v>
      </c>
      <c r="J966" s="331">
        <f t="shared" si="43"/>
        <v>400</v>
      </c>
      <c r="K966" s="260">
        <v>200</v>
      </c>
      <c r="L966" s="260">
        <v>200</v>
      </c>
      <c r="M966" s="259" t="e">
        <f>IF(K966="nio",0,IF(K966&gt;0,K966*I966/O966,0))*VLOOKUP(B966,'2-Kosten per locatie'!$A$14:$C$21,3,FALSE)</f>
        <v>#DIV/0!</v>
      </c>
      <c r="N966" s="259" t="e">
        <f>IF(L966&gt;0,L966*I966/P966,0)*VLOOKUP(B966,'2-Kosten per locatie'!$A$14:$C$21,3,FALSE)</f>
        <v>#DIV/0!</v>
      </c>
      <c r="O966" s="332">
        <f>IF(K966="nio",0,IF(K966&gt;0,VLOOKUP(G966,'3-Productie normen'!A:L,VLOOKUP(K966,'3-Productie normen'!$B$34:$C$41,2,FALSE),FALSE)))</f>
        <v>0</v>
      </c>
      <c r="P966" s="332">
        <f t="shared" si="44"/>
        <v>0</v>
      </c>
      <c r="Q966" s="333"/>
      <c r="S966" s="334">
        <f t="shared" si="45"/>
        <v>4384</v>
      </c>
    </row>
    <row r="967" spans="1:19" ht="14.1" customHeight="1">
      <c r="A967" s="74">
        <v>967</v>
      </c>
      <c r="B967" s="300" t="s">
        <v>37</v>
      </c>
      <c r="C967" s="300" t="s">
        <v>1041</v>
      </c>
      <c r="D967" s="86" t="s">
        <v>481</v>
      </c>
      <c r="E967" s="256" t="s">
        <v>1065</v>
      </c>
      <c r="F967" s="86" t="s">
        <v>267</v>
      </c>
      <c r="G967" s="86" t="s">
        <v>75</v>
      </c>
      <c r="H967" s="86" t="s">
        <v>263</v>
      </c>
      <c r="I967" s="249">
        <v>4.71</v>
      </c>
      <c r="J967" s="331">
        <f t="shared" si="43"/>
        <v>0</v>
      </c>
      <c r="K967" s="260" t="s">
        <v>120</v>
      </c>
      <c r="L967" s="260"/>
      <c r="M967" s="259">
        <f>IF(K967="nio",0,IF(K967&gt;0,K967*I967/O967,0))*VLOOKUP(B967,'2-Kosten per locatie'!$A$14:$C$21,3,FALSE)</f>
        <v>0</v>
      </c>
      <c r="N967" s="259">
        <f>IF(L967&gt;0,L967*I967/P967,0)*VLOOKUP(B967,'2-Kosten per locatie'!$A$14:$C$21,3,FALSE)</f>
        <v>0</v>
      </c>
      <c r="O967" s="332">
        <f>IF(K967="nio",0,IF(K967&gt;0,VLOOKUP(G967,'3-Productie normen'!A:L,VLOOKUP(K967,'3-Productie normen'!$B$34:$C$41,2,FALSE),FALSE)))</f>
        <v>0</v>
      </c>
      <c r="P967" s="332">
        <f t="shared" si="44"/>
        <v>0</v>
      </c>
      <c r="Q967" s="333"/>
      <c r="S967" s="334">
        <f t="shared" si="45"/>
        <v>0</v>
      </c>
    </row>
    <row r="968" spans="1:19" ht="14.1" customHeight="1">
      <c r="A968" s="74">
        <v>968</v>
      </c>
      <c r="B968" s="300" t="s">
        <v>37</v>
      </c>
      <c r="C968" s="300" t="s">
        <v>1041</v>
      </c>
      <c r="D968" s="86" t="s">
        <v>481</v>
      </c>
      <c r="E968" s="256" t="s">
        <v>1066</v>
      </c>
      <c r="F968" s="86" t="s">
        <v>491</v>
      </c>
      <c r="G968" s="86" t="s">
        <v>61</v>
      </c>
      <c r="H968" s="86" t="s">
        <v>145</v>
      </c>
      <c r="I968" s="249">
        <v>5.42</v>
      </c>
      <c r="J968" s="331">
        <f t="shared" si="43"/>
        <v>400</v>
      </c>
      <c r="K968" s="260">
        <v>200</v>
      </c>
      <c r="L968" s="260">
        <v>200</v>
      </c>
      <c r="M968" s="259" t="e">
        <f>IF(K968="nio",0,IF(K968&gt;0,K968*I968/O968,0))*VLOOKUP(B968,'2-Kosten per locatie'!$A$14:$C$21,3,FALSE)</f>
        <v>#DIV/0!</v>
      </c>
      <c r="N968" s="259" t="e">
        <f>IF(L968&gt;0,L968*I968/P968,0)*VLOOKUP(B968,'2-Kosten per locatie'!$A$14:$C$21,3,FALSE)</f>
        <v>#DIV/0!</v>
      </c>
      <c r="O968" s="332">
        <f>IF(K968="nio",0,IF(K968&gt;0,VLOOKUP(G968,'3-Productie normen'!A:L,VLOOKUP(K968,'3-Productie normen'!$B$34:$C$41,2,FALSE),FALSE)))</f>
        <v>0</v>
      </c>
      <c r="P968" s="332">
        <f t="shared" si="44"/>
        <v>0</v>
      </c>
      <c r="Q968" s="333"/>
      <c r="S968" s="334">
        <f t="shared" si="45"/>
        <v>2168</v>
      </c>
    </row>
    <row r="969" spans="1:19" ht="14.1" customHeight="1">
      <c r="A969" s="74">
        <v>969</v>
      </c>
      <c r="B969" s="300" t="s">
        <v>37</v>
      </c>
      <c r="C969" s="300" t="s">
        <v>1041</v>
      </c>
      <c r="D969" s="86" t="s">
        <v>481</v>
      </c>
      <c r="E969" s="256" t="s">
        <v>1067</v>
      </c>
      <c r="F969" s="86" t="s">
        <v>491</v>
      </c>
      <c r="G969" s="86" t="s">
        <v>61</v>
      </c>
      <c r="H969" s="86" t="s">
        <v>145</v>
      </c>
      <c r="I969" s="249">
        <v>5.4</v>
      </c>
      <c r="J969" s="331">
        <f t="shared" si="43"/>
        <v>400</v>
      </c>
      <c r="K969" s="260">
        <v>200</v>
      </c>
      <c r="L969" s="260">
        <v>200</v>
      </c>
      <c r="M969" s="259" t="e">
        <f>IF(K969="nio",0,IF(K969&gt;0,K969*I969/O969,0))*VLOOKUP(B969,'2-Kosten per locatie'!$A$14:$C$21,3,FALSE)</f>
        <v>#DIV/0!</v>
      </c>
      <c r="N969" s="259" t="e">
        <f>IF(L969&gt;0,L969*I969/P969,0)*VLOOKUP(B969,'2-Kosten per locatie'!$A$14:$C$21,3,FALSE)</f>
        <v>#DIV/0!</v>
      </c>
      <c r="O969" s="332">
        <f>IF(K969="nio",0,IF(K969&gt;0,VLOOKUP(G969,'3-Productie normen'!A:L,VLOOKUP(K969,'3-Productie normen'!$B$34:$C$41,2,FALSE),FALSE)))</f>
        <v>0</v>
      </c>
      <c r="P969" s="332">
        <f t="shared" si="44"/>
        <v>0</v>
      </c>
      <c r="Q969" s="333"/>
      <c r="S969" s="334">
        <f t="shared" si="45"/>
        <v>2160</v>
      </c>
    </row>
    <row r="970" spans="1:19" ht="14.1" customHeight="1">
      <c r="A970" s="74">
        <v>970</v>
      </c>
      <c r="B970" s="300" t="s">
        <v>37</v>
      </c>
      <c r="C970" s="300" t="s">
        <v>1041</v>
      </c>
      <c r="D970" s="86" t="s">
        <v>481</v>
      </c>
      <c r="E970" s="256" t="s">
        <v>484</v>
      </c>
      <c r="F970" s="86" t="s">
        <v>620</v>
      </c>
      <c r="G970" s="86" t="s">
        <v>68</v>
      </c>
      <c r="H970" s="86" t="s">
        <v>110</v>
      </c>
      <c r="I970" s="249">
        <v>24.17</v>
      </c>
      <c r="J970" s="331">
        <f t="shared" ref="J970:J1033" si="46">SUM(K970:L970)</f>
        <v>120</v>
      </c>
      <c r="K970" s="260">
        <v>120</v>
      </c>
      <c r="L970" s="260"/>
      <c r="M970" s="259" t="e">
        <f>IF(K970="nio",0,IF(K970&gt;0,K970*I970/O970,0))*VLOOKUP(B970,'2-Kosten per locatie'!$A$14:$C$21,3,FALSE)</f>
        <v>#DIV/0!</v>
      </c>
      <c r="N970" s="259">
        <f>IF(L970&gt;0,L970*I970/P970,0)*VLOOKUP(B970,'2-Kosten per locatie'!$A$14:$C$21,3,FALSE)</f>
        <v>0</v>
      </c>
      <c r="O970" s="332">
        <f>IF(K970="nio",0,IF(K970&gt;0,VLOOKUP(G970,'3-Productie normen'!A:L,VLOOKUP(K970,'3-Productie normen'!$B$34:$C$41,2,FALSE),FALSE)))</f>
        <v>0</v>
      </c>
      <c r="P970" s="332">
        <f t="shared" ref="P970:P1033" si="47">IF(L970&gt;0,O970*$P$8,0)</f>
        <v>0</v>
      </c>
      <c r="Q970" s="333"/>
      <c r="S970" s="334">
        <f t="shared" si="45"/>
        <v>2900.4</v>
      </c>
    </row>
    <row r="971" spans="1:19" ht="14.1" customHeight="1">
      <c r="A971" s="74">
        <v>971</v>
      </c>
      <c r="B971" s="300" t="s">
        <v>37</v>
      </c>
      <c r="C971" s="300" t="s">
        <v>1041</v>
      </c>
      <c r="D971" s="86" t="s">
        <v>481</v>
      </c>
      <c r="E971" s="256" t="s">
        <v>485</v>
      </c>
      <c r="F971" s="86" t="s">
        <v>126</v>
      </c>
      <c r="G971" s="86" t="s">
        <v>69</v>
      </c>
      <c r="H971" s="86" t="s">
        <v>110</v>
      </c>
      <c r="I971" s="249">
        <v>26.37</v>
      </c>
      <c r="J971" s="331">
        <f t="shared" si="46"/>
        <v>120</v>
      </c>
      <c r="K971" s="260">
        <v>120</v>
      </c>
      <c r="L971" s="260"/>
      <c r="M971" s="259" t="e">
        <f>IF(K971="nio",0,IF(K971&gt;0,K971*I971/O971,0))*VLOOKUP(B971,'2-Kosten per locatie'!$A$14:$C$21,3,FALSE)</f>
        <v>#DIV/0!</v>
      </c>
      <c r="N971" s="259">
        <f>IF(L971&gt;0,L971*I971/P971,0)*VLOOKUP(B971,'2-Kosten per locatie'!$A$14:$C$21,3,FALSE)</f>
        <v>0</v>
      </c>
      <c r="O971" s="332">
        <f>IF(K971="nio",0,IF(K971&gt;0,VLOOKUP(G971,'3-Productie normen'!A:L,VLOOKUP(K971,'3-Productie normen'!$B$34:$C$41,2,FALSE),FALSE)))</f>
        <v>0</v>
      </c>
      <c r="P971" s="332">
        <f t="shared" si="47"/>
        <v>0</v>
      </c>
      <c r="Q971" s="333"/>
      <c r="S971" s="334">
        <f t="shared" si="45"/>
        <v>3164.4</v>
      </c>
    </row>
    <row r="972" spans="1:19" ht="14.1" customHeight="1">
      <c r="A972" s="74">
        <v>972</v>
      </c>
      <c r="B972" s="300" t="s">
        <v>37</v>
      </c>
      <c r="C972" s="300" t="s">
        <v>1041</v>
      </c>
      <c r="D972" s="86" t="s">
        <v>481</v>
      </c>
      <c r="E972" s="256" t="s">
        <v>274</v>
      </c>
      <c r="F972" s="86" t="s">
        <v>185</v>
      </c>
      <c r="G972" s="86" t="s">
        <v>74</v>
      </c>
      <c r="H972" s="70" t="s">
        <v>113</v>
      </c>
      <c r="I972" s="249">
        <v>4.8</v>
      </c>
      <c r="J972" s="331">
        <f t="shared" si="46"/>
        <v>0</v>
      </c>
      <c r="K972" s="260" t="s">
        <v>120</v>
      </c>
      <c r="L972" s="260"/>
      <c r="M972" s="259">
        <f>IF(K972="nio",0,IF(K972&gt;0,K972*I972/O972,0))*VLOOKUP(B972,'2-Kosten per locatie'!$A$14:$C$21,3,FALSE)</f>
        <v>0</v>
      </c>
      <c r="N972" s="259">
        <f>IF(L972&gt;0,L972*I972/P972,0)*VLOOKUP(B972,'2-Kosten per locatie'!$A$14:$C$21,3,FALSE)</f>
        <v>0</v>
      </c>
      <c r="O972" s="332">
        <f>IF(K972="nio",0,IF(K972&gt;0,VLOOKUP(G972,'3-Productie normen'!A:L,VLOOKUP(K972,'3-Productie normen'!$B$34:$C$41,2,FALSE),FALSE)))</f>
        <v>0</v>
      </c>
      <c r="P972" s="332">
        <f t="shared" si="47"/>
        <v>0</v>
      </c>
      <c r="Q972" s="333"/>
      <c r="S972" s="334">
        <f t="shared" si="45"/>
        <v>0</v>
      </c>
    </row>
    <row r="973" spans="1:19" ht="14.1" customHeight="1">
      <c r="A973" s="74">
        <v>973</v>
      </c>
      <c r="B973" s="300" t="s">
        <v>37</v>
      </c>
      <c r="C973" s="300" t="s">
        <v>1041</v>
      </c>
      <c r="D973" s="86" t="s">
        <v>481</v>
      </c>
      <c r="E973" s="256" t="s">
        <v>275</v>
      </c>
      <c r="F973" s="86" t="s">
        <v>135</v>
      </c>
      <c r="G973" s="86" t="s">
        <v>70</v>
      </c>
      <c r="H973" s="86" t="s">
        <v>110</v>
      </c>
      <c r="I973" s="249">
        <v>6.08</v>
      </c>
      <c r="J973" s="331">
        <f t="shared" si="46"/>
        <v>120</v>
      </c>
      <c r="K973" s="260">
        <v>120</v>
      </c>
      <c r="L973" s="260"/>
      <c r="M973" s="259" t="e">
        <f>IF(K973="nio",0,IF(K973&gt;0,K973*I973/O973,0))*VLOOKUP(B973,'2-Kosten per locatie'!$A$14:$C$21,3,FALSE)</f>
        <v>#DIV/0!</v>
      </c>
      <c r="N973" s="259">
        <f>IF(L973&gt;0,L973*I973/P973,0)*VLOOKUP(B973,'2-Kosten per locatie'!$A$14:$C$21,3,FALSE)</f>
        <v>0</v>
      </c>
      <c r="O973" s="332">
        <f>IF(K973="nio",0,IF(K973&gt;0,VLOOKUP(G973,'3-Productie normen'!A:L,VLOOKUP(K973,'3-Productie normen'!$B$34:$C$41,2,FALSE),FALSE)))</f>
        <v>0</v>
      </c>
      <c r="P973" s="332">
        <f t="shared" si="47"/>
        <v>0</v>
      </c>
      <c r="Q973" s="333"/>
      <c r="S973" s="334">
        <f t="shared" si="45"/>
        <v>729.6</v>
      </c>
    </row>
    <row r="974" spans="1:19" ht="14.1" customHeight="1">
      <c r="A974" s="74">
        <v>974</v>
      </c>
      <c r="B974" s="300" t="s">
        <v>37</v>
      </c>
      <c r="C974" s="300" t="s">
        <v>1041</v>
      </c>
      <c r="D974" s="86" t="s">
        <v>481</v>
      </c>
      <c r="E974" s="256" t="s">
        <v>283</v>
      </c>
      <c r="F974" s="86" t="s">
        <v>126</v>
      </c>
      <c r="G974" s="86" t="s">
        <v>69</v>
      </c>
      <c r="H974" s="86" t="s">
        <v>110</v>
      </c>
      <c r="I974" s="249">
        <v>18.829999999999998</v>
      </c>
      <c r="J974" s="331">
        <f t="shared" si="46"/>
        <v>120</v>
      </c>
      <c r="K974" s="260">
        <v>120</v>
      </c>
      <c r="L974" s="260"/>
      <c r="M974" s="259" t="e">
        <f>IF(K974="nio",0,IF(K974&gt;0,K974*I974/O974,0))*VLOOKUP(B974,'2-Kosten per locatie'!$A$14:$C$21,3,FALSE)</f>
        <v>#DIV/0!</v>
      </c>
      <c r="N974" s="259">
        <f>IF(L974&gt;0,L974*I974/P974,0)*VLOOKUP(B974,'2-Kosten per locatie'!$A$14:$C$21,3,FALSE)</f>
        <v>0</v>
      </c>
      <c r="O974" s="332">
        <f>IF(K974="nio",0,IF(K974&gt;0,VLOOKUP(G974,'3-Productie normen'!A:L,VLOOKUP(K974,'3-Productie normen'!$B$34:$C$41,2,FALSE),FALSE)))</f>
        <v>0</v>
      </c>
      <c r="P974" s="332">
        <f t="shared" si="47"/>
        <v>0</v>
      </c>
      <c r="Q974" s="333"/>
      <c r="S974" s="334">
        <f t="shared" si="45"/>
        <v>2259.6</v>
      </c>
    </row>
    <row r="975" spans="1:19" ht="14.1" customHeight="1">
      <c r="A975" s="74">
        <v>975</v>
      </c>
      <c r="B975" s="300" t="s">
        <v>37</v>
      </c>
      <c r="C975" s="300" t="s">
        <v>1041</v>
      </c>
      <c r="D975" s="86" t="s">
        <v>481</v>
      </c>
      <c r="E975" s="256" t="s">
        <v>285</v>
      </c>
      <c r="F975" s="86" t="s">
        <v>126</v>
      </c>
      <c r="G975" s="86" t="s">
        <v>69</v>
      </c>
      <c r="H975" s="86" t="s">
        <v>110</v>
      </c>
      <c r="I975" s="249">
        <v>25.46</v>
      </c>
      <c r="J975" s="331">
        <f t="shared" si="46"/>
        <v>120</v>
      </c>
      <c r="K975" s="260">
        <v>120</v>
      </c>
      <c r="L975" s="260"/>
      <c r="M975" s="259" t="e">
        <f>IF(K975="nio",0,IF(K975&gt;0,K975*I975/O975,0))*VLOOKUP(B975,'2-Kosten per locatie'!$A$14:$C$21,3,FALSE)</f>
        <v>#DIV/0!</v>
      </c>
      <c r="N975" s="259">
        <f>IF(L975&gt;0,L975*I975/P975,0)*VLOOKUP(B975,'2-Kosten per locatie'!$A$14:$C$21,3,FALSE)</f>
        <v>0</v>
      </c>
      <c r="O975" s="332">
        <f>IF(K975="nio",0,IF(K975&gt;0,VLOOKUP(G975,'3-Productie normen'!A:L,VLOOKUP(K975,'3-Productie normen'!$B$34:$C$41,2,FALSE),FALSE)))</f>
        <v>0</v>
      </c>
      <c r="P975" s="332">
        <f t="shared" si="47"/>
        <v>0</v>
      </c>
      <c r="Q975" s="333"/>
      <c r="S975" s="334">
        <f t="shared" si="45"/>
        <v>3055.2000000000003</v>
      </c>
    </row>
    <row r="976" spans="1:19" ht="14.1" customHeight="1">
      <c r="A976" s="74">
        <v>976</v>
      </c>
      <c r="B976" s="300" t="s">
        <v>37</v>
      </c>
      <c r="C976" s="300" t="s">
        <v>1041</v>
      </c>
      <c r="D976" s="86" t="s">
        <v>481</v>
      </c>
      <c r="E976" s="256" t="s">
        <v>287</v>
      </c>
      <c r="F976" s="86" t="s">
        <v>126</v>
      </c>
      <c r="G976" s="86" t="s">
        <v>69</v>
      </c>
      <c r="H976" s="86" t="s">
        <v>110</v>
      </c>
      <c r="I976" s="249">
        <v>21</v>
      </c>
      <c r="J976" s="331">
        <f t="shared" si="46"/>
        <v>120</v>
      </c>
      <c r="K976" s="260">
        <v>120</v>
      </c>
      <c r="L976" s="260"/>
      <c r="M976" s="259" t="e">
        <f>IF(K976="nio",0,IF(K976&gt;0,K976*I976/O976,0))*VLOOKUP(B976,'2-Kosten per locatie'!$A$14:$C$21,3,FALSE)</f>
        <v>#DIV/0!</v>
      </c>
      <c r="N976" s="259">
        <f>IF(L976&gt;0,L976*I976/P976,0)*VLOOKUP(B976,'2-Kosten per locatie'!$A$14:$C$21,3,FALSE)</f>
        <v>0</v>
      </c>
      <c r="O976" s="332">
        <f>IF(K976="nio",0,IF(K976&gt;0,VLOOKUP(G976,'3-Productie normen'!A:L,VLOOKUP(K976,'3-Productie normen'!$B$34:$C$41,2,FALSE),FALSE)))</f>
        <v>0</v>
      </c>
      <c r="P976" s="332">
        <f t="shared" si="47"/>
        <v>0</v>
      </c>
      <c r="Q976" s="333"/>
      <c r="S976" s="334">
        <f t="shared" si="45"/>
        <v>2520</v>
      </c>
    </row>
    <row r="977" spans="1:19" ht="14.1" customHeight="1">
      <c r="A977" s="74">
        <v>977</v>
      </c>
      <c r="B977" s="300" t="s">
        <v>37</v>
      </c>
      <c r="C977" s="300" t="s">
        <v>1041</v>
      </c>
      <c r="D977" s="86" t="s">
        <v>481</v>
      </c>
      <c r="E977" s="256" t="s">
        <v>486</v>
      </c>
      <c r="F977" s="86" t="s">
        <v>126</v>
      </c>
      <c r="G977" s="86" t="s">
        <v>69</v>
      </c>
      <c r="H977" s="86" t="s">
        <v>110</v>
      </c>
      <c r="I977" s="249">
        <v>22.56</v>
      </c>
      <c r="J977" s="331">
        <f t="shared" si="46"/>
        <v>120</v>
      </c>
      <c r="K977" s="260">
        <v>120</v>
      </c>
      <c r="L977" s="260"/>
      <c r="M977" s="259" t="e">
        <f>IF(K977="nio",0,IF(K977&gt;0,K977*I977/O977,0))*VLOOKUP(B977,'2-Kosten per locatie'!$A$14:$C$21,3,FALSE)</f>
        <v>#DIV/0!</v>
      </c>
      <c r="N977" s="259">
        <f>IF(L977&gt;0,L977*I977/P977,0)*VLOOKUP(B977,'2-Kosten per locatie'!$A$14:$C$21,3,FALSE)</f>
        <v>0</v>
      </c>
      <c r="O977" s="332">
        <f>IF(K977="nio",0,IF(K977&gt;0,VLOOKUP(G977,'3-Productie normen'!A:L,VLOOKUP(K977,'3-Productie normen'!$B$34:$C$41,2,FALSE),FALSE)))</f>
        <v>0</v>
      </c>
      <c r="P977" s="332">
        <f t="shared" si="47"/>
        <v>0</v>
      </c>
      <c r="Q977" s="333"/>
      <c r="S977" s="334">
        <f t="shared" si="45"/>
        <v>2707.2</v>
      </c>
    </row>
    <row r="978" spans="1:19" ht="14.1" customHeight="1">
      <c r="A978" s="74">
        <v>978</v>
      </c>
      <c r="B978" s="300" t="s">
        <v>37</v>
      </c>
      <c r="C978" s="300" t="s">
        <v>1041</v>
      </c>
      <c r="D978" s="86" t="s">
        <v>481</v>
      </c>
      <c r="E978" s="256" t="s">
        <v>289</v>
      </c>
      <c r="F978" s="86" t="s">
        <v>620</v>
      </c>
      <c r="G978" s="86" t="s">
        <v>68</v>
      </c>
      <c r="H978" s="86" t="s">
        <v>110</v>
      </c>
      <c r="I978" s="249">
        <v>192.91</v>
      </c>
      <c r="J978" s="331">
        <f t="shared" si="46"/>
        <v>120</v>
      </c>
      <c r="K978" s="260">
        <v>120</v>
      </c>
      <c r="L978" s="260"/>
      <c r="M978" s="259" t="e">
        <f>IF(K978="nio",0,IF(K978&gt;0,K978*I978/O978,0))*VLOOKUP(B978,'2-Kosten per locatie'!$A$14:$C$21,3,FALSE)</f>
        <v>#DIV/0!</v>
      </c>
      <c r="N978" s="259">
        <f>IF(L978&gt;0,L978*I978/P978,0)*VLOOKUP(B978,'2-Kosten per locatie'!$A$14:$C$21,3,FALSE)</f>
        <v>0</v>
      </c>
      <c r="O978" s="332">
        <f>IF(K978="nio",0,IF(K978&gt;0,VLOOKUP(G978,'3-Productie normen'!A:L,VLOOKUP(K978,'3-Productie normen'!$B$34:$C$41,2,FALSE),FALSE)))</f>
        <v>0</v>
      </c>
      <c r="P978" s="332">
        <f t="shared" si="47"/>
        <v>0</v>
      </c>
      <c r="Q978" s="333"/>
      <c r="S978" s="334">
        <f t="shared" si="45"/>
        <v>23149.200000000001</v>
      </c>
    </row>
    <row r="979" spans="1:19" ht="14.1" customHeight="1">
      <c r="A979" s="74">
        <v>979</v>
      </c>
      <c r="B979" s="300" t="s">
        <v>37</v>
      </c>
      <c r="C979" s="300" t="s">
        <v>1041</v>
      </c>
      <c r="D979" s="86" t="s">
        <v>481</v>
      </c>
      <c r="E979" s="256" t="s">
        <v>291</v>
      </c>
      <c r="F979" s="86" t="s">
        <v>262</v>
      </c>
      <c r="G979" s="86" t="s">
        <v>75</v>
      </c>
      <c r="H979" s="86" t="s">
        <v>263</v>
      </c>
      <c r="I979" s="249">
        <v>46.2</v>
      </c>
      <c r="J979" s="331">
        <f t="shared" si="46"/>
        <v>0</v>
      </c>
      <c r="K979" s="260" t="s">
        <v>120</v>
      </c>
      <c r="L979" s="260"/>
      <c r="M979" s="259">
        <f>IF(K979="nio",0,IF(K979&gt;0,K979*I979/O979,0))*VLOOKUP(B979,'2-Kosten per locatie'!$A$14:$C$21,3,FALSE)</f>
        <v>0</v>
      </c>
      <c r="N979" s="259">
        <f>IF(L979&gt;0,L979*I979/P979,0)*VLOOKUP(B979,'2-Kosten per locatie'!$A$14:$C$21,3,FALSE)</f>
        <v>0</v>
      </c>
      <c r="O979" s="332">
        <f>IF(K979="nio",0,IF(K979&gt;0,VLOOKUP(G979,'3-Productie normen'!A:L,VLOOKUP(K979,'3-Productie normen'!$B$34:$C$41,2,FALSE),FALSE)))</f>
        <v>0</v>
      </c>
      <c r="P979" s="332">
        <f t="shared" si="47"/>
        <v>0</v>
      </c>
      <c r="Q979" s="333"/>
      <c r="S979" s="334">
        <f t="shared" si="45"/>
        <v>0</v>
      </c>
    </row>
    <row r="980" spans="1:19" ht="14.1" customHeight="1">
      <c r="A980" s="74">
        <v>980</v>
      </c>
      <c r="B980" s="300" t="s">
        <v>37</v>
      </c>
      <c r="C980" s="300" t="s">
        <v>1041</v>
      </c>
      <c r="D980" s="86" t="s">
        <v>481</v>
      </c>
      <c r="E980" s="256" t="s">
        <v>293</v>
      </c>
      <c r="F980" s="86" t="s">
        <v>620</v>
      </c>
      <c r="G980" s="86" t="s">
        <v>68</v>
      </c>
      <c r="H980" s="86" t="s">
        <v>110</v>
      </c>
      <c r="I980" s="249">
        <v>107.54</v>
      </c>
      <c r="J980" s="331">
        <f t="shared" si="46"/>
        <v>120</v>
      </c>
      <c r="K980" s="260">
        <v>120</v>
      </c>
      <c r="L980" s="260"/>
      <c r="M980" s="259" t="e">
        <f>IF(K980="nio",0,IF(K980&gt;0,K980*I980/O980,0))*VLOOKUP(B980,'2-Kosten per locatie'!$A$14:$C$21,3,FALSE)</f>
        <v>#DIV/0!</v>
      </c>
      <c r="N980" s="259">
        <f>IF(L980&gt;0,L980*I980/P980,0)*VLOOKUP(B980,'2-Kosten per locatie'!$A$14:$C$21,3,FALSE)</f>
        <v>0</v>
      </c>
      <c r="O980" s="332">
        <f>IF(K980="nio",0,IF(K980&gt;0,VLOOKUP(G980,'3-Productie normen'!A:L,VLOOKUP(K980,'3-Productie normen'!$B$34:$C$41,2,FALSE),FALSE)))</f>
        <v>0</v>
      </c>
      <c r="P980" s="332">
        <f t="shared" si="47"/>
        <v>0</v>
      </c>
      <c r="Q980" s="333"/>
      <c r="S980" s="334">
        <f t="shared" si="45"/>
        <v>12904.800000000001</v>
      </c>
    </row>
    <row r="981" spans="1:19" ht="14.1" customHeight="1">
      <c r="A981" s="74">
        <v>981</v>
      </c>
      <c r="B981" s="300" t="s">
        <v>37</v>
      </c>
      <c r="C981" s="300" t="s">
        <v>1041</v>
      </c>
      <c r="D981" s="86" t="s">
        <v>481</v>
      </c>
      <c r="E981" s="256" t="s">
        <v>294</v>
      </c>
      <c r="F981" s="86" t="s">
        <v>620</v>
      </c>
      <c r="G981" s="86" t="s">
        <v>68</v>
      </c>
      <c r="H981" s="86" t="s">
        <v>110</v>
      </c>
      <c r="I981" s="249">
        <v>6.08</v>
      </c>
      <c r="J981" s="331">
        <f t="shared" si="46"/>
        <v>120</v>
      </c>
      <c r="K981" s="260">
        <v>120</v>
      </c>
      <c r="L981" s="260"/>
      <c r="M981" s="259" t="e">
        <f>IF(K981="nio",0,IF(K981&gt;0,K981*I981/O981,0))*VLOOKUP(B981,'2-Kosten per locatie'!$A$14:$C$21,3,FALSE)</f>
        <v>#DIV/0!</v>
      </c>
      <c r="N981" s="259">
        <f>IF(L981&gt;0,L981*I981/P981,0)*VLOOKUP(B981,'2-Kosten per locatie'!$A$14:$C$21,3,FALSE)</f>
        <v>0</v>
      </c>
      <c r="O981" s="332">
        <f>IF(K981="nio",0,IF(K981&gt;0,VLOOKUP(G981,'3-Productie normen'!A:L,VLOOKUP(K981,'3-Productie normen'!$B$34:$C$41,2,FALSE),FALSE)))</f>
        <v>0</v>
      </c>
      <c r="P981" s="332">
        <f t="shared" si="47"/>
        <v>0</v>
      </c>
      <c r="Q981" s="333"/>
      <c r="S981" s="334">
        <f t="shared" si="45"/>
        <v>729.6</v>
      </c>
    </row>
    <row r="982" spans="1:19" ht="14.1" customHeight="1">
      <c r="A982" s="74">
        <v>982</v>
      </c>
      <c r="B982" s="300" t="s">
        <v>37</v>
      </c>
      <c r="C982" s="300" t="s">
        <v>1041</v>
      </c>
      <c r="D982" s="86" t="s">
        <v>481</v>
      </c>
      <c r="E982" s="256" t="s">
        <v>295</v>
      </c>
      <c r="F982" s="86" t="s">
        <v>620</v>
      </c>
      <c r="G982" s="86" t="s">
        <v>68</v>
      </c>
      <c r="H982" s="86" t="s">
        <v>110</v>
      </c>
      <c r="I982" s="249">
        <v>5.93</v>
      </c>
      <c r="J982" s="331">
        <f t="shared" si="46"/>
        <v>120</v>
      </c>
      <c r="K982" s="260">
        <v>120</v>
      </c>
      <c r="L982" s="260"/>
      <c r="M982" s="259" t="e">
        <f>IF(K982="nio",0,IF(K982&gt;0,K982*I982/O982,0))*VLOOKUP(B982,'2-Kosten per locatie'!$A$14:$C$21,3,FALSE)</f>
        <v>#DIV/0!</v>
      </c>
      <c r="N982" s="259">
        <f>IF(L982&gt;0,L982*I982/P982,0)*VLOOKUP(B982,'2-Kosten per locatie'!$A$14:$C$21,3,FALSE)</f>
        <v>0</v>
      </c>
      <c r="O982" s="332">
        <f>IF(K982="nio",0,IF(K982&gt;0,VLOOKUP(G982,'3-Productie normen'!A:L,VLOOKUP(K982,'3-Productie normen'!$B$34:$C$41,2,FALSE),FALSE)))</f>
        <v>0</v>
      </c>
      <c r="P982" s="332">
        <f t="shared" si="47"/>
        <v>0</v>
      </c>
      <c r="Q982" s="333"/>
      <c r="S982" s="334">
        <f t="shared" si="45"/>
        <v>711.59999999999991</v>
      </c>
    </row>
    <row r="983" spans="1:19" ht="14.1" customHeight="1">
      <c r="A983" s="74">
        <v>983</v>
      </c>
      <c r="B983" s="300" t="s">
        <v>37</v>
      </c>
      <c r="C983" s="300" t="s">
        <v>1041</v>
      </c>
      <c r="D983" s="86" t="s">
        <v>481</v>
      </c>
      <c r="E983" s="256" t="s">
        <v>296</v>
      </c>
      <c r="F983" s="86" t="s">
        <v>620</v>
      </c>
      <c r="G983" s="86" t="s">
        <v>68</v>
      </c>
      <c r="H983" s="86" t="s">
        <v>110</v>
      </c>
      <c r="I983" s="249">
        <v>5.93</v>
      </c>
      <c r="J983" s="331">
        <f t="shared" si="46"/>
        <v>120</v>
      </c>
      <c r="K983" s="260">
        <v>120</v>
      </c>
      <c r="L983" s="260"/>
      <c r="M983" s="259" t="e">
        <f>IF(K983="nio",0,IF(K983&gt;0,K983*I983/O983,0))*VLOOKUP(B983,'2-Kosten per locatie'!$A$14:$C$21,3,FALSE)</f>
        <v>#DIV/0!</v>
      </c>
      <c r="N983" s="259">
        <f>IF(L983&gt;0,L983*I983/P983,0)*VLOOKUP(B983,'2-Kosten per locatie'!$A$14:$C$21,3,FALSE)</f>
        <v>0</v>
      </c>
      <c r="O983" s="332">
        <f>IF(K983="nio",0,IF(K983&gt;0,VLOOKUP(G983,'3-Productie normen'!A:L,VLOOKUP(K983,'3-Productie normen'!$B$34:$C$41,2,FALSE),FALSE)))</f>
        <v>0</v>
      </c>
      <c r="P983" s="332">
        <f t="shared" si="47"/>
        <v>0</v>
      </c>
      <c r="Q983" s="333"/>
      <c r="S983" s="334">
        <f t="shared" si="45"/>
        <v>711.59999999999991</v>
      </c>
    </row>
    <row r="984" spans="1:19" ht="14.1" customHeight="1">
      <c r="A984" s="74">
        <v>984</v>
      </c>
      <c r="B984" s="300" t="s">
        <v>37</v>
      </c>
      <c r="C984" s="300" t="s">
        <v>1041</v>
      </c>
      <c r="D984" s="86" t="s">
        <v>481</v>
      </c>
      <c r="E984" s="256" t="s">
        <v>297</v>
      </c>
      <c r="F984" s="86" t="s">
        <v>620</v>
      </c>
      <c r="G984" s="86" t="s">
        <v>68</v>
      </c>
      <c r="H984" s="86" t="s">
        <v>110</v>
      </c>
      <c r="I984" s="249">
        <v>5.93</v>
      </c>
      <c r="J984" s="331">
        <f t="shared" si="46"/>
        <v>120</v>
      </c>
      <c r="K984" s="260">
        <v>120</v>
      </c>
      <c r="L984" s="260"/>
      <c r="M984" s="259" t="e">
        <f>IF(K984="nio",0,IF(K984&gt;0,K984*I984/O984,0))*VLOOKUP(B984,'2-Kosten per locatie'!$A$14:$C$21,3,FALSE)</f>
        <v>#DIV/0!</v>
      </c>
      <c r="N984" s="259">
        <f>IF(L984&gt;0,L984*I984/P984,0)*VLOOKUP(B984,'2-Kosten per locatie'!$A$14:$C$21,3,FALSE)</f>
        <v>0</v>
      </c>
      <c r="O984" s="332">
        <f>IF(K984="nio",0,IF(K984&gt;0,VLOOKUP(G984,'3-Productie normen'!A:L,VLOOKUP(K984,'3-Productie normen'!$B$34:$C$41,2,FALSE),FALSE)))</f>
        <v>0</v>
      </c>
      <c r="P984" s="332">
        <f t="shared" si="47"/>
        <v>0</v>
      </c>
      <c r="Q984" s="333"/>
      <c r="S984" s="334">
        <f t="shared" si="45"/>
        <v>711.59999999999991</v>
      </c>
    </row>
    <row r="985" spans="1:19" ht="14.1" customHeight="1">
      <c r="A985" s="74">
        <v>985</v>
      </c>
      <c r="B985" s="300" t="s">
        <v>37</v>
      </c>
      <c r="C985" s="300" t="s">
        <v>1041</v>
      </c>
      <c r="D985" s="86" t="s">
        <v>481</v>
      </c>
      <c r="E985" s="256" t="s">
        <v>298</v>
      </c>
      <c r="F985" s="86" t="s">
        <v>620</v>
      </c>
      <c r="G985" s="86" t="s">
        <v>68</v>
      </c>
      <c r="H985" s="86" t="s">
        <v>110</v>
      </c>
      <c r="I985" s="249">
        <v>11.56</v>
      </c>
      <c r="J985" s="331">
        <f t="shared" si="46"/>
        <v>120</v>
      </c>
      <c r="K985" s="260">
        <v>120</v>
      </c>
      <c r="L985" s="260"/>
      <c r="M985" s="259" t="e">
        <f>IF(K985="nio",0,IF(K985&gt;0,K985*I985/O985,0))*VLOOKUP(B985,'2-Kosten per locatie'!$A$14:$C$21,3,FALSE)</f>
        <v>#DIV/0!</v>
      </c>
      <c r="N985" s="259">
        <f>IF(L985&gt;0,L985*I985/P985,0)*VLOOKUP(B985,'2-Kosten per locatie'!$A$14:$C$21,3,FALSE)</f>
        <v>0</v>
      </c>
      <c r="O985" s="332">
        <f>IF(K985="nio",0,IF(K985&gt;0,VLOOKUP(G985,'3-Productie normen'!A:L,VLOOKUP(K985,'3-Productie normen'!$B$34:$C$41,2,FALSE),FALSE)))</f>
        <v>0</v>
      </c>
      <c r="P985" s="332">
        <f t="shared" si="47"/>
        <v>0</v>
      </c>
      <c r="Q985" s="333"/>
      <c r="S985" s="334">
        <f t="shared" si="45"/>
        <v>1387.2</v>
      </c>
    </row>
    <row r="986" spans="1:19" ht="14.1" customHeight="1">
      <c r="A986" s="74">
        <v>986</v>
      </c>
      <c r="B986" s="300" t="s">
        <v>37</v>
      </c>
      <c r="C986" s="300" t="s">
        <v>1041</v>
      </c>
      <c r="D986" s="86" t="s">
        <v>481</v>
      </c>
      <c r="E986" s="256" t="s">
        <v>300</v>
      </c>
      <c r="F986" s="86" t="s">
        <v>194</v>
      </c>
      <c r="G986" s="86" t="s">
        <v>65</v>
      </c>
      <c r="H986" s="70" t="s">
        <v>113</v>
      </c>
      <c r="I986" s="249">
        <v>59.6</v>
      </c>
      <c r="J986" s="331">
        <f t="shared" si="46"/>
        <v>0</v>
      </c>
      <c r="K986" s="260" t="s">
        <v>120</v>
      </c>
      <c r="L986" s="260"/>
      <c r="M986" s="259">
        <f>IF(K986="nio",0,IF(K986&gt;0,K986*I986/O986,0))*VLOOKUP(B986,'2-Kosten per locatie'!$A$14:$C$21,3,FALSE)</f>
        <v>0</v>
      </c>
      <c r="N986" s="259">
        <f>IF(L986&gt;0,L986*I986/P986,0)*VLOOKUP(B986,'2-Kosten per locatie'!$A$14:$C$21,3,FALSE)</f>
        <v>0</v>
      </c>
      <c r="O986" s="332">
        <f>IF(K986="nio",0,IF(K986&gt;0,VLOOKUP(G986,'3-Productie normen'!A:L,VLOOKUP(K986,'3-Productie normen'!$B$34:$C$41,2,FALSE),FALSE)))</f>
        <v>0</v>
      </c>
      <c r="P986" s="332">
        <f t="shared" si="47"/>
        <v>0</v>
      </c>
      <c r="Q986" s="333" t="s">
        <v>1064</v>
      </c>
      <c r="S986" s="334">
        <f t="shared" si="45"/>
        <v>0</v>
      </c>
    </row>
    <row r="987" spans="1:19" ht="14.1" customHeight="1">
      <c r="A987" s="74">
        <v>987</v>
      </c>
      <c r="B987" s="300" t="s">
        <v>37</v>
      </c>
      <c r="C987" s="300" t="s">
        <v>1041</v>
      </c>
      <c r="D987" s="86" t="s">
        <v>481</v>
      </c>
      <c r="E987" s="256" t="s">
        <v>301</v>
      </c>
      <c r="F987" s="86" t="s">
        <v>207</v>
      </c>
      <c r="G987" s="86" t="s">
        <v>74</v>
      </c>
      <c r="H987" s="70" t="s">
        <v>113</v>
      </c>
      <c r="I987" s="249">
        <v>2.0299999999999998</v>
      </c>
      <c r="J987" s="331">
        <f t="shared" si="46"/>
        <v>0</v>
      </c>
      <c r="K987" s="260" t="s">
        <v>120</v>
      </c>
      <c r="L987" s="260"/>
      <c r="M987" s="259">
        <f>IF(K987="nio",0,IF(K987&gt;0,K987*I987/O987,0))*VLOOKUP(B987,'2-Kosten per locatie'!$A$14:$C$21,3,FALSE)</f>
        <v>0</v>
      </c>
      <c r="N987" s="259">
        <f>IF(L987&gt;0,L987*I987/P987,0)*VLOOKUP(B987,'2-Kosten per locatie'!$A$14:$C$21,3,FALSE)</f>
        <v>0</v>
      </c>
      <c r="O987" s="332">
        <f>IF(K987="nio",0,IF(K987&gt;0,VLOOKUP(G987,'3-Productie normen'!A:L,VLOOKUP(K987,'3-Productie normen'!$B$34:$C$41,2,FALSE),FALSE)))</f>
        <v>0</v>
      </c>
      <c r="P987" s="332">
        <f t="shared" si="47"/>
        <v>0</v>
      </c>
      <c r="Q987" s="333"/>
      <c r="S987" s="334">
        <f t="shared" si="45"/>
        <v>0</v>
      </c>
    </row>
    <row r="988" spans="1:19" ht="14.1" customHeight="1">
      <c r="A988" s="74">
        <v>988</v>
      </c>
      <c r="B988" s="300" t="s">
        <v>37</v>
      </c>
      <c r="C988" s="300" t="s">
        <v>1041</v>
      </c>
      <c r="D988" s="86" t="s">
        <v>481</v>
      </c>
      <c r="E988" s="256" t="s">
        <v>487</v>
      </c>
      <c r="F988" s="86" t="s">
        <v>1045</v>
      </c>
      <c r="G988" s="86" t="s">
        <v>61</v>
      </c>
      <c r="H988" s="86" t="s">
        <v>145</v>
      </c>
      <c r="I988" s="249">
        <v>3.75</v>
      </c>
      <c r="J988" s="331">
        <f t="shared" si="46"/>
        <v>400</v>
      </c>
      <c r="K988" s="260">
        <v>200</v>
      </c>
      <c r="L988" s="260">
        <v>200</v>
      </c>
      <c r="M988" s="259" t="e">
        <f>IF(K988="nio",0,IF(K988&gt;0,K988*I988/O988,0))*VLOOKUP(B988,'2-Kosten per locatie'!$A$14:$C$21,3,FALSE)</f>
        <v>#DIV/0!</v>
      </c>
      <c r="N988" s="259" t="e">
        <f>IF(L988&gt;0,L988*I988/P988,0)*VLOOKUP(B988,'2-Kosten per locatie'!$A$14:$C$21,3,FALSE)</f>
        <v>#DIV/0!</v>
      </c>
      <c r="O988" s="332">
        <f>IF(K988="nio",0,IF(K988&gt;0,VLOOKUP(G988,'3-Productie normen'!A:L,VLOOKUP(K988,'3-Productie normen'!$B$34:$C$41,2,FALSE),FALSE)))</f>
        <v>0</v>
      </c>
      <c r="P988" s="332">
        <f t="shared" si="47"/>
        <v>0</v>
      </c>
      <c r="Q988" s="333"/>
      <c r="S988" s="334">
        <f t="shared" si="45"/>
        <v>1500</v>
      </c>
    </row>
    <row r="989" spans="1:19" ht="14.1" customHeight="1">
      <c r="A989" s="74">
        <v>989</v>
      </c>
      <c r="B989" s="300" t="s">
        <v>37</v>
      </c>
      <c r="C989" s="300" t="s">
        <v>1041</v>
      </c>
      <c r="D989" s="86" t="s">
        <v>481</v>
      </c>
      <c r="E989" s="256" t="s">
        <v>302</v>
      </c>
      <c r="F989" s="86" t="s">
        <v>1046</v>
      </c>
      <c r="G989" s="86" t="s">
        <v>61</v>
      </c>
      <c r="H989" s="86" t="s">
        <v>145</v>
      </c>
      <c r="I989" s="249">
        <v>11.2</v>
      </c>
      <c r="J989" s="331">
        <f t="shared" si="46"/>
        <v>400</v>
      </c>
      <c r="K989" s="260">
        <v>200</v>
      </c>
      <c r="L989" s="260">
        <v>200</v>
      </c>
      <c r="M989" s="259" t="e">
        <f>IF(K989="nio",0,IF(K989&gt;0,K989*I989/O989,0))*VLOOKUP(B989,'2-Kosten per locatie'!$A$14:$C$21,3,FALSE)</f>
        <v>#DIV/0!</v>
      </c>
      <c r="N989" s="259" t="e">
        <f>IF(L989&gt;0,L989*I989/P989,0)*VLOOKUP(B989,'2-Kosten per locatie'!$A$14:$C$21,3,FALSE)</f>
        <v>#DIV/0!</v>
      </c>
      <c r="O989" s="332">
        <f>IF(K989="nio",0,IF(K989&gt;0,VLOOKUP(G989,'3-Productie normen'!A:L,VLOOKUP(K989,'3-Productie normen'!$B$34:$C$41,2,FALSE),FALSE)))</f>
        <v>0</v>
      </c>
      <c r="P989" s="332">
        <f t="shared" si="47"/>
        <v>0</v>
      </c>
      <c r="Q989" s="333"/>
      <c r="S989" s="334">
        <f t="shared" si="45"/>
        <v>4480</v>
      </c>
    </row>
    <row r="990" spans="1:19" ht="14.1" customHeight="1">
      <c r="A990" s="74">
        <v>990</v>
      </c>
      <c r="B990" s="300" t="s">
        <v>37</v>
      </c>
      <c r="C990" s="300" t="s">
        <v>1041</v>
      </c>
      <c r="D990" s="86" t="s">
        <v>481</v>
      </c>
      <c r="E990" s="256" t="s">
        <v>1068</v>
      </c>
      <c r="F990" s="86" t="s">
        <v>267</v>
      </c>
      <c r="G990" s="86" t="s">
        <v>75</v>
      </c>
      <c r="H990" s="86" t="s">
        <v>263</v>
      </c>
      <c r="I990" s="249">
        <v>4.4000000000000004</v>
      </c>
      <c r="J990" s="331">
        <f t="shared" si="46"/>
        <v>0</v>
      </c>
      <c r="K990" s="260" t="s">
        <v>120</v>
      </c>
      <c r="L990" s="260"/>
      <c r="M990" s="259">
        <f>IF(K990="nio",0,IF(K990&gt;0,K990*I990/O990,0))*VLOOKUP(B990,'2-Kosten per locatie'!$A$14:$C$21,3,FALSE)</f>
        <v>0</v>
      </c>
      <c r="N990" s="259">
        <f>IF(L990&gt;0,L990*I990/P990,0)*VLOOKUP(B990,'2-Kosten per locatie'!$A$14:$C$21,3,FALSE)</f>
        <v>0</v>
      </c>
      <c r="O990" s="332">
        <f>IF(K990="nio",0,IF(K990&gt;0,VLOOKUP(G990,'3-Productie normen'!A:L,VLOOKUP(K990,'3-Productie normen'!$B$34:$C$41,2,FALSE),FALSE)))</f>
        <v>0</v>
      </c>
      <c r="P990" s="332">
        <f t="shared" si="47"/>
        <v>0</v>
      </c>
      <c r="Q990" s="333"/>
      <c r="S990" s="334">
        <f t="shared" si="45"/>
        <v>0</v>
      </c>
    </row>
    <row r="991" spans="1:19" ht="14.1" customHeight="1">
      <c r="A991" s="74">
        <v>991</v>
      </c>
      <c r="B991" s="300" t="s">
        <v>37</v>
      </c>
      <c r="C991" s="300" t="s">
        <v>1041</v>
      </c>
      <c r="D991" s="86" t="s">
        <v>481</v>
      </c>
      <c r="E991" s="256" t="s">
        <v>303</v>
      </c>
      <c r="F991" s="86" t="s">
        <v>194</v>
      </c>
      <c r="G991" s="86" t="s">
        <v>65</v>
      </c>
      <c r="H991" s="70" t="s">
        <v>113</v>
      </c>
      <c r="I991" s="249">
        <v>59.6</v>
      </c>
      <c r="J991" s="331">
        <f t="shared" si="46"/>
        <v>0</v>
      </c>
      <c r="K991" s="260" t="s">
        <v>120</v>
      </c>
      <c r="L991" s="260"/>
      <c r="M991" s="259">
        <f>IF(K991="nio",0,IF(K991&gt;0,K991*I991/O991,0))*VLOOKUP(B991,'2-Kosten per locatie'!$A$14:$C$21,3,FALSE)</f>
        <v>0</v>
      </c>
      <c r="N991" s="259">
        <f>IF(L991&gt;0,L991*I991/P991,0)*VLOOKUP(B991,'2-Kosten per locatie'!$A$14:$C$21,3,FALSE)</f>
        <v>0</v>
      </c>
      <c r="O991" s="332">
        <f>IF(K991="nio",0,IF(K991&gt;0,VLOOKUP(G991,'3-Productie normen'!A:L,VLOOKUP(K991,'3-Productie normen'!$B$34:$C$41,2,FALSE),FALSE)))</f>
        <v>0</v>
      </c>
      <c r="P991" s="332">
        <f t="shared" si="47"/>
        <v>0</v>
      </c>
      <c r="Q991" s="333" t="s">
        <v>1064</v>
      </c>
      <c r="S991" s="334">
        <f t="shared" si="45"/>
        <v>0</v>
      </c>
    </row>
    <row r="992" spans="1:19" ht="14.1" customHeight="1">
      <c r="A992" s="74">
        <v>992</v>
      </c>
      <c r="B992" s="300" t="s">
        <v>37</v>
      </c>
      <c r="C992" s="300" t="s">
        <v>1041</v>
      </c>
      <c r="D992" s="86" t="s">
        <v>481</v>
      </c>
      <c r="E992" s="256" t="s">
        <v>304</v>
      </c>
      <c r="F992" s="86" t="s">
        <v>135</v>
      </c>
      <c r="G992" s="86" t="s">
        <v>70</v>
      </c>
      <c r="H992" s="86" t="s">
        <v>110</v>
      </c>
      <c r="I992" s="249">
        <v>20.85</v>
      </c>
      <c r="J992" s="331">
        <f t="shared" si="46"/>
        <v>120</v>
      </c>
      <c r="K992" s="260">
        <v>120</v>
      </c>
      <c r="L992" s="260"/>
      <c r="M992" s="259" t="e">
        <f>IF(K992="nio",0,IF(K992&gt;0,K992*I992/O992,0))*VLOOKUP(B992,'2-Kosten per locatie'!$A$14:$C$21,3,FALSE)</f>
        <v>#DIV/0!</v>
      </c>
      <c r="N992" s="259">
        <f>IF(L992&gt;0,L992*I992/P992,0)*VLOOKUP(B992,'2-Kosten per locatie'!$A$14:$C$21,3,FALSE)</f>
        <v>0</v>
      </c>
      <c r="O992" s="332">
        <f>IF(K992="nio",0,IF(K992&gt;0,VLOOKUP(G992,'3-Productie normen'!A:L,VLOOKUP(K992,'3-Productie normen'!$B$34:$C$41,2,FALSE),FALSE)))</f>
        <v>0</v>
      </c>
      <c r="P992" s="332">
        <f t="shared" si="47"/>
        <v>0</v>
      </c>
      <c r="Q992" s="333"/>
      <c r="S992" s="334">
        <f t="shared" si="45"/>
        <v>2502</v>
      </c>
    </row>
    <row r="993" spans="1:19" ht="14.1" customHeight="1">
      <c r="A993" s="74">
        <v>993</v>
      </c>
      <c r="B993" s="300" t="s">
        <v>37</v>
      </c>
      <c r="C993" s="300" t="s">
        <v>1041</v>
      </c>
      <c r="D993" s="86" t="s">
        <v>481</v>
      </c>
      <c r="E993" s="256" t="s">
        <v>305</v>
      </c>
      <c r="F993" s="86" t="s">
        <v>194</v>
      </c>
      <c r="G993" s="86" t="s">
        <v>65</v>
      </c>
      <c r="H993" s="70" t="s">
        <v>113</v>
      </c>
      <c r="I993" s="249">
        <v>54.11</v>
      </c>
      <c r="J993" s="331">
        <f t="shared" si="46"/>
        <v>0</v>
      </c>
      <c r="K993" s="260" t="s">
        <v>120</v>
      </c>
      <c r="L993" s="260"/>
      <c r="M993" s="259">
        <f>IF(K993="nio",0,IF(K993&gt;0,K993*I993/O993,0))*VLOOKUP(B993,'2-Kosten per locatie'!$A$14:$C$21,3,FALSE)</f>
        <v>0</v>
      </c>
      <c r="N993" s="259">
        <f>IF(L993&gt;0,L993*I993/P993,0)*VLOOKUP(B993,'2-Kosten per locatie'!$A$14:$C$21,3,FALSE)</f>
        <v>0</v>
      </c>
      <c r="O993" s="332">
        <f>IF(K993="nio",0,IF(K993&gt;0,VLOOKUP(G993,'3-Productie normen'!A:L,VLOOKUP(K993,'3-Productie normen'!$B$34:$C$41,2,FALSE),FALSE)))</f>
        <v>0</v>
      </c>
      <c r="P993" s="332">
        <f t="shared" si="47"/>
        <v>0</v>
      </c>
      <c r="Q993" s="333" t="s">
        <v>1064</v>
      </c>
      <c r="S993" s="334">
        <f t="shared" si="45"/>
        <v>0</v>
      </c>
    </row>
    <row r="994" spans="1:19" ht="14.1" customHeight="1">
      <c r="A994" s="74">
        <v>994</v>
      </c>
      <c r="B994" s="300" t="s">
        <v>37</v>
      </c>
      <c r="C994" s="300" t="s">
        <v>1041</v>
      </c>
      <c r="D994" s="86" t="s">
        <v>481</v>
      </c>
      <c r="E994" s="256" t="s">
        <v>306</v>
      </c>
      <c r="F994" s="86" t="s">
        <v>194</v>
      </c>
      <c r="G994" s="86" t="s">
        <v>65</v>
      </c>
      <c r="H994" s="70" t="s">
        <v>113</v>
      </c>
      <c r="I994" s="249">
        <v>58.45</v>
      </c>
      <c r="J994" s="331">
        <f t="shared" si="46"/>
        <v>0</v>
      </c>
      <c r="K994" s="260" t="s">
        <v>120</v>
      </c>
      <c r="L994" s="260"/>
      <c r="M994" s="259">
        <f>IF(K994="nio",0,IF(K994&gt;0,K994*I994/O994,0))*VLOOKUP(B994,'2-Kosten per locatie'!$A$14:$C$21,3,FALSE)</f>
        <v>0</v>
      </c>
      <c r="N994" s="259">
        <f>IF(L994&gt;0,L994*I994/P994,0)*VLOOKUP(B994,'2-Kosten per locatie'!$A$14:$C$21,3,FALSE)</f>
        <v>0</v>
      </c>
      <c r="O994" s="332">
        <f>IF(K994="nio",0,IF(K994&gt;0,VLOOKUP(G994,'3-Productie normen'!A:L,VLOOKUP(K994,'3-Productie normen'!$B$34:$C$41,2,FALSE),FALSE)))</f>
        <v>0</v>
      </c>
      <c r="P994" s="332">
        <f t="shared" si="47"/>
        <v>0</v>
      </c>
      <c r="Q994" s="333" t="s">
        <v>1064</v>
      </c>
      <c r="S994" s="334">
        <f t="shared" si="45"/>
        <v>0</v>
      </c>
    </row>
    <row r="995" spans="1:19" ht="14.1" customHeight="1">
      <c r="A995" s="74">
        <v>995</v>
      </c>
      <c r="B995" s="300" t="s">
        <v>37</v>
      </c>
      <c r="C995" s="300" t="s">
        <v>1041</v>
      </c>
      <c r="D995" s="86" t="s">
        <v>481</v>
      </c>
      <c r="E995" s="256" t="s">
        <v>307</v>
      </c>
      <c r="F995" s="86" t="s">
        <v>194</v>
      </c>
      <c r="G995" s="86" t="s">
        <v>65</v>
      </c>
      <c r="H995" s="70" t="s">
        <v>113</v>
      </c>
      <c r="I995" s="249">
        <v>81.08</v>
      </c>
      <c r="J995" s="331">
        <f t="shared" si="46"/>
        <v>0</v>
      </c>
      <c r="K995" s="260" t="s">
        <v>120</v>
      </c>
      <c r="L995" s="260"/>
      <c r="M995" s="259">
        <f>IF(K995="nio",0,IF(K995&gt;0,K995*I995/O995,0))*VLOOKUP(B995,'2-Kosten per locatie'!$A$14:$C$21,3,FALSE)</f>
        <v>0</v>
      </c>
      <c r="N995" s="259">
        <f>IF(L995&gt;0,L995*I995/P995,0)*VLOOKUP(B995,'2-Kosten per locatie'!$A$14:$C$21,3,FALSE)</f>
        <v>0</v>
      </c>
      <c r="O995" s="332">
        <f>IF(K995="nio",0,IF(K995&gt;0,VLOOKUP(G995,'3-Productie normen'!A:L,VLOOKUP(K995,'3-Productie normen'!$B$34:$C$41,2,FALSE),FALSE)))</f>
        <v>0</v>
      </c>
      <c r="P995" s="332">
        <f t="shared" si="47"/>
        <v>0</v>
      </c>
      <c r="Q995" s="333" t="s">
        <v>1064</v>
      </c>
      <c r="S995" s="334">
        <f t="shared" si="45"/>
        <v>0</v>
      </c>
    </row>
    <row r="996" spans="1:19" ht="14.1" customHeight="1">
      <c r="A996" s="74">
        <v>996</v>
      </c>
      <c r="B996" s="300" t="s">
        <v>37</v>
      </c>
      <c r="C996" s="300" t="s">
        <v>1041</v>
      </c>
      <c r="D996" s="86" t="s">
        <v>481</v>
      </c>
      <c r="E996" s="256" t="s">
        <v>308</v>
      </c>
      <c r="F996" s="86" t="s">
        <v>194</v>
      </c>
      <c r="G996" s="86" t="s">
        <v>65</v>
      </c>
      <c r="H996" s="70" t="s">
        <v>113</v>
      </c>
      <c r="I996" s="249">
        <v>50.69</v>
      </c>
      <c r="J996" s="331">
        <f t="shared" si="46"/>
        <v>0</v>
      </c>
      <c r="K996" s="260" t="s">
        <v>120</v>
      </c>
      <c r="L996" s="260"/>
      <c r="M996" s="259">
        <f>IF(K996="nio",0,IF(K996&gt;0,K996*I996/O996,0))*VLOOKUP(B996,'2-Kosten per locatie'!$A$14:$C$21,3,FALSE)</f>
        <v>0</v>
      </c>
      <c r="N996" s="259">
        <f>IF(L996&gt;0,L996*I996/P996,0)*VLOOKUP(B996,'2-Kosten per locatie'!$A$14:$C$21,3,FALSE)</f>
        <v>0</v>
      </c>
      <c r="O996" s="332">
        <f>IF(K996="nio",0,IF(K996&gt;0,VLOOKUP(G996,'3-Productie normen'!A:L,VLOOKUP(K996,'3-Productie normen'!$B$34:$C$41,2,FALSE),FALSE)))</f>
        <v>0</v>
      </c>
      <c r="P996" s="332">
        <f t="shared" si="47"/>
        <v>0</v>
      </c>
      <c r="Q996" s="333" t="s">
        <v>1064</v>
      </c>
      <c r="S996" s="334">
        <f t="shared" si="45"/>
        <v>0</v>
      </c>
    </row>
    <row r="997" spans="1:19" ht="14.1" customHeight="1">
      <c r="A997" s="74">
        <v>997</v>
      </c>
      <c r="B997" s="300" t="s">
        <v>37</v>
      </c>
      <c r="C997" s="300" t="s">
        <v>1041</v>
      </c>
      <c r="D997" s="86" t="s">
        <v>481</v>
      </c>
      <c r="E997" s="256" t="s">
        <v>309</v>
      </c>
      <c r="F997" s="86" t="s">
        <v>194</v>
      </c>
      <c r="G997" s="86" t="s">
        <v>65</v>
      </c>
      <c r="H997" s="70" t="s">
        <v>113</v>
      </c>
      <c r="I997" s="249">
        <v>50.69</v>
      </c>
      <c r="J997" s="331">
        <f t="shared" si="46"/>
        <v>0</v>
      </c>
      <c r="K997" s="260" t="s">
        <v>120</v>
      </c>
      <c r="L997" s="260"/>
      <c r="M997" s="259">
        <f>IF(K997="nio",0,IF(K997&gt;0,K997*I997/O997,0))*VLOOKUP(B997,'2-Kosten per locatie'!$A$14:$C$21,3,FALSE)</f>
        <v>0</v>
      </c>
      <c r="N997" s="259">
        <f>IF(L997&gt;0,L997*I997/P997,0)*VLOOKUP(B997,'2-Kosten per locatie'!$A$14:$C$21,3,FALSE)</f>
        <v>0</v>
      </c>
      <c r="O997" s="332">
        <f>IF(K997="nio",0,IF(K997&gt;0,VLOOKUP(G997,'3-Productie normen'!A:L,VLOOKUP(K997,'3-Productie normen'!$B$34:$C$41,2,FALSE),FALSE)))</f>
        <v>0</v>
      </c>
      <c r="P997" s="332">
        <f t="shared" si="47"/>
        <v>0</v>
      </c>
      <c r="Q997" s="333" t="s">
        <v>1064</v>
      </c>
      <c r="S997" s="334">
        <f t="shared" si="45"/>
        <v>0</v>
      </c>
    </row>
    <row r="998" spans="1:19" ht="14.1" customHeight="1">
      <c r="A998" s="74">
        <v>998</v>
      </c>
      <c r="B998" s="300" t="s">
        <v>37</v>
      </c>
      <c r="C998" s="300" t="s">
        <v>1041</v>
      </c>
      <c r="D998" s="86" t="s">
        <v>481</v>
      </c>
      <c r="E998" s="256" t="s">
        <v>310</v>
      </c>
      <c r="F998" s="86" t="s">
        <v>194</v>
      </c>
      <c r="G998" s="86" t="s">
        <v>65</v>
      </c>
      <c r="H998" s="70" t="s">
        <v>113</v>
      </c>
      <c r="I998" s="249">
        <v>50.69</v>
      </c>
      <c r="J998" s="331">
        <f t="shared" si="46"/>
        <v>0</v>
      </c>
      <c r="K998" s="260" t="s">
        <v>120</v>
      </c>
      <c r="L998" s="260"/>
      <c r="M998" s="259">
        <f>IF(K998="nio",0,IF(K998&gt;0,K998*I998/O998,0))*VLOOKUP(B998,'2-Kosten per locatie'!$A$14:$C$21,3,FALSE)</f>
        <v>0</v>
      </c>
      <c r="N998" s="259">
        <f>IF(L998&gt;0,L998*I998/P998,0)*VLOOKUP(B998,'2-Kosten per locatie'!$A$14:$C$21,3,FALSE)</f>
        <v>0</v>
      </c>
      <c r="O998" s="332">
        <f>IF(K998="nio",0,IF(K998&gt;0,VLOOKUP(G998,'3-Productie normen'!A:L,VLOOKUP(K998,'3-Productie normen'!$B$34:$C$41,2,FALSE),FALSE)))</f>
        <v>0</v>
      </c>
      <c r="P998" s="332">
        <f t="shared" si="47"/>
        <v>0</v>
      </c>
      <c r="Q998" s="333" t="s">
        <v>1064</v>
      </c>
      <c r="S998" s="334">
        <f t="shared" ref="S998:S1061" si="48">J998*I998</f>
        <v>0</v>
      </c>
    </row>
    <row r="999" spans="1:19" ht="14.1" customHeight="1">
      <c r="A999" s="74">
        <v>999</v>
      </c>
      <c r="B999" s="300" t="s">
        <v>37</v>
      </c>
      <c r="C999" s="300" t="s">
        <v>1041</v>
      </c>
      <c r="D999" s="86" t="s">
        <v>481</v>
      </c>
      <c r="E999" s="256" t="s">
        <v>311</v>
      </c>
      <c r="F999" s="86" t="s">
        <v>194</v>
      </c>
      <c r="G999" s="86" t="s">
        <v>65</v>
      </c>
      <c r="H999" s="70" t="s">
        <v>113</v>
      </c>
      <c r="I999" s="249">
        <v>46.02</v>
      </c>
      <c r="J999" s="331">
        <f t="shared" si="46"/>
        <v>0</v>
      </c>
      <c r="K999" s="260" t="s">
        <v>120</v>
      </c>
      <c r="L999" s="260"/>
      <c r="M999" s="259">
        <f>IF(K999="nio",0,IF(K999&gt;0,K999*I999/O999,0))*VLOOKUP(B999,'2-Kosten per locatie'!$A$14:$C$21,3,FALSE)</f>
        <v>0</v>
      </c>
      <c r="N999" s="259">
        <f>IF(L999&gt;0,L999*I999/P999,0)*VLOOKUP(B999,'2-Kosten per locatie'!$A$14:$C$21,3,FALSE)</f>
        <v>0</v>
      </c>
      <c r="O999" s="332">
        <f>IF(K999="nio",0,IF(K999&gt;0,VLOOKUP(G999,'3-Productie normen'!A:L,VLOOKUP(K999,'3-Productie normen'!$B$34:$C$41,2,FALSE),FALSE)))</f>
        <v>0</v>
      </c>
      <c r="P999" s="332">
        <f t="shared" si="47"/>
        <v>0</v>
      </c>
      <c r="Q999" s="333" t="s">
        <v>1064</v>
      </c>
      <c r="S999" s="334">
        <f t="shared" si="48"/>
        <v>0</v>
      </c>
    </row>
    <row r="1000" spans="1:19" ht="14.1" customHeight="1">
      <c r="A1000" s="74">
        <v>1000</v>
      </c>
      <c r="B1000" s="300" t="s">
        <v>37</v>
      </c>
      <c r="C1000" s="300" t="s">
        <v>1041</v>
      </c>
      <c r="D1000" s="86" t="s">
        <v>481</v>
      </c>
      <c r="E1000" s="256" t="s">
        <v>312</v>
      </c>
      <c r="F1000" s="86" t="s">
        <v>185</v>
      </c>
      <c r="G1000" s="86" t="s">
        <v>74</v>
      </c>
      <c r="H1000" s="70" t="s">
        <v>113</v>
      </c>
      <c r="I1000" s="249">
        <v>9.7799999999999994</v>
      </c>
      <c r="J1000" s="331">
        <f t="shared" si="46"/>
        <v>0</v>
      </c>
      <c r="K1000" s="260" t="s">
        <v>120</v>
      </c>
      <c r="L1000" s="260"/>
      <c r="M1000" s="259">
        <f>IF(K1000="nio",0,IF(K1000&gt;0,K1000*I1000/O1000,0))*VLOOKUP(B1000,'2-Kosten per locatie'!$A$14:$C$21,3,FALSE)</f>
        <v>0</v>
      </c>
      <c r="N1000" s="259">
        <f>IF(L1000&gt;0,L1000*I1000/P1000,0)*VLOOKUP(B1000,'2-Kosten per locatie'!$A$14:$C$21,3,FALSE)</f>
        <v>0</v>
      </c>
      <c r="O1000" s="332">
        <f>IF(K1000="nio",0,IF(K1000&gt;0,VLOOKUP(G1000,'3-Productie normen'!A:L,VLOOKUP(K1000,'3-Productie normen'!$B$34:$C$41,2,FALSE),FALSE)))</f>
        <v>0</v>
      </c>
      <c r="P1000" s="332">
        <f t="shared" si="47"/>
        <v>0</v>
      </c>
      <c r="Q1000" s="333"/>
      <c r="S1000" s="334">
        <f t="shared" si="48"/>
        <v>0</v>
      </c>
    </row>
    <row r="1001" spans="1:19" ht="14.1" customHeight="1">
      <c r="A1001" s="74">
        <v>1001</v>
      </c>
      <c r="B1001" s="300" t="s">
        <v>37</v>
      </c>
      <c r="C1001" s="300" t="s">
        <v>1041</v>
      </c>
      <c r="D1001" s="86" t="s">
        <v>481</v>
      </c>
      <c r="E1001" s="256" t="s">
        <v>312</v>
      </c>
      <c r="F1001" s="86" t="s">
        <v>135</v>
      </c>
      <c r="G1001" s="86" t="s">
        <v>70</v>
      </c>
      <c r="H1001" s="86" t="s">
        <v>110</v>
      </c>
      <c r="I1001" s="249">
        <v>10.4</v>
      </c>
      <c r="J1001" s="331">
        <f t="shared" si="46"/>
        <v>120</v>
      </c>
      <c r="K1001" s="260">
        <v>120</v>
      </c>
      <c r="L1001" s="260"/>
      <c r="M1001" s="259" t="e">
        <f>IF(K1001="nio",0,IF(K1001&gt;0,K1001*I1001/O1001,0))*VLOOKUP(B1001,'2-Kosten per locatie'!$A$14:$C$21,3,FALSE)</f>
        <v>#DIV/0!</v>
      </c>
      <c r="N1001" s="259">
        <f>IF(L1001&gt;0,L1001*I1001/P1001,0)*VLOOKUP(B1001,'2-Kosten per locatie'!$A$14:$C$21,3,FALSE)</f>
        <v>0</v>
      </c>
      <c r="O1001" s="332">
        <f>IF(K1001="nio",0,IF(K1001&gt;0,VLOOKUP(G1001,'3-Productie normen'!A:L,VLOOKUP(K1001,'3-Productie normen'!$B$34:$C$41,2,FALSE),FALSE)))</f>
        <v>0</v>
      </c>
      <c r="P1001" s="332">
        <f t="shared" si="47"/>
        <v>0</v>
      </c>
      <c r="Q1001" s="333"/>
      <c r="S1001" s="334">
        <f t="shared" si="48"/>
        <v>1248</v>
      </c>
    </row>
    <row r="1002" spans="1:19" ht="14.1" customHeight="1">
      <c r="A1002" s="74">
        <v>1002</v>
      </c>
      <c r="B1002" s="300" t="s">
        <v>37</v>
      </c>
      <c r="C1002" s="300" t="s">
        <v>1041</v>
      </c>
      <c r="D1002" s="86" t="s">
        <v>481</v>
      </c>
      <c r="E1002" s="256" t="s">
        <v>314</v>
      </c>
      <c r="F1002" s="86" t="s">
        <v>194</v>
      </c>
      <c r="G1002" s="86" t="s">
        <v>65</v>
      </c>
      <c r="H1002" s="70" t="s">
        <v>113</v>
      </c>
      <c r="I1002" s="249">
        <v>50.94</v>
      </c>
      <c r="J1002" s="331">
        <f t="shared" si="46"/>
        <v>0</v>
      </c>
      <c r="K1002" s="260" t="s">
        <v>120</v>
      </c>
      <c r="L1002" s="260"/>
      <c r="M1002" s="259">
        <f>IF(K1002="nio",0,IF(K1002&gt;0,K1002*I1002/O1002,0))*VLOOKUP(B1002,'2-Kosten per locatie'!$A$14:$C$21,3,FALSE)</f>
        <v>0</v>
      </c>
      <c r="N1002" s="259">
        <f>IF(L1002&gt;0,L1002*I1002/P1002,0)*VLOOKUP(B1002,'2-Kosten per locatie'!$A$14:$C$21,3,FALSE)</f>
        <v>0</v>
      </c>
      <c r="O1002" s="332">
        <f>IF(K1002="nio",0,IF(K1002&gt;0,VLOOKUP(G1002,'3-Productie normen'!A:L,VLOOKUP(K1002,'3-Productie normen'!$B$34:$C$41,2,FALSE),FALSE)))</f>
        <v>0</v>
      </c>
      <c r="P1002" s="332">
        <f t="shared" si="47"/>
        <v>0</v>
      </c>
      <c r="Q1002" s="333" t="s">
        <v>1064</v>
      </c>
      <c r="S1002" s="334">
        <f t="shared" si="48"/>
        <v>0</v>
      </c>
    </row>
    <row r="1003" spans="1:19" ht="14.1" customHeight="1">
      <c r="A1003" s="74">
        <v>1003</v>
      </c>
      <c r="B1003" s="300" t="s">
        <v>37</v>
      </c>
      <c r="C1003" s="300" t="s">
        <v>1041</v>
      </c>
      <c r="D1003" s="86" t="s">
        <v>481</v>
      </c>
      <c r="E1003" s="256" t="s">
        <v>315</v>
      </c>
      <c r="F1003" s="86" t="s">
        <v>279</v>
      </c>
      <c r="G1003" s="86" t="s">
        <v>64</v>
      </c>
      <c r="H1003" s="70" t="s">
        <v>113</v>
      </c>
      <c r="I1003" s="249">
        <v>48.84</v>
      </c>
      <c r="J1003" s="331">
        <f t="shared" si="46"/>
        <v>0</v>
      </c>
      <c r="K1003" s="260" t="s">
        <v>120</v>
      </c>
      <c r="L1003" s="260"/>
      <c r="M1003" s="259">
        <f>IF(K1003="nio",0,IF(K1003&gt;0,K1003*I1003/O1003,0))*VLOOKUP(B1003,'2-Kosten per locatie'!$A$14:$C$21,3,FALSE)</f>
        <v>0</v>
      </c>
      <c r="N1003" s="259">
        <f>IF(L1003&gt;0,L1003*I1003/P1003,0)*VLOOKUP(B1003,'2-Kosten per locatie'!$A$14:$C$21,3,FALSE)</f>
        <v>0</v>
      </c>
      <c r="O1003" s="332">
        <f>IF(K1003="nio",0,IF(K1003&gt;0,VLOOKUP(G1003,'3-Productie normen'!A:L,VLOOKUP(K1003,'3-Productie normen'!$B$34:$C$41,2,FALSE),FALSE)))</f>
        <v>0</v>
      </c>
      <c r="P1003" s="332">
        <f t="shared" si="47"/>
        <v>0</v>
      </c>
      <c r="Q1003" s="333" t="s">
        <v>1064</v>
      </c>
      <c r="S1003" s="334">
        <f t="shared" si="48"/>
        <v>0</v>
      </c>
    </row>
    <row r="1004" spans="1:19" ht="14.1" customHeight="1">
      <c r="A1004" s="74">
        <v>1004</v>
      </c>
      <c r="B1004" s="300" t="s">
        <v>37</v>
      </c>
      <c r="C1004" s="300" t="s">
        <v>1041</v>
      </c>
      <c r="D1004" s="86" t="s">
        <v>481</v>
      </c>
      <c r="E1004" s="256" t="s">
        <v>316</v>
      </c>
      <c r="F1004" s="86" t="s">
        <v>126</v>
      </c>
      <c r="G1004" s="86" t="s">
        <v>69</v>
      </c>
      <c r="H1004" s="86" t="s">
        <v>110</v>
      </c>
      <c r="I1004" s="249">
        <v>19.32</v>
      </c>
      <c r="J1004" s="331">
        <f t="shared" si="46"/>
        <v>120</v>
      </c>
      <c r="K1004" s="260">
        <v>120</v>
      </c>
      <c r="L1004" s="260"/>
      <c r="M1004" s="259" t="e">
        <f>IF(K1004="nio",0,IF(K1004&gt;0,K1004*I1004/O1004,0))*VLOOKUP(B1004,'2-Kosten per locatie'!$A$14:$C$21,3,FALSE)</f>
        <v>#DIV/0!</v>
      </c>
      <c r="N1004" s="259">
        <f>IF(L1004&gt;0,L1004*I1004/P1004,0)*VLOOKUP(B1004,'2-Kosten per locatie'!$A$14:$C$21,3,FALSE)</f>
        <v>0</v>
      </c>
      <c r="O1004" s="332">
        <f>IF(K1004="nio",0,IF(K1004&gt;0,VLOOKUP(G1004,'3-Productie normen'!A:L,VLOOKUP(K1004,'3-Productie normen'!$B$34:$C$41,2,FALSE),FALSE)))</f>
        <v>0</v>
      </c>
      <c r="P1004" s="332">
        <f t="shared" si="47"/>
        <v>0</v>
      </c>
      <c r="Q1004" s="333"/>
      <c r="S1004" s="334">
        <f t="shared" si="48"/>
        <v>2318.4</v>
      </c>
    </row>
    <row r="1005" spans="1:19" ht="14.1" customHeight="1">
      <c r="A1005" s="74">
        <v>1005</v>
      </c>
      <c r="B1005" s="300" t="s">
        <v>37</v>
      </c>
      <c r="C1005" s="300" t="s">
        <v>1041</v>
      </c>
      <c r="D1005" s="86" t="s">
        <v>481</v>
      </c>
      <c r="E1005" s="256" t="s">
        <v>318</v>
      </c>
      <c r="F1005" s="86" t="s">
        <v>185</v>
      </c>
      <c r="G1005" s="86" t="s">
        <v>74</v>
      </c>
      <c r="H1005" s="70" t="s">
        <v>113</v>
      </c>
      <c r="I1005" s="249">
        <v>2.31</v>
      </c>
      <c r="J1005" s="331">
        <f t="shared" si="46"/>
        <v>0</v>
      </c>
      <c r="K1005" s="260" t="s">
        <v>120</v>
      </c>
      <c r="L1005" s="260"/>
      <c r="M1005" s="259">
        <f>IF(K1005="nio",0,IF(K1005&gt;0,K1005*I1005/O1005,0))*VLOOKUP(B1005,'2-Kosten per locatie'!$A$14:$C$21,3,FALSE)</f>
        <v>0</v>
      </c>
      <c r="N1005" s="259">
        <f>IF(L1005&gt;0,L1005*I1005/P1005,0)*VLOOKUP(B1005,'2-Kosten per locatie'!$A$14:$C$21,3,FALSE)</f>
        <v>0</v>
      </c>
      <c r="O1005" s="332">
        <f>IF(K1005="nio",0,IF(K1005&gt;0,VLOOKUP(G1005,'3-Productie normen'!A:L,VLOOKUP(K1005,'3-Productie normen'!$B$34:$C$41,2,FALSE),FALSE)))</f>
        <v>0</v>
      </c>
      <c r="P1005" s="332">
        <f t="shared" si="47"/>
        <v>0</v>
      </c>
      <c r="Q1005" s="333"/>
      <c r="S1005" s="334">
        <f t="shared" si="48"/>
        <v>0</v>
      </c>
    </row>
    <row r="1006" spans="1:19" ht="14.1" customHeight="1">
      <c r="A1006" s="74">
        <v>1006</v>
      </c>
      <c r="B1006" s="300" t="s">
        <v>37</v>
      </c>
      <c r="C1006" s="300" t="s">
        <v>1041</v>
      </c>
      <c r="D1006" s="86" t="s">
        <v>481</v>
      </c>
      <c r="E1006" s="256" t="s">
        <v>319</v>
      </c>
      <c r="F1006" s="86" t="s">
        <v>1051</v>
      </c>
      <c r="G1006" s="86" t="s">
        <v>61</v>
      </c>
      <c r="H1006" s="86" t="s">
        <v>145</v>
      </c>
      <c r="I1006" s="249">
        <v>10.88</v>
      </c>
      <c r="J1006" s="331">
        <f t="shared" si="46"/>
        <v>400</v>
      </c>
      <c r="K1006" s="260">
        <v>200</v>
      </c>
      <c r="L1006" s="260">
        <v>200</v>
      </c>
      <c r="M1006" s="259" t="e">
        <f>IF(K1006="nio",0,IF(K1006&gt;0,K1006*I1006/O1006,0))*VLOOKUP(B1006,'2-Kosten per locatie'!$A$14:$C$21,3,FALSE)</f>
        <v>#DIV/0!</v>
      </c>
      <c r="N1006" s="259" t="e">
        <f>IF(L1006&gt;0,L1006*I1006/P1006,0)*VLOOKUP(B1006,'2-Kosten per locatie'!$A$14:$C$21,3,FALSE)</f>
        <v>#DIV/0!</v>
      </c>
      <c r="O1006" s="332">
        <f>IF(K1006="nio",0,IF(K1006&gt;0,VLOOKUP(G1006,'3-Productie normen'!A:L,VLOOKUP(K1006,'3-Productie normen'!$B$34:$C$41,2,FALSE),FALSE)))</f>
        <v>0</v>
      </c>
      <c r="P1006" s="332">
        <f t="shared" si="47"/>
        <v>0</v>
      </c>
      <c r="Q1006" s="333"/>
      <c r="S1006" s="334">
        <f t="shared" si="48"/>
        <v>4352</v>
      </c>
    </row>
    <row r="1007" spans="1:19" ht="14.1" customHeight="1">
      <c r="A1007" s="74">
        <v>1007</v>
      </c>
      <c r="B1007" s="300" t="s">
        <v>37</v>
      </c>
      <c r="C1007" s="300" t="s">
        <v>1041</v>
      </c>
      <c r="D1007" s="86" t="s">
        <v>481</v>
      </c>
      <c r="E1007" s="256" t="s">
        <v>320</v>
      </c>
      <c r="F1007" s="86" t="s">
        <v>194</v>
      </c>
      <c r="G1007" s="86" t="s">
        <v>65</v>
      </c>
      <c r="H1007" s="70" t="s">
        <v>113</v>
      </c>
      <c r="I1007" s="249">
        <v>48.45</v>
      </c>
      <c r="J1007" s="331">
        <f t="shared" si="46"/>
        <v>0</v>
      </c>
      <c r="K1007" s="260" t="s">
        <v>120</v>
      </c>
      <c r="L1007" s="260"/>
      <c r="M1007" s="259">
        <f>IF(K1007="nio",0,IF(K1007&gt;0,K1007*I1007/O1007,0))*VLOOKUP(B1007,'2-Kosten per locatie'!$A$14:$C$21,3,FALSE)</f>
        <v>0</v>
      </c>
      <c r="N1007" s="259">
        <f>IF(L1007&gt;0,L1007*I1007/P1007,0)*VLOOKUP(B1007,'2-Kosten per locatie'!$A$14:$C$21,3,FALSE)</f>
        <v>0</v>
      </c>
      <c r="O1007" s="332">
        <f>IF(K1007="nio",0,IF(K1007&gt;0,VLOOKUP(G1007,'3-Productie normen'!A:L,VLOOKUP(K1007,'3-Productie normen'!$B$34:$C$41,2,FALSE),FALSE)))</f>
        <v>0</v>
      </c>
      <c r="P1007" s="332">
        <f t="shared" si="47"/>
        <v>0</v>
      </c>
      <c r="Q1007" s="333" t="s">
        <v>1064</v>
      </c>
      <c r="S1007" s="334">
        <f t="shared" si="48"/>
        <v>0</v>
      </c>
    </row>
    <row r="1008" spans="1:19" ht="14.1" customHeight="1">
      <c r="A1008" s="74">
        <v>1008</v>
      </c>
      <c r="B1008" s="300" t="s">
        <v>37</v>
      </c>
      <c r="C1008" s="300" t="s">
        <v>1041</v>
      </c>
      <c r="D1008" s="86" t="s">
        <v>481</v>
      </c>
      <c r="E1008" s="256" t="s">
        <v>321</v>
      </c>
      <c r="F1008" s="86" t="s">
        <v>135</v>
      </c>
      <c r="G1008" s="86" t="s">
        <v>70</v>
      </c>
      <c r="H1008" s="86" t="s">
        <v>110</v>
      </c>
      <c r="I1008" s="249">
        <v>20.57</v>
      </c>
      <c r="J1008" s="331">
        <f t="shared" si="46"/>
        <v>120</v>
      </c>
      <c r="K1008" s="260">
        <v>120</v>
      </c>
      <c r="L1008" s="260"/>
      <c r="M1008" s="259" t="e">
        <f>IF(K1008="nio",0,IF(K1008&gt;0,K1008*I1008/O1008,0))*VLOOKUP(B1008,'2-Kosten per locatie'!$A$14:$C$21,3,FALSE)</f>
        <v>#DIV/0!</v>
      </c>
      <c r="N1008" s="259">
        <f>IF(L1008&gt;0,L1008*I1008/P1008,0)*VLOOKUP(B1008,'2-Kosten per locatie'!$A$14:$C$21,3,FALSE)</f>
        <v>0</v>
      </c>
      <c r="O1008" s="332">
        <f>IF(K1008="nio",0,IF(K1008&gt;0,VLOOKUP(G1008,'3-Productie normen'!A:L,VLOOKUP(K1008,'3-Productie normen'!$B$34:$C$41,2,FALSE),FALSE)))</f>
        <v>0</v>
      </c>
      <c r="P1008" s="332">
        <f t="shared" si="47"/>
        <v>0</v>
      </c>
      <c r="Q1008" s="333"/>
      <c r="S1008" s="334">
        <f t="shared" si="48"/>
        <v>2468.4</v>
      </c>
    </row>
    <row r="1009" spans="1:19" ht="14.1" customHeight="1">
      <c r="A1009" s="74">
        <v>1009</v>
      </c>
      <c r="B1009" s="300" t="s">
        <v>37</v>
      </c>
      <c r="C1009" s="300" t="s">
        <v>1041</v>
      </c>
      <c r="D1009" s="86" t="s">
        <v>481</v>
      </c>
      <c r="E1009" s="256" t="s">
        <v>323</v>
      </c>
      <c r="F1009" s="86" t="s">
        <v>135</v>
      </c>
      <c r="G1009" s="86" t="s">
        <v>70</v>
      </c>
      <c r="H1009" s="86" t="s">
        <v>110</v>
      </c>
      <c r="I1009" s="249">
        <v>19.850000000000001</v>
      </c>
      <c r="J1009" s="331">
        <f t="shared" si="46"/>
        <v>120</v>
      </c>
      <c r="K1009" s="260">
        <v>120</v>
      </c>
      <c r="L1009" s="260"/>
      <c r="M1009" s="259" t="e">
        <f>IF(K1009="nio",0,IF(K1009&gt;0,K1009*I1009/O1009,0))*VLOOKUP(B1009,'2-Kosten per locatie'!$A$14:$C$21,3,FALSE)</f>
        <v>#DIV/0!</v>
      </c>
      <c r="N1009" s="259">
        <f>IF(L1009&gt;0,L1009*I1009/P1009,0)*VLOOKUP(B1009,'2-Kosten per locatie'!$A$14:$C$21,3,FALSE)</f>
        <v>0</v>
      </c>
      <c r="O1009" s="332">
        <f>IF(K1009="nio",0,IF(K1009&gt;0,VLOOKUP(G1009,'3-Productie normen'!A:L,VLOOKUP(K1009,'3-Productie normen'!$B$34:$C$41,2,FALSE),FALSE)))</f>
        <v>0</v>
      </c>
      <c r="P1009" s="332">
        <f t="shared" si="47"/>
        <v>0</v>
      </c>
      <c r="Q1009" s="333"/>
      <c r="S1009" s="334">
        <f t="shared" si="48"/>
        <v>2382</v>
      </c>
    </row>
    <row r="1010" spans="1:19" ht="14.1" customHeight="1">
      <c r="A1010" s="74">
        <v>1010</v>
      </c>
      <c r="B1010" s="300" t="s">
        <v>37</v>
      </c>
      <c r="C1010" s="300" t="s">
        <v>1041</v>
      </c>
      <c r="D1010" s="86" t="s">
        <v>481</v>
      </c>
      <c r="E1010" s="256" t="s">
        <v>324</v>
      </c>
      <c r="F1010" s="86" t="s">
        <v>194</v>
      </c>
      <c r="G1010" s="86" t="s">
        <v>65</v>
      </c>
      <c r="H1010" s="70" t="s">
        <v>113</v>
      </c>
      <c r="I1010" s="249">
        <v>48.48</v>
      </c>
      <c r="J1010" s="331">
        <f t="shared" si="46"/>
        <v>0</v>
      </c>
      <c r="K1010" s="260" t="s">
        <v>120</v>
      </c>
      <c r="L1010" s="260"/>
      <c r="M1010" s="259">
        <f>IF(K1010="nio",0,IF(K1010&gt;0,K1010*I1010/O1010,0))*VLOOKUP(B1010,'2-Kosten per locatie'!$A$14:$C$21,3,FALSE)</f>
        <v>0</v>
      </c>
      <c r="N1010" s="259">
        <f>IF(L1010&gt;0,L1010*I1010/P1010,0)*VLOOKUP(B1010,'2-Kosten per locatie'!$A$14:$C$21,3,FALSE)</f>
        <v>0</v>
      </c>
      <c r="O1010" s="332">
        <f>IF(K1010="nio",0,IF(K1010&gt;0,VLOOKUP(G1010,'3-Productie normen'!A:L,VLOOKUP(K1010,'3-Productie normen'!$B$34:$C$41,2,FALSE),FALSE)))</f>
        <v>0</v>
      </c>
      <c r="P1010" s="332">
        <f t="shared" si="47"/>
        <v>0</v>
      </c>
      <c r="Q1010" s="333" t="s">
        <v>1064</v>
      </c>
      <c r="S1010" s="334">
        <f t="shared" si="48"/>
        <v>0</v>
      </c>
    </row>
    <row r="1011" spans="1:19" ht="14.1" customHeight="1">
      <c r="A1011" s="74">
        <v>1011</v>
      </c>
      <c r="B1011" s="300" t="s">
        <v>37</v>
      </c>
      <c r="C1011" s="300" t="s">
        <v>1041</v>
      </c>
      <c r="D1011" s="86" t="s">
        <v>481</v>
      </c>
      <c r="E1011" s="256" t="s">
        <v>326</v>
      </c>
      <c r="F1011" s="86" t="s">
        <v>1046</v>
      </c>
      <c r="G1011" s="86" t="s">
        <v>61</v>
      </c>
      <c r="H1011" s="86" t="s">
        <v>145</v>
      </c>
      <c r="I1011" s="249">
        <v>10.88</v>
      </c>
      <c r="J1011" s="331">
        <f t="shared" si="46"/>
        <v>400</v>
      </c>
      <c r="K1011" s="260">
        <v>200</v>
      </c>
      <c r="L1011" s="260">
        <v>200</v>
      </c>
      <c r="M1011" s="259" t="e">
        <f>IF(K1011="nio",0,IF(K1011&gt;0,K1011*I1011/O1011,0))*VLOOKUP(B1011,'2-Kosten per locatie'!$A$14:$C$21,3,FALSE)</f>
        <v>#DIV/0!</v>
      </c>
      <c r="N1011" s="259" t="e">
        <f>IF(L1011&gt;0,L1011*I1011/P1011,0)*VLOOKUP(B1011,'2-Kosten per locatie'!$A$14:$C$21,3,FALSE)</f>
        <v>#DIV/0!</v>
      </c>
      <c r="O1011" s="332">
        <f>IF(K1011="nio",0,IF(K1011&gt;0,VLOOKUP(G1011,'3-Productie normen'!A:L,VLOOKUP(K1011,'3-Productie normen'!$B$34:$C$41,2,FALSE),FALSE)))</f>
        <v>0</v>
      </c>
      <c r="P1011" s="332">
        <f t="shared" si="47"/>
        <v>0</v>
      </c>
      <c r="Q1011" s="333"/>
      <c r="S1011" s="334">
        <f t="shared" si="48"/>
        <v>4352</v>
      </c>
    </row>
    <row r="1012" spans="1:19" ht="14.1" customHeight="1">
      <c r="A1012" s="74">
        <v>1012</v>
      </c>
      <c r="B1012" s="300" t="s">
        <v>37</v>
      </c>
      <c r="C1012" s="300" t="s">
        <v>1041</v>
      </c>
      <c r="D1012" s="86" t="s">
        <v>481</v>
      </c>
      <c r="E1012" s="256" t="s">
        <v>327</v>
      </c>
      <c r="F1012" s="86" t="s">
        <v>1069</v>
      </c>
      <c r="G1012" s="86" t="s">
        <v>66</v>
      </c>
      <c r="H1012" s="70" t="s">
        <v>113</v>
      </c>
      <c r="I1012" s="249">
        <v>91.05</v>
      </c>
      <c r="J1012" s="331">
        <f t="shared" si="46"/>
        <v>0</v>
      </c>
      <c r="K1012" s="260" t="s">
        <v>120</v>
      </c>
      <c r="L1012" s="260"/>
      <c r="M1012" s="259">
        <f>IF(K1012="nio",0,IF(K1012&gt;0,K1012*I1012/O1012,0))*VLOOKUP(B1012,'2-Kosten per locatie'!$A$14:$C$21,3,FALSE)</f>
        <v>0</v>
      </c>
      <c r="N1012" s="259">
        <f>IF(L1012&gt;0,L1012*I1012/P1012,0)*VLOOKUP(B1012,'2-Kosten per locatie'!$A$14:$C$21,3,FALSE)</f>
        <v>0</v>
      </c>
      <c r="O1012" s="332">
        <f>IF(K1012="nio",0,IF(K1012&gt;0,VLOOKUP(G1012,'3-Productie normen'!A:L,VLOOKUP(K1012,'3-Productie normen'!$B$34:$C$41,2,FALSE),FALSE)))</f>
        <v>0</v>
      </c>
      <c r="P1012" s="332">
        <f t="shared" si="47"/>
        <v>0</v>
      </c>
      <c r="Q1012" s="333" t="s">
        <v>1064</v>
      </c>
      <c r="S1012" s="334">
        <f t="shared" si="48"/>
        <v>0</v>
      </c>
    </row>
    <row r="1013" spans="1:19" ht="14.1" customHeight="1">
      <c r="A1013" s="74">
        <v>1013</v>
      </c>
      <c r="B1013" s="300" t="s">
        <v>37</v>
      </c>
      <c r="C1013" s="300" t="s">
        <v>1041</v>
      </c>
      <c r="D1013" s="86" t="s">
        <v>481</v>
      </c>
      <c r="E1013" s="256" t="s">
        <v>330</v>
      </c>
      <c r="F1013" s="86" t="s">
        <v>135</v>
      </c>
      <c r="G1013" s="86" t="s">
        <v>70</v>
      </c>
      <c r="H1013" s="86" t="s">
        <v>110</v>
      </c>
      <c r="I1013" s="249">
        <v>10.8</v>
      </c>
      <c r="J1013" s="331">
        <f t="shared" si="46"/>
        <v>120</v>
      </c>
      <c r="K1013" s="260">
        <v>120</v>
      </c>
      <c r="L1013" s="260"/>
      <c r="M1013" s="259" t="e">
        <f>IF(K1013="nio",0,IF(K1013&gt;0,K1013*I1013/O1013,0))*VLOOKUP(B1013,'2-Kosten per locatie'!$A$14:$C$21,3,FALSE)</f>
        <v>#DIV/0!</v>
      </c>
      <c r="N1013" s="259">
        <f>IF(L1013&gt;0,L1013*I1013/P1013,0)*VLOOKUP(B1013,'2-Kosten per locatie'!$A$14:$C$21,3,FALSE)</f>
        <v>0</v>
      </c>
      <c r="O1013" s="332">
        <f>IF(K1013="nio",0,IF(K1013&gt;0,VLOOKUP(G1013,'3-Productie normen'!A:L,VLOOKUP(K1013,'3-Productie normen'!$B$34:$C$41,2,FALSE),FALSE)))</f>
        <v>0</v>
      </c>
      <c r="P1013" s="332">
        <f t="shared" si="47"/>
        <v>0</v>
      </c>
      <c r="Q1013" s="333"/>
      <c r="S1013" s="334">
        <f t="shared" si="48"/>
        <v>1296</v>
      </c>
    </row>
    <row r="1014" spans="1:19" ht="14.1" customHeight="1">
      <c r="A1014" s="74">
        <v>1014</v>
      </c>
      <c r="B1014" s="300" t="s">
        <v>37</v>
      </c>
      <c r="C1014" s="300" t="s">
        <v>1041</v>
      </c>
      <c r="D1014" s="86" t="s">
        <v>481</v>
      </c>
      <c r="E1014" s="256" t="s">
        <v>331</v>
      </c>
      <c r="F1014" s="86" t="s">
        <v>1070</v>
      </c>
      <c r="G1014" s="86" t="s">
        <v>69</v>
      </c>
      <c r="H1014" s="70" t="s">
        <v>113</v>
      </c>
      <c r="I1014" s="249">
        <v>8.9499999999999993</v>
      </c>
      <c r="J1014" s="331">
        <f t="shared" si="46"/>
        <v>120</v>
      </c>
      <c r="K1014" s="260">
        <v>120</v>
      </c>
      <c r="L1014" s="260"/>
      <c r="M1014" s="259" t="e">
        <f>IF(K1014="nio",0,IF(K1014&gt;0,K1014*I1014/O1014,0))*VLOOKUP(B1014,'2-Kosten per locatie'!$A$14:$C$21,3,FALSE)</f>
        <v>#DIV/0!</v>
      </c>
      <c r="N1014" s="259">
        <f>IF(L1014&gt;0,L1014*I1014/P1014,0)*VLOOKUP(B1014,'2-Kosten per locatie'!$A$14:$C$21,3,FALSE)</f>
        <v>0</v>
      </c>
      <c r="O1014" s="332">
        <f>IF(K1014="nio",0,IF(K1014&gt;0,VLOOKUP(G1014,'3-Productie normen'!A:L,VLOOKUP(K1014,'3-Productie normen'!$B$34:$C$41,2,FALSE),FALSE)))</f>
        <v>0</v>
      </c>
      <c r="P1014" s="332">
        <f t="shared" si="47"/>
        <v>0</v>
      </c>
      <c r="Q1014" s="333"/>
      <c r="S1014" s="334">
        <f t="shared" si="48"/>
        <v>1074</v>
      </c>
    </row>
    <row r="1015" spans="1:19" ht="14.1" customHeight="1">
      <c r="A1015" s="74">
        <v>1015</v>
      </c>
      <c r="B1015" s="300" t="s">
        <v>37</v>
      </c>
      <c r="C1015" s="300" t="s">
        <v>1041</v>
      </c>
      <c r="D1015" s="86" t="s">
        <v>481</v>
      </c>
      <c r="E1015" s="256" t="s">
        <v>332</v>
      </c>
      <c r="F1015" s="86" t="s">
        <v>279</v>
      </c>
      <c r="G1015" s="86" t="s">
        <v>64</v>
      </c>
      <c r="H1015" s="70" t="s">
        <v>113</v>
      </c>
      <c r="I1015" s="249">
        <v>58.05</v>
      </c>
      <c r="J1015" s="331">
        <f t="shared" si="46"/>
        <v>0</v>
      </c>
      <c r="K1015" s="260" t="s">
        <v>120</v>
      </c>
      <c r="L1015" s="260"/>
      <c r="M1015" s="259">
        <f>IF(K1015="nio",0,IF(K1015&gt;0,K1015*I1015/O1015,0))*VLOOKUP(B1015,'2-Kosten per locatie'!$A$14:$C$21,3,FALSE)</f>
        <v>0</v>
      </c>
      <c r="N1015" s="259">
        <f>IF(L1015&gt;0,L1015*I1015/P1015,0)*VLOOKUP(B1015,'2-Kosten per locatie'!$A$14:$C$21,3,FALSE)</f>
        <v>0</v>
      </c>
      <c r="O1015" s="332">
        <f>IF(K1015="nio",0,IF(K1015&gt;0,VLOOKUP(G1015,'3-Productie normen'!A:L,VLOOKUP(K1015,'3-Productie normen'!$B$34:$C$41,2,FALSE),FALSE)))</f>
        <v>0</v>
      </c>
      <c r="P1015" s="332">
        <f t="shared" si="47"/>
        <v>0</v>
      </c>
      <c r="Q1015" s="333" t="s">
        <v>1064</v>
      </c>
      <c r="S1015" s="334">
        <f t="shared" si="48"/>
        <v>0</v>
      </c>
    </row>
    <row r="1016" spans="1:19" ht="14.1" customHeight="1">
      <c r="A1016" s="74">
        <v>1016</v>
      </c>
      <c r="B1016" s="300" t="s">
        <v>37</v>
      </c>
      <c r="C1016" s="300" t="s">
        <v>1041</v>
      </c>
      <c r="D1016" s="86" t="s">
        <v>481</v>
      </c>
      <c r="E1016" s="256" t="s">
        <v>335</v>
      </c>
      <c r="F1016" s="86" t="s">
        <v>135</v>
      </c>
      <c r="G1016" s="86" t="s">
        <v>70</v>
      </c>
      <c r="H1016" s="86" t="s">
        <v>110</v>
      </c>
      <c r="I1016" s="249">
        <v>9.8800000000000008</v>
      </c>
      <c r="J1016" s="331">
        <f t="shared" si="46"/>
        <v>120</v>
      </c>
      <c r="K1016" s="260">
        <v>120</v>
      </c>
      <c r="L1016" s="260"/>
      <c r="M1016" s="259" t="e">
        <f>IF(K1016="nio",0,IF(K1016&gt;0,K1016*I1016/O1016,0))*VLOOKUP(B1016,'2-Kosten per locatie'!$A$14:$C$21,3,FALSE)</f>
        <v>#DIV/0!</v>
      </c>
      <c r="N1016" s="259">
        <f>IF(L1016&gt;0,L1016*I1016/P1016,0)*VLOOKUP(B1016,'2-Kosten per locatie'!$A$14:$C$21,3,FALSE)</f>
        <v>0</v>
      </c>
      <c r="O1016" s="332">
        <f>IF(K1016="nio",0,IF(K1016&gt;0,VLOOKUP(G1016,'3-Productie normen'!A:L,VLOOKUP(K1016,'3-Productie normen'!$B$34:$C$41,2,FALSE),FALSE)))</f>
        <v>0</v>
      </c>
      <c r="P1016" s="332">
        <f t="shared" si="47"/>
        <v>0</v>
      </c>
      <c r="Q1016" s="333"/>
      <c r="S1016" s="334">
        <f t="shared" si="48"/>
        <v>1185.6000000000001</v>
      </c>
    </row>
    <row r="1017" spans="1:19" ht="14.1" customHeight="1">
      <c r="A1017" s="74">
        <v>1017</v>
      </c>
      <c r="B1017" s="300" t="s">
        <v>37</v>
      </c>
      <c r="C1017" s="300" t="s">
        <v>1041</v>
      </c>
      <c r="D1017" s="86" t="s">
        <v>481</v>
      </c>
      <c r="E1017" s="256" t="s">
        <v>340</v>
      </c>
      <c r="F1017" s="86" t="s">
        <v>122</v>
      </c>
      <c r="G1017" s="86" t="s">
        <v>59</v>
      </c>
      <c r="H1017" s="70" t="s">
        <v>113</v>
      </c>
      <c r="I1017" s="249">
        <v>25.6</v>
      </c>
      <c r="J1017" s="331">
        <f t="shared" si="46"/>
        <v>200</v>
      </c>
      <c r="K1017" s="260">
        <v>200</v>
      </c>
      <c r="L1017" s="260"/>
      <c r="M1017" s="259" t="e">
        <f>IF(K1017="nio",0,IF(K1017&gt;0,K1017*I1017/O1017,0))*VLOOKUP(B1017,'2-Kosten per locatie'!$A$14:$C$21,3,FALSE)</f>
        <v>#DIV/0!</v>
      </c>
      <c r="N1017" s="259">
        <f>IF(L1017&gt;0,L1017*I1017/P1017,0)*VLOOKUP(B1017,'2-Kosten per locatie'!$A$14:$C$21,3,FALSE)</f>
        <v>0</v>
      </c>
      <c r="O1017" s="332">
        <f>IF(K1017="nio",0,IF(K1017&gt;0,VLOOKUP(G1017,'3-Productie normen'!A:L,VLOOKUP(K1017,'3-Productie normen'!$B$34:$C$41,2,FALSE),FALSE)))</f>
        <v>0</v>
      </c>
      <c r="P1017" s="332">
        <f t="shared" si="47"/>
        <v>0</v>
      </c>
      <c r="Q1017" s="333"/>
      <c r="S1017" s="334">
        <f t="shared" si="48"/>
        <v>5120</v>
      </c>
    </row>
    <row r="1018" spans="1:19" ht="14.1" customHeight="1">
      <c r="A1018" s="74">
        <v>1018</v>
      </c>
      <c r="B1018" s="300" t="s">
        <v>37</v>
      </c>
      <c r="C1018" s="300" t="s">
        <v>1041</v>
      </c>
      <c r="D1018" s="86" t="s">
        <v>481</v>
      </c>
      <c r="E1018" s="256" t="s">
        <v>1071</v>
      </c>
      <c r="F1018" s="86" t="s">
        <v>122</v>
      </c>
      <c r="G1018" s="86" t="s">
        <v>59</v>
      </c>
      <c r="H1018" s="70" t="s">
        <v>113</v>
      </c>
      <c r="I1018" s="249">
        <v>65.28</v>
      </c>
      <c r="J1018" s="331">
        <f t="shared" si="46"/>
        <v>200</v>
      </c>
      <c r="K1018" s="260">
        <v>200</v>
      </c>
      <c r="L1018" s="260"/>
      <c r="M1018" s="259" t="e">
        <f>IF(K1018="nio",0,IF(K1018&gt;0,K1018*I1018/O1018,0))*VLOOKUP(B1018,'2-Kosten per locatie'!$A$14:$C$21,3,FALSE)</f>
        <v>#DIV/0!</v>
      </c>
      <c r="N1018" s="259">
        <f>IF(L1018&gt;0,L1018*I1018/P1018,0)*VLOOKUP(B1018,'2-Kosten per locatie'!$A$14:$C$21,3,FALSE)</f>
        <v>0</v>
      </c>
      <c r="O1018" s="332">
        <f>IF(K1018="nio",0,IF(K1018&gt;0,VLOOKUP(G1018,'3-Productie normen'!A:L,VLOOKUP(K1018,'3-Productie normen'!$B$34:$C$41,2,FALSE),FALSE)))</f>
        <v>0</v>
      </c>
      <c r="P1018" s="332">
        <f t="shared" si="47"/>
        <v>0</v>
      </c>
      <c r="Q1018" s="333"/>
      <c r="S1018" s="334">
        <f t="shared" si="48"/>
        <v>13056</v>
      </c>
    </row>
    <row r="1019" spans="1:19" ht="14.1" customHeight="1">
      <c r="A1019" s="74">
        <v>1019</v>
      </c>
      <c r="B1019" s="300" t="s">
        <v>37</v>
      </c>
      <c r="C1019" s="300" t="s">
        <v>1041</v>
      </c>
      <c r="D1019" s="86" t="s">
        <v>481</v>
      </c>
      <c r="E1019" s="256" t="s">
        <v>1072</v>
      </c>
      <c r="F1019" s="86" t="s">
        <v>122</v>
      </c>
      <c r="G1019" s="86" t="s">
        <v>59</v>
      </c>
      <c r="H1019" s="70" t="s">
        <v>113</v>
      </c>
      <c r="I1019" s="249">
        <v>11.11</v>
      </c>
      <c r="J1019" s="331">
        <f t="shared" si="46"/>
        <v>200</v>
      </c>
      <c r="K1019" s="260">
        <v>200</v>
      </c>
      <c r="L1019" s="260"/>
      <c r="M1019" s="259" t="e">
        <f>IF(K1019="nio",0,IF(K1019&gt;0,K1019*I1019/O1019,0))*VLOOKUP(B1019,'2-Kosten per locatie'!$A$14:$C$21,3,FALSE)</f>
        <v>#DIV/0!</v>
      </c>
      <c r="N1019" s="259">
        <f>IF(L1019&gt;0,L1019*I1019/P1019,0)*VLOOKUP(B1019,'2-Kosten per locatie'!$A$14:$C$21,3,FALSE)</f>
        <v>0</v>
      </c>
      <c r="O1019" s="332">
        <f>IF(K1019="nio",0,IF(K1019&gt;0,VLOOKUP(G1019,'3-Productie normen'!A:L,VLOOKUP(K1019,'3-Productie normen'!$B$34:$C$41,2,FALSE),FALSE)))</f>
        <v>0</v>
      </c>
      <c r="P1019" s="332">
        <f t="shared" si="47"/>
        <v>0</v>
      </c>
      <c r="Q1019" s="333"/>
      <c r="S1019" s="334">
        <f t="shared" si="48"/>
        <v>2222</v>
      </c>
    </row>
    <row r="1020" spans="1:19" ht="14.1" customHeight="1">
      <c r="A1020" s="74">
        <v>1020</v>
      </c>
      <c r="B1020" s="300" t="s">
        <v>37</v>
      </c>
      <c r="C1020" s="300" t="s">
        <v>1041</v>
      </c>
      <c r="D1020" s="86" t="s">
        <v>481</v>
      </c>
      <c r="E1020" s="256" t="s">
        <v>1073</v>
      </c>
      <c r="F1020" s="86" t="s">
        <v>803</v>
      </c>
      <c r="G1020" s="86" t="s">
        <v>76</v>
      </c>
      <c r="H1020" s="70" t="s">
        <v>113</v>
      </c>
      <c r="I1020" s="249">
        <v>0.81</v>
      </c>
      <c r="J1020" s="331">
        <f t="shared" si="46"/>
        <v>0</v>
      </c>
      <c r="K1020" s="260" t="s">
        <v>120</v>
      </c>
      <c r="L1020" s="260"/>
      <c r="M1020" s="259">
        <f>IF(K1020="nio",0,IF(K1020&gt;0,K1020*I1020/O1020,0))*VLOOKUP(B1020,'2-Kosten per locatie'!$A$14:$C$21,3,FALSE)</f>
        <v>0</v>
      </c>
      <c r="N1020" s="259">
        <f>IF(L1020&gt;0,L1020*I1020/P1020,0)*VLOOKUP(B1020,'2-Kosten per locatie'!$A$14:$C$21,3,FALSE)</f>
        <v>0</v>
      </c>
      <c r="O1020" s="332">
        <f>IF(K1020="nio",0,IF(K1020&gt;0,VLOOKUP(G1020,'3-Productie normen'!A:L,VLOOKUP(K1020,'3-Productie normen'!$B$34:$C$41,2,FALSE),FALSE)))</f>
        <v>0</v>
      </c>
      <c r="P1020" s="332">
        <f t="shared" si="47"/>
        <v>0</v>
      </c>
      <c r="Q1020" s="333"/>
      <c r="S1020" s="334">
        <f t="shared" si="48"/>
        <v>0</v>
      </c>
    </row>
    <row r="1021" spans="1:19" ht="14.1" customHeight="1">
      <c r="A1021" s="74">
        <v>1021</v>
      </c>
      <c r="B1021" s="300" t="s">
        <v>37</v>
      </c>
      <c r="C1021" s="300" t="s">
        <v>1041</v>
      </c>
      <c r="D1021" s="86" t="s">
        <v>481</v>
      </c>
      <c r="E1021" s="256" t="s">
        <v>1074</v>
      </c>
      <c r="F1021" s="86" t="s">
        <v>122</v>
      </c>
      <c r="G1021" s="86" t="s">
        <v>59</v>
      </c>
      <c r="H1021" s="70" t="s">
        <v>113</v>
      </c>
      <c r="I1021" s="249">
        <v>52.82</v>
      </c>
      <c r="J1021" s="331">
        <f t="shared" si="46"/>
        <v>200</v>
      </c>
      <c r="K1021" s="260">
        <v>200</v>
      </c>
      <c r="L1021" s="260"/>
      <c r="M1021" s="259" t="e">
        <f>IF(K1021="nio",0,IF(K1021&gt;0,K1021*I1021/O1021,0))*VLOOKUP(B1021,'2-Kosten per locatie'!$A$14:$C$21,3,FALSE)</f>
        <v>#DIV/0!</v>
      </c>
      <c r="N1021" s="259">
        <f>IF(L1021&gt;0,L1021*I1021/P1021,0)*VLOOKUP(B1021,'2-Kosten per locatie'!$A$14:$C$21,3,FALSE)</f>
        <v>0</v>
      </c>
      <c r="O1021" s="332">
        <f>IF(K1021="nio",0,IF(K1021&gt;0,VLOOKUP(G1021,'3-Productie normen'!A:L,VLOOKUP(K1021,'3-Productie normen'!$B$34:$C$41,2,FALSE),FALSE)))</f>
        <v>0</v>
      </c>
      <c r="P1021" s="332">
        <f t="shared" si="47"/>
        <v>0</v>
      </c>
      <c r="Q1021" s="333"/>
      <c r="S1021" s="334">
        <f t="shared" si="48"/>
        <v>10564</v>
      </c>
    </row>
    <row r="1022" spans="1:19" ht="14.1" customHeight="1">
      <c r="A1022" s="74">
        <v>1022</v>
      </c>
      <c r="B1022" s="300" t="s">
        <v>37</v>
      </c>
      <c r="C1022" s="300" t="s">
        <v>1041</v>
      </c>
      <c r="D1022" s="86" t="s">
        <v>481</v>
      </c>
      <c r="E1022" s="256" t="s">
        <v>1075</v>
      </c>
      <c r="F1022" s="86" t="s">
        <v>112</v>
      </c>
      <c r="G1022" s="86" t="s">
        <v>58</v>
      </c>
      <c r="H1022" s="70" t="s">
        <v>113</v>
      </c>
      <c r="I1022" s="249">
        <v>62.21</v>
      </c>
      <c r="J1022" s="331">
        <f t="shared" si="46"/>
        <v>200</v>
      </c>
      <c r="K1022" s="260">
        <v>200</v>
      </c>
      <c r="L1022" s="260"/>
      <c r="M1022" s="259" t="e">
        <f>IF(K1022="nio",0,IF(K1022&gt;0,K1022*I1022/O1022,0))*VLOOKUP(B1022,'2-Kosten per locatie'!$A$14:$C$21,3,FALSE)</f>
        <v>#DIV/0!</v>
      </c>
      <c r="N1022" s="259">
        <f>IF(L1022&gt;0,L1022*I1022/P1022,0)*VLOOKUP(B1022,'2-Kosten per locatie'!$A$14:$C$21,3,FALSE)</f>
        <v>0</v>
      </c>
      <c r="O1022" s="332">
        <f>IF(K1022="nio",0,IF(K1022&gt;0,VLOOKUP(G1022,'3-Productie normen'!A:L,VLOOKUP(K1022,'3-Productie normen'!$B$34:$C$41,2,FALSE),FALSE)))</f>
        <v>0</v>
      </c>
      <c r="P1022" s="332">
        <f t="shared" si="47"/>
        <v>0</v>
      </c>
      <c r="Q1022" s="333"/>
      <c r="S1022" s="334">
        <f t="shared" si="48"/>
        <v>12442</v>
      </c>
    </row>
    <row r="1023" spans="1:19" ht="14.1" customHeight="1">
      <c r="A1023" s="74">
        <v>1023</v>
      </c>
      <c r="B1023" s="300" t="s">
        <v>37</v>
      </c>
      <c r="C1023" s="300" t="s">
        <v>1041</v>
      </c>
      <c r="D1023" s="86" t="s">
        <v>481</v>
      </c>
      <c r="E1023" s="256" t="s">
        <v>1076</v>
      </c>
      <c r="F1023" s="86" t="s">
        <v>262</v>
      </c>
      <c r="G1023" s="86" t="s">
        <v>75</v>
      </c>
      <c r="H1023" s="86" t="s">
        <v>263</v>
      </c>
      <c r="I1023" s="249">
        <v>18.72</v>
      </c>
      <c r="J1023" s="331">
        <f t="shared" si="46"/>
        <v>0</v>
      </c>
      <c r="K1023" s="260" t="s">
        <v>120</v>
      </c>
      <c r="L1023" s="260"/>
      <c r="M1023" s="259">
        <f>IF(K1023="nio",0,IF(K1023&gt;0,K1023*I1023/O1023,0))*VLOOKUP(B1023,'2-Kosten per locatie'!$A$14:$C$21,3,FALSE)</f>
        <v>0</v>
      </c>
      <c r="N1023" s="259">
        <f>IF(L1023&gt;0,L1023*I1023/P1023,0)*VLOOKUP(B1023,'2-Kosten per locatie'!$A$14:$C$21,3,FALSE)</f>
        <v>0</v>
      </c>
      <c r="O1023" s="332">
        <f>IF(K1023="nio",0,IF(K1023&gt;0,VLOOKUP(G1023,'3-Productie normen'!A:L,VLOOKUP(K1023,'3-Productie normen'!$B$34:$C$41,2,FALSE),FALSE)))</f>
        <v>0</v>
      </c>
      <c r="P1023" s="332">
        <f t="shared" si="47"/>
        <v>0</v>
      </c>
      <c r="Q1023" s="333"/>
      <c r="S1023" s="334">
        <f t="shared" si="48"/>
        <v>0</v>
      </c>
    </row>
    <row r="1024" spans="1:19" ht="14.1" customHeight="1">
      <c r="A1024" s="74">
        <v>1024</v>
      </c>
      <c r="B1024" s="300" t="s">
        <v>37</v>
      </c>
      <c r="C1024" s="300" t="s">
        <v>1041</v>
      </c>
      <c r="D1024" s="86" t="s">
        <v>481</v>
      </c>
      <c r="E1024" s="256" t="s">
        <v>1077</v>
      </c>
      <c r="F1024" s="86" t="s">
        <v>262</v>
      </c>
      <c r="G1024" s="86" t="s">
        <v>75</v>
      </c>
      <c r="H1024" s="86" t="s">
        <v>263</v>
      </c>
      <c r="I1024" s="249">
        <v>19.07</v>
      </c>
      <c r="J1024" s="331">
        <f t="shared" si="46"/>
        <v>0</v>
      </c>
      <c r="K1024" s="260" t="s">
        <v>120</v>
      </c>
      <c r="L1024" s="260"/>
      <c r="M1024" s="259">
        <f>IF(K1024="nio",0,IF(K1024&gt;0,K1024*I1024/O1024,0))*VLOOKUP(B1024,'2-Kosten per locatie'!$A$14:$C$21,3,FALSE)</f>
        <v>0</v>
      </c>
      <c r="N1024" s="259">
        <f>IF(L1024&gt;0,L1024*I1024/P1024,0)*VLOOKUP(B1024,'2-Kosten per locatie'!$A$14:$C$21,3,FALSE)</f>
        <v>0</v>
      </c>
      <c r="O1024" s="332">
        <f>IF(K1024="nio",0,IF(K1024&gt;0,VLOOKUP(G1024,'3-Productie normen'!A:L,VLOOKUP(K1024,'3-Productie normen'!$B$34:$C$41,2,FALSE),FALSE)))</f>
        <v>0</v>
      </c>
      <c r="P1024" s="332">
        <f t="shared" si="47"/>
        <v>0</v>
      </c>
      <c r="Q1024" s="333"/>
      <c r="S1024" s="334">
        <f t="shared" si="48"/>
        <v>0</v>
      </c>
    </row>
    <row r="1025" spans="1:19" ht="14.1" customHeight="1">
      <c r="A1025" s="74">
        <v>1025</v>
      </c>
      <c r="B1025" s="300" t="s">
        <v>37</v>
      </c>
      <c r="C1025" s="300" t="s">
        <v>1041</v>
      </c>
      <c r="D1025" s="86" t="s">
        <v>481</v>
      </c>
      <c r="E1025" s="256" t="s">
        <v>1078</v>
      </c>
      <c r="F1025" s="86" t="s">
        <v>122</v>
      </c>
      <c r="G1025" s="86" t="s">
        <v>59</v>
      </c>
      <c r="H1025" s="70" t="s">
        <v>113</v>
      </c>
      <c r="I1025" s="249">
        <v>39.78</v>
      </c>
      <c r="J1025" s="331">
        <f t="shared" si="46"/>
        <v>200</v>
      </c>
      <c r="K1025" s="260">
        <v>200</v>
      </c>
      <c r="L1025" s="260"/>
      <c r="M1025" s="259" t="e">
        <f>IF(K1025="nio",0,IF(K1025&gt;0,K1025*I1025/O1025,0))*VLOOKUP(B1025,'2-Kosten per locatie'!$A$14:$C$21,3,FALSE)</f>
        <v>#DIV/0!</v>
      </c>
      <c r="N1025" s="259">
        <f>IF(L1025&gt;0,L1025*I1025/P1025,0)*VLOOKUP(B1025,'2-Kosten per locatie'!$A$14:$C$21,3,FALSE)</f>
        <v>0</v>
      </c>
      <c r="O1025" s="332">
        <f>IF(K1025="nio",0,IF(K1025&gt;0,VLOOKUP(G1025,'3-Productie normen'!A:L,VLOOKUP(K1025,'3-Productie normen'!$B$34:$C$41,2,FALSE),FALSE)))</f>
        <v>0</v>
      </c>
      <c r="P1025" s="332">
        <f t="shared" si="47"/>
        <v>0</v>
      </c>
      <c r="Q1025" s="333"/>
      <c r="S1025" s="334">
        <f t="shared" si="48"/>
        <v>7956</v>
      </c>
    </row>
    <row r="1026" spans="1:19" ht="14.1" customHeight="1">
      <c r="A1026" s="74">
        <v>1026</v>
      </c>
      <c r="B1026" s="300" t="s">
        <v>37</v>
      </c>
      <c r="C1026" s="300" t="s">
        <v>1041</v>
      </c>
      <c r="D1026" s="86" t="s">
        <v>481</v>
      </c>
      <c r="E1026" s="256" t="s">
        <v>1079</v>
      </c>
      <c r="F1026" s="86" t="s">
        <v>122</v>
      </c>
      <c r="G1026" s="86" t="s">
        <v>59</v>
      </c>
      <c r="H1026" s="70" t="s">
        <v>113</v>
      </c>
      <c r="I1026" s="249">
        <v>81.08</v>
      </c>
      <c r="J1026" s="331">
        <f t="shared" si="46"/>
        <v>200</v>
      </c>
      <c r="K1026" s="260">
        <v>200</v>
      </c>
      <c r="L1026" s="260"/>
      <c r="M1026" s="259" t="e">
        <f>IF(K1026="nio",0,IF(K1026&gt;0,K1026*I1026/O1026,0))*VLOOKUP(B1026,'2-Kosten per locatie'!$A$14:$C$21,3,FALSE)</f>
        <v>#DIV/0!</v>
      </c>
      <c r="N1026" s="259">
        <f>IF(L1026&gt;0,L1026*I1026/P1026,0)*VLOOKUP(B1026,'2-Kosten per locatie'!$A$14:$C$21,3,FALSE)</f>
        <v>0</v>
      </c>
      <c r="O1026" s="332">
        <f>IF(K1026="nio",0,IF(K1026&gt;0,VLOOKUP(G1026,'3-Productie normen'!A:L,VLOOKUP(K1026,'3-Productie normen'!$B$34:$C$41,2,FALSE),FALSE)))</f>
        <v>0</v>
      </c>
      <c r="P1026" s="332">
        <f t="shared" si="47"/>
        <v>0</v>
      </c>
      <c r="Q1026" s="333"/>
      <c r="S1026" s="334">
        <f t="shared" si="48"/>
        <v>16216</v>
      </c>
    </row>
    <row r="1027" spans="1:19" ht="14.1" customHeight="1">
      <c r="A1027" s="74">
        <v>1027</v>
      </c>
      <c r="B1027" s="300" t="s">
        <v>37</v>
      </c>
      <c r="C1027" s="300" t="s">
        <v>1041</v>
      </c>
      <c r="D1027" s="86" t="s">
        <v>481</v>
      </c>
      <c r="E1027" s="256" t="s">
        <v>1080</v>
      </c>
      <c r="F1027" s="86" t="s">
        <v>803</v>
      </c>
      <c r="G1027" s="86" t="s">
        <v>76</v>
      </c>
      <c r="H1027" s="70" t="s">
        <v>113</v>
      </c>
      <c r="I1027" s="249">
        <v>0.72</v>
      </c>
      <c r="J1027" s="331">
        <f t="shared" si="46"/>
        <v>0</v>
      </c>
      <c r="K1027" s="260" t="s">
        <v>120</v>
      </c>
      <c r="L1027" s="260"/>
      <c r="M1027" s="259">
        <f>IF(K1027="nio",0,IF(K1027&gt;0,K1027*I1027/O1027,0))*VLOOKUP(B1027,'2-Kosten per locatie'!$A$14:$C$21,3,FALSE)</f>
        <v>0</v>
      </c>
      <c r="N1027" s="259">
        <f>IF(L1027&gt;0,L1027*I1027/P1027,0)*VLOOKUP(B1027,'2-Kosten per locatie'!$A$14:$C$21,3,FALSE)</f>
        <v>0</v>
      </c>
      <c r="O1027" s="332">
        <f>IF(K1027="nio",0,IF(K1027&gt;0,VLOOKUP(G1027,'3-Productie normen'!A:L,VLOOKUP(K1027,'3-Productie normen'!$B$34:$C$41,2,FALSE),FALSE)))</f>
        <v>0</v>
      </c>
      <c r="P1027" s="332">
        <f t="shared" si="47"/>
        <v>0</v>
      </c>
      <c r="Q1027" s="333"/>
      <c r="S1027" s="334">
        <f t="shared" si="48"/>
        <v>0</v>
      </c>
    </row>
    <row r="1028" spans="1:19" ht="14.1" customHeight="1">
      <c r="A1028" s="74">
        <v>1028</v>
      </c>
      <c r="B1028" s="300" t="s">
        <v>37</v>
      </c>
      <c r="C1028" s="300" t="s">
        <v>1041</v>
      </c>
      <c r="D1028" s="86" t="s">
        <v>481</v>
      </c>
      <c r="E1028" s="256" t="s">
        <v>1081</v>
      </c>
      <c r="F1028" s="86" t="s">
        <v>139</v>
      </c>
      <c r="G1028" s="86" t="s">
        <v>58</v>
      </c>
      <c r="H1028" s="70" t="s">
        <v>113</v>
      </c>
      <c r="I1028" s="249">
        <v>23.3</v>
      </c>
      <c r="J1028" s="331">
        <f t="shared" si="46"/>
        <v>200</v>
      </c>
      <c r="K1028" s="260">
        <v>200</v>
      </c>
      <c r="L1028" s="260"/>
      <c r="M1028" s="259" t="e">
        <f>IF(K1028="nio",0,IF(K1028&gt;0,K1028*I1028/O1028,0))*VLOOKUP(B1028,'2-Kosten per locatie'!$A$14:$C$21,3,FALSE)</f>
        <v>#DIV/0!</v>
      </c>
      <c r="N1028" s="259">
        <f>IF(L1028&gt;0,L1028*I1028/P1028,0)*VLOOKUP(B1028,'2-Kosten per locatie'!$A$14:$C$21,3,FALSE)</f>
        <v>0</v>
      </c>
      <c r="O1028" s="332">
        <f>IF(K1028="nio",0,IF(K1028&gt;0,VLOOKUP(G1028,'3-Productie normen'!A:L,VLOOKUP(K1028,'3-Productie normen'!$B$34:$C$41,2,FALSE),FALSE)))</f>
        <v>0</v>
      </c>
      <c r="P1028" s="332">
        <f t="shared" si="47"/>
        <v>0</v>
      </c>
      <c r="Q1028" s="333"/>
      <c r="S1028" s="334">
        <f t="shared" si="48"/>
        <v>4660</v>
      </c>
    </row>
    <row r="1029" spans="1:19" ht="14.1" customHeight="1">
      <c r="A1029" s="74">
        <v>1029</v>
      </c>
      <c r="B1029" s="300" t="s">
        <v>37</v>
      </c>
      <c r="C1029" s="300" t="s">
        <v>1041</v>
      </c>
      <c r="D1029" s="86" t="s">
        <v>481</v>
      </c>
      <c r="E1029" s="256" t="s">
        <v>1082</v>
      </c>
      <c r="F1029" s="86" t="s">
        <v>122</v>
      </c>
      <c r="G1029" s="86" t="s">
        <v>59</v>
      </c>
      <c r="H1029" s="70" t="s">
        <v>113</v>
      </c>
      <c r="I1029" s="249">
        <v>58.09</v>
      </c>
      <c r="J1029" s="331">
        <f t="shared" si="46"/>
        <v>200</v>
      </c>
      <c r="K1029" s="260">
        <v>200</v>
      </c>
      <c r="L1029" s="260"/>
      <c r="M1029" s="259" t="e">
        <f>IF(K1029="nio",0,IF(K1029&gt;0,K1029*I1029/O1029,0))*VLOOKUP(B1029,'2-Kosten per locatie'!$A$14:$C$21,3,FALSE)</f>
        <v>#DIV/0!</v>
      </c>
      <c r="N1029" s="259">
        <f>IF(L1029&gt;0,L1029*I1029/P1029,0)*VLOOKUP(B1029,'2-Kosten per locatie'!$A$14:$C$21,3,FALSE)</f>
        <v>0</v>
      </c>
      <c r="O1029" s="332">
        <f>IF(K1029="nio",0,IF(K1029&gt;0,VLOOKUP(G1029,'3-Productie normen'!A:L,VLOOKUP(K1029,'3-Productie normen'!$B$34:$C$41,2,FALSE),FALSE)))</f>
        <v>0</v>
      </c>
      <c r="P1029" s="332">
        <f t="shared" si="47"/>
        <v>0</v>
      </c>
      <c r="Q1029" s="333"/>
      <c r="S1029" s="334">
        <f t="shared" si="48"/>
        <v>11618</v>
      </c>
    </row>
    <row r="1030" spans="1:19" ht="14.1" customHeight="1">
      <c r="A1030" s="74">
        <v>1030</v>
      </c>
      <c r="B1030" s="300" t="s">
        <v>37</v>
      </c>
      <c r="C1030" s="300" t="s">
        <v>1041</v>
      </c>
      <c r="D1030" s="86" t="s">
        <v>481</v>
      </c>
      <c r="E1030" s="256" t="s">
        <v>341</v>
      </c>
      <c r="F1030" s="86" t="s">
        <v>122</v>
      </c>
      <c r="G1030" s="86" t="s">
        <v>59</v>
      </c>
      <c r="H1030" s="70" t="s">
        <v>113</v>
      </c>
      <c r="I1030" s="249">
        <v>53.59</v>
      </c>
      <c r="J1030" s="331">
        <f t="shared" si="46"/>
        <v>200</v>
      </c>
      <c r="K1030" s="260">
        <v>200</v>
      </c>
      <c r="L1030" s="260"/>
      <c r="M1030" s="259" t="e">
        <f>IF(K1030="nio",0,IF(K1030&gt;0,K1030*I1030/O1030,0))*VLOOKUP(B1030,'2-Kosten per locatie'!$A$14:$C$21,3,FALSE)</f>
        <v>#DIV/0!</v>
      </c>
      <c r="N1030" s="259">
        <f>IF(L1030&gt;0,L1030*I1030/P1030,0)*VLOOKUP(B1030,'2-Kosten per locatie'!$A$14:$C$21,3,FALSE)</f>
        <v>0</v>
      </c>
      <c r="O1030" s="332">
        <f>IF(K1030="nio",0,IF(K1030&gt;0,VLOOKUP(G1030,'3-Productie normen'!A:L,VLOOKUP(K1030,'3-Productie normen'!$B$34:$C$41,2,FALSE),FALSE)))</f>
        <v>0</v>
      </c>
      <c r="P1030" s="332">
        <f t="shared" si="47"/>
        <v>0</v>
      </c>
      <c r="Q1030" s="333"/>
      <c r="S1030" s="334">
        <f t="shared" si="48"/>
        <v>10718</v>
      </c>
    </row>
    <row r="1031" spans="1:19" ht="14.1" customHeight="1">
      <c r="A1031" s="74">
        <v>1031</v>
      </c>
      <c r="B1031" s="300" t="s">
        <v>37</v>
      </c>
      <c r="C1031" s="300" t="s">
        <v>1041</v>
      </c>
      <c r="D1031" s="86" t="s">
        <v>481</v>
      </c>
      <c r="E1031" s="256" t="s">
        <v>1083</v>
      </c>
      <c r="F1031" s="86" t="s">
        <v>122</v>
      </c>
      <c r="G1031" s="86" t="s">
        <v>59</v>
      </c>
      <c r="H1031" s="70" t="s">
        <v>113</v>
      </c>
      <c r="I1031" s="249">
        <v>67.010000000000005</v>
      </c>
      <c r="J1031" s="331">
        <f t="shared" si="46"/>
        <v>200</v>
      </c>
      <c r="K1031" s="260">
        <v>200</v>
      </c>
      <c r="L1031" s="260"/>
      <c r="M1031" s="259" t="e">
        <f>IF(K1031="nio",0,IF(K1031&gt;0,K1031*I1031/O1031,0))*VLOOKUP(B1031,'2-Kosten per locatie'!$A$14:$C$21,3,FALSE)</f>
        <v>#DIV/0!</v>
      </c>
      <c r="N1031" s="259">
        <f>IF(L1031&gt;0,L1031*I1031/P1031,0)*VLOOKUP(B1031,'2-Kosten per locatie'!$A$14:$C$21,3,FALSE)</f>
        <v>0</v>
      </c>
      <c r="O1031" s="332">
        <f>IF(K1031="nio",0,IF(K1031&gt;0,VLOOKUP(G1031,'3-Productie normen'!A:L,VLOOKUP(K1031,'3-Productie normen'!$B$34:$C$41,2,FALSE),FALSE)))</f>
        <v>0</v>
      </c>
      <c r="P1031" s="332">
        <f t="shared" si="47"/>
        <v>0</v>
      </c>
      <c r="Q1031" s="333"/>
      <c r="S1031" s="334">
        <f t="shared" si="48"/>
        <v>13402.000000000002</v>
      </c>
    </row>
    <row r="1032" spans="1:19" ht="14.1" customHeight="1">
      <c r="A1032" s="74">
        <v>1032</v>
      </c>
      <c r="B1032" s="300" t="s">
        <v>37</v>
      </c>
      <c r="C1032" s="300" t="s">
        <v>1041</v>
      </c>
      <c r="D1032" s="86" t="s">
        <v>481</v>
      </c>
      <c r="E1032" s="256" t="s">
        <v>1084</v>
      </c>
      <c r="F1032" s="86" t="s">
        <v>112</v>
      </c>
      <c r="G1032" s="86" t="s">
        <v>58</v>
      </c>
      <c r="H1032" s="70" t="s">
        <v>113</v>
      </c>
      <c r="I1032" s="249">
        <v>11.01</v>
      </c>
      <c r="J1032" s="331">
        <f t="shared" si="46"/>
        <v>200</v>
      </c>
      <c r="K1032" s="260">
        <v>200</v>
      </c>
      <c r="L1032" s="260"/>
      <c r="M1032" s="259" t="e">
        <f>IF(K1032="nio",0,IF(K1032&gt;0,K1032*I1032/O1032,0))*VLOOKUP(B1032,'2-Kosten per locatie'!$A$14:$C$21,3,FALSE)</f>
        <v>#DIV/0!</v>
      </c>
      <c r="N1032" s="259">
        <f>IF(L1032&gt;0,L1032*I1032/P1032,0)*VLOOKUP(B1032,'2-Kosten per locatie'!$A$14:$C$21,3,FALSE)</f>
        <v>0</v>
      </c>
      <c r="O1032" s="332">
        <f>IF(K1032="nio",0,IF(K1032&gt;0,VLOOKUP(G1032,'3-Productie normen'!A:L,VLOOKUP(K1032,'3-Productie normen'!$B$34:$C$41,2,FALSE),FALSE)))</f>
        <v>0</v>
      </c>
      <c r="P1032" s="332">
        <f t="shared" si="47"/>
        <v>0</v>
      </c>
      <c r="Q1032" s="333"/>
      <c r="S1032" s="334">
        <f t="shared" si="48"/>
        <v>2202</v>
      </c>
    </row>
    <row r="1033" spans="1:19" ht="14.1" customHeight="1">
      <c r="A1033" s="74">
        <v>1033</v>
      </c>
      <c r="B1033" s="300" t="s">
        <v>37</v>
      </c>
      <c r="C1033" s="300" t="s">
        <v>1041</v>
      </c>
      <c r="D1033" s="86" t="s">
        <v>481</v>
      </c>
      <c r="E1033" s="256" t="s">
        <v>1085</v>
      </c>
      <c r="F1033" s="86" t="s">
        <v>112</v>
      </c>
      <c r="G1033" s="86" t="s">
        <v>58</v>
      </c>
      <c r="H1033" s="70" t="s">
        <v>113</v>
      </c>
      <c r="I1033" s="249">
        <v>11.01</v>
      </c>
      <c r="J1033" s="331">
        <f t="shared" si="46"/>
        <v>200</v>
      </c>
      <c r="K1033" s="260">
        <v>200</v>
      </c>
      <c r="L1033" s="260"/>
      <c r="M1033" s="259" t="e">
        <f>IF(K1033="nio",0,IF(K1033&gt;0,K1033*I1033/O1033,0))*VLOOKUP(B1033,'2-Kosten per locatie'!$A$14:$C$21,3,FALSE)</f>
        <v>#DIV/0!</v>
      </c>
      <c r="N1033" s="259">
        <f>IF(L1033&gt;0,L1033*I1033/P1033,0)*VLOOKUP(B1033,'2-Kosten per locatie'!$A$14:$C$21,3,FALSE)</f>
        <v>0</v>
      </c>
      <c r="O1033" s="332">
        <f>IF(K1033="nio",0,IF(K1033&gt;0,VLOOKUP(G1033,'3-Productie normen'!A:L,VLOOKUP(K1033,'3-Productie normen'!$B$34:$C$41,2,FALSE),FALSE)))</f>
        <v>0</v>
      </c>
      <c r="P1033" s="332">
        <f t="shared" si="47"/>
        <v>0</v>
      </c>
      <c r="Q1033" s="333"/>
      <c r="S1033" s="334">
        <f t="shared" si="48"/>
        <v>2202</v>
      </c>
    </row>
    <row r="1034" spans="1:19" ht="14.1" customHeight="1">
      <c r="A1034" s="74">
        <v>1034</v>
      </c>
      <c r="B1034" s="300" t="s">
        <v>37</v>
      </c>
      <c r="C1034" s="300" t="s">
        <v>1041</v>
      </c>
      <c r="D1034" s="86" t="s">
        <v>481</v>
      </c>
      <c r="E1034" s="256" t="s">
        <v>1086</v>
      </c>
      <c r="F1034" s="86" t="s">
        <v>803</v>
      </c>
      <c r="G1034" s="86" t="s">
        <v>76</v>
      </c>
      <c r="H1034" s="70" t="s">
        <v>113</v>
      </c>
      <c r="I1034" s="249">
        <v>0.63</v>
      </c>
      <c r="J1034" s="331">
        <f t="shared" ref="J1034:J1097" si="49">SUM(K1034:L1034)</f>
        <v>0</v>
      </c>
      <c r="K1034" s="260" t="s">
        <v>120</v>
      </c>
      <c r="L1034" s="260"/>
      <c r="M1034" s="259">
        <f>IF(K1034="nio",0,IF(K1034&gt;0,K1034*I1034/O1034,0))*VLOOKUP(B1034,'2-Kosten per locatie'!$A$14:$C$21,3,FALSE)</f>
        <v>0</v>
      </c>
      <c r="N1034" s="259">
        <f>IF(L1034&gt;0,L1034*I1034/P1034,0)*VLOOKUP(B1034,'2-Kosten per locatie'!$A$14:$C$21,3,FALSE)</f>
        <v>0</v>
      </c>
      <c r="O1034" s="332">
        <f>IF(K1034="nio",0,IF(K1034&gt;0,VLOOKUP(G1034,'3-Productie normen'!A:L,VLOOKUP(K1034,'3-Productie normen'!$B$34:$C$41,2,FALSE),FALSE)))</f>
        <v>0</v>
      </c>
      <c r="P1034" s="332">
        <f t="shared" ref="P1034:P1097" si="50">IF(L1034&gt;0,O1034*$P$8,0)</f>
        <v>0</v>
      </c>
      <c r="Q1034" s="333"/>
      <c r="S1034" s="334">
        <f t="shared" si="48"/>
        <v>0</v>
      </c>
    </row>
    <row r="1035" spans="1:19" ht="14.1" customHeight="1">
      <c r="A1035" s="74">
        <v>1035</v>
      </c>
      <c r="B1035" s="300" t="s">
        <v>37</v>
      </c>
      <c r="C1035" s="300" t="s">
        <v>1041</v>
      </c>
      <c r="D1035" s="86" t="s">
        <v>481</v>
      </c>
      <c r="E1035" s="256" t="s">
        <v>342</v>
      </c>
      <c r="F1035" s="86" t="s">
        <v>139</v>
      </c>
      <c r="G1035" s="86" t="s">
        <v>58</v>
      </c>
      <c r="H1035" s="70" t="s">
        <v>113</v>
      </c>
      <c r="I1035" s="249">
        <v>22.68</v>
      </c>
      <c r="J1035" s="331">
        <f t="shared" si="49"/>
        <v>200</v>
      </c>
      <c r="K1035" s="260">
        <v>200</v>
      </c>
      <c r="L1035" s="260"/>
      <c r="M1035" s="259" t="e">
        <f>IF(K1035="nio",0,IF(K1035&gt;0,K1035*I1035/O1035,0))*VLOOKUP(B1035,'2-Kosten per locatie'!$A$14:$C$21,3,FALSE)</f>
        <v>#DIV/0!</v>
      </c>
      <c r="N1035" s="259">
        <f>IF(L1035&gt;0,L1035*I1035/P1035,0)*VLOOKUP(B1035,'2-Kosten per locatie'!$A$14:$C$21,3,FALSE)</f>
        <v>0</v>
      </c>
      <c r="O1035" s="332">
        <f>IF(K1035="nio",0,IF(K1035&gt;0,VLOOKUP(G1035,'3-Productie normen'!A:L,VLOOKUP(K1035,'3-Productie normen'!$B$34:$C$41,2,FALSE),FALSE)))</f>
        <v>0</v>
      </c>
      <c r="P1035" s="332">
        <f t="shared" si="50"/>
        <v>0</v>
      </c>
      <c r="Q1035" s="333"/>
      <c r="S1035" s="334">
        <f t="shared" si="48"/>
        <v>4536</v>
      </c>
    </row>
    <row r="1036" spans="1:19" ht="14.1" customHeight="1">
      <c r="A1036" s="74">
        <v>1036</v>
      </c>
      <c r="B1036" s="300" t="s">
        <v>37</v>
      </c>
      <c r="C1036" s="300" t="s">
        <v>1041</v>
      </c>
      <c r="D1036" s="86" t="s">
        <v>495</v>
      </c>
      <c r="E1036" s="256" t="s">
        <v>376</v>
      </c>
      <c r="F1036" s="86" t="s">
        <v>135</v>
      </c>
      <c r="G1036" s="86" t="s">
        <v>70</v>
      </c>
      <c r="H1036" s="86" t="s">
        <v>110</v>
      </c>
      <c r="I1036" s="249">
        <v>14.5</v>
      </c>
      <c r="J1036" s="331">
        <f t="shared" si="49"/>
        <v>120</v>
      </c>
      <c r="K1036" s="260">
        <v>120</v>
      </c>
      <c r="L1036" s="260"/>
      <c r="M1036" s="259" t="e">
        <f>IF(K1036="nio",0,IF(K1036&gt;0,K1036*I1036/O1036,0))*VLOOKUP(B1036,'2-Kosten per locatie'!$A$14:$C$21,3,FALSE)</f>
        <v>#DIV/0!</v>
      </c>
      <c r="N1036" s="259">
        <f>IF(L1036&gt;0,L1036*I1036/P1036,0)*VLOOKUP(B1036,'2-Kosten per locatie'!$A$14:$C$21,3,FALSE)</f>
        <v>0</v>
      </c>
      <c r="O1036" s="332">
        <f>IF(K1036="nio",0,IF(K1036&gt;0,VLOOKUP(G1036,'3-Productie normen'!A:L,VLOOKUP(K1036,'3-Productie normen'!$B$34:$C$41,2,FALSE),FALSE)))</f>
        <v>0</v>
      </c>
      <c r="P1036" s="332">
        <f t="shared" si="50"/>
        <v>0</v>
      </c>
      <c r="Q1036" s="333"/>
      <c r="S1036" s="334">
        <f t="shared" si="48"/>
        <v>1740</v>
      </c>
    </row>
    <row r="1037" spans="1:19" ht="14.1" customHeight="1">
      <c r="A1037" s="74">
        <v>1037</v>
      </c>
      <c r="B1037" s="300" t="s">
        <v>37</v>
      </c>
      <c r="C1037" s="300" t="s">
        <v>1041</v>
      </c>
      <c r="D1037" s="86" t="s">
        <v>495</v>
      </c>
      <c r="E1037" s="256" t="s">
        <v>1087</v>
      </c>
      <c r="F1037" s="86" t="s">
        <v>194</v>
      </c>
      <c r="G1037" s="86" t="s">
        <v>65</v>
      </c>
      <c r="H1037" s="70" t="s">
        <v>113</v>
      </c>
      <c r="I1037" s="249">
        <v>64.39</v>
      </c>
      <c r="J1037" s="331">
        <f t="shared" si="49"/>
        <v>120</v>
      </c>
      <c r="K1037" s="260">
        <v>120</v>
      </c>
      <c r="L1037" s="260"/>
      <c r="M1037" s="259" t="e">
        <f>IF(K1037="nio",0,IF(K1037&gt;0,K1037*I1037/O1037,0))*VLOOKUP(B1037,'2-Kosten per locatie'!$A$14:$C$21,3,FALSE)</f>
        <v>#DIV/0!</v>
      </c>
      <c r="N1037" s="259">
        <f>IF(L1037&gt;0,L1037*I1037/P1037,0)*VLOOKUP(B1037,'2-Kosten per locatie'!$A$14:$C$21,3,FALSE)</f>
        <v>0</v>
      </c>
      <c r="O1037" s="332">
        <f>IF(K1037="nio",0,IF(K1037&gt;0,VLOOKUP(G1037,'3-Productie normen'!A:L,VLOOKUP(K1037,'3-Productie normen'!$B$34:$C$41,2,FALSE),FALSE)))</f>
        <v>0</v>
      </c>
      <c r="P1037" s="332">
        <f t="shared" si="50"/>
        <v>0</v>
      </c>
      <c r="Q1037" s="333"/>
      <c r="S1037" s="334">
        <f t="shared" si="48"/>
        <v>7726.8</v>
      </c>
    </row>
    <row r="1038" spans="1:19" ht="14.1" customHeight="1">
      <c r="A1038" s="74">
        <v>1038</v>
      </c>
      <c r="B1038" s="300" t="s">
        <v>37</v>
      </c>
      <c r="C1038" s="300" t="s">
        <v>1041</v>
      </c>
      <c r="D1038" s="86" t="s">
        <v>495</v>
      </c>
      <c r="E1038" s="256" t="s">
        <v>377</v>
      </c>
      <c r="F1038" s="86" t="s">
        <v>194</v>
      </c>
      <c r="G1038" s="86" t="s">
        <v>65</v>
      </c>
      <c r="H1038" s="70" t="s">
        <v>113</v>
      </c>
      <c r="I1038" s="249">
        <v>59.6</v>
      </c>
      <c r="J1038" s="331">
        <f t="shared" si="49"/>
        <v>120</v>
      </c>
      <c r="K1038" s="260">
        <v>120</v>
      </c>
      <c r="L1038" s="260"/>
      <c r="M1038" s="259" t="e">
        <f>IF(K1038="nio",0,IF(K1038&gt;0,K1038*I1038/O1038,0))*VLOOKUP(B1038,'2-Kosten per locatie'!$A$14:$C$21,3,FALSE)</f>
        <v>#DIV/0!</v>
      </c>
      <c r="N1038" s="259">
        <f>IF(L1038&gt;0,L1038*I1038/P1038,0)*VLOOKUP(B1038,'2-Kosten per locatie'!$A$14:$C$21,3,FALSE)</f>
        <v>0</v>
      </c>
      <c r="O1038" s="332">
        <f>IF(K1038="nio",0,IF(K1038&gt;0,VLOOKUP(G1038,'3-Productie normen'!A:L,VLOOKUP(K1038,'3-Productie normen'!$B$34:$C$41,2,FALSE),FALSE)))</f>
        <v>0</v>
      </c>
      <c r="P1038" s="332">
        <f t="shared" si="50"/>
        <v>0</v>
      </c>
      <c r="Q1038" s="333"/>
      <c r="S1038" s="334">
        <f t="shared" si="48"/>
        <v>7152</v>
      </c>
    </row>
    <row r="1039" spans="1:19" ht="14.1" customHeight="1">
      <c r="A1039" s="74">
        <v>1039</v>
      </c>
      <c r="B1039" s="300" t="s">
        <v>37</v>
      </c>
      <c r="C1039" s="300" t="s">
        <v>1041</v>
      </c>
      <c r="D1039" s="86" t="s">
        <v>495</v>
      </c>
      <c r="E1039" s="256" t="s">
        <v>378</v>
      </c>
      <c r="F1039" s="86" t="s">
        <v>194</v>
      </c>
      <c r="G1039" s="86" t="s">
        <v>65</v>
      </c>
      <c r="H1039" s="70" t="s">
        <v>113</v>
      </c>
      <c r="I1039" s="249">
        <v>59.6</v>
      </c>
      <c r="J1039" s="331">
        <f t="shared" si="49"/>
        <v>120</v>
      </c>
      <c r="K1039" s="260">
        <v>120</v>
      </c>
      <c r="L1039" s="260"/>
      <c r="M1039" s="259" t="e">
        <f>IF(K1039="nio",0,IF(K1039&gt;0,K1039*I1039/O1039,0))*VLOOKUP(B1039,'2-Kosten per locatie'!$A$14:$C$21,3,FALSE)</f>
        <v>#DIV/0!</v>
      </c>
      <c r="N1039" s="259">
        <f>IF(L1039&gt;0,L1039*I1039/P1039,0)*VLOOKUP(B1039,'2-Kosten per locatie'!$A$14:$C$21,3,FALSE)</f>
        <v>0</v>
      </c>
      <c r="O1039" s="332">
        <f>IF(K1039="nio",0,IF(K1039&gt;0,VLOOKUP(G1039,'3-Productie normen'!A:L,VLOOKUP(K1039,'3-Productie normen'!$B$34:$C$41,2,FALSE),FALSE)))</f>
        <v>0</v>
      </c>
      <c r="P1039" s="332">
        <f t="shared" si="50"/>
        <v>0</v>
      </c>
      <c r="Q1039" s="333"/>
      <c r="S1039" s="334">
        <f t="shared" si="48"/>
        <v>7152</v>
      </c>
    </row>
    <row r="1040" spans="1:19" ht="14.1" customHeight="1">
      <c r="A1040" s="74">
        <v>1040</v>
      </c>
      <c r="B1040" s="300" t="s">
        <v>37</v>
      </c>
      <c r="C1040" s="300" t="s">
        <v>1041</v>
      </c>
      <c r="D1040" s="86" t="s">
        <v>495</v>
      </c>
      <c r="E1040" s="256" t="s">
        <v>379</v>
      </c>
      <c r="F1040" s="86" t="s">
        <v>1051</v>
      </c>
      <c r="G1040" s="86" t="s">
        <v>61</v>
      </c>
      <c r="H1040" s="86" t="s">
        <v>145</v>
      </c>
      <c r="I1040" s="249">
        <v>13.9</v>
      </c>
      <c r="J1040" s="331">
        <f t="shared" si="49"/>
        <v>400</v>
      </c>
      <c r="K1040" s="260">
        <v>200</v>
      </c>
      <c r="L1040" s="260">
        <v>200</v>
      </c>
      <c r="M1040" s="259" t="e">
        <f>IF(K1040="nio",0,IF(K1040&gt;0,K1040*I1040/O1040,0))*VLOOKUP(B1040,'2-Kosten per locatie'!$A$14:$C$21,3,FALSE)</f>
        <v>#DIV/0!</v>
      </c>
      <c r="N1040" s="259" t="e">
        <f>IF(L1040&gt;0,L1040*I1040/P1040,0)*VLOOKUP(B1040,'2-Kosten per locatie'!$A$14:$C$21,3,FALSE)</f>
        <v>#DIV/0!</v>
      </c>
      <c r="O1040" s="332">
        <f>IF(K1040="nio",0,IF(K1040&gt;0,VLOOKUP(G1040,'3-Productie normen'!A:L,VLOOKUP(K1040,'3-Productie normen'!$B$34:$C$41,2,FALSE),FALSE)))</f>
        <v>0</v>
      </c>
      <c r="P1040" s="332">
        <f t="shared" si="50"/>
        <v>0</v>
      </c>
      <c r="Q1040" s="333"/>
      <c r="S1040" s="334">
        <f t="shared" si="48"/>
        <v>5560</v>
      </c>
    </row>
    <row r="1041" spans="1:19" ht="14.1" customHeight="1">
      <c r="A1041" s="74">
        <v>1041</v>
      </c>
      <c r="B1041" s="300" t="s">
        <v>37</v>
      </c>
      <c r="C1041" s="300" t="s">
        <v>1041</v>
      </c>
      <c r="D1041" s="86" t="s">
        <v>495</v>
      </c>
      <c r="E1041" s="256" t="s">
        <v>1088</v>
      </c>
      <c r="F1041" s="86" t="s">
        <v>267</v>
      </c>
      <c r="G1041" s="86" t="s">
        <v>75</v>
      </c>
      <c r="H1041" s="86" t="s">
        <v>263</v>
      </c>
      <c r="I1041" s="249">
        <v>4.71</v>
      </c>
      <c r="J1041" s="331">
        <f t="shared" si="49"/>
        <v>0</v>
      </c>
      <c r="K1041" s="260" t="s">
        <v>120</v>
      </c>
      <c r="L1041" s="260"/>
      <c r="M1041" s="259">
        <f>IF(K1041="nio",0,IF(K1041&gt;0,K1041*I1041/O1041,0))*VLOOKUP(B1041,'2-Kosten per locatie'!$A$14:$C$21,3,FALSE)</f>
        <v>0</v>
      </c>
      <c r="N1041" s="259">
        <f>IF(L1041&gt;0,L1041*I1041/P1041,0)*VLOOKUP(B1041,'2-Kosten per locatie'!$A$14:$C$21,3,FALSE)</f>
        <v>0</v>
      </c>
      <c r="O1041" s="332">
        <f>IF(K1041="nio",0,IF(K1041&gt;0,VLOOKUP(G1041,'3-Productie normen'!A:L,VLOOKUP(K1041,'3-Productie normen'!$B$34:$C$41,2,FALSE),FALSE)))</f>
        <v>0</v>
      </c>
      <c r="P1041" s="332">
        <f t="shared" si="50"/>
        <v>0</v>
      </c>
      <c r="Q1041" s="333"/>
      <c r="S1041" s="334">
        <f t="shared" si="48"/>
        <v>0</v>
      </c>
    </row>
    <row r="1042" spans="1:19" ht="14.1" customHeight="1">
      <c r="A1042" s="74">
        <v>1042</v>
      </c>
      <c r="B1042" s="300" t="s">
        <v>37</v>
      </c>
      <c r="C1042" s="300" t="s">
        <v>1041</v>
      </c>
      <c r="D1042" s="86" t="s">
        <v>495</v>
      </c>
      <c r="E1042" s="256" t="s">
        <v>1089</v>
      </c>
      <c r="F1042" s="86" t="s">
        <v>1049</v>
      </c>
      <c r="G1042" s="86" t="s">
        <v>60</v>
      </c>
      <c r="H1042" s="70" t="s">
        <v>113</v>
      </c>
      <c r="I1042" s="249">
        <v>84.14</v>
      </c>
      <c r="J1042" s="331">
        <f t="shared" si="49"/>
        <v>400</v>
      </c>
      <c r="K1042" s="260">
        <v>200</v>
      </c>
      <c r="L1042" s="260">
        <v>200</v>
      </c>
      <c r="M1042" s="259" t="e">
        <f>IF(K1042="nio",0,IF(K1042&gt;0,K1042*I1042/O1042,0))*VLOOKUP(B1042,'2-Kosten per locatie'!$A$14:$C$21,3,FALSE)</f>
        <v>#DIV/0!</v>
      </c>
      <c r="N1042" s="259" t="e">
        <f>IF(L1042&gt;0,L1042*I1042/P1042,0)*VLOOKUP(B1042,'2-Kosten per locatie'!$A$14:$C$21,3,FALSE)</f>
        <v>#DIV/0!</v>
      </c>
      <c r="O1042" s="332">
        <f>IF(K1042="nio",0,IF(K1042&gt;0,VLOOKUP(G1042,'3-Productie normen'!A:L,VLOOKUP(K1042,'3-Productie normen'!$B$34:$C$41,2,FALSE),FALSE)))</f>
        <v>0</v>
      </c>
      <c r="P1042" s="332">
        <f t="shared" si="50"/>
        <v>0</v>
      </c>
      <c r="Q1042" s="333"/>
      <c r="S1042" s="334">
        <f t="shared" si="48"/>
        <v>33656</v>
      </c>
    </row>
    <row r="1043" spans="1:19" ht="14.1" customHeight="1">
      <c r="A1043" s="74">
        <v>1043</v>
      </c>
      <c r="B1043" s="300" t="s">
        <v>37</v>
      </c>
      <c r="C1043" s="300" t="s">
        <v>1041</v>
      </c>
      <c r="D1043" s="86" t="s">
        <v>495</v>
      </c>
      <c r="E1043" s="256" t="s">
        <v>1090</v>
      </c>
      <c r="F1043" s="86" t="s">
        <v>207</v>
      </c>
      <c r="G1043" s="86" t="s">
        <v>74</v>
      </c>
      <c r="H1043" s="70" t="s">
        <v>113</v>
      </c>
      <c r="I1043" s="249">
        <v>4.78</v>
      </c>
      <c r="J1043" s="331">
        <f t="shared" si="49"/>
        <v>0</v>
      </c>
      <c r="K1043" s="260" t="s">
        <v>120</v>
      </c>
      <c r="L1043" s="260"/>
      <c r="M1043" s="259">
        <f>IF(K1043="nio",0,IF(K1043&gt;0,K1043*I1043/O1043,0))*VLOOKUP(B1043,'2-Kosten per locatie'!$A$14:$C$21,3,FALSE)</f>
        <v>0</v>
      </c>
      <c r="N1043" s="259">
        <f>IF(L1043&gt;0,L1043*I1043/P1043,0)*VLOOKUP(B1043,'2-Kosten per locatie'!$A$14:$C$21,3,FALSE)</f>
        <v>0</v>
      </c>
      <c r="O1043" s="332">
        <f>IF(K1043="nio",0,IF(K1043&gt;0,VLOOKUP(G1043,'3-Productie normen'!A:L,VLOOKUP(K1043,'3-Productie normen'!$B$34:$C$41,2,FALSE),FALSE)))</f>
        <v>0</v>
      </c>
      <c r="P1043" s="332">
        <f t="shared" si="50"/>
        <v>0</v>
      </c>
      <c r="Q1043" s="333"/>
      <c r="S1043" s="334">
        <f t="shared" si="48"/>
        <v>0</v>
      </c>
    </row>
    <row r="1044" spans="1:19" ht="14.1" customHeight="1">
      <c r="A1044" s="74">
        <v>1044</v>
      </c>
      <c r="B1044" s="300" t="s">
        <v>37</v>
      </c>
      <c r="C1044" s="300" t="s">
        <v>1041</v>
      </c>
      <c r="D1044" s="86" t="s">
        <v>495</v>
      </c>
      <c r="E1044" s="256" t="s">
        <v>383</v>
      </c>
      <c r="F1044" s="86" t="s">
        <v>1091</v>
      </c>
      <c r="G1044" s="86" t="s">
        <v>67</v>
      </c>
      <c r="H1044" s="70" t="s">
        <v>113</v>
      </c>
      <c r="I1044" s="249">
        <v>59.6</v>
      </c>
      <c r="J1044" s="331">
        <f t="shared" si="49"/>
        <v>120</v>
      </c>
      <c r="K1044" s="260">
        <v>120</v>
      </c>
      <c r="L1044" s="260"/>
      <c r="M1044" s="259" t="e">
        <f>IF(K1044="nio",0,IF(K1044&gt;0,K1044*I1044/O1044,0))*VLOOKUP(B1044,'2-Kosten per locatie'!$A$14:$C$21,3,FALSE)</f>
        <v>#DIV/0!</v>
      </c>
      <c r="N1044" s="259">
        <f>IF(L1044&gt;0,L1044*I1044/P1044,0)*VLOOKUP(B1044,'2-Kosten per locatie'!$A$14:$C$21,3,FALSE)</f>
        <v>0</v>
      </c>
      <c r="O1044" s="332">
        <f>IF(K1044="nio",0,IF(K1044&gt;0,VLOOKUP(G1044,'3-Productie normen'!A:L,VLOOKUP(K1044,'3-Productie normen'!$B$34:$C$41,2,FALSE),FALSE)))</f>
        <v>0</v>
      </c>
      <c r="P1044" s="332">
        <f t="shared" si="50"/>
        <v>0</v>
      </c>
      <c r="Q1044" s="333"/>
      <c r="S1044" s="334">
        <f t="shared" si="48"/>
        <v>7152</v>
      </c>
    </row>
    <row r="1045" spans="1:19" ht="14.1" customHeight="1">
      <c r="A1045" s="74">
        <v>1045</v>
      </c>
      <c r="B1045" s="300" t="s">
        <v>37</v>
      </c>
      <c r="C1045" s="300" t="s">
        <v>1041</v>
      </c>
      <c r="D1045" s="86" t="s">
        <v>495</v>
      </c>
      <c r="E1045" s="256" t="s">
        <v>384</v>
      </c>
      <c r="F1045" s="86" t="s">
        <v>185</v>
      </c>
      <c r="G1045" s="86" t="s">
        <v>74</v>
      </c>
      <c r="H1045" s="70" t="s">
        <v>113</v>
      </c>
      <c r="I1045" s="249">
        <v>14.78</v>
      </c>
      <c r="J1045" s="331">
        <f t="shared" si="49"/>
        <v>0</v>
      </c>
      <c r="K1045" s="260" t="s">
        <v>120</v>
      </c>
      <c r="L1045" s="260"/>
      <c r="M1045" s="259">
        <f>IF(K1045="nio",0,IF(K1045&gt;0,K1045*I1045/O1045,0))*VLOOKUP(B1045,'2-Kosten per locatie'!$A$14:$C$21,3,FALSE)</f>
        <v>0</v>
      </c>
      <c r="N1045" s="259">
        <f>IF(L1045&gt;0,L1045*I1045/P1045,0)*VLOOKUP(B1045,'2-Kosten per locatie'!$A$14:$C$21,3,FALSE)</f>
        <v>0</v>
      </c>
      <c r="O1045" s="332">
        <f>IF(K1045="nio",0,IF(K1045&gt;0,VLOOKUP(G1045,'3-Productie normen'!A:L,VLOOKUP(K1045,'3-Productie normen'!$B$34:$C$41,2,FALSE),FALSE)))</f>
        <v>0</v>
      </c>
      <c r="P1045" s="332">
        <f t="shared" si="50"/>
        <v>0</v>
      </c>
      <c r="Q1045" s="333"/>
      <c r="S1045" s="334">
        <f t="shared" si="48"/>
        <v>0</v>
      </c>
    </row>
    <row r="1046" spans="1:19" ht="14.1" customHeight="1">
      <c r="A1046" s="74">
        <v>1046</v>
      </c>
      <c r="B1046" s="300" t="s">
        <v>37</v>
      </c>
      <c r="C1046" s="300" t="s">
        <v>1041</v>
      </c>
      <c r="D1046" s="86" t="s">
        <v>495</v>
      </c>
      <c r="E1046" s="256" t="s">
        <v>384</v>
      </c>
      <c r="F1046" s="86" t="s">
        <v>122</v>
      </c>
      <c r="G1046" s="86" t="s">
        <v>59</v>
      </c>
      <c r="H1046" s="70" t="s">
        <v>113</v>
      </c>
      <c r="I1046" s="249">
        <v>84.67</v>
      </c>
      <c r="J1046" s="331">
        <f t="shared" si="49"/>
        <v>200</v>
      </c>
      <c r="K1046" s="260">
        <v>200</v>
      </c>
      <c r="L1046" s="260"/>
      <c r="M1046" s="259" t="e">
        <f>IF(K1046="nio",0,IF(K1046&gt;0,K1046*I1046/O1046,0))*VLOOKUP(B1046,'2-Kosten per locatie'!$A$14:$C$21,3,FALSE)</f>
        <v>#DIV/0!</v>
      </c>
      <c r="N1046" s="259">
        <f>IF(L1046&gt;0,L1046*I1046/P1046,0)*VLOOKUP(B1046,'2-Kosten per locatie'!$A$14:$C$21,3,FALSE)</f>
        <v>0</v>
      </c>
      <c r="O1046" s="332">
        <f>IF(K1046="nio",0,IF(K1046&gt;0,VLOOKUP(G1046,'3-Productie normen'!A:L,VLOOKUP(K1046,'3-Productie normen'!$B$34:$C$41,2,FALSE),FALSE)))</f>
        <v>0</v>
      </c>
      <c r="P1046" s="332">
        <f t="shared" si="50"/>
        <v>0</v>
      </c>
      <c r="Q1046" s="333"/>
      <c r="S1046" s="334">
        <f t="shared" si="48"/>
        <v>16934</v>
      </c>
    </row>
    <row r="1047" spans="1:19" ht="14.1" customHeight="1">
      <c r="A1047" s="74">
        <v>1047</v>
      </c>
      <c r="B1047" s="300" t="s">
        <v>37</v>
      </c>
      <c r="C1047" s="300" t="s">
        <v>1041</v>
      </c>
      <c r="D1047" s="86" t="s">
        <v>495</v>
      </c>
      <c r="E1047" s="256" t="s">
        <v>1092</v>
      </c>
      <c r="F1047" s="86" t="s">
        <v>122</v>
      </c>
      <c r="G1047" s="86" t="s">
        <v>59</v>
      </c>
      <c r="H1047" s="70" t="s">
        <v>113</v>
      </c>
      <c r="I1047" s="249">
        <v>10.96</v>
      </c>
      <c r="J1047" s="331">
        <f t="shared" si="49"/>
        <v>200</v>
      </c>
      <c r="K1047" s="260">
        <v>200</v>
      </c>
      <c r="L1047" s="260"/>
      <c r="M1047" s="259" t="e">
        <f>IF(K1047="nio",0,IF(K1047&gt;0,K1047*I1047/O1047,0))*VLOOKUP(B1047,'2-Kosten per locatie'!$A$14:$C$21,3,FALSE)</f>
        <v>#DIV/0!</v>
      </c>
      <c r="N1047" s="259">
        <f>IF(L1047&gt;0,L1047*I1047/P1047,0)*VLOOKUP(B1047,'2-Kosten per locatie'!$A$14:$C$21,3,FALSE)</f>
        <v>0</v>
      </c>
      <c r="O1047" s="332">
        <f>IF(K1047="nio",0,IF(K1047&gt;0,VLOOKUP(G1047,'3-Productie normen'!A:L,VLOOKUP(K1047,'3-Productie normen'!$B$34:$C$41,2,FALSE),FALSE)))</f>
        <v>0</v>
      </c>
      <c r="P1047" s="332">
        <f t="shared" si="50"/>
        <v>0</v>
      </c>
      <c r="Q1047" s="333"/>
      <c r="S1047" s="334">
        <f t="shared" si="48"/>
        <v>2192</v>
      </c>
    </row>
    <row r="1048" spans="1:19" ht="14.1" customHeight="1">
      <c r="A1048" s="74">
        <v>1048</v>
      </c>
      <c r="B1048" s="300" t="s">
        <v>37</v>
      </c>
      <c r="C1048" s="300" t="s">
        <v>1041</v>
      </c>
      <c r="D1048" s="86" t="s">
        <v>495</v>
      </c>
      <c r="E1048" s="256" t="s">
        <v>1093</v>
      </c>
      <c r="F1048" s="86" t="s">
        <v>803</v>
      </c>
      <c r="G1048" s="86" t="s">
        <v>76</v>
      </c>
      <c r="H1048" s="70" t="s">
        <v>113</v>
      </c>
      <c r="I1048" s="249">
        <v>0.81</v>
      </c>
      <c r="J1048" s="331">
        <f t="shared" si="49"/>
        <v>0</v>
      </c>
      <c r="K1048" s="260" t="s">
        <v>120</v>
      </c>
      <c r="L1048" s="260"/>
      <c r="M1048" s="259">
        <f>IF(K1048="nio",0,IF(K1048&gt;0,K1048*I1048/O1048,0))*VLOOKUP(B1048,'2-Kosten per locatie'!$A$14:$C$21,3,FALSE)</f>
        <v>0</v>
      </c>
      <c r="N1048" s="259">
        <f>IF(L1048&gt;0,L1048*I1048/P1048,0)*VLOOKUP(B1048,'2-Kosten per locatie'!$A$14:$C$21,3,FALSE)</f>
        <v>0</v>
      </c>
      <c r="O1048" s="332">
        <f>IF(K1048="nio",0,IF(K1048&gt;0,VLOOKUP(G1048,'3-Productie normen'!A:L,VLOOKUP(K1048,'3-Productie normen'!$B$34:$C$41,2,FALSE),FALSE)))</f>
        <v>0</v>
      </c>
      <c r="P1048" s="332">
        <f t="shared" si="50"/>
        <v>0</v>
      </c>
      <c r="Q1048" s="333"/>
      <c r="S1048" s="334">
        <f t="shared" si="48"/>
        <v>0</v>
      </c>
    </row>
    <row r="1049" spans="1:19" ht="14.1" customHeight="1">
      <c r="A1049" s="74">
        <v>1049</v>
      </c>
      <c r="B1049" s="300" t="s">
        <v>37</v>
      </c>
      <c r="C1049" s="300" t="s">
        <v>1041</v>
      </c>
      <c r="D1049" s="86" t="s">
        <v>495</v>
      </c>
      <c r="E1049" s="256" t="s">
        <v>1094</v>
      </c>
      <c r="F1049" s="86" t="s">
        <v>122</v>
      </c>
      <c r="G1049" s="86" t="s">
        <v>59</v>
      </c>
      <c r="H1049" s="70" t="s">
        <v>113</v>
      </c>
      <c r="I1049" s="249">
        <v>40.28</v>
      </c>
      <c r="J1049" s="331">
        <f t="shared" si="49"/>
        <v>200</v>
      </c>
      <c r="K1049" s="260">
        <v>200</v>
      </c>
      <c r="L1049" s="260"/>
      <c r="M1049" s="259" t="e">
        <f>IF(K1049="nio",0,IF(K1049&gt;0,K1049*I1049/O1049,0))*VLOOKUP(B1049,'2-Kosten per locatie'!$A$14:$C$21,3,FALSE)</f>
        <v>#DIV/0!</v>
      </c>
      <c r="N1049" s="259">
        <f>IF(L1049&gt;0,L1049*I1049/P1049,0)*VLOOKUP(B1049,'2-Kosten per locatie'!$A$14:$C$21,3,FALSE)</f>
        <v>0</v>
      </c>
      <c r="O1049" s="332">
        <f>IF(K1049="nio",0,IF(K1049&gt;0,VLOOKUP(G1049,'3-Productie normen'!A:L,VLOOKUP(K1049,'3-Productie normen'!$B$34:$C$41,2,FALSE),FALSE)))</f>
        <v>0</v>
      </c>
      <c r="P1049" s="332">
        <f t="shared" si="50"/>
        <v>0</v>
      </c>
      <c r="Q1049" s="333"/>
      <c r="S1049" s="334">
        <f t="shared" si="48"/>
        <v>8056</v>
      </c>
    </row>
    <row r="1050" spans="1:19" ht="14.1" customHeight="1">
      <c r="A1050" s="74">
        <v>1050</v>
      </c>
      <c r="B1050" s="300" t="s">
        <v>37</v>
      </c>
      <c r="C1050" s="300" t="s">
        <v>1041</v>
      </c>
      <c r="D1050" s="86" t="s">
        <v>495</v>
      </c>
      <c r="E1050" s="256" t="s">
        <v>1095</v>
      </c>
      <c r="F1050" s="86" t="s">
        <v>262</v>
      </c>
      <c r="G1050" s="86" t="s">
        <v>75</v>
      </c>
      <c r="H1050" s="86" t="s">
        <v>263</v>
      </c>
      <c r="I1050" s="249">
        <v>98.45</v>
      </c>
      <c r="J1050" s="331">
        <f t="shared" si="49"/>
        <v>0</v>
      </c>
      <c r="K1050" s="260" t="s">
        <v>120</v>
      </c>
      <c r="L1050" s="260"/>
      <c r="M1050" s="259">
        <f>IF(K1050="nio",0,IF(K1050&gt;0,K1050*I1050/O1050,0))*VLOOKUP(B1050,'2-Kosten per locatie'!$A$14:$C$21,3,FALSE)</f>
        <v>0</v>
      </c>
      <c r="N1050" s="259">
        <f>IF(L1050&gt;0,L1050*I1050/P1050,0)*VLOOKUP(B1050,'2-Kosten per locatie'!$A$14:$C$21,3,FALSE)</f>
        <v>0</v>
      </c>
      <c r="O1050" s="332">
        <f>IF(K1050="nio",0,IF(K1050&gt;0,VLOOKUP(G1050,'3-Productie normen'!A:L,VLOOKUP(K1050,'3-Productie normen'!$B$34:$C$41,2,FALSE),FALSE)))</f>
        <v>0</v>
      </c>
      <c r="P1050" s="332">
        <f t="shared" si="50"/>
        <v>0</v>
      </c>
      <c r="Q1050" s="333"/>
      <c r="S1050" s="334">
        <f t="shared" si="48"/>
        <v>0</v>
      </c>
    </row>
    <row r="1051" spans="1:19" ht="14.1" customHeight="1">
      <c r="A1051" s="74">
        <v>1051</v>
      </c>
      <c r="B1051" s="300" t="s">
        <v>37</v>
      </c>
      <c r="C1051" s="300" t="s">
        <v>1041</v>
      </c>
      <c r="D1051" s="86" t="s">
        <v>495</v>
      </c>
      <c r="E1051" s="256" t="s">
        <v>1096</v>
      </c>
      <c r="F1051" s="86" t="s">
        <v>112</v>
      </c>
      <c r="G1051" s="86" t="s">
        <v>58</v>
      </c>
      <c r="H1051" s="70" t="s">
        <v>113</v>
      </c>
      <c r="I1051" s="249">
        <v>12.74</v>
      </c>
      <c r="J1051" s="331">
        <f t="shared" si="49"/>
        <v>200</v>
      </c>
      <c r="K1051" s="260">
        <v>200</v>
      </c>
      <c r="L1051" s="260"/>
      <c r="M1051" s="259" t="e">
        <f>IF(K1051="nio",0,IF(K1051&gt;0,K1051*I1051/O1051,0))*VLOOKUP(B1051,'2-Kosten per locatie'!$A$14:$C$21,3,FALSE)</f>
        <v>#DIV/0!</v>
      </c>
      <c r="N1051" s="259">
        <f>IF(L1051&gt;0,L1051*I1051/P1051,0)*VLOOKUP(B1051,'2-Kosten per locatie'!$A$14:$C$21,3,FALSE)</f>
        <v>0</v>
      </c>
      <c r="O1051" s="332">
        <f>IF(K1051="nio",0,IF(K1051&gt;0,VLOOKUP(G1051,'3-Productie normen'!A:L,VLOOKUP(K1051,'3-Productie normen'!$B$34:$C$41,2,FALSE),FALSE)))</f>
        <v>0</v>
      </c>
      <c r="P1051" s="332">
        <f t="shared" si="50"/>
        <v>0</v>
      </c>
      <c r="Q1051" s="333"/>
      <c r="S1051" s="334">
        <f t="shared" si="48"/>
        <v>2548</v>
      </c>
    </row>
    <row r="1052" spans="1:19" ht="14.1" customHeight="1">
      <c r="A1052" s="74">
        <v>1052</v>
      </c>
      <c r="B1052" s="300" t="s">
        <v>37</v>
      </c>
      <c r="C1052" s="300" t="s">
        <v>1041</v>
      </c>
      <c r="D1052" s="86" t="s">
        <v>495</v>
      </c>
      <c r="E1052" s="256" t="s">
        <v>1097</v>
      </c>
      <c r="F1052" s="86" t="s">
        <v>122</v>
      </c>
      <c r="G1052" s="86" t="s">
        <v>59</v>
      </c>
      <c r="H1052" s="70" t="s">
        <v>113</v>
      </c>
      <c r="I1052" s="249">
        <v>109.28</v>
      </c>
      <c r="J1052" s="331">
        <f t="shared" si="49"/>
        <v>200</v>
      </c>
      <c r="K1052" s="260">
        <v>200</v>
      </c>
      <c r="L1052" s="260"/>
      <c r="M1052" s="259" t="e">
        <f>IF(K1052="nio",0,IF(K1052&gt;0,K1052*I1052/O1052,0))*VLOOKUP(B1052,'2-Kosten per locatie'!$A$14:$C$21,3,FALSE)</f>
        <v>#DIV/0!</v>
      </c>
      <c r="N1052" s="259">
        <f>IF(L1052&gt;0,L1052*I1052/P1052,0)*VLOOKUP(B1052,'2-Kosten per locatie'!$A$14:$C$21,3,FALSE)</f>
        <v>0</v>
      </c>
      <c r="O1052" s="332">
        <f>IF(K1052="nio",0,IF(K1052&gt;0,VLOOKUP(G1052,'3-Productie normen'!A:L,VLOOKUP(K1052,'3-Productie normen'!$B$34:$C$41,2,FALSE),FALSE)))</f>
        <v>0</v>
      </c>
      <c r="P1052" s="332">
        <f t="shared" si="50"/>
        <v>0</v>
      </c>
      <c r="Q1052" s="333"/>
      <c r="S1052" s="334">
        <f t="shared" si="48"/>
        <v>21856</v>
      </c>
    </row>
    <row r="1053" spans="1:19" ht="14.1" customHeight="1">
      <c r="A1053" s="74">
        <v>1053</v>
      </c>
      <c r="B1053" s="300" t="s">
        <v>37</v>
      </c>
      <c r="C1053" s="300" t="s">
        <v>1041</v>
      </c>
      <c r="D1053" s="86" t="s">
        <v>495</v>
      </c>
      <c r="E1053" s="256" t="s">
        <v>1098</v>
      </c>
      <c r="F1053" s="86" t="s">
        <v>139</v>
      </c>
      <c r="G1053" s="86" t="s">
        <v>58</v>
      </c>
      <c r="H1053" s="70" t="s">
        <v>113</v>
      </c>
      <c r="I1053" s="249">
        <v>23.3</v>
      </c>
      <c r="J1053" s="331">
        <f t="shared" si="49"/>
        <v>200</v>
      </c>
      <c r="K1053" s="260">
        <v>200</v>
      </c>
      <c r="L1053" s="260"/>
      <c r="M1053" s="259" t="e">
        <f>IF(K1053="nio",0,IF(K1053&gt;0,K1053*I1053/O1053,0))*VLOOKUP(B1053,'2-Kosten per locatie'!$A$14:$C$21,3,FALSE)</f>
        <v>#DIV/0!</v>
      </c>
      <c r="N1053" s="259">
        <f>IF(L1053&gt;0,L1053*I1053/P1053,0)*VLOOKUP(B1053,'2-Kosten per locatie'!$A$14:$C$21,3,FALSE)</f>
        <v>0</v>
      </c>
      <c r="O1053" s="332">
        <f>IF(K1053="nio",0,IF(K1053&gt;0,VLOOKUP(G1053,'3-Productie normen'!A:L,VLOOKUP(K1053,'3-Productie normen'!$B$34:$C$41,2,FALSE),FALSE)))</f>
        <v>0</v>
      </c>
      <c r="P1053" s="332">
        <f t="shared" si="50"/>
        <v>0</v>
      </c>
      <c r="Q1053" s="333"/>
      <c r="S1053" s="334">
        <f t="shared" si="48"/>
        <v>4660</v>
      </c>
    </row>
    <row r="1054" spans="1:19" ht="14.1" customHeight="1">
      <c r="A1054" s="74">
        <v>1054</v>
      </c>
      <c r="B1054" s="300" t="s">
        <v>37</v>
      </c>
      <c r="C1054" s="300" t="s">
        <v>1041</v>
      </c>
      <c r="D1054" s="86" t="s">
        <v>495</v>
      </c>
      <c r="E1054" s="256" t="s">
        <v>496</v>
      </c>
      <c r="F1054" s="86" t="s">
        <v>1047</v>
      </c>
      <c r="G1054" s="86" t="s">
        <v>74</v>
      </c>
      <c r="H1054" s="70" t="s">
        <v>113</v>
      </c>
      <c r="I1054" s="249">
        <v>11.91</v>
      </c>
      <c r="J1054" s="331">
        <f t="shared" si="49"/>
        <v>0</v>
      </c>
      <c r="K1054" s="260" t="s">
        <v>120</v>
      </c>
      <c r="L1054" s="260"/>
      <c r="M1054" s="259">
        <f>IF(K1054="nio",0,IF(K1054&gt;0,K1054*I1054/O1054,0))*VLOOKUP(B1054,'2-Kosten per locatie'!$A$14:$C$21,3,FALSE)</f>
        <v>0</v>
      </c>
      <c r="N1054" s="259">
        <f>IF(L1054&gt;0,L1054*I1054/P1054,0)*VLOOKUP(B1054,'2-Kosten per locatie'!$A$14:$C$21,3,FALSE)</f>
        <v>0</v>
      </c>
      <c r="O1054" s="332">
        <f>IF(K1054="nio",0,IF(K1054&gt;0,VLOOKUP(G1054,'3-Productie normen'!A:L,VLOOKUP(K1054,'3-Productie normen'!$B$34:$C$41,2,FALSE),FALSE)))</f>
        <v>0</v>
      </c>
      <c r="P1054" s="332">
        <f t="shared" si="50"/>
        <v>0</v>
      </c>
      <c r="Q1054" s="333"/>
      <c r="S1054" s="334">
        <f t="shared" si="48"/>
        <v>0</v>
      </c>
    </row>
    <row r="1055" spans="1:19" ht="14.1" customHeight="1">
      <c r="A1055" s="74">
        <v>1055</v>
      </c>
      <c r="B1055" s="300" t="s">
        <v>37</v>
      </c>
      <c r="C1055" s="300" t="s">
        <v>1041</v>
      </c>
      <c r="D1055" s="86" t="s">
        <v>495</v>
      </c>
      <c r="E1055" s="256" t="s">
        <v>385</v>
      </c>
      <c r="F1055" s="86" t="s">
        <v>1091</v>
      </c>
      <c r="G1055" s="86" t="s">
        <v>67</v>
      </c>
      <c r="H1055" s="70" t="s">
        <v>113</v>
      </c>
      <c r="I1055" s="249">
        <v>55.03</v>
      </c>
      <c r="J1055" s="331">
        <f t="shared" si="49"/>
        <v>120</v>
      </c>
      <c r="K1055" s="260">
        <v>120</v>
      </c>
      <c r="L1055" s="260"/>
      <c r="M1055" s="259" t="e">
        <f>IF(K1055="nio",0,IF(K1055&gt;0,K1055*I1055/O1055,0))*VLOOKUP(B1055,'2-Kosten per locatie'!$A$14:$C$21,3,FALSE)</f>
        <v>#DIV/0!</v>
      </c>
      <c r="N1055" s="259">
        <f>IF(L1055&gt;0,L1055*I1055/P1055,0)*VLOOKUP(B1055,'2-Kosten per locatie'!$A$14:$C$21,3,FALSE)</f>
        <v>0</v>
      </c>
      <c r="O1055" s="332">
        <f>IF(K1055="nio",0,IF(K1055&gt;0,VLOOKUP(G1055,'3-Productie normen'!A:L,VLOOKUP(K1055,'3-Productie normen'!$B$34:$C$41,2,FALSE),FALSE)))</f>
        <v>0</v>
      </c>
      <c r="P1055" s="332">
        <f t="shared" si="50"/>
        <v>0</v>
      </c>
      <c r="Q1055" s="333"/>
      <c r="S1055" s="334">
        <f t="shared" si="48"/>
        <v>6603.6</v>
      </c>
    </row>
    <row r="1056" spans="1:19" ht="14.1" customHeight="1">
      <c r="A1056" s="74">
        <v>1056</v>
      </c>
      <c r="B1056" s="300" t="s">
        <v>37</v>
      </c>
      <c r="C1056" s="300" t="s">
        <v>1041</v>
      </c>
      <c r="D1056" s="86" t="s">
        <v>495</v>
      </c>
      <c r="E1056" s="256" t="s">
        <v>388</v>
      </c>
      <c r="F1056" s="86" t="s">
        <v>135</v>
      </c>
      <c r="G1056" s="86" t="s">
        <v>70</v>
      </c>
      <c r="H1056" s="86" t="s">
        <v>110</v>
      </c>
      <c r="I1056" s="249">
        <v>14.27</v>
      </c>
      <c r="J1056" s="331">
        <f t="shared" si="49"/>
        <v>120</v>
      </c>
      <c r="K1056" s="260">
        <v>120</v>
      </c>
      <c r="L1056" s="260"/>
      <c r="M1056" s="259" t="e">
        <f>IF(K1056="nio",0,IF(K1056&gt;0,K1056*I1056/O1056,0))*VLOOKUP(B1056,'2-Kosten per locatie'!$A$14:$C$21,3,FALSE)</f>
        <v>#DIV/0!</v>
      </c>
      <c r="N1056" s="259">
        <f>IF(L1056&gt;0,L1056*I1056/P1056,0)*VLOOKUP(B1056,'2-Kosten per locatie'!$A$14:$C$21,3,FALSE)</f>
        <v>0</v>
      </c>
      <c r="O1056" s="332">
        <f>IF(K1056="nio",0,IF(K1056&gt;0,VLOOKUP(G1056,'3-Productie normen'!A:L,VLOOKUP(K1056,'3-Productie normen'!$B$34:$C$41,2,FALSE),FALSE)))</f>
        <v>0</v>
      </c>
      <c r="P1056" s="332">
        <f t="shared" si="50"/>
        <v>0</v>
      </c>
      <c r="Q1056" s="333"/>
      <c r="S1056" s="334">
        <f t="shared" si="48"/>
        <v>1712.3999999999999</v>
      </c>
    </row>
    <row r="1057" spans="1:19" ht="14.1" customHeight="1">
      <c r="A1057" s="74">
        <v>1057</v>
      </c>
      <c r="B1057" s="300" t="s">
        <v>37</v>
      </c>
      <c r="C1057" s="300" t="s">
        <v>1041</v>
      </c>
      <c r="D1057" s="86" t="s">
        <v>495</v>
      </c>
      <c r="E1057" s="256" t="s">
        <v>389</v>
      </c>
      <c r="F1057" s="86" t="s">
        <v>1049</v>
      </c>
      <c r="G1057" s="86" t="s">
        <v>60</v>
      </c>
      <c r="H1057" s="70" t="s">
        <v>113</v>
      </c>
      <c r="I1057" s="249">
        <v>84.14</v>
      </c>
      <c r="J1057" s="331">
        <f t="shared" si="49"/>
        <v>400</v>
      </c>
      <c r="K1057" s="260">
        <v>200</v>
      </c>
      <c r="L1057" s="260">
        <v>200</v>
      </c>
      <c r="M1057" s="259" t="e">
        <f>IF(K1057="nio",0,IF(K1057&gt;0,K1057*I1057/O1057,0))*VLOOKUP(B1057,'2-Kosten per locatie'!$A$14:$C$21,3,FALSE)</f>
        <v>#DIV/0!</v>
      </c>
      <c r="N1057" s="259" t="e">
        <f>IF(L1057&gt;0,L1057*I1057/P1057,0)*VLOOKUP(B1057,'2-Kosten per locatie'!$A$14:$C$21,3,FALSE)</f>
        <v>#DIV/0!</v>
      </c>
      <c r="O1057" s="332">
        <f>IF(K1057="nio",0,IF(K1057&gt;0,VLOOKUP(G1057,'3-Productie normen'!A:L,VLOOKUP(K1057,'3-Productie normen'!$B$34:$C$41,2,FALSE),FALSE)))</f>
        <v>0</v>
      </c>
      <c r="P1057" s="332">
        <f t="shared" si="50"/>
        <v>0</v>
      </c>
      <c r="Q1057" s="333"/>
      <c r="S1057" s="334">
        <f t="shared" si="48"/>
        <v>33656</v>
      </c>
    </row>
    <row r="1058" spans="1:19" ht="14.1" customHeight="1">
      <c r="A1058" s="74">
        <v>1058</v>
      </c>
      <c r="B1058" s="300" t="s">
        <v>37</v>
      </c>
      <c r="C1058" s="300" t="s">
        <v>1041</v>
      </c>
      <c r="D1058" s="86" t="s">
        <v>495</v>
      </c>
      <c r="E1058" s="256" t="s">
        <v>391</v>
      </c>
      <c r="F1058" s="86" t="s">
        <v>262</v>
      </c>
      <c r="G1058" s="86" t="s">
        <v>75</v>
      </c>
      <c r="H1058" s="86" t="s">
        <v>263</v>
      </c>
      <c r="I1058" s="249">
        <v>69.3</v>
      </c>
      <c r="J1058" s="331">
        <f t="shared" si="49"/>
        <v>0</v>
      </c>
      <c r="K1058" s="260" t="s">
        <v>120</v>
      </c>
      <c r="L1058" s="260"/>
      <c r="M1058" s="259">
        <f>IF(K1058="nio",0,IF(K1058&gt;0,K1058*I1058/O1058,0))*VLOOKUP(B1058,'2-Kosten per locatie'!$A$14:$C$21,3,FALSE)</f>
        <v>0</v>
      </c>
      <c r="N1058" s="259">
        <f>IF(L1058&gt;0,L1058*I1058/P1058,0)*VLOOKUP(B1058,'2-Kosten per locatie'!$A$14:$C$21,3,FALSE)</f>
        <v>0</v>
      </c>
      <c r="O1058" s="332">
        <f>IF(K1058="nio",0,IF(K1058&gt;0,VLOOKUP(G1058,'3-Productie normen'!A:L,VLOOKUP(K1058,'3-Productie normen'!$B$34:$C$41,2,FALSE),FALSE)))</f>
        <v>0</v>
      </c>
      <c r="P1058" s="332">
        <f t="shared" si="50"/>
        <v>0</v>
      </c>
      <c r="Q1058" s="333"/>
      <c r="S1058" s="334">
        <f t="shared" si="48"/>
        <v>0</v>
      </c>
    </row>
    <row r="1059" spans="1:19" ht="14.1" customHeight="1">
      <c r="A1059" s="74">
        <v>1059</v>
      </c>
      <c r="B1059" s="300" t="s">
        <v>37</v>
      </c>
      <c r="C1059" s="300" t="s">
        <v>1041</v>
      </c>
      <c r="D1059" s="86" t="s">
        <v>495</v>
      </c>
      <c r="E1059" s="256" t="s">
        <v>397</v>
      </c>
      <c r="F1059" s="86" t="s">
        <v>194</v>
      </c>
      <c r="G1059" s="86" t="s">
        <v>65</v>
      </c>
      <c r="H1059" s="70" t="s">
        <v>113</v>
      </c>
      <c r="I1059" s="249">
        <v>52.99</v>
      </c>
      <c r="J1059" s="331">
        <f t="shared" si="49"/>
        <v>120</v>
      </c>
      <c r="K1059" s="260">
        <v>120</v>
      </c>
      <c r="L1059" s="260"/>
      <c r="M1059" s="259" t="e">
        <f>IF(K1059="nio",0,IF(K1059&gt;0,K1059*I1059/O1059,0))*VLOOKUP(B1059,'2-Kosten per locatie'!$A$14:$C$21,3,FALSE)</f>
        <v>#DIV/0!</v>
      </c>
      <c r="N1059" s="259">
        <f>IF(L1059&gt;0,L1059*I1059/P1059,0)*VLOOKUP(B1059,'2-Kosten per locatie'!$A$14:$C$21,3,FALSE)</f>
        <v>0</v>
      </c>
      <c r="O1059" s="332">
        <f>IF(K1059="nio",0,IF(K1059&gt;0,VLOOKUP(G1059,'3-Productie normen'!A:L,VLOOKUP(K1059,'3-Productie normen'!$B$34:$C$41,2,FALSE),FALSE)))</f>
        <v>0</v>
      </c>
      <c r="P1059" s="332">
        <f t="shared" si="50"/>
        <v>0</v>
      </c>
      <c r="Q1059" s="333"/>
      <c r="S1059" s="334">
        <f t="shared" si="48"/>
        <v>6358.8</v>
      </c>
    </row>
    <row r="1060" spans="1:19" ht="14.1" customHeight="1">
      <c r="A1060" s="74">
        <v>1060</v>
      </c>
      <c r="B1060" s="300" t="s">
        <v>37</v>
      </c>
      <c r="C1060" s="300" t="s">
        <v>1041</v>
      </c>
      <c r="D1060" s="86" t="s">
        <v>495</v>
      </c>
      <c r="E1060" s="256" t="s">
        <v>398</v>
      </c>
      <c r="F1060" s="86" t="s">
        <v>126</v>
      </c>
      <c r="G1060" s="86" t="s">
        <v>69</v>
      </c>
      <c r="H1060" s="86" t="s">
        <v>110</v>
      </c>
      <c r="I1060" s="249">
        <v>25.59</v>
      </c>
      <c r="J1060" s="331">
        <f t="shared" si="49"/>
        <v>120</v>
      </c>
      <c r="K1060" s="260">
        <v>120</v>
      </c>
      <c r="L1060" s="260"/>
      <c r="M1060" s="259" t="e">
        <f>IF(K1060="nio",0,IF(K1060&gt;0,K1060*I1060/O1060,0))*VLOOKUP(B1060,'2-Kosten per locatie'!$A$14:$C$21,3,FALSE)</f>
        <v>#DIV/0!</v>
      </c>
      <c r="N1060" s="259">
        <f>IF(L1060&gt;0,L1060*I1060/P1060,0)*VLOOKUP(B1060,'2-Kosten per locatie'!$A$14:$C$21,3,FALSE)</f>
        <v>0</v>
      </c>
      <c r="O1060" s="332">
        <f>IF(K1060="nio",0,IF(K1060&gt;0,VLOOKUP(G1060,'3-Productie normen'!A:L,VLOOKUP(K1060,'3-Productie normen'!$B$34:$C$41,2,FALSE),FALSE)))</f>
        <v>0</v>
      </c>
      <c r="P1060" s="332">
        <f t="shared" si="50"/>
        <v>0</v>
      </c>
      <c r="Q1060" s="333"/>
      <c r="S1060" s="334">
        <f t="shared" si="48"/>
        <v>3070.8</v>
      </c>
    </row>
    <row r="1061" spans="1:19" ht="14.1" customHeight="1">
      <c r="A1061" s="74">
        <v>1061</v>
      </c>
      <c r="B1061" s="300" t="s">
        <v>37</v>
      </c>
      <c r="C1061" s="300" t="s">
        <v>1041</v>
      </c>
      <c r="D1061" s="86" t="s">
        <v>495</v>
      </c>
      <c r="E1061" s="256" t="s">
        <v>399</v>
      </c>
      <c r="F1061" s="86" t="s">
        <v>126</v>
      </c>
      <c r="G1061" s="86" t="s">
        <v>69</v>
      </c>
      <c r="H1061" s="86" t="s">
        <v>110</v>
      </c>
      <c r="I1061" s="249">
        <v>14.02</v>
      </c>
      <c r="J1061" s="331">
        <f t="shared" si="49"/>
        <v>120</v>
      </c>
      <c r="K1061" s="260">
        <v>120</v>
      </c>
      <c r="L1061" s="260"/>
      <c r="M1061" s="259" t="e">
        <f>IF(K1061="nio",0,IF(K1061&gt;0,K1061*I1061/O1061,0))*VLOOKUP(B1061,'2-Kosten per locatie'!$A$14:$C$21,3,FALSE)</f>
        <v>#DIV/0!</v>
      </c>
      <c r="N1061" s="259">
        <f>IF(L1061&gt;0,L1061*I1061/P1061,0)*VLOOKUP(B1061,'2-Kosten per locatie'!$A$14:$C$21,3,FALSE)</f>
        <v>0</v>
      </c>
      <c r="O1061" s="332">
        <f>IF(K1061="nio",0,IF(K1061&gt;0,VLOOKUP(G1061,'3-Productie normen'!A:L,VLOOKUP(K1061,'3-Productie normen'!$B$34:$C$41,2,FALSE),FALSE)))</f>
        <v>0</v>
      </c>
      <c r="P1061" s="332">
        <f t="shared" si="50"/>
        <v>0</v>
      </c>
      <c r="Q1061" s="333"/>
      <c r="S1061" s="334">
        <f t="shared" si="48"/>
        <v>1682.3999999999999</v>
      </c>
    </row>
    <row r="1062" spans="1:19" ht="14.1" customHeight="1">
      <c r="A1062" s="74">
        <v>1062</v>
      </c>
      <c r="B1062" s="300" t="s">
        <v>37</v>
      </c>
      <c r="C1062" s="300" t="s">
        <v>1041</v>
      </c>
      <c r="D1062" s="86" t="s">
        <v>495</v>
      </c>
      <c r="E1062" s="256" t="s">
        <v>400</v>
      </c>
      <c r="F1062" s="86" t="s">
        <v>194</v>
      </c>
      <c r="G1062" s="86" t="s">
        <v>65</v>
      </c>
      <c r="H1062" s="70" t="s">
        <v>113</v>
      </c>
      <c r="I1062" s="249">
        <v>54.26</v>
      </c>
      <c r="J1062" s="331">
        <f t="shared" si="49"/>
        <v>120</v>
      </c>
      <c r="K1062" s="260">
        <v>120</v>
      </c>
      <c r="L1062" s="260"/>
      <c r="M1062" s="259" t="e">
        <f>IF(K1062="nio",0,IF(K1062&gt;0,K1062*I1062/O1062,0))*VLOOKUP(B1062,'2-Kosten per locatie'!$A$14:$C$21,3,FALSE)</f>
        <v>#DIV/0!</v>
      </c>
      <c r="N1062" s="259">
        <f>IF(L1062&gt;0,L1062*I1062/P1062,0)*VLOOKUP(B1062,'2-Kosten per locatie'!$A$14:$C$21,3,FALSE)</f>
        <v>0</v>
      </c>
      <c r="O1062" s="332">
        <f>IF(K1062="nio",0,IF(K1062&gt;0,VLOOKUP(G1062,'3-Productie normen'!A:L,VLOOKUP(K1062,'3-Productie normen'!$B$34:$C$41,2,FALSE),FALSE)))</f>
        <v>0</v>
      </c>
      <c r="P1062" s="332">
        <f t="shared" si="50"/>
        <v>0</v>
      </c>
      <c r="Q1062" s="333"/>
      <c r="S1062" s="334">
        <f t="shared" ref="S1062:S1125" si="51">J1062*I1062</f>
        <v>6511.2</v>
      </c>
    </row>
    <row r="1063" spans="1:19" ht="14.1" customHeight="1">
      <c r="A1063" s="74">
        <v>1063</v>
      </c>
      <c r="B1063" s="300" t="s">
        <v>37</v>
      </c>
      <c r="C1063" s="300" t="s">
        <v>1041</v>
      </c>
      <c r="D1063" s="86" t="s">
        <v>495</v>
      </c>
      <c r="E1063" s="256" t="s">
        <v>401</v>
      </c>
      <c r="F1063" s="86" t="s">
        <v>194</v>
      </c>
      <c r="G1063" s="86" t="s">
        <v>65</v>
      </c>
      <c r="H1063" s="70" t="s">
        <v>113</v>
      </c>
      <c r="I1063" s="249">
        <v>54.98</v>
      </c>
      <c r="J1063" s="331">
        <f t="shared" si="49"/>
        <v>120</v>
      </c>
      <c r="K1063" s="260">
        <v>120</v>
      </c>
      <c r="L1063" s="260"/>
      <c r="M1063" s="259" t="e">
        <f>IF(K1063="nio",0,IF(K1063&gt;0,K1063*I1063/O1063,0))*VLOOKUP(B1063,'2-Kosten per locatie'!$A$14:$C$21,3,FALSE)</f>
        <v>#DIV/0!</v>
      </c>
      <c r="N1063" s="259">
        <f>IF(L1063&gt;0,L1063*I1063/P1063,0)*VLOOKUP(B1063,'2-Kosten per locatie'!$A$14:$C$21,3,FALSE)</f>
        <v>0</v>
      </c>
      <c r="O1063" s="332">
        <f>IF(K1063="nio",0,IF(K1063&gt;0,VLOOKUP(G1063,'3-Productie normen'!A:L,VLOOKUP(K1063,'3-Productie normen'!$B$34:$C$41,2,FALSE),FALSE)))</f>
        <v>0</v>
      </c>
      <c r="P1063" s="332">
        <f t="shared" si="50"/>
        <v>0</v>
      </c>
      <c r="Q1063" s="333"/>
      <c r="S1063" s="334">
        <f t="shared" si="51"/>
        <v>6597.5999999999995</v>
      </c>
    </row>
    <row r="1064" spans="1:19" ht="14.1" customHeight="1">
      <c r="A1064" s="74">
        <v>1064</v>
      </c>
      <c r="B1064" s="300" t="s">
        <v>37</v>
      </c>
      <c r="C1064" s="300" t="s">
        <v>1041</v>
      </c>
      <c r="D1064" s="86" t="s">
        <v>495</v>
      </c>
      <c r="E1064" s="256" t="s">
        <v>402</v>
      </c>
      <c r="F1064" s="86" t="s">
        <v>194</v>
      </c>
      <c r="G1064" s="86" t="s">
        <v>65</v>
      </c>
      <c r="H1064" s="70" t="s">
        <v>113</v>
      </c>
      <c r="I1064" s="249">
        <v>54.98</v>
      </c>
      <c r="J1064" s="331">
        <f t="shared" si="49"/>
        <v>120</v>
      </c>
      <c r="K1064" s="260">
        <v>120</v>
      </c>
      <c r="L1064" s="260"/>
      <c r="M1064" s="259" t="e">
        <f>IF(K1064="nio",0,IF(K1064&gt;0,K1064*I1064/O1064,0))*VLOOKUP(B1064,'2-Kosten per locatie'!$A$14:$C$21,3,FALSE)</f>
        <v>#DIV/0!</v>
      </c>
      <c r="N1064" s="259">
        <f>IF(L1064&gt;0,L1064*I1064/P1064,0)*VLOOKUP(B1064,'2-Kosten per locatie'!$A$14:$C$21,3,FALSE)</f>
        <v>0</v>
      </c>
      <c r="O1064" s="332">
        <f>IF(K1064="nio",0,IF(K1064&gt;0,VLOOKUP(G1064,'3-Productie normen'!A:L,VLOOKUP(K1064,'3-Productie normen'!$B$34:$C$41,2,FALSE),FALSE)))</f>
        <v>0</v>
      </c>
      <c r="P1064" s="332">
        <f t="shared" si="50"/>
        <v>0</v>
      </c>
      <c r="Q1064" s="333"/>
      <c r="S1064" s="334">
        <f t="shared" si="51"/>
        <v>6597.5999999999995</v>
      </c>
    </row>
    <row r="1065" spans="1:19" ht="14.1" customHeight="1">
      <c r="A1065" s="74">
        <v>1065</v>
      </c>
      <c r="B1065" s="300" t="s">
        <v>37</v>
      </c>
      <c r="C1065" s="300" t="s">
        <v>1041</v>
      </c>
      <c r="D1065" s="86" t="s">
        <v>495</v>
      </c>
      <c r="E1065" s="256" t="s">
        <v>403</v>
      </c>
      <c r="F1065" s="86" t="s">
        <v>1046</v>
      </c>
      <c r="G1065" s="86" t="s">
        <v>61</v>
      </c>
      <c r="H1065" s="86" t="s">
        <v>145</v>
      </c>
      <c r="I1065" s="249">
        <v>11.2</v>
      </c>
      <c r="J1065" s="331">
        <f t="shared" si="49"/>
        <v>400</v>
      </c>
      <c r="K1065" s="260">
        <v>200</v>
      </c>
      <c r="L1065" s="260">
        <v>200</v>
      </c>
      <c r="M1065" s="259" t="e">
        <f>IF(K1065="nio",0,IF(K1065&gt;0,K1065*I1065/O1065,0))*VLOOKUP(B1065,'2-Kosten per locatie'!$A$14:$C$21,3,FALSE)</f>
        <v>#DIV/0!</v>
      </c>
      <c r="N1065" s="259" t="e">
        <f>IF(L1065&gt;0,L1065*I1065/P1065,0)*VLOOKUP(B1065,'2-Kosten per locatie'!$A$14:$C$21,3,FALSE)</f>
        <v>#DIV/0!</v>
      </c>
      <c r="O1065" s="332">
        <f>IF(K1065="nio",0,IF(K1065&gt;0,VLOOKUP(G1065,'3-Productie normen'!A:L,VLOOKUP(K1065,'3-Productie normen'!$B$34:$C$41,2,FALSE),FALSE)))</f>
        <v>0</v>
      </c>
      <c r="P1065" s="332">
        <f t="shared" si="50"/>
        <v>0</v>
      </c>
      <c r="Q1065" s="333"/>
      <c r="S1065" s="334">
        <f t="shared" si="51"/>
        <v>4480</v>
      </c>
    </row>
    <row r="1066" spans="1:19" ht="14.1" customHeight="1">
      <c r="A1066" s="74">
        <v>1066</v>
      </c>
      <c r="B1066" s="300" t="s">
        <v>37</v>
      </c>
      <c r="C1066" s="300" t="s">
        <v>1041</v>
      </c>
      <c r="D1066" s="86" t="s">
        <v>495</v>
      </c>
      <c r="E1066" s="256" t="s">
        <v>1099</v>
      </c>
      <c r="F1066" s="86" t="s">
        <v>267</v>
      </c>
      <c r="G1066" s="86" t="s">
        <v>75</v>
      </c>
      <c r="H1066" s="86" t="s">
        <v>263</v>
      </c>
      <c r="I1066" s="249">
        <v>4.4000000000000004</v>
      </c>
      <c r="J1066" s="331">
        <f t="shared" si="49"/>
        <v>0</v>
      </c>
      <c r="K1066" s="260" t="s">
        <v>120</v>
      </c>
      <c r="L1066" s="260"/>
      <c r="M1066" s="259">
        <f>IF(K1066="nio",0,IF(K1066&gt;0,K1066*I1066/O1066,0))*VLOOKUP(B1066,'2-Kosten per locatie'!$A$14:$C$21,3,FALSE)</f>
        <v>0</v>
      </c>
      <c r="N1066" s="259">
        <f>IF(L1066&gt;0,L1066*I1066/P1066,0)*VLOOKUP(B1066,'2-Kosten per locatie'!$A$14:$C$21,3,FALSE)</f>
        <v>0</v>
      </c>
      <c r="O1066" s="332">
        <f>IF(K1066="nio",0,IF(K1066&gt;0,VLOOKUP(G1066,'3-Productie normen'!A:L,VLOOKUP(K1066,'3-Productie normen'!$B$34:$C$41,2,FALSE),FALSE)))</f>
        <v>0</v>
      </c>
      <c r="P1066" s="332">
        <f t="shared" si="50"/>
        <v>0</v>
      </c>
      <c r="Q1066" s="333"/>
      <c r="S1066" s="334">
        <f t="shared" si="51"/>
        <v>0</v>
      </c>
    </row>
    <row r="1067" spans="1:19" ht="14.1" customHeight="1">
      <c r="A1067" s="74">
        <v>1067</v>
      </c>
      <c r="B1067" s="300" t="s">
        <v>37</v>
      </c>
      <c r="C1067" s="300" t="s">
        <v>1041</v>
      </c>
      <c r="D1067" s="86" t="s">
        <v>495</v>
      </c>
      <c r="E1067" s="256" t="s">
        <v>404</v>
      </c>
      <c r="F1067" s="86" t="s">
        <v>194</v>
      </c>
      <c r="G1067" s="86" t="s">
        <v>65</v>
      </c>
      <c r="H1067" s="70" t="s">
        <v>113</v>
      </c>
      <c r="I1067" s="249">
        <v>54.98</v>
      </c>
      <c r="J1067" s="331">
        <f t="shared" si="49"/>
        <v>120</v>
      </c>
      <c r="K1067" s="260">
        <v>120</v>
      </c>
      <c r="L1067" s="260"/>
      <c r="M1067" s="259" t="e">
        <f>IF(K1067="nio",0,IF(K1067&gt;0,K1067*I1067/O1067,0))*VLOOKUP(B1067,'2-Kosten per locatie'!$A$14:$C$21,3,FALSE)</f>
        <v>#DIV/0!</v>
      </c>
      <c r="N1067" s="259">
        <f>IF(L1067&gt;0,L1067*I1067/P1067,0)*VLOOKUP(B1067,'2-Kosten per locatie'!$A$14:$C$21,3,FALSE)</f>
        <v>0</v>
      </c>
      <c r="O1067" s="332">
        <f>IF(K1067="nio",0,IF(K1067&gt;0,VLOOKUP(G1067,'3-Productie normen'!A:L,VLOOKUP(K1067,'3-Productie normen'!$B$34:$C$41,2,FALSE),FALSE)))</f>
        <v>0</v>
      </c>
      <c r="P1067" s="332">
        <f t="shared" si="50"/>
        <v>0</v>
      </c>
      <c r="Q1067" s="333"/>
      <c r="S1067" s="334">
        <f t="shared" si="51"/>
        <v>6597.5999999999995</v>
      </c>
    </row>
    <row r="1068" spans="1:19" ht="14.1" customHeight="1">
      <c r="A1068" s="74">
        <v>1068</v>
      </c>
      <c r="B1068" s="300" t="s">
        <v>37</v>
      </c>
      <c r="C1068" s="300" t="s">
        <v>1041</v>
      </c>
      <c r="D1068" s="86" t="s">
        <v>495</v>
      </c>
      <c r="E1068" s="256" t="s">
        <v>405</v>
      </c>
      <c r="F1068" s="86" t="s">
        <v>284</v>
      </c>
      <c r="G1068" s="86" t="s">
        <v>76</v>
      </c>
      <c r="H1068" s="70" t="s">
        <v>113</v>
      </c>
      <c r="I1068" s="249">
        <v>14.7</v>
      </c>
      <c r="J1068" s="331">
        <f t="shared" si="49"/>
        <v>0</v>
      </c>
      <c r="K1068" s="260" t="s">
        <v>120</v>
      </c>
      <c r="L1068" s="260"/>
      <c r="M1068" s="259">
        <f>IF(K1068="nio",0,IF(K1068&gt;0,K1068*I1068/O1068,0))*VLOOKUP(B1068,'2-Kosten per locatie'!$A$14:$C$21,3,FALSE)</f>
        <v>0</v>
      </c>
      <c r="N1068" s="259">
        <f>IF(L1068&gt;0,L1068*I1068/P1068,0)*VLOOKUP(B1068,'2-Kosten per locatie'!$A$14:$C$21,3,FALSE)</f>
        <v>0</v>
      </c>
      <c r="O1068" s="332">
        <f>IF(K1068="nio",0,IF(K1068&gt;0,VLOOKUP(G1068,'3-Productie normen'!A:L,VLOOKUP(K1068,'3-Productie normen'!$B$34:$C$41,2,FALSE),FALSE)))</f>
        <v>0</v>
      </c>
      <c r="P1068" s="332">
        <f t="shared" si="50"/>
        <v>0</v>
      </c>
      <c r="Q1068" s="333"/>
      <c r="S1068" s="334">
        <f t="shared" si="51"/>
        <v>0</v>
      </c>
    </row>
    <row r="1069" spans="1:19" ht="14.1" customHeight="1">
      <c r="A1069" s="74">
        <v>1069</v>
      </c>
      <c r="B1069" s="300" t="s">
        <v>37</v>
      </c>
      <c r="C1069" s="300" t="s">
        <v>1041</v>
      </c>
      <c r="D1069" s="86" t="s">
        <v>495</v>
      </c>
      <c r="E1069" s="256" t="s">
        <v>1100</v>
      </c>
      <c r="F1069" s="86" t="s">
        <v>284</v>
      </c>
      <c r="G1069" s="86" t="s">
        <v>76</v>
      </c>
      <c r="H1069" s="70" t="s">
        <v>113</v>
      </c>
      <c r="I1069" s="249">
        <v>6.84</v>
      </c>
      <c r="J1069" s="331">
        <f t="shared" si="49"/>
        <v>0</v>
      </c>
      <c r="K1069" s="260" t="s">
        <v>120</v>
      </c>
      <c r="L1069" s="260"/>
      <c r="M1069" s="259">
        <f>IF(K1069="nio",0,IF(K1069&gt;0,K1069*I1069/O1069,0))*VLOOKUP(B1069,'2-Kosten per locatie'!$A$14:$C$21,3,FALSE)</f>
        <v>0</v>
      </c>
      <c r="N1069" s="259">
        <f>IF(L1069&gt;0,L1069*I1069/P1069,0)*VLOOKUP(B1069,'2-Kosten per locatie'!$A$14:$C$21,3,FALSE)</f>
        <v>0</v>
      </c>
      <c r="O1069" s="332">
        <f>IF(K1069="nio",0,IF(K1069&gt;0,VLOOKUP(G1069,'3-Productie normen'!A:L,VLOOKUP(K1069,'3-Productie normen'!$B$34:$C$41,2,FALSE),FALSE)))</f>
        <v>0</v>
      </c>
      <c r="P1069" s="332">
        <f t="shared" si="50"/>
        <v>0</v>
      </c>
      <c r="Q1069" s="333"/>
      <c r="S1069" s="334">
        <f t="shared" si="51"/>
        <v>0</v>
      </c>
    </row>
    <row r="1070" spans="1:19" ht="14.1" customHeight="1">
      <c r="A1070" s="74">
        <v>1070</v>
      </c>
      <c r="B1070" s="300" t="s">
        <v>37</v>
      </c>
      <c r="C1070" s="300" t="s">
        <v>1041</v>
      </c>
      <c r="D1070" s="86" t="s">
        <v>495</v>
      </c>
      <c r="E1070" s="256" t="s">
        <v>1101</v>
      </c>
      <c r="F1070" s="86" t="s">
        <v>803</v>
      </c>
      <c r="G1070" s="86" t="s">
        <v>76</v>
      </c>
      <c r="H1070" s="70" t="s">
        <v>113</v>
      </c>
      <c r="I1070" s="249">
        <v>0.72</v>
      </c>
      <c r="J1070" s="331">
        <f t="shared" si="49"/>
        <v>0</v>
      </c>
      <c r="K1070" s="260" t="s">
        <v>120</v>
      </c>
      <c r="L1070" s="260"/>
      <c r="M1070" s="259">
        <f>IF(K1070="nio",0,IF(K1070&gt;0,K1070*I1070/O1070,0))*VLOOKUP(B1070,'2-Kosten per locatie'!$A$14:$C$21,3,FALSE)</f>
        <v>0</v>
      </c>
      <c r="N1070" s="259">
        <f>IF(L1070&gt;0,L1070*I1070/P1070,0)*VLOOKUP(B1070,'2-Kosten per locatie'!$A$14:$C$21,3,FALSE)</f>
        <v>0</v>
      </c>
      <c r="O1070" s="332">
        <f>IF(K1070="nio",0,IF(K1070&gt;0,VLOOKUP(G1070,'3-Productie normen'!A:L,VLOOKUP(K1070,'3-Productie normen'!$B$34:$C$41,2,FALSE),FALSE)))</f>
        <v>0</v>
      </c>
      <c r="P1070" s="332">
        <f t="shared" si="50"/>
        <v>0</v>
      </c>
      <c r="Q1070" s="333"/>
      <c r="S1070" s="334">
        <f t="shared" si="51"/>
        <v>0</v>
      </c>
    </row>
    <row r="1071" spans="1:19" ht="14.1" customHeight="1">
      <c r="A1071" s="74">
        <v>1071</v>
      </c>
      <c r="B1071" s="300" t="s">
        <v>37</v>
      </c>
      <c r="C1071" s="300" t="s">
        <v>1041</v>
      </c>
      <c r="D1071" s="86" t="s">
        <v>495</v>
      </c>
      <c r="E1071" s="256" t="s">
        <v>406</v>
      </c>
      <c r="F1071" s="86" t="s">
        <v>194</v>
      </c>
      <c r="G1071" s="86" t="s">
        <v>65</v>
      </c>
      <c r="H1071" s="70" t="s">
        <v>113</v>
      </c>
      <c r="I1071" s="249">
        <v>50.61</v>
      </c>
      <c r="J1071" s="331">
        <f t="shared" si="49"/>
        <v>120</v>
      </c>
      <c r="K1071" s="260">
        <v>120</v>
      </c>
      <c r="L1071" s="260"/>
      <c r="M1071" s="259" t="e">
        <f>IF(K1071="nio",0,IF(K1071&gt;0,K1071*I1071/O1071,0))*VLOOKUP(B1071,'2-Kosten per locatie'!$A$14:$C$21,3,FALSE)</f>
        <v>#DIV/0!</v>
      </c>
      <c r="N1071" s="259">
        <f>IF(L1071&gt;0,L1071*I1071/P1071,0)*VLOOKUP(B1071,'2-Kosten per locatie'!$A$14:$C$21,3,FALSE)</f>
        <v>0</v>
      </c>
      <c r="O1071" s="332">
        <f>IF(K1071="nio",0,IF(K1071&gt;0,VLOOKUP(G1071,'3-Productie normen'!A:L,VLOOKUP(K1071,'3-Productie normen'!$B$34:$C$41,2,FALSE),FALSE)))</f>
        <v>0</v>
      </c>
      <c r="P1071" s="332">
        <f t="shared" si="50"/>
        <v>0</v>
      </c>
      <c r="Q1071" s="333"/>
      <c r="S1071" s="334">
        <f t="shared" si="51"/>
        <v>6073.2</v>
      </c>
    </row>
    <row r="1072" spans="1:19" ht="14.1" customHeight="1">
      <c r="A1072" s="74">
        <v>1072</v>
      </c>
      <c r="B1072" s="300" t="s">
        <v>37</v>
      </c>
      <c r="C1072" s="300" t="s">
        <v>1041</v>
      </c>
      <c r="D1072" s="86" t="s">
        <v>495</v>
      </c>
      <c r="E1072" s="256" t="s">
        <v>407</v>
      </c>
      <c r="F1072" s="86" t="s">
        <v>126</v>
      </c>
      <c r="G1072" s="86" t="s">
        <v>69</v>
      </c>
      <c r="H1072" s="86" t="s">
        <v>110</v>
      </c>
      <c r="I1072" s="249">
        <v>18.07</v>
      </c>
      <c r="J1072" s="331">
        <f t="shared" si="49"/>
        <v>120</v>
      </c>
      <c r="K1072" s="260">
        <v>120</v>
      </c>
      <c r="L1072" s="260"/>
      <c r="M1072" s="259" t="e">
        <f>IF(K1072="nio",0,IF(K1072&gt;0,K1072*I1072/O1072,0))*VLOOKUP(B1072,'2-Kosten per locatie'!$A$14:$C$21,3,FALSE)</f>
        <v>#DIV/0!</v>
      </c>
      <c r="N1072" s="259">
        <f>IF(L1072&gt;0,L1072*I1072/P1072,0)*VLOOKUP(B1072,'2-Kosten per locatie'!$A$14:$C$21,3,FALSE)</f>
        <v>0</v>
      </c>
      <c r="O1072" s="332">
        <f>IF(K1072="nio",0,IF(K1072&gt;0,VLOOKUP(G1072,'3-Productie normen'!A:L,VLOOKUP(K1072,'3-Productie normen'!$B$34:$C$41,2,FALSE),FALSE)))</f>
        <v>0</v>
      </c>
      <c r="P1072" s="332">
        <f t="shared" si="50"/>
        <v>0</v>
      </c>
      <c r="Q1072" s="333"/>
      <c r="S1072" s="334">
        <f t="shared" si="51"/>
        <v>2168.4</v>
      </c>
    </row>
    <row r="1073" spans="1:19" ht="14.1" customHeight="1">
      <c r="A1073" s="74">
        <v>1073</v>
      </c>
      <c r="B1073" s="300" t="s">
        <v>37</v>
      </c>
      <c r="C1073" s="300" t="s">
        <v>1041</v>
      </c>
      <c r="D1073" s="86" t="s">
        <v>495</v>
      </c>
      <c r="E1073" s="256" t="s">
        <v>408</v>
      </c>
      <c r="F1073" s="86" t="s">
        <v>194</v>
      </c>
      <c r="G1073" s="86" t="s">
        <v>65</v>
      </c>
      <c r="H1073" s="70" t="s">
        <v>113</v>
      </c>
      <c r="I1073" s="249">
        <v>55.21</v>
      </c>
      <c r="J1073" s="331">
        <f t="shared" si="49"/>
        <v>120</v>
      </c>
      <c r="K1073" s="260">
        <v>120</v>
      </c>
      <c r="L1073" s="260"/>
      <c r="M1073" s="259" t="e">
        <f>IF(K1073="nio",0,IF(K1073&gt;0,K1073*I1073/O1073,0))*VLOOKUP(B1073,'2-Kosten per locatie'!$A$14:$C$21,3,FALSE)</f>
        <v>#DIV/0!</v>
      </c>
      <c r="N1073" s="259">
        <f>IF(L1073&gt;0,L1073*I1073/P1073,0)*VLOOKUP(B1073,'2-Kosten per locatie'!$A$14:$C$21,3,FALSE)</f>
        <v>0</v>
      </c>
      <c r="O1073" s="332">
        <f>IF(K1073="nio",0,IF(K1073&gt;0,VLOOKUP(G1073,'3-Productie normen'!A:L,VLOOKUP(K1073,'3-Productie normen'!$B$34:$C$41,2,FALSE),FALSE)))</f>
        <v>0</v>
      </c>
      <c r="P1073" s="332">
        <f t="shared" si="50"/>
        <v>0</v>
      </c>
      <c r="Q1073" s="333"/>
      <c r="S1073" s="334">
        <f t="shared" si="51"/>
        <v>6625.2</v>
      </c>
    </row>
    <row r="1074" spans="1:19" ht="14.1" customHeight="1">
      <c r="A1074" s="74">
        <v>1074</v>
      </c>
      <c r="B1074" s="300" t="s">
        <v>37</v>
      </c>
      <c r="C1074" s="300" t="s">
        <v>1041</v>
      </c>
      <c r="D1074" s="86" t="s">
        <v>495</v>
      </c>
      <c r="E1074" s="256" t="s">
        <v>409</v>
      </c>
      <c r="F1074" s="86" t="s">
        <v>194</v>
      </c>
      <c r="G1074" s="86" t="s">
        <v>65</v>
      </c>
      <c r="H1074" s="70" t="s">
        <v>113</v>
      </c>
      <c r="I1074" s="249">
        <v>55.25</v>
      </c>
      <c r="J1074" s="331">
        <f t="shared" si="49"/>
        <v>120</v>
      </c>
      <c r="K1074" s="260">
        <v>120</v>
      </c>
      <c r="L1074" s="260"/>
      <c r="M1074" s="259" t="e">
        <f>IF(K1074="nio",0,IF(K1074&gt;0,K1074*I1074/O1074,0))*VLOOKUP(B1074,'2-Kosten per locatie'!$A$14:$C$21,3,FALSE)</f>
        <v>#DIV/0!</v>
      </c>
      <c r="N1074" s="259">
        <f>IF(L1074&gt;0,L1074*I1074/P1074,0)*VLOOKUP(B1074,'2-Kosten per locatie'!$A$14:$C$21,3,FALSE)</f>
        <v>0</v>
      </c>
      <c r="O1074" s="332">
        <f>IF(K1074="nio",0,IF(K1074&gt;0,VLOOKUP(G1074,'3-Productie normen'!A:L,VLOOKUP(K1074,'3-Productie normen'!$B$34:$C$41,2,FALSE),FALSE)))</f>
        <v>0</v>
      </c>
      <c r="P1074" s="332">
        <f t="shared" si="50"/>
        <v>0</v>
      </c>
      <c r="Q1074" s="333"/>
      <c r="S1074" s="334">
        <f t="shared" si="51"/>
        <v>6630</v>
      </c>
    </row>
    <row r="1075" spans="1:19" ht="14.1" customHeight="1">
      <c r="A1075" s="74">
        <v>1075</v>
      </c>
      <c r="B1075" s="300" t="s">
        <v>37</v>
      </c>
      <c r="C1075" s="300" t="s">
        <v>1041</v>
      </c>
      <c r="D1075" s="86" t="s">
        <v>495</v>
      </c>
      <c r="E1075" s="256" t="s">
        <v>1102</v>
      </c>
      <c r="F1075" s="86" t="s">
        <v>139</v>
      </c>
      <c r="G1075" s="86" t="s">
        <v>58</v>
      </c>
      <c r="H1075" s="70" t="s">
        <v>113</v>
      </c>
      <c r="I1075" s="249">
        <v>22.68</v>
      </c>
      <c r="J1075" s="331">
        <f t="shared" si="49"/>
        <v>200</v>
      </c>
      <c r="K1075" s="260">
        <v>200</v>
      </c>
      <c r="L1075" s="260"/>
      <c r="M1075" s="259" t="e">
        <f>IF(K1075="nio",0,IF(K1075&gt;0,K1075*I1075/O1075,0))*VLOOKUP(B1075,'2-Kosten per locatie'!$A$14:$C$21,3,FALSE)</f>
        <v>#DIV/0!</v>
      </c>
      <c r="N1075" s="259">
        <f>IF(L1075&gt;0,L1075*I1075/P1075,0)*VLOOKUP(B1075,'2-Kosten per locatie'!$A$14:$C$21,3,FALSE)</f>
        <v>0</v>
      </c>
      <c r="O1075" s="332">
        <f>IF(K1075="nio",0,IF(K1075&gt;0,VLOOKUP(G1075,'3-Productie normen'!A:L,VLOOKUP(K1075,'3-Productie normen'!$B$34:$C$41,2,FALSE),FALSE)))</f>
        <v>0</v>
      </c>
      <c r="P1075" s="332">
        <f t="shared" si="50"/>
        <v>0</v>
      </c>
      <c r="Q1075" s="333"/>
      <c r="S1075" s="334">
        <f t="shared" si="51"/>
        <v>4536</v>
      </c>
    </row>
    <row r="1076" spans="1:19" ht="14.1" customHeight="1">
      <c r="A1076" s="74">
        <v>1076</v>
      </c>
      <c r="B1076" s="300" t="s">
        <v>33</v>
      </c>
      <c r="C1076" s="300" t="s">
        <v>1103</v>
      </c>
      <c r="D1076" s="86" t="s">
        <v>473</v>
      </c>
      <c r="E1076" s="256" t="s">
        <v>1104</v>
      </c>
      <c r="F1076" s="86" t="s">
        <v>167</v>
      </c>
      <c r="G1076" s="86" t="s">
        <v>60</v>
      </c>
      <c r="H1076" s="70" t="s">
        <v>113</v>
      </c>
      <c r="I1076" s="249">
        <v>268.95999999999998</v>
      </c>
      <c r="J1076" s="331">
        <f t="shared" si="49"/>
        <v>400</v>
      </c>
      <c r="K1076" s="260">
        <v>200</v>
      </c>
      <c r="L1076" s="260">
        <v>200</v>
      </c>
      <c r="M1076" s="259" t="e">
        <f>IF(K1076="nio",0,IF(K1076&gt;0,K1076*I1076/O1076,0))*VLOOKUP(B1076,'2-Kosten per locatie'!$A$14:$C$21,3,FALSE)</f>
        <v>#DIV/0!</v>
      </c>
      <c r="N1076" s="259" t="e">
        <f>IF(L1076&gt;0,L1076*I1076/P1076,0)*VLOOKUP(B1076,'2-Kosten per locatie'!$A$14:$C$21,3,FALSE)</f>
        <v>#DIV/0!</v>
      </c>
      <c r="O1076" s="332">
        <f>IF(K1076="nio",0,IF(K1076&gt;0,VLOOKUP(G1076,'3-Productie normen'!A:L,VLOOKUP(K1076,'3-Productie normen'!$B$34:$C$41,2,FALSE),FALSE)))</f>
        <v>0</v>
      </c>
      <c r="P1076" s="332">
        <f t="shared" si="50"/>
        <v>0</v>
      </c>
      <c r="Q1076" s="333"/>
      <c r="S1076" s="334">
        <f t="shared" si="51"/>
        <v>107583.99999999999</v>
      </c>
    </row>
    <row r="1077" spans="1:19" ht="14.1" customHeight="1">
      <c r="A1077" s="74">
        <v>1077</v>
      </c>
      <c r="B1077" s="300" t="s">
        <v>33</v>
      </c>
      <c r="C1077" s="300" t="s">
        <v>1103</v>
      </c>
      <c r="D1077" s="86" t="s">
        <v>473</v>
      </c>
      <c r="E1077" s="256" t="s">
        <v>1105</v>
      </c>
      <c r="F1077" s="86" t="s">
        <v>269</v>
      </c>
      <c r="G1077" s="86" t="s">
        <v>67</v>
      </c>
      <c r="H1077" s="70" t="s">
        <v>113</v>
      </c>
      <c r="I1077" s="249">
        <v>82.67</v>
      </c>
      <c r="J1077" s="331">
        <f t="shared" si="49"/>
        <v>120</v>
      </c>
      <c r="K1077" s="260">
        <v>120</v>
      </c>
      <c r="L1077" s="260"/>
      <c r="M1077" s="259" t="e">
        <f>IF(K1077="nio",0,IF(K1077&gt;0,K1077*I1077/O1077,0))*VLOOKUP(B1077,'2-Kosten per locatie'!$A$14:$C$21,3,FALSE)</f>
        <v>#DIV/0!</v>
      </c>
      <c r="N1077" s="259">
        <f>IF(L1077&gt;0,L1077*I1077/P1077,0)*VLOOKUP(B1077,'2-Kosten per locatie'!$A$14:$C$21,3,FALSE)</f>
        <v>0</v>
      </c>
      <c r="O1077" s="332">
        <f>IF(K1077="nio",0,IF(K1077&gt;0,VLOOKUP(G1077,'3-Productie normen'!A:L,VLOOKUP(K1077,'3-Productie normen'!$B$34:$C$41,2,FALSE),FALSE)))</f>
        <v>0</v>
      </c>
      <c r="P1077" s="332">
        <f t="shared" si="50"/>
        <v>0</v>
      </c>
      <c r="Q1077" s="333"/>
      <c r="S1077" s="334">
        <f t="shared" si="51"/>
        <v>9920.4</v>
      </c>
    </row>
    <row r="1078" spans="1:19" ht="14.1" customHeight="1">
      <c r="A1078" s="74">
        <v>1078</v>
      </c>
      <c r="B1078" s="300" t="s">
        <v>33</v>
      </c>
      <c r="C1078" s="300" t="s">
        <v>1103</v>
      </c>
      <c r="D1078" s="86" t="s">
        <v>473</v>
      </c>
      <c r="E1078" s="256" t="s">
        <v>1106</v>
      </c>
      <c r="F1078" s="86" t="s">
        <v>185</v>
      </c>
      <c r="G1078" s="86" t="s">
        <v>74</v>
      </c>
      <c r="H1078" s="70" t="s">
        <v>113</v>
      </c>
      <c r="I1078" s="249">
        <v>18.440000000000001</v>
      </c>
      <c r="J1078" s="331">
        <f t="shared" si="49"/>
        <v>0</v>
      </c>
      <c r="K1078" s="260" t="s">
        <v>120</v>
      </c>
      <c r="L1078" s="260"/>
      <c r="M1078" s="259">
        <f>IF(K1078="nio",0,IF(K1078&gt;0,K1078*I1078/O1078,0))*VLOOKUP(B1078,'2-Kosten per locatie'!$A$14:$C$21,3,FALSE)</f>
        <v>0</v>
      </c>
      <c r="N1078" s="259">
        <f>IF(L1078&gt;0,L1078*I1078/P1078,0)*VLOOKUP(B1078,'2-Kosten per locatie'!$A$14:$C$21,3,FALSE)</f>
        <v>0</v>
      </c>
      <c r="O1078" s="332">
        <f>IF(K1078="nio",0,IF(K1078&gt;0,VLOOKUP(G1078,'3-Productie normen'!A:L,VLOOKUP(K1078,'3-Productie normen'!$B$34:$C$41,2,FALSE),FALSE)))</f>
        <v>0</v>
      </c>
      <c r="P1078" s="332">
        <f t="shared" si="50"/>
        <v>0</v>
      </c>
      <c r="Q1078" s="333"/>
      <c r="S1078" s="334">
        <f t="shared" si="51"/>
        <v>0</v>
      </c>
    </row>
    <row r="1079" spans="1:19" ht="14.1" customHeight="1">
      <c r="A1079" s="74">
        <v>1079</v>
      </c>
      <c r="B1079" s="300" t="s">
        <v>33</v>
      </c>
      <c r="C1079" s="300" t="s">
        <v>1103</v>
      </c>
      <c r="D1079" s="86" t="s">
        <v>473</v>
      </c>
      <c r="E1079" s="256" t="s">
        <v>1107</v>
      </c>
      <c r="F1079" s="86" t="s">
        <v>185</v>
      </c>
      <c r="G1079" s="86" t="s">
        <v>74</v>
      </c>
      <c r="H1079" s="70" t="s">
        <v>113</v>
      </c>
      <c r="I1079" s="249">
        <v>8.0299999999999994</v>
      </c>
      <c r="J1079" s="331">
        <f t="shared" si="49"/>
        <v>0</v>
      </c>
      <c r="K1079" s="260" t="s">
        <v>120</v>
      </c>
      <c r="L1079" s="260"/>
      <c r="M1079" s="259">
        <f>IF(K1079="nio",0,IF(K1079&gt;0,K1079*I1079/O1079,0))*VLOOKUP(B1079,'2-Kosten per locatie'!$A$14:$C$21,3,FALSE)</f>
        <v>0</v>
      </c>
      <c r="N1079" s="259">
        <f>IF(L1079&gt;0,L1079*I1079/P1079,0)*VLOOKUP(B1079,'2-Kosten per locatie'!$A$14:$C$21,3,FALSE)</f>
        <v>0</v>
      </c>
      <c r="O1079" s="332">
        <f>IF(K1079="nio",0,IF(K1079&gt;0,VLOOKUP(G1079,'3-Productie normen'!A:L,VLOOKUP(K1079,'3-Productie normen'!$B$34:$C$41,2,FALSE),FALSE)))</f>
        <v>0</v>
      </c>
      <c r="P1079" s="332">
        <f t="shared" si="50"/>
        <v>0</v>
      </c>
      <c r="Q1079" s="333"/>
      <c r="S1079" s="334">
        <f t="shared" si="51"/>
        <v>0</v>
      </c>
    </row>
    <row r="1080" spans="1:19" ht="14.1" customHeight="1">
      <c r="A1080" s="74">
        <v>1080</v>
      </c>
      <c r="B1080" s="300" t="s">
        <v>33</v>
      </c>
      <c r="C1080" s="300" t="s">
        <v>1103</v>
      </c>
      <c r="D1080" s="86" t="s">
        <v>473</v>
      </c>
      <c r="E1080" s="256" t="s">
        <v>1108</v>
      </c>
      <c r="F1080" s="86" t="s">
        <v>172</v>
      </c>
      <c r="G1080" s="86" t="s">
        <v>73</v>
      </c>
      <c r="H1080" s="86" t="s">
        <v>173</v>
      </c>
      <c r="I1080" s="249">
        <v>47.09</v>
      </c>
      <c r="J1080" s="331">
        <f t="shared" si="49"/>
        <v>200</v>
      </c>
      <c r="K1080" s="260">
        <v>200</v>
      </c>
      <c r="L1080" s="260"/>
      <c r="M1080" s="259" t="e">
        <f>IF(K1080="nio",0,IF(K1080&gt;0,K1080*I1080/O1080,0))*VLOOKUP(B1080,'2-Kosten per locatie'!$A$14:$C$21,3,FALSE)</f>
        <v>#DIV/0!</v>
      </c>
      <c r="N1080" s="259">
        <f>IF(L1080&gt;0,L1080*I1080/P1080,0)*VLOOKUP(B1080,'2-Kosten per locatie'!$A$14:$C$21,3,FALSE)</f>
        <v>0</v>
      </c>
      <c r="O1080" s="332">
        <f>IF(K1080="nio",0,IF(K1080&gt;0,VLOOKUP(G1080,'3-Productie normen'!A:L,VLOOKUP(K1080,'3-Productie normen'!$B$34:$C$41,2,FALSE),FALSE)))</f>
        <v>0</v>
      </c>
      <c r="P1080" s="332">
        <f t="shared" si="50"/>
        <v>0</v>
      </c>
      <c r="Q1080" s="333"/>
      <c r="S1080" s="334">
        <f t="shared" si="51"/>
        <v>9418</v>
      </c>
    </row>
    <row r="1081" spans="1:19" ht="14.1" customHeight="1">
      <c r="A1081" s="74">
        <v>1081</v>
      </c>
      <c r="B1081" s="300" t="s">
        <v>33</v>
      </c>
      <c r="C1081" s="300" t="s">
        <v>1103</v>
      </c>
      <c r="D1081" s="86" t="s">
        <v>473</v>
      </c>
      <c r="E1081" s="256" t="s">
        <v>1109</v>
      </c>
      <c r="F1081" s="86" t="s">
        <v>458</v>
      </c>
      <c r="G1081" s="86" t="s">
        <v>73</v>
      </c>
      <c r="H1081" s="86" t="s">
        <v>173</v>
      </c>
      <c r="I1081" s="249">
        <v>9.39</v>
      </c>
      <c r="J1081" s="331">
        <f t="shared" si="49"/>
        <v>200</v>
      </c>
      <c r="K1081" s="260">
        <v>200</v>
      </c>
      <c r="L1081" s="260"/>
      <c r="M1081" s="259" t="e">
        <f>IF(K1081="nio",0,IF(K1081&gt;0,K1081*I1081/O1081,0))*VLOOKUP(B1081,'2-Kosten per locatie'!$A$14:$C$21,3,FALSE)</f>
        <v>#DIV/0!</v>
      </c>
      <c r="N1081" s="259">
        <f>IF(L1081&gt;0,L1081*I1081/P1081,0)*VLOOKUP(B1081,'2-Kosten per locatie'!$A$14:$C$21,3,FALSE)</f>
        <v>0</v>
      </c>
      <c r="O1081" s="332">
        <f>IF(K1081="nio",0,IF(K1081&gt;0,VLOOKUP(G1081,'3-Productie normen'!A:L,VLOOKUP(K1081,'3-Productie normen'!$B$34:$C$41,2,FALSE),FALSE)))</f>
        <v>0</v>
      </c>
      <c r="P1081" s="332">
        <f t="shared" si="50"/>
        <v>0</v>
      </c>
      <c r="Q1081" s="333"/>
      <c r="S1081" s="334">
        <f t="shared" si="51"/>
        <v>1878</v>
      </c>
    </row>
    <row r="1082" spans="1:19" ht="14.1" customHeight="1">
      <c r="A1082" s="74">
        <v>1082</v>
      </c>
      <c r="B1082" s="300" t="s">
        <v>33</v>
      </c>
      <c r="C1082" s="300" t="s">
        <v>1103</v>
      </c>
      <c r="D1082" s="86" t="s">
        <v>473</v>
      </c>
      <c r="E1082" s="256" t="s">
        <v>1110</v>
      </c>
      <c r="F1082" s="86" t="s">
        <v>269</v>
      </c>
      <c r="G1082" s="86" t="s">
        <v>67</v>
      </c>
      <c r="H1082" s="86" t="s">
        <v>145</v>
      </c>
      <c r="I1082" s="249">
        <v>38.090000000000003</v>
      </c>
      <c r="J1082" s="331">
        <f t="shared" si="49"/>
        <v>120</v>
      </c>
      <c r="K1082" s="260">
        <v>120</v>
      </c>
      <c r="L1082" s="260"/>
      <c r="M1082" s="259" t="e">
        <f>IF(K1082="nio",0,IF(K1082&gt;0,K1082*I1082/O1082,0))*VLOOKUP(B1082,'2-Kosten per locatie'!$A$14:$C$21,3,FALSE)</f>
        <v>#DIV/0!</v>
      </c>
      <c r="N1082" s="259">
        <f>IF(L1082&gt;0,L1082*I1082/P1082,0)*VLOOKUP(B1082,'2-Kosten per locatie'!$A$14:$C$21,3,FALSE)</f>
        <v>0</v>
      </c>
      <c r="O1082" s="332">
        <f>IF(K1082="nio",0,IF(K1082&gt;0,VLOOKUP(G1082,'3-Productie normen'!A:L,VLOOKUP(K1082,'3-Productie normen'!$B$34:$C$41,2,FALSE),FALSE)))</f>
        <v>0</v>
      </c>
      <c r="P1082" s="332">
        <f t="shared" si="50"/>
        <v>0</v>
      </c>
      <c r="Q1082" s="333"/>
      <c r="S1082" s="334">
        <f t="shared" si="51"/>
        <v>4570.8</v>
      </c>
    </row>
    <row r="1083" spans="1:19" ht="14.1" customHeight="1">
      <c r="A1083" s="74">
        <v>1083</v>
      </c>
      <c r="B1083" s="300" t="s">
        <v>33</v>
      </c>
      <c r="C1083" s="300" t="s">
        <v>1103</v>
      </c>
      <c r="D1083" s="86" t="s">
        <v>473</v>
      </c>
      <c r="E1083" s="256" t="s">
        <v>1111</v>
      </c>
      <c r="F1083" s="86" t="s">
        <v>460</v>
      </c>
      <c r="G1083" s="86" t="s">
        <v>74</v>
      </c>
      <c r="H1083" s="70" t="s">
        <v>113</v>
      </c>
      <c r="I1083" s="249">
        <v>13.36</v>
      </c>
      <c r="J1083" s="331">
        <f t="shared" si="49"/>
        <v>0</v>
      </c>
      <c r="K1083" s="260" t="s">
        <v>120</v>
      </c>
      <c r="L1083" s="260"/>
      <c r="M1083" s="259">
        <f>IF(K1083="nio",0,IF(K1083&gt;0,K1083*I1083/O1083,0))*VLOOKUP(B1083,'2-Kosten per locatie'!$A$14:$C$21,3,FALSE)</f>
        <v>0</v>
      </c>
      <c r="N1083" s="259">
        <f>IF(L1083&gt;0,L1083*I1083/P1083,0)*VLOOKUP(B1083,'2-Kosten per locatie'!$A$14:$C$21,3,FALSE)</f>
        <v>0</v>
      </c>
      <c r="O1083" s="332">
        <f>IF(K1083="nio",0,IF(K1083&gt;0,VLOOKUP(G1083,'3-Productie normen'!A:L,VLOOKUP(K1083,'3-Productie normen'!$B$34:$C$41,2,FALSE),FALSE)))</f>
        <v>0</v>
      </c>
      <c r="P1083" s="332">
        <f t="shared" si="50"/>
        <v>0</v>
      </c>
      <c r="Q1083" s="333"/>
      <c r="S1083" s="334">
        <f t="shared" si="51"/>
        <v>0</v>
      </c>
    </row>
    <row r="1084" spans="1:19" ht="14.1" customHeight="1">
      <c r="A1084" s="74">
        <v>1084</v>
      </c>
      <c r="B1084" s="300" t="s">
        <v>33</v>
      </c>
      <c r="C1084" s="300" t="s">
        <v>1103</v>
      </c>
      <c r="D1084" s="86" t="s">
        <v>473</v>
      </c>
      <c r="E1084" s="256" t="s">
        <v>1112</v>
      </c>
      <c r="F1084" s="86" t="s">
        <v>126</v>
      </c>
      <c r="G1084" s="86" t="s">
        <v>69</v>
      </c>
      <c r="H1084" s="86" t="s">
        <v>110</v>
      </c>
      <c r="I1084" s="249">
        <v>11.02</v>
      </c>
      <c r="J1084" s="331">
        <f t="shared" si="49"/>
        <v>200</v>
      </c>
      <c r="K1084" s="260">
        <v>200</v>
      </c>
      <c r="L1084" s="260"/>
      <c r="M1084" s="259" t="e">
        <f>IF(K1084="nio",0,IF(K1084&gt;0,K1084*I1084/O1084,0))*VLOOKUP(B1084,'2-Kosten per locatie'!$A$14:$C$21,3,FALSE)</f>
        <v>#DIV/0!</v>
      </c>
      <c r="N1084" s="259">
        <f>IF(L1084&gt;0,L1084*I1084/P1084,0)*VLOOKUP(B1084,'2-Kosten per locatie'!$A$14:$C$21,3,FALSE)</f>
        <v>0</v>
      </c>
      <c r="O1084" s="332">
        <f>IF(K1084="nio",0,IF(K1084&gt;0,VLOOKUP(G1084,'3-Productie normen'!A:L,VLOOKUP(K1084,'3-Productie normen'!$B$34:$C$41,2,FALSE),FALSE)))</f>
        <v>0</v>
      </c>
      <c r="P1084" s="332">
        <f t="shared" si="50"/>
        <v>0</v>
      </c>
      <c r="Q1084" s="333"/>
      <c r="S1084" s="334">
        <f t="shared" si="51"/>
        <v>2204</v>
      </c>
    </row>
    <row r="1085" spans="1:19" ht="14.1" customHeight="1">
      <c r="A1085" s="74">
        <v>1085</v>
      </c>
      <c r="B1085" s="300" t="s">
        <v>33</v>
      </c>
      <c r="C1085" s="300" t="s">
        <v>1103</v>
      </c>
      <c r="D1085" s="86" t="s">
        <v>473</v>
      </c>
      <c r="E1085" s="256" t="s">
        <v>1113</v>
      </c>
      <c r="F1085" s="86" t="s">
        <v>1114</v>
      </c>
      <c r="G1085" s="86" t="s">
        <v>61</v>
      </c>
      <c r="H1085" s="86" t="s">
        <v>145</v>
      </c>
      <c r="I1085" s="249">
        <v>3.63</v>
      </c>
      <c r="J1085" s="331">
        <f t="shared" si="49"/>
        <v>400</v>
      </c>
      <c r="K1085" s="260">
        <v>200</v>
      </c>
      <c r="L1085" s="260">
        <v>200</v>
      </c>
      <c r="M1085" s="259" t="e">
        <f>IF(K1085="nio",0,IF(K1085&gt;0,K1085*I1085/O1085,0))*VLOOKUP(B1085,'2-Kosten per locatie'!$A$14:$C$21,3,FALSE)</f>
        <v>#DIV/0!</v>
      </c>
      <c r="N1085" s="259" t="e">
        <f>IF(L1085&gt;0,L1085*I1085/P1085,0)*VLOOKUP(B1085,'2-Kosten per locatie'!$A$14:$C$21,3,FALSE)</f>
        <v>#DIV/0!</v>
      </c>
      <c r="O1085" s="332">
        <f>IF(K1085="nio",0,IF(K1085&gt;0,VLOOKUP(G1085,'3-Productie normen'!A:L,VLOOKUP(K1085,'3-Productie normen'!$B$34:$C$41,2,FALSE),FALSE)))</f>
        <v>0</v>
      </c>
      <c r="P1085" s="332">
        <f t="shared" si="50"/>
        <v>0</v>
      </c>
      <c r="Q1085" s="333"/>
      <c r="S1085" s="334">
        <f t="shared" si="51"/>
        <v>1452</v>
      </c>
    </row>
    <row r="1086" spans="1:19" ht="14.1" customHeight="1">
      <c r="A1086" s="74">
        <v>1086</v>
      </c>
      <c r="B1086" s="300" t="s">
        <v>33</v>
      </c>
      <c r="C1086" s="300" t="s">
        <v>1103</v>
      </c>
      <c r="D1086" s="86" t="s">
        <v>473</v>
      </c>
      <c r="E1086" s="256" t="s">
        <v>1115</v>
      </c>
      <c r="F1086" s="86" t="s">
        <v>1116</v>
      </c>
      <c r="G1086" s="86" t="s">
        <v>58</v>
      </c>
      <c r="H1086" s="70" t="s">
        <v>113</v>
      </c>
      <c r="I1086" s="249">
        <v>69.36</v>
      </c>
      <c r="J1086" s="331">
        <f t="shared" si="49"/>
        <v>0</v>
      </c>
      <c r="K1086" s="260" t="s">
        <v>120</v>
      </c>
      <c r="L1086" s="260"/>
      <c r="M1086" s="259">
        <f>IF(K1086="nio",0,IF(K1086&gt;0,K1086*I1086/O1086,0))*VLOOKUP(B1086,'2-Kosten per locatie'!$A$14:$C$21,3,FALSE)</f>
        <v>0</v>
      </c>
      <c r="N1086" s="259">
        <f>IF(L1086&gt;0,L1086*I1086/P1086,0)*VLOOKUP(B1086,'2-Kosten per locatie'!$A$14:$C$21,3,FALSE)</f>
        <v>0</v>
      </c>
      <c r="O1086" s="332">
        <f>IF(K1086="nio",0,IF(K1086&gt;0,VLOOKUP(G1086,'3-Productie normen'!A:L,VLOOKUP(K1086,'3-Productie normen'!$B$34:$C$41,2,FALSE),FALSE)))</f>
        <v>0</v>
      </c>
      <c r="P1086" s="332">
        <f t="shared" si="50"/>
        <v>0</v>
      </c>
      <c r="Q1086" s="333"/>
      <c r="S1086" s="334">
        <f t="shared" si="51"/>
        <v>0</v>
      </c>
    </row>
    <row r="1087" spans="1:19" ht="14.1" customHeight="1">
      <c r="A1087" s="74">
        <v>1087</v>
      </c>
      <c r="B1087" s="300" t="s">
        <v>33</v>
      </c>
      <c r="C1087" s="300" t="s">
        <v>1103</v>
      </c>
      <c r="D1087" s="86" t="s">
        <v>473</v>
      </c>
      <c r="E1087" s="256" t="s">
        <v>1117</v>
      </c>
      <c r="F1087" s="86" t="s">
        <v>1118</v>
      </c>
      <c r="G1087" s="86" t="s">
        <v>74</v>
      </c>
      <c r="H1087" s="70" t="s">
        <v>113</v>
      </c>
      <c r="I1087" s="249">
        <v>14.4</v>
      </c>
      <c r="J1087" s="331">
        <f t="shared" si="49"/>
        <v>0</v>
      </c>
      <c r="K1087" s="260" t="s">
        <v>120</v>
      </c>
      <c r="L1087" s="260"/>
      <c r="M1087" s="259">
        <f>IF(K1087="nio",0,IF(K1087&gt;0,K1087*I1087/O1087,0))*VLOOKUP(B1087,'2-Kosten per locatie'!$A$14:$C$21,3,FALSE)</f>
        <v>0</v>
      </c>
      <c r="N1087" s="259">
        <f>IF(L1087&gt;0,L1087*I1087/P1087,0)*VLOOKUP(B1087,'2-Kosten per locatie'!$A$14:$C$21,3,FALSE)</f>
        <v>0</v>
      </c>
      <c r="O1087" s="332">
        <f>IF(K1087="nio",0,IF(K1087&gt;0,VLOOKUP(G1087,'3-Productie normen'!A:L,VLOOKUP(K1087,'3-Productie normen'!$B$34:$C$41,2,FALSE),FALSE)))</f>
        <v>0</v>
      </c>
      <c r="P1087" s="332">
        <f t="shared" si="50"/>
        <v>0</v>
      </c>
      <c r="Q1087" s="333"/>
      <c r="S1087" s="334">
        <f t="shared" si="51"/>
        <v>0</v>
      </c>
    </row>
    <row r="1088" spans="1:19" ht="14.1" customHeight="1">
      <c r="A1088" s="74">
        <v>1088</v>
      </c>
      <c r="B1088" s="300" t="s">
        <v>33</v>
      </c>
      <c r="C1088" s="300" t="s">
        <v>1103</v>
      </c>
      <c r="D1088" s="86" t="s">
        <v>473</v>
      </c>
      <c r="E1088" s="256" t="s">
        <v>1119</v>
      </c>
      <c r="F1088" s="86" t="s">
        <v>460</v>
      </c>
      <c r="G1088" s="86" t="s">
        <v>74</v>
      </c>
      <c r="H1088" s="70" t="s">
        <v>113</v>
      </c>
      <c r="I1088" s="249">
        <v>16.93</v>
      </c>
      <c r="J1088" s="331">
        <f t="shared" si="49"/>
        <v>0</v>
      </c>
      <c r="K1088" s="260" t="s">
        <v>120</v>
      </c>
      <c r="L1088" s="260"/>
      <c r="M1088" s="259">
        <f>IF(K1088="nio",0,IF(K1088&gt;0,K1088*I1088/O1088,0))*VLOOKUP(B1088,'2-Kosten per locatie'!$A$14:$C$21,3,FALSE)</f>
        <v>0</v>
      </c>
      <c r="N1088" s="259">
        <f>IF(L1088&gt;0,L1088*I1088/P1088,0)*VLOOKUP(B1088,'2-Kosten per locatie'!$A$14:$C$21,3,FALSE)</f>
        <v>0</v>
      </c>
      <c r="O1088" s="332">
        <f>IF(K1088="nio",0,IF(K1088&gt;0,VLOOKUP(G1088,'3-Productie normen'!A:L,VLOOKUP(K1088,'3-Productie normen'!$B$34:$C$41,2,FALSE),FALSE)))</f>
        <v>0</v>
      </c>
      <c r="P1088" s="332">
        <f t="shared" si="50"/>
        <v>0</v>
      </c>
      <c r="Q1088" s="333"/>
      <c r="S1088" s="334">
        <f t="shared" si="51"/>
        <v>0</v>
      </c>
    </row>
    <row r="1089" spans="1:19" ht="14.1" customHeight="1">
      <c r="A1089" s="74">
        <v>1089</v>
      </c>
      <c r="B1089" s="300" t="s">
        <v>33</v>
      </c>
      <c r="C1089" s="300" t="s">
        <v>1103</v>
      </c>
      <c r="D1089" s="86" t="s">
        <v>473</v>
      </c>
      <c r="E1089" s="256" t="s">
        <v>1120</v>
      </c>
      <c r="F1089" s="86" t="s">
        <v>147</v>
      </c>
      <c r="G1089" s="86" t="s">
        <v>61</v>
      </c>
      <c r="H1089" s="86" t="s">
        <v>145</v>
      </c>
      <c r="I1089" s="249">
        <v>11.04</v>
      </c>
      <c r="J1089" s="331">
        <f t="shared" si="49"/>
        <v>400</v>
      </c>
      <c r="K1089" s="260">
        <v>200</v>
      </c>
      <c r="L1089" s="260">
        <v>200</v>
      </c>
      <c r="M1089" s="259" t="e">
        <f>IF(K1089="nio",0,IF(K1089&gt;0,K1089*I1089/O1089,0))*VLOOKUP(B1089,'2-Kosten per locatie'!$A$14:$C$21,3,FALSE)</f>
        <v>#DIV/0!</v>
      </c>
      <c r="N1089" s="259" t="e">
        <f>IF(L1089&gt;0,L1089*I1089/P1089,0)*VLOOKUP(B1089,'2-Kosten per locatie'!$A$14:$C$21,3,FALSE)</f>
        <v>#DIV/0!</v>
      </c>
      <c r="O1089" s="332">
        <f>IF(K1089="nio",0,IF(K1089&gt;0,VLOOKUP(G1089,'3-Productie normen'!A:L,VLOOKUP(K1089,'3-Productie normen'!$B$34:$C$41,2,FALSE),FALSE)))</f>
        <v>0</v>
      </c>
      <c r="P1089" s="332">
        <f t="shared" si="50"/>
        <v>0</v>
      </c>
      <c r="Q1089" s="333"/>
      <c r="S1089" s="334">
        <f t="shared" si="51"/>
        <v>4416</v>
      </c>
    </row>
    <row r="1090" spans="1:19" ht="14.1" customHeight="1">
      <c r="A1090" s="74">
        <v>1090</v>
      </c>
      <c r="B1090" s="300" t="s">
        <v>33</v>
      </c>
      <c r="C1090" s="300" t="s">
        <v>1103</v>
      </c>
      <c r="D1090" s="86" t="s">
        <v>473</v>
      </c>
      <c r="E1090" s="256" t="s">
        <v>1121</v>
      </c>
      <c r="F1090" s="86" t="s">
        <v>144</v>
      </c>
      <c r="G1090" s="86" t="s">
        <v>61</v>
      </c>
      <c r="H1090" s="86" t="s">
        <v>145</v>
      </c>
      <c r="I1090" s="249">
        <v>14.12</v>
      </c>
      <c r="J1090" s="331">
        <f t="shared" si="49"/>
        <v>400</v>
      </c>
      <c r="K1090" s="260">
        <v>200</v>
      </c>
      <c r="L1090" s="260">
        <v>200</v>
      </c>
      <c r="M1090" s="259" t="e">
        <f>IF(K1090="nio",0,IF(K1090&gt;0,K1090*I1090/O1090,0))*VLOOKUP(B1090,'2-Kosten per locatie'!$A$14:$C$21,3,FALSE)</f>
        <v>#DIV/0!</v>
      </c>
      <c r="N1090" s="259" t="e">
        <f>IF(L1090&gt;0,L1090*I1090/P1090,0)*VLOOKUP(B1090,'2-Kosten per locatie'!$A$14:$C$21,3,FALSE)</f>
        <v>#DIV/0!</v>
      </c>
      <c r="O1090" s="332">
        <f>IF(K1090="nio",0,IF(K1090&gt;0,VLOOKUP(G1090,'3-Productie normen'!A:L,VLOOKUP(K1090,'3-Productie normen'!$B$34:$C$41,2,FALSE),FALSE)))</f>
        <v>0</v>
      </c>
      <c r="P1090" s="332">
        <f t="shared" si="50"/>
        <v>0</v>
      </c>
      <c r="Q1090" s="333"/>
      <c r="S1090" s="334">
        <f t="shared" si="51"/>
        <v>5648</v>
      </c>
    </row>
    <row r="1091" spans="1:19" ht="14.1" customHeight="1">
      <c r="A1091" s="74">
        <v>1091</v>
      </c>
      <c r="B1091" s="300" t="s">
        <v>33</v>
      </c>
      <c r="C1091" s="300" t="s">
        <v>1103</v>
      </c>
      <c r="D1091" s="86" t="s">
        <v>473</v>
      </c>
      <c r="E1091" s="256" t="s">
        <v>1122</v>
      </c>
      <c r="F1091" s="86" t="s">
        <v>511</v>
      </c>
      <c r="G1091" s="86" t="s">
        <v>61</v>
      </c>
      <c r="H1091" s="86" t="s">
        <v>145</v>
      </c>
      <c r="I1091" s="249">
        <v>7.53</v>
      </c>
      <c r="J1091" s="331">
        <f t="shared" si="49"/>
        <v>400</v>
      </c>
      <c r="K1091" s="260">
        <v>200</v>
      </c>
      <c r="L1091" s="260">
        <v>200</v>
      </c>
      <c r="M1091" s="259" t="e">
        <f>IF(K1091="nio",0,IF(K1091&gt;0,K1091*I1091/O1091,0))*VLOOKUP(B1091,'2-Kosten per locatie'!$A$14:$C$21,3,FALSE)</f>
        <v>#DIV/0!</v>
      </c>
      <c r="N1091" s="259" t="e">
        <f>IF(L1091&gt;0,L1091*I1091/P1091,0)*VLOOKUP(B1091,'2-Kosten per locatie'!$A$14:$C$21,3,FALSE)</f>
        <v>#DIV/0!</v>
      </c>
      <c r="O1091" s="332">
        <f>IF(K1091="nio",0,IF(K1091&gt;0,VLOOKUP(G1091,'3-Productie normen'!A:L,VLOOKUP(K1091,'3-Productie normen'!$B$34:$C$41,2,FALSE),FALSE)))</f>
        <v>0</v>
      </c>
      <c r="P1091" s="332">
        <f t="shared" si="50"/>
        <v>0</v>
      </c>
      <c r="Q1091" s="333"/>
      <c r="S1091" s="334">
        <f t="shared" si="51"/>
        <v>3012</v>
      </c>
    </row>
    <row r="1092" spans="1:19" ht="14.1" customHeight="1">
      <c r="A1092" s="74">
        <v>1092</v>
      </c>
      <c r="B1092" s="300" t="s">
        <v>33</v>
      </c>
      <c r="C1092" s="300" t="s">
        <v>1103</v>
      </c>
      <c r="D1092" s="86" t="s">
        <v>473</v>
      </c>
      <c r="E1092" s="256" t="s">
        <v>1123</v>
      </c>
      <c r="F1092" s="86" t="s">
        <v>126</v>
      </c>
      <c r="G1092" s="86" t="s">
        <v>69</v>
      </c>
      <c r="H1092" s="70" t="s">
        <v>113</v>
      </c>
      <c r="I1092" s="249">
        <v>8.82</v>
      </c>
      <c r="J1092" s="331">
        <f t="shared" si="49"/>
        <v>200</v>
      </c>
      <c r="K1092" s="260">
        <v>200</v>
      </c>
      <c r="L1092" s="260"/>
      <c r="M1092" s="259" t="e">
        <f>IF(K1092="nio",0,IF(K1092&gt;0,K1092*I1092/O1092,0))*VLOOKUP(B1092,'2-Kosten per locatie'!$A$14:$C$21,3,FALSE)</f>
        <v>#DIV/0!</v>
      </c>
      <c r="N1092" s="259">
        <f>IF(L1092&gt;0,L1092*I1092/P1092,0)*VLOOKUP(B1092,'2-Kosten per locatie'!$A$14:$C$21,3,FALSE)</f>
        <v>0</v>
      </c>
      <c r="O1092" s="332">
        <f>IF(K1092="nio",0,IF(K1092&gt;0,VLOOKUP(G1092,'3-Productie normen'!A:L,VLOOKUP(K1092,'3-Productie normen'!$B$34:$C$41,2,FALSE),FALSE)))</f>
        <v>0</v>
      </c>
      <c r="P1092" s="332">
        <f t="shared" si="50"/>
        <v>0</v>
      </c>
      <c r="Q1092" s="333"/>
      <c r="S1092" s="334">
        <f t="shared" si="51"/>
        <v>1764</v>
      </c>
    </row>
    <row r="1093" spans="1:19" ht="14.1" customHeight="1">
      <c r="A1093" s="74">
        <v>1093</v>
      </c>
      <c r="B1093" s="300" t="s">
        <v>33</v>
      </c>
      <c r="C1093" s="300" t="s">
        <v>1103</v>
      </c>
      <c r="D1093" s="86" t="s">
        <v>473</v>
      </c>
      <c r="E1093" s="256" t="s">
        <v>1124</v>
      </c>
      <c r="F1093" s="86" t="s">
        <v>1125</v>
      </c>
      <c r="G1093" s="86" t="s">
        <v>74</v>
      </c>
      <c r="H1093" s="70" t="s">
        <v>113</v>
      </c>
      <c r="I1093" s="249">
        <v>36.21</v>
      </c>
      <c r="J1093" s="331">
        <f t="shared" si="49"/>
        <v>0</v>
      </c>
      <c r="K1093" s="260" t="s">
        <v>120</v>
      </c>
      <c r="L1093" s="260"/>
      <c r="M1093" s="259">
        <f>IF(K1093="nio",0,IF(K1093&gt;0,K1093*I1093/O1093,0))*VLOOKUP(B1093,'2-Kosten per locatie'!$A$14:$C$21,3,FALSE)</f>
        <v>0</v>
      </c>
      <c r="N1093" s="259">
        <f>IF(L1093&gt;0,L1093*I1093/P1093,0)*VLOOKUP(B1093,'2-Kosten per locatie'!$A$14:$C$21,3,FALSE)</f>
        <v>0</v>
      </c>
      <c r="O1093" s="332">
        <f>IF(K1093="nio",0,IF(K1093&gt;0,VLOOKUP(G1093,'3-Productie normen'!A:L,VLOOKUP(K1093,'3-Productie normen'!$B$34:$C$41,2,FALSE),FALSE)))</f>
        <v>0</v>
      </c>
      <c r="P1093" s="332">
        <f t="shared" si="50"/>
        <v>0</v>
      </c>
      <c r="Q1093" s="333"/>
      <c r="S1093" s="334">
        <f t="shared" si="51"/>
        <v>0</v>
      </c>
    </row>
    <row r="1094" spans="1:19" ht="14.1" customHeight="1">
      <c r="A1094" s="74">
        <v>1094</v>
      </c>
      <c r="B1094" s="300" t="s">
        <v>33</v>
      </c>
      <c r="C1094" s="300" t="s">
        <v>1103</v>
      </c>
      <c r="D1094" s="86" t="s">
        <v>473</v>
      </c>
      <c r="E1094" s="256" t="s">
        <v>1126</v>
      </c>
      <c r="F1094" s="86" t="s">
        <v>126</v>
      </c>
      <c r="G1094" s="86" t="s">
        <v>69</v>
      </c>
      <c r="H1094" s="86" t="s">
        <v>145</v>
      </c>
      <c r="I1094" s="249">
        <v>13.62</v>
      </c>
      <c r="J1094" s="331">
        <f t="shared" si="49"/>
        <v>200</v>
      </c>
      <c r="K1094" s="260">
        <v>200</v>
      </c>
      <c r="L1094" s="260"/>
      <c r="M1094" s="259" t="e">
        <f>IF(K1094="nio",0,IF(K1094&gt;0,K1094*I1094/O1094,0))*VLOOKUP(B1094,'2-Kosten per locatie'!$A$14:$C$21,3,FALSE)</f>
        <v>#DIV/0!</v>
      </c>
      <c r="N1094" s="259">
        <f>IF(L1094&gt;0,L1094*I1094/P1094,0)*VLOOKUP(B1094,'2-Kosten per locatie'!$A$14:$C$21,3,FALSE)</f>
        <v>0</v>
      </c>
      <c r="O1094" s="332">
        <f>IF(K1094="nio",0,IF(K1094&gt;0,VLOOKUP(G1094,'3-Productie normen'!A:L,VLOOKUP(K1094,'3-Productie normen'!$B$34:$C$41,2,FALSE),FALSE)))</f>
        <v>0</v>
      </c>
      <c r="P1094" s="332">
        <f t="shared" si="50"/>
        <v>0</v>
      </c>
      <c r="Q1094" s="333"/>
      <c r="S1094" s="334">
        <f t="shared" si="51"/>
        <v>2724</v>
      </c>
    </row>
    <row r="1095" spans="1:19" ht="14.1" customHeight="1">
      <c r="A1095" s="74">
        <v>1095</v>
      </c>
      <c r="B1095" s="300" t="s">
        <v>33</v>
      </c>
      <c r="C1095" s="300" t="s">
        <v>1103</v>
      </c>
      <c r="D1095" s="86" t="s">
        <v>473</v>
      </c>
      <c r="E1095" s="256" t="s">
        <v>1127</v>
      </c>
      <c r="F1095" s="86" t="s">
        <v>1128</v>
      </c>
      <c r="G1095" s="86" t="s">
        <v>59</v>
      </c>
      <c r="H1095" s="86" t="s">
        <v>145</v>
      </c>
      <c r="I1095" s="249">
        <v>77.97</v>
      </c>
      <c r="J1095" s="331">
        <f t="shared" si="49"/>
        <v>200</v>
      </c>
      <c r="K1095" s="260">
        <v>200</v>
      </c>
      <c r="L1095" s="260"/>
      <c r="M1095" s="259" t="e">
        <f>IF(K1095="nio",0,IF(K1095&gt;0,K1095*I1095/O1095,0))*VLOOKUP(B1095,'2-Kosten per locatie'!$A$14:$C$21,3,FALSE)</f>
        <v>#DIV/0!</v>
      </c>
      <c r="N1095" s="259">
        <f>IF(L1095&gt;0,L1095*I1095/P1095,0)*VLOOKUP(B1095,'2-Kosten per locatie'!$A$14:$C$21,3,FALSE)</f>
        <v>0</v>
      </c>
      <c r="O1095" s="332">
        <f>IF(K1095="nio",0,IF(K1095&gt;0,VLOOKUP(G1095,'3-Productie normen'!A:L,VLOOKUP(K1095,'3-Productie normen'!$B$34:$C$41,2,FALSE),FALSE)))</f>
        <v>0</v>
      </c>
      <c r="P1095" s="332">
        <f t="shared" si="50"/>
        <v>0</v>
      </c>
      <c r="Q1095" s="333"/>
      <c r="S1095" s="334">
        <f t="shared" si="51"/>
        <v>15594</v>
      </c>
    </row>
    <row r="1096" spans="1:19" ht="14.1" customHeight="1">
      <c r="A1096" s="74">
        <v>1096</v>
      </c>
      <c r="B1096" s="300" t="s">
        <v>33</v>
      </c>
      <c r="C1096" s="300" t="s">
        <v>1103</v>
      </c>
      <c r="D1096" s="86" t="s">
        <v>473</v>
      </c>
      <c r="E1096" s="256" t="s">
        <v>1129</v>
      </c>
      <c r="F1096" s="86" t="s">
        <v>1130</v>
      </c>
      <c r="G1096" s="86" t="s">
        <v>74</v>
      </c>
      <c r="H1096" s="70" t="s">
        <v>113</v>
      </c>
      <c r="I1096" s="249">
        <v>3.42</v>
      </c>
      <c r="J1096" s="331">
        <f t="shared" si="49"/>
        <v>0</v>
      </c>
      <c r="K1096" s="260" t="s">
        <v>120</v>
      </c>
      <c r="L1096" s="260"/>
      <c r="M1096" s="259">
        <f>IF(K1096="nio",0,IF(K1096&gt;0,K1096*I1096/O1096,0))*VLOOKUP(B1096,'2-Kosten per locatie'!$A$14:$C$21,3,FALSE)</f>
        <v>0</v>
      </c>
      <c r="N1096" s="259">
        <f>IF(L1096&gt;0,L1096*I1096/P1096,0)*VLOOKUP(B1096,'2-Kosten per locatie'!$A$14:$C$21,3,FALSE)</f>
        <v>0</v>
      </c>
      <c r="O1096" s="332">
        <f>IF(K1096="nio",0,IF(K1096&gt;0,VLOOKUP(G1096,'3-Productie normen'!A:L,VLOOKUP(K1096,'3-Productie normen'!$B$34:$C$41,2,FALSE),FALSE)))</f>
        <v>0</v>
      </c>
      <c r="P1096" s="332">
        <f t="shared" si="50"/>
        <v>0</v>
      </c>
      <c r="Q1096" s="333"/>
      <c r="S1096" s="334">
        <f t="shared" si="51"/>
        <v>0</v>
      </c>
    </row>
    <row r="1097" spans="1:19" ht="14.1" customHeight="1">
      <c r="A1097" s="74">
        <v>1097</v>
      </c>
      <c r="B1097" s="300" t="s">
        <v>33</v>
      </c>
      <c r="C1097" s="300" t="s">
        <v>1103</v>
      </c>
      <c r="D1097" s="86" t="s">
        <v>473</v>
      </c>
      <c r="E1097" s="256" t="s">
        <v>1131</v>
      </c>
      <c r="F1097" s="86" t="s">
        <v>1132</v>
      </c>
      <c r="G1097" s="86" t="s">
        <v>62</v>
      </c>
      <c r="H1097" s="70" t="s">
        <v>113</v>
      </c>
      <c r="I1097" s="249">
        <v>2.84</v>
      </c>
      <c r="J1097" s="331">
        <f t="shared" si="49"/>
        <v>120</v>
      </c>
      <c r="K1097" s="260">
        <v>120</v>
      </c>
      <c r="L1097" s="260"/>
      <c r="M1097" s="259" t="e">
        <f>IF(K1097="nio",0,IF(K1097&gt;0,K1097*I1097/O1097,0))*VLOOKUP(B1097,'2-Kosten per locatie'!$A$14:$C$21,3,FALSE)</f>
        <v>#DIV/0!</v>
      </c>
      <c r="N1097" s="259">
        <f>IF(L1097&gt;0,L1097*I1097/P1097,0)*VLOOKUP(B1097,'2-Kosten per locatie'!$A$14:$C$21,3,FALSE)</f>
        <v>0</v>
      </c>
      <c r="O1097" s="332">
        <f>IF(K1097="nio",0,IF(K1097&gt;0,VLOOKUP(G1097,'3-Productie normen'!A:L,VLOOKUP(K1097,'3-Productie normen'!$B$34:$C$41,2,FALSE),FALSE)))</f>
        <v>0</v>
      </c>
      <c r="P1097" s="332">
        <f t="shared" si="50"/>
        <v>0</v>
      </c>
      <c r="Q1097" s="333"/>
      <c r="S1097" s="334">
        <f t="shared" si="51"/>
        <v>340.79999999999995</v>
      </c>
    </row>
    <row r="1098" spans="1:19" ht="14.1" customHeight="1">
      <c r="A1098" s="74">
        <v>1098</v>
      </c>
      <c r="B1098" s="300" t="s">
        <v>33</v>
      </c>
      <c r="C1098" s="300" t="s">
        <v>1103</v>
      </c>
      <c r="D1098" s="86" t="s">
        <v>473</v>
      </c>
      <c r="E1098" s="256" t="s">
        <v>1133</v>
      </c>
      <c r="F1098" s="86" t="s">
        <v>1134</v>
      </c>
      <c r="G1098" s="86" t="s">
        <v>59</v>
      </c>
      <c r="H1098" s="70" t="s">
        <v>113</v>
      </c>
      <c r="I1098" s="249">
        <v>15.66</v>
      </c>
      <c r="J1098" s="331">
        <f t="shared" ref="J1098:J1161" si="52">SUM(K1098:L1098)</f>
        <v>7</v>
      </c>
      <c r="K1098" s="260">
        <v>7</v>
      </c>
      <c r="L1098" s="260"/>
      <c r="M1098" s="259" t="e">
        <f>IF(K1098="nio",0,IF(K1098&gt;0,K1098*I1098/O1098,0))*VLOOKUP(B1098,'2-Kosten per locatie'!$A$14:$C$21,3,FALSE)</f>
        <v>#DIV/0!</v>
      </c>
      <c r="N1098" s="259">
        <f>IF(L1098&gt;0,L1098*I1098/P1098,0)*VLOOKUP(B1098,'2-Kosten per locatie'!$A$14:$C$21,3,FALSE)</f>
        <v>0</v>
      </c>
      <c r="O1098" s="332">
        <f>IF(K1098="nio",0,IF(K1098&gt;0,VLOOKUP(G1098,'3-Productie normen'!A:L,VLOOKUP(K1098,'3-Productie normen'!$B$34:$C$41,2,FALSE),FALSE)))</f>
        <v>0</v>
      </c>
      <c r="P1098" s="332">
        <f t="shared" ref="P1098:P1161" si="53">IF(L1098&gt;0,O1098*$P$8,0)</f>
        <v>0</v>
      </c>
      <c r="Q1098" s="333"/>
      <c r="S1098" s="334">
        <f t="shared" si="51"/>
        <v>109.62</v>
      </c>
    </row>
    <row r="1099" spans="1:19" ht="14.1" customHeight="1">
      <c r="A1099" s="74">
        <v>1099</v>
      </c>
      <c r="B1099" s="300" t="s">
        <v>33</v>
      </c>
      <c r="C1099" s="300" t="s">
        <v>1103</v>
      </c>
      <c r="D1099" s="86" t="s">
        <v>473</v>
      </c>
      <c r="E1099" s="256" t="s">
        <v>1135</v>
      </c>
      <c r="F1099" s="86" t="s">
        <v>122</v>
      </c>
      <c r="G1099" s="86" t="s">
        <v>59</v>
      </c>
      <c r="H1099" s="70" t="s">
        <v>113</v>
      </c>
      <c r="I1099" s="249">
        <v>12.95</v>
      </c>
      <c r="J1099" s="331">
        <f t="shared" si="52"/>
        <v>200</v>
      </c>
      <c r="K1099" s="260">
        <v>200</v>
      </c>
      <c r="L1099" s="260"/>
      <c r="M1099" s="259" t="e">
        <f>IF(K1099="nio",0,IF(K1099&gt;0,K1099*I1099/O1099,0))*VLOOKUP(B1099,'2-Kosten per locatie'!$A$14:$C$21,3,FALSE)</f>
        <v>#DIV/0!</v>
      </c>
      <c r="N1099" s="259">
        <f>IF(L1099&gt;0,L1099*I1099/P1099,0)*VLOOKUP(B1099,'2-Kosten per locatie'!$A$14:$C$21,3,FALSE)</f>
        <v>0</v>
      </c>
      <c r="O1099" s="332">
        <f>IF(K1099="nio",0,IF(K1099&gt;0,VLOOKUP(G1099,'3-Productie normen'!A:L,VLOOKUP(K1099,'3-Productie normen'!$B$34:$C$41,2,FALSE),FALSE)))</f>
        <v>0</v>
      </c>
      <c r="P1099" s="332">
        <f t="shared" si="53"/>
        <v>0</v>
      </c>
      <c r="Q1099" s="333"/>
      <c r="S1099" s="334">
        <f t="shared" si="51"/>
        <v>2590</v>
      </c>
    </row>
    <row r="1100" spans="1:19" ht="14.1" customHeight="1">
      <c r="A1100" s="74">
        <v>1100</v>
      </c>
      <c r="B1100" s="300" t="s">
        <v>33</v>
      </c>
      <c r="C1100" s="300" t="s">
        <v>1103</v>
      </c>
      <c r="D1100" s="86" t="s">
        <v>473</v>
      </c>
      <c r="E1100" s="256" t="s">
        <v>1136</v>
      </c>
      <c r="F1100" s="86" t="s">
        <v>279</v>
      </c>
      <c r="G1100" s="86" t="s">
        <v>64</v>
      </c>
      <c r="H1100" s="70" t="s">
        <v>113</v>
      </c>
      <c r="I1100" s="249">
        <v>47.71</v>
      </c>
      <c r="J1100" s="331">
        <f t="shared" si="52"/>
        <v>120</v>
      </c>
      <c r="K1100" s="260">
        <v>120</v>
      </c>
      <c r="L1100" s="260"/>
      <c r="M1100" s="259" t="e">
        <f>IF(K1100="nio",0,IF(K1100&gt;0,K1100*I1100/O1100,0))*VLOOKUP(B1100,'2-Kosten per locatie'!$A$14:$C$21,3,FALSE)</f>
        <v>#DIV/0!</v>
      </c>
      <c r="N1100" s="259">
        <f>IF(L1100&gt;0,L1100*I1100/P1100,0)*VLOOKUP(B1100,'2-Kosten per locatie'!$A$14:$C$21,3,FALSE)</f>
        <v>0</v>
      </c>
      <c r="O1100" s="332">
        <f>IF(K1100="nio",0,IF(K1100&gt;0,VLOOKUP(G1100,'3-Productie normen'!A:L,VLOOKUP(K1100,'3-Productie normen'!$B$34:$C$41,2,FALSE),FALSE)))</f>
        <v>0</v>
      </c>
      <c r="P1100" s="332">
        <f t="shared" si="53"/>
        <v>0</v>
      </c>
      <c r="Q1100" s="333"/>
      <c r="S1100" s="334">
        <f t="shared" si="51"/>
        <v>5725.2</v>
      </c>
    </row>
    <row r="1101" spans="1:19" ht="14.1" customHeight="1">
      <c r="A1101" s="74">
        <v>1101</v>
      </c>
      <c r="B1101" s="300" t="s">
        <v>33</v>
      </c>
      <c r="C1101" s="300" t="s">
        <v>1103</v>
      </c>
      <c r="D1101" s="86" t="s">
        <v>473</v>
      </c>
      <c r="E1101" s="256" t="s">
        <v>1137</v>
      </c>
      <c r="F1101" s="86" t="s">
        <v>185</v>
      </c>
      <c r="G1101" s="86" t="s">
        <v>74</v>
      </c>
      <c r="H1101" s="70" t="s">
        <v>113</v>
      </c>
      <c r="I1101" s="249">
        <v>10.77</v>
      </c>
      <c r="J1101" s="331">
        <f t="shared" si="52"/>
        <v>0</v>
      </c>
      <c r="K1101" s="260" t="s">
        <v>120</v>
      </c>
      <c r="L1101" s="260"/>
      <c r="M1101" s="259">
        <f>IF(K1101="nio",0,IF(K1101&gt;0,K1101*I1101/O1101,0))*VLOOKUP(B1101,'2-Kosten per locatie'!$A$14:$C$21,3,FALSE)</f>
        <v>0</v>
      </c>
      <c r="N1101" s="259">
        <f>IF(L1101&gt;0,L1101*I1101/P1101,0)*VLOOKUP(B1101,'2-Kosten per locatie'!$A$14:$C$21,3,FALSE)</f>
        <v>0</v>
      </c>
      <c r="O1101" s="332">
        <f>IF(K1101="nio",0,IF(K1101&gt;0,VLOOKUP(G1101,'3-Productie normen'!A:L,VLOOKUP(K1101,'3-Productie normen'!$B$34:$C$41,2,FALSE),FALSE)))</f>
        <v>0</v>
      </c>
      <c r="P1101" s="332">
        <f t="shared" si="53"/>
        <v>0</v>
      </c>
      <c r="Q1101" s="333"/>
      <c r="S1101" s="334">
        <f t="shared" si="51"/>
        <v>0</v>
      </c>
    </row>
    <row r="1102" spans="1:19" ht="14.1" customHeight="1">
      <c r="A1102" s="74">
        <v>1102</v>
      </c>
      <c r="B1102" s="300" t="s">
        <v>33</v>
      </c>
      <c r="C1102" s="300" t="s">
        <v>1103</v>
      </c>
      <c r="D1102" s="86" t="s">
        <v>473</v>
      </c>
      <c r="E1102" s="256" t="s">
        <v>1138</v>
      </c>
      <c r="F1102" s="86" t="s">
        <v>185</v>
      </c>
      <c r="G1102" s="86" t="s">
        <v>74</v>
      </c>
      <c r="H1102" s="70" t="s">
        <v>113</v>
      </c>
      <c r="I1102" s="249">
        <v>10.77</v>
      </c>
      <c r="J1102" s="331">
        <f t="shared" si="52"/>
        <v>0</v>
      </c>
      <c r="K1102" s="260" t="s">
        <v>120</v>
      </c>
      <c r="L1102" s="260"/>
      <c r="M1102" s="259">
        <f>IF(K1102="nio",0,IF(K1102&gt;0,K1102*I1102/O1102,0))*VLOOKUP(B1102,'2-Kosten per locatie'!$A$14:$C$21,3,FALSE)</f>
        <v>0</v>
      </c>
      <c r="N1102" s="259">
        <f>IF(L1102&gt;0,L1102*I1102/P1102,0)*VLOOKUP(B1102,'2-Kosten per locatie'!$A$14:$C$21,3,FALSE)</f>
        <v>0</v>
      </c>
      <c r="O1102" s="332">
        <f>IF(K1102="nio",0,IF(K1102&gt;0,VLOOKUP(G1102,'3-Productie normen'!A:L,VLOOKUP(K1102,'3-Productie normen'!$B$34:$C$41,2,FALSE),FALSE)))</f>
        <v>0</v>
      </c>
      <c r="P1102" s="332">
        <f t="shared" si="53"/>
        <v>0</v>
      </c>
      <c r="Q1102" s="333"/>
      <c r="S1102" s="334">
        <f t="shared" si="51"/>
        <v>0</v>
      </c>
    </row>
    <row r="1103" spans="1:19" ht="14.1" customHeight="1">
      <c r="A1103" s="74">
        <v>1103</v>
      </c>
      <c r="B1103" s="300" t="s">
        <v>33</v>
      </c>
      <c r="C1103" s="300" t="s">
        <v>1103</v>
      </c>
      <c r="D1103" s="86" t="s">
        <v>473</v>
      </c>
      <c r="E1103" s="256" t="s">
        <v>1139</v>
      </c>
      <c r="F1103" s="86" t="s">
        <v>269</v>
      </c>
      <c r="G1103" s="86" t="s">
        <v>67</v>
      </c>
      <c r="H1103" s="70" t="s">
        <v>113</v>
      </c>
      <c r="I1103" s="249">
        <v>79.69</v>
      </c>
      <c r="J1103" s="331">
        <f t="shared" si="52"/>
        <v>120</v>
      </c>
      <c r="K1103" s="260">
        <v>120</v>
      </c>
      <c r="L1103" s="260"/>
      <c r="M1103" s="259" t="e">
        <f>IF(K1103="nio",0,IF(K1103&gt;0,K1103*I1103/O1103,0))*VLOOKUP(B1103,'2-Kosten per locatie'!$A$14:$C$21,3,FALSE)</f>
        <v>#DIV/0!</v>
      </c>
      <c r="N1103" s="259">
        <f>IF(L1103&gt;0,L1103*I1103/P1103,0)*VLOOKUP(B1103,'2-Kosten per locatie'!$A$14:$C$21,3,FALSE)</f>
        <v>0</v>
      </c>
      <c r="O1103" s="332">
        <f>IF(K1103="nio",0,IF(K1103&gt;0,VLOOKUP(G1103,'3-Productie normen'!A:L,VLOOKUP(K1103,'3-Productie normen'!$B$34:$C$41,2,FALSE),FALSE)))</f>
        <v>0</v>
      </c>
      <c r="P1103" s="332">
        <f t="shared" si="53"/>
        <v>0</v>
      </c>
      <c r="Q1103" s="333"/>
      <c r="S1103" s="334">
        <f t="shared" si="51"/>
        <v>9562.7999999999993</v>
      </c>
    </row>
    <row r="1104" spans="1:19" ht="14.1" customHeight="1">
      <c r="A1104" s="74">
        <v>1104</v>
      </c>
      <c r="B1104" s="300" t="s">
        <v>33</v>
      </c>
      <c r="C1104" s="300" t="s">
        <v>1103</v>
      </c>
      <c r="D1104" s="86" t="s">
        <v>473</v>
      </c>
      <c r="E1104" s="256" t="s">
        <v>1140</v>
      </c>
      <c r="F1104" s="86" t="s">
        <v>126</v>
      </c>
      <c r="G1104" s="86" t="s">
        <v>69</v>
      </c>
      <c r="H1104" s="86" t="s">
        <v>110</v>
      </c>
      <c r="I1104" s="249">
        <v>19.489999999999998</v>
      </c>
      <c r="J1104" s="331">
        <f t="shared" si="52"/>
        <v>200</v>
      </c>
      <c r="K1104" s="260">
        <v>200</v>
      </c>
      <c r="L1104" s="260"/>
      <c r="M1104" s="259" t="e">
        <f>IF(K1104="nio",0,IF(K1104&gt;0,K1104*I1104/O1104,0))*VLOOKUP(B1104,'2-Kosten per locatie'!$A$14:$C$21,3,FALSE)</f>
        <v>#DIV/0!</v>
      </c>
      <c r="N1104" s="259">
        <f>IF(L1104&gt;0,L1104*I1104/P1104,0)*VLOOKUP(B1104,'2-Kosten per locatie'!$A$14:$C$21,3,FALSE)</f>
        <v>0</v>
      </c>
      <c r="O1104" s="332">
        <f>IF(K1104="nio",0,IF(K1104&gt;0,VLOOKUP(G1104,'3-Productie normen'!A:L,VLOOKUP(K1104,'3-Productie normen'!$B$34:$C$41,2,FALSE),FALSE)))</f>
        <v>0</v>
      </c>
      <c r="P1104" s="332">
        <f t="shared" si="53"/>
        <v>0</v>
      </c>
      <c r="Q1104" s="333"/>
      <c r="S1104" s="334">
        <f t="shared" si="51"/>
        <v>3897.9999999999995</v>
      </c>
    </row>
    <row r="1105" spans="1:19" ht="14.1" customHeight="1">
      <c r="A1105" s="74">
        <v>1105</v>
      </c>
      <c r="B1105" s="300" t="s">
        <v>33</v>
      </c>
      <c r="C1105" s="300" t="s">
        <v>1103</v>
      </c>
      <c r="D1105" s="86" t="s">
        <v>473</v>
      </c>
      <c r="E1105" s="256" t="s">
        <v>1141</v>
      </c>
      <c r="F1105" s="86" t="s">
        <v>126</v>
      </c>
      <c r="G1105" s="86" t="s">
        <v>69</v>
      </c>
      <c r="H1105" s="86" t="s">
        <v>110</v>
      </c>
      <c r="I1105" s="249">
        <v>20.13</v>
      </c>
      <c r="J1105" s="331">
        <f t="shared" si="52"/>
        <v>200</v>
      </c>
      <c r="K1105" s="260">
        <v>200</v>
      </c>
      <c r="L1105" s="260"/>
      <c r="M1105" s="259" t="e">
        <f>IF(K1105="nio",0,IF(K1105&gt;0,K1105*I1105/O1105,0))*VLOOKUP(B1105,'2-Kosten per locatie'!$A$14:$C$21,3,FALSE)</f>
        <v>#DIV/0!</v>
      </c>
      <c r="N1105" s="259">
        <f>IF(L1105&gt;0,L1105*I1105/P1105,0)*VLOOKUP(B1105,'2-Kosten per locatie'!$A$14:$C$21,3,FALSE)</f>
        <v>0</v>
      </c>
      <c r="O1105" s="332">
        <f>IF(K1105="nio",0,IF(K1105&gt;0,VLOOKUP(G1105,'3-Productie normen'!A:L,VLOOKUP(K1105,'3-Productie normen'!$B$34:$C$41,2,FALSE),FALSE)))</f>
        <v>0</v>
      </c>
      <c r="P1105" s="332">
        <f t="shared" si="53"/>
        <v>0</v>
      </c>
      <c r="Q1105" s="333"/>
      <c r="S1105" s="334">
        <f t="shared" si="51"/>
        <v>4026</v>
      </c>
    </row>
    <row r="1106" spans="1:19" ht="14.1" customHeight="1">
      <c r="A1106" s="74">
        <v>1106</v>
      </c>
      <c r="B1106" s="300" t="s">
        <v>33</v>
      </c>
      <c r="C1106" s="300" t="s">
        <v>1103</v>
      </c>
      <c r="D1106" s="86" t="s">
        <v>473</v>
      </c>
      <c r="E1106" s="256" t="s">
        <v>1142</v>
      </c>
      <c r="F1106" s="86" t="s">
        <v>126</v>
      </c>
      <c r="G1106" s="86" t="s">
        <v>69</v>
      </c>
      <c r="H1106" s="86" t="s">
        <v>110</v>
      </c>
      <c r="I1106" s="249">
        <v>24.31</v>
      </c>
      <c r="J1106" s="331">
        <f t="shared" si="52"/>
        <v>200</v>
      </c>
      <c r="K1106" s="260">
        <v>200</v>
      </c>
      <c r="L1106" s="260"/>
      <c r="M1106" s="259" t="e">
        <f>IF(K1106="nio",0,IF(K1106&gt;0,K1106*I1106/O1106,0))*VLOOKUP(B1106,'2-Kosten per locatie'!$A$14:$C$21,3,FALSE)</f>
        <v>#DIV/0!</v>
      </c>
      <c r="N1106" s="259">
        <f>IF(L1106&gt;0,L1106*I1106/P1106,0)*VLOOKUP(B1106,'2-Kosten per locatie'!$A$14:$C$21,3,FALSE)</f>
        <v>0</v>
      </c>
      <c r="O1106" s="332">
        <f>IF(K1106="nio",0,IF(K1106&gt;0,VLOOKUP(G1106,'3-Productie normen'!A:L,VLOOKUP(K1106,'3-Productie normen'!$B$34:$C$41,2,FALSE),FALSE)))</f>
        <v>0</v>
      </c>
      <c r="P1106" s="332">
        <f t="shared" si="53"/>
        <v>0</v>
      </c>
      <c r="Q1106" s="333"/>
      <c r="S1106" s="334">
        <f t="shared" si="51"/>
        <v>4862</v>
      </c>
    </row>
    <row r="1107" spans="1:19" ht="14.1" customHeight="1">
      <c r="A1107" s="74">
        <v>1107</v>
      </c>
      <c r="B1107" s="300" t="s">
        <v>33</v>
      </c>
      <c r="C1107" s="300" t="s">
        <v>1103</v>
      </c>
      <c r="D1107" s="86" t="s">
        <v>473</v>
      </c>
      <c r="E1107" s="256" t="s">
        <v>1143</v>
      </c>
      <c r="F1107" s="86" t="s">
        <v>126</v>
      </c>
      <c r="G1107" s="86" t="s">
        <v>69</v>
      </c>
      <c r="H1107" s="86" t="s">
        <v>110</v>
      </c>
      <c r="I1107" s="249">
        <v>21.93</v>
      </c>
      <c r="J1107" s="331">
        <f t="shared" si="52"/>
        <v>200</v>
      </c>
      <c r="K1107" s="260">
        <v>200</v>
      </c>
      <c r="L1107" s="260"/>
      <c r="M1107" s="259" t="e">
        <f>IF(K1107="nio",0,IF(K1107&gt;0,K1107*I1107/O1107,0))*VLOOKUP(B1107,'2-Kosten per locatie'!$A$14:$C$21,3,FALSE)</f>
        <v>#DIV/0!</v>
      </c>
      <c r="N1107" s="259">
        <f>IF(L1107&gt;0,L1107*I1107/P1107,0)*VLOOKUP(B1107,'2-Kosten per locatie'!$A$14:$C$21,3,FALSE)</f>
        <v>0</v>
      </c>
      <c r="O1107" s="332">
        <f>IF(K1107="nio",0,IF(K1107&gt;0,VLOOKUP(G1107,'3-Productie normen'!A:L,VLOOKUP(K1107,'3-Productie normen'!$B$34:$C$41,2,FALSE),FALSE)))</f>
        <v>0</v>
      </c>
      <c r="P1107" s="332">
        <f t="shared" si="53"/>
        <v>0</v>
      </c>
      <c r="Q1107" s="333"/>
      <c r="S1107" s="334">
        <f t="shared" si="51"/>
        <v>4386</v>
      </c>
    </row>
    <row r="1108" spans="1:19" ht="14.1" customHeight="1">
      <c r="A1108" s="74">
        <v>1108</v>
      </c>
      <c r="B1108" s="300" t="s">
        <v>33</v>
      </c>
      <c r="C1108" s="300" t="s">
        <v>1103</v>
      </c>
      <c r="D1108" s="86" t="s">
        <v>473</v>
      </c>
      <c r="E1108" s="256" t="s">
        <v>1144</v>
      </c>
      <c r="F1108" s="86" t="s">
        <v>135</v>
      </c>
      <c r="G1108" s="86" t="s">
        <v>70</v>
      </c>
      <c r="H1108" s="86" t="s">
        <v>110</v>
      </c>
      <c r="I1108" s="249">
        <v>9.3800000000000008</v>
      </c>
      <c r="J1108" s="331">
        <f t="shared" si="52"/>
        <v>120</v>
      </c>
      <c r="K1108" s="260">
        <v>120</v>
      </c>
      <c r="L1108" s="260"/>
      <c r="M1108" s="259" t="e">
        <f>IF(K1108="nio",0,IF(K1108&gt;0,K1108*I1108/O1108,0))*VLOOKUP(B1108,'2-Kosten per locatie'!$A$14:$C$21,3,FALSE)</f>
        <v>#DIV/0!</v>
      </c>
      <c r="N1108" s="259">
        <f>IF(L1108&gt;0,L1108*I1108/P1108,0)*VLOOKUP(B1108,'2-Kosten per locatie'!$A$14:$C$21,3,FALSE)</f>
        <v>0</v>
      </c>
      <c r="O1108" s="332">
        <f>IF(K1108="nio",0,IF(K1108&gt;0,VLOOKUP(G1108,'3-Productie normen'!A:L,VLOOKUP(K1108,'3-Productie normen'!$B$34:$C$41,2,FALSE),FALSE)))</f>
        <v>0</v>
      </c>
      <c r="P1108" s="332">
        <f t="shared" si="53"/>
        <v>0</v>
      </c>
      <c r="Q1108" s="333"/>
      <c r="S1108" s="334">
        <f t="shared" si="51"/>
        <v>1125.6000000000001</v>
      </c>
    </row>
    <row r="1109" spans="1:19" ht="14.1" customHeight="1">
      <c r="A1109" s="74">
        <v>1109</v>
      </c>
      <c r="B1109" s="300" t="s">
        <v>33</v>
      </c>
      <c r="C1109" s="300" t="s">
        <v>1103</v>
      </c>
      <c r="D1109" s="86" t="s">
        <v>473</v>
      </c>
      <c r="E1109" s="256" t="s">
        <v>1145</v>
      </c>
      <c r="F1109" s="86" t="s">
        <v>135</v>
      </c>
      <c r="G1109" s="86" t="s">
        <v>70</v>
      </c>
      <c r="H1109" s="86" t="s">
        <v>110</v>
      </c>
      <c r="I1109" s="249">
        <v>11.5</v>
      </c>
      <c r="J1109" s="331">
        <f t="shared" si="52"/>
        <v>120</v>
      </c>
      <c r="K1109" s="260">
        <v>120</v>
      </c>
      <c r="L1109" s="260"/>
      <c r="M1109" s="259" t="e">
        <f>IF(K1109="nio",0,IF(K1109&gt;0,K1109*I1109/O1109,0))*VLOOKUP(B1109,'2-Kosten per locatie'!$A$14:$C$21,3,FALSE)</f>
        <v>#DIV/0!</v>
      </c>
      <c r="N1109" s="259">
        <f>IF(L1109&gt;0,L1109*I1109/P1109,0)*VLOOKUP(B1109,'2-Kosten per locatie'!$A$14:$C$21,3,FALSE)</f>
        <v>0</v>
      </c>
      <c r="O1109" s="332">
        <f>IF(K1109="nio",0,IF(K1109&gt;0,VLOOKUP(G1109,'3-Productie normen'!A:L,VLOOKUP(K1109,'3-Productie normen'!$B$34:$C$41,2,FALSE),FALSE)))</f>
        <v>0</v>
      </c>
      <c r="P1109" s="332">
        <f t="shared" si="53"/>
        <v>0</v>
      </c>
      <c r="Q1109" s="333"/>
      <c r="S1109" s="334">
        <f t="shared" si="51"/>
        <v>1380</v>
      </c>
    </row>
    <row r="1110" spans="1:19" ht="14.1" customHeight="1">
      <c r="A1110" s="74">
        <v>1110</v>
      </c>
      <c r="B1110" s="300" t="s">
        <v>33</v>
      </c>
      <c r="C1110" s="300" t="s">
        <v>1103</v>
      </c>
      <c r="D1110" s="86" t="s">
        <v>473</v>
      </c>
      <c r="E1110" s="256" t="s">
        <v>1146</v>
      </c>
      <c r="F1110" s="86" t="s">
        <v>135</v>
      </c>
      <c r="G1110" s="86" t="s">
        <v>70</v>
      </c>
      <c r="H1110" s="86" t="s">
        <v>110</v>
      </c>
      <c r="I1110" s="249">
        <v>13.52</v>
      </c>
      <c r="J1110" s="331">
        <f t="shared" si="52"/>
        <v>120</v>
      </c>
      <c r="K1110" s="260">
        <v>120</v>
      </c>
      <c r="L1110" s="260"/>
      <c r="M1110" s="259" t="e">
        <f>IF(K1110="nio",0,IF(K1110&gt;0,K1110*I1110/O1110,0))*VLOOKUP(B1110,'2-Kosten per locatie'!$A$14:$C$21,3,FALSE)</f>
        <v>#DIV/0!</v>
      </c>
      <c r="N1110" s="259">
        <f>IF(L1110&gt;0,L1110*I1110/P1110,0)*VLOOKUP(B1110,'2-Kosten per locatie'!$A$14:$C$21,3,FALSE)</f>
        <v>0</v>
      </c>
      <c r="O1110" s="332">
        <f>IF(K1110="nio",0,IF(K1110&gt;0,VLOOKUP(G1110,'3-Productie normen'!A:L,VLOOKUP(K1110,'3-Productie normen'!$B$34:$C$41,2,FALSE),FALSE)))</f>
        <v>0</v>
      </c>
      <c r="P1110" s="332">
        <f t="shared" si="53"/>
        <v>0</v>
      </c>
      <c r="Q1110" s="333"/>
      <c r="S1110" s="334">
        <f t="shared" si="51"/>
        <v>1622.3999999999999</v>
      </c>
    </row>
    <row r="1111" spans="1:19" ht="14.1" customHeight="1">
      <c r="A1111" s="74">
        <v>1111</v>
      </c>
      <c r="B1111" s="300" t="s">
        <v>33</v>
      </c>
      <c r="C1111" s="300" t="s">
        <v>1103</v>
      </c>
      <c r="D1111" s="86" t="s">
        <v>473</v>
      </c>
      <c r="E1111" s="256" t="s">
        <v>1147</v>
      </c>
      <c r="F1111" s="86" t="s">
        <v>122</v>
      </c>
      <c r="G1111" s="86" t="s">
        <v>59</v>
      </c>
      <c r="H1111" s="70" t="s">
        <v>113</v>
      </c>
      <c r="I1111" s="249">
        <v>37.130000000000003</v>
      </c>
      <c r="J1111" s="331">
        <f t="shared" si="52"/>
        <v>200</v>
      </c>
      <c r="K1111" s="260">
        <v>200</v>
      </c>
      <c r="L1111" s="260"/>
      <c r="M1111" s="259" t="e">
        <f>IF(K1111="nio",0,IF(K1111&gt;0,K1111*I1111/O1111,0))*VLOOKUP(B1111,'2-Kosten per locatie'!$A$14:$C$21,3,FALSE)</f>
        <v>#DIV/0!</v>
      </c>
      <c r="N1111" s="259">
        <f>IF(L1111&gt;0,L1111*I1111/P1111,0)*VLOOKUP(B1111,'2-Kosten per locatie'!$A$14:$C$21,3,FALSE)</f>
        <v>0</v>
      </c>
      <c r="O1111" s="332">
        <f>IF(K1111="nio",0,IF(K1111&gt;0,VLOOKUP(G1111,'3-Productie normen'!A:L,VLOOKUP(K1111,'3-Productie normen'!$B$34:$C$41,2,FALSE),FALSE)))</f>
        <v>0</v>
      </c>
      <c r="P1111" s="332">
        <f t="shared" si="53"/>
        <v>0</v>
      </c>
      <c r="Q1111" s="333"/>
      <c r="S1111" s="334">
        <f t="shared" si="51"/>
        <v>7426.0000000000009</v>
      </c>
    </row>
    <row r="1112" spans="1:19" ht="14.1" customHeight="1">
      <c r="A1112" s="74">
        <v>1112</v>
      </c>
      <c r="B1112" s="300" t="s">
        <v>33</v>
      </c>
      <c r="C1112" s="300" t="s">
        <v>1103</v>
      </c>
      <c r="D1112" s="86" t="s">
        <v>473</v>
      </c>
      <c r="E1112" s="256" t="s">
        <v>1148</v>
      </c>
      <c r="F1112" s="86" t="s">
        <v>1049</v>
      </c>
      <c r="G1112" s="86" t="s">
        <v>60</v>
      </c>
      <c r="H1112" s="70" t="s">
        <v>113</v>
      </c>
      <c r="I1112" s="249">
        <v>34.47</v>
      </c>
      <c r="J1112" s="331">
        <f t="shared" si="52"/>
        <v>400</v>
      </c>
      <c r="K1112" s="260">
        <v>200</v>
      </c>
      <c r="L1112" s="260">
        <v>200</v>
      </c>
      <c r="M1112" s="259" t="e">
        <f>IF(K1112="nio",0,IF(K1112&gt;0,K1112*I1112/O1112,0))*VLOOKUP(B1112,'2-Kosten per locatie'!$A$14:$C$21,3,FALSE)</f>
        <v>#DIV/0!</v>
      </c>
      <c r="N1112" s="259" t="e">
        <f>IF(L1112&gt;0,L1112*I1112/P1112,0)*VLOOKUP(B1112,'2-Kosten per locatie'!$A$14:$C$21,3,FALSE)</f>
        <v>#DIV/0!</v>
      </c>
      <c r="O1112" s="332">
        <f>IF(K1112="nio",0,IF(K1112&gt;0,VLOOKUP(G1112,'3-Productie normen'!A:L,VLOOKUP(K1112,'3-Productie normen'!$B$34:$C$41,2,FALSE),FALSE)))</f>
        <v>0</v>
      </c>
      <c r="P1112" s="332">
        <f t="shared" si="53"/>
        <v>0</v>
      </c>
      <c r="Q1112" s="333"/>
      <c r="S1112" s="334">
        <f t="shared" si="51"/>
        <v>13788</v>
      </c>
    </row>
    <row r="1113" spans="1:19" ht="14.1" customHeight="1">
      <c r="A1113" s="74">
        <v>1113</v>
      </c>
      <c r="B1113" s="300" t="s">
        <v>33</v>
      </c>
      <c r="C1113" s="300" t="s">
        <v>1103</v>
      </c>
      <c r="D1113" s="86" t="s">
        <v>473</v>
      </c>
      <c r="E1113" s="256" t="s">
        <v>1149</v>
      </c>
      <c r="F1113" s="86" t="s">
        <v>279</v>
      </c>
      <c r="G1113" s="86" t="s">
        <v>64</v>
      </c>
      <c r="H1113" s="86" t="s">
        <v>110</v>
      </c>
      <c r="I1113" s="249">
        <v>53.54</v>
      </c>
      <c r="J1113" s="331">
        <f t="shared" si="52"/>
        <v>120</v>
      </c>
      <c r="K1113" s="260">
        <v>120</v>
      </c>
      <c r="L1113" s="260"/>
      <c r="M1113" s="259" t="e">
        <f>IF(K1113="nio",0,IF(K1113&gt;0,K1113*I1113/O1113,0))*VLOOKUP(B1113,'2-Kosten per locatie'!$A$14:$C$21,3,FALSE)</f>
        <v>#DIV/0!</v>
      </c>
      <c r="N1113" s="259">
        <f>IF(L1113&gt;0,L1113*I1113/P1113,0)*VLOOKUP(B1113,'2-Kosten per locatie'!$A$14:$C$21,3,FALSE)</f>
        <v>0</v>
      </c>
      <c r="O1113" s="332">
        <f>IF(K1113="nio",0,IF(K1113&gt;0,VLOOKUP(G1113,'3-Productie normen'!A:L,VLOOKUP(K1113,'3-Productie normen'!$B$34:$C$41,2,FALSE),FALSE)))</f>
        <v>0</v>
      </c>
      <c r="P1113" s="332">
        <f t="shared" si="53"/>
        <v>0</v>
      </c>
      <c r="Q1113" s="333"/>
      <c r="S1113" s="334">
        <f t="shared" si="51"/>
        <v>6424.8</v>
      </c>
    </row>
    <row r="1114" spans="1:19" ht="14.1" customHeight="1">
      <c r="A1114" s="74">
        <v>1114</v>
      </c>
      <c r="B1114" s="300" t="s">
        <v>33</v>
      </c>
      <c r="C1114" s="300" t="s">
        <v>1103</v>
      </c>
      <c r="D1114" s="86" t="s">
        <v>473</v>
      </c>
      <c r="E1114" s="256" t="s">
        <v>1150</v>
      </c>
      <c r="F1114" s="86" t="s">
        <v>279</v>
      </c>
      <c r="G1114" s="86" t="s">
        <v>64</v>
      </c>
      <c r="H1114" s="70" t="s">
        <v>113</v>
      </c>
      <c r="I1114" s="249">
        <v>67.91</v>
      </c>
      <c r="J1114" s="331">
        <f t="shared" si="52"/>
        <v>120</v>
      </c>
      <c r="K1114" s="260">
        <v>120</v>
      </c>
      <c r="L1114" s="260"/>
      <c r="M1114" s="259" t="e">
        <f>IF(K1114="nio",0,IF(K1114&gt;0,K1114*I1114/O1114,0))*VLOOKUP(B1114,'2-Kosten per locatie'!$A$14:$C$21,3,FALSE)</f>
        <v>#DIV/0!</v>
      </c>
      <c r="N1114" s="259">
        <f>IF(L1114&gt;0,L1114*I1114/P1114,0)*VLOOKUP(B1114,'2-Kosten per locatie'!$A$14:$C$21,3,FALSE)</f>
        <v>0</v>
      </c>
      <c r="O1114" s="332">
        <f>IF(K1114="nio",0,IF(K1114&gt;0,VLOOKUP(G1114,'3-Productie normen'!A:L,VLOOKUP(K1114,'3-Productie normen'!$B$34:$C$41,2,FALSE),FALSE)))</f>
        <v>0</v>
      </c>
      <c r="P1114" s="332">
        <f t="shared" si="53"/>
        <v>0</v>
      </c>
      <c r="Q1114" s="333"/>
      <c r="S1114" s="334">
        <f t="shared" si="51"/>
        <v>8149.2</v>
      </c>
    </row>
    <row r="1115" spans="1:19" ht="14.1" customHeight="1">
      <c r="A1115" s="74">
        <v>1115</v>
      </c>
      <c r="B1115" s="300" t="s">
        <v>33</v>
      </c>
      <c r="C1115" s="300" t="s">
        <v>1103</v>
      </c>
      <c r="D1115" s="86" t="s">
        <v>473</v>
      </c>
      <c r="E1115" s="256" t="s">
        <v>1151</v>
      </c>
      <c r="F1115" s="86" t="s">
        <v>147</v>
      </c>
      <c r="G1115" s="86" t="s">
        <v>61</v>
      </c>
      <c r="H1115" s="86" t="s">
        <v>145</v>
      </c>
      <c r="I1115" s="249">
        <v>9.76</v>
      </c>
      <c r="J1115" s="331">
        <f t="shared" si="52"/>
        <v>400</v>
      </c>
      <c r="K1115" s="260">
        <v>200</v>
      </c>
      <c r="L1115" s="260">
        <v>200</v>
      </c>
      <c r="M1115" s="259" t="e">
        <f>IF(K1115="nio",0,IF(K1115&gt;0,K1115*I1115/O1115,0))*VLOOKUP(B1115,'2-Kosten per locatie'!$A$14:$C$21,3,FALSE)</f>
        <v>#DIV/0!</v>
      </c>
      <c r="N1115" s="259" t="e">
        <f>IF(L1115&gt;0,L1115*I1115/P1115,0)*VLOOKUP(B1115,'2-Kosten per locatie'!$A$14:$C$21,3,FALSE)</f>
        <v>#DIV/0!</v>
      </c>
      <c r="O1115" s="332">
        <f>IF(K1115="nio",0,IF(K1115&gt;0,VLOOKUP(G1115,'3-Productie normen'!A:L,VLOOKUP(K1115,'3-Productie normen'!$B$34:$C$41,2,FALSE),FALSE)))</f>
        <v>0</v>
      </c>
      <c r="P1115" s="332">
        <f t="shared" si="53"/>
        <v>0</v>
      </c>
      <c r="Q1115" s="333"/>
      <c r="S1115" s="334">
        <f t="shared" si="51"/>
        <v>3904</v>
      </c>
    </row>
    <row r="1116" spans="1:19" ht="14.1" customHeight="1">
      <c r="A1116" s="74">
        <v>1116</v>
      </c>
      <c r="B1116" s="300" t="s">
        <v>33</v>
      </c>
      <c r="C1116" s="300" t="s">
        <v>1103</v>
      </c>
      <c r="D1116" s="86" t="s">
        <v>473</v>
      </c>
      <c r="E1116" s="256" t="s">
        <v>1152</v>
      </c>
      <c r="F1116" s="86" t="s">
        <v>144</v>
      </c>
      <c r="G1116" s="86" t="s">
        <v>61</v>
      </c>
      <c r="H1116" s="86" t="s">
        <v>145</v>
      </c>
      <c r="I1116" s="249">
        <v>9.27</v>
      </c>
      <c r="J1116" s="331">
        <f t="shared" si="52"/>
        <v>400</v>
      </c>
      <c r="K1116" s="260">
        <v>200</v>
      </c>
      <c r="L1116" s="260">
        <v>200</v>
      </c>
      <c r="M1116" s="259" t="e">
        <f>IF(K1116="nio",0,IF(K1116&gt;0,K1116*I1116/O1116,0))*VLOOKUP(B1116,'2-Kosten per locatie'!$A$14:$C$21,3,FALSE)</f>
        <v>#DIV/0!</v>
      </c>
      <c r="N1116" s="259" t="e">
        <f>IF(L1116&gt;0,L1116*I1116/P1116,0)*VLOOKUP(B1116,'2-Kosten per locatie'!$A$14:$C$21,3,FALSE)</f>
        <v>#DIV/0!</v>
      </c>
      <c r="O1116" s="332">
        <f>IF(K1116="nio",0,IF(K1116&gt;0,VLOOKUP(G1116,'3-Productie normen'!A:L,VLOOKUP(K1116,'3-Productie normen'!$B$34:$C$41,2,FALSE),FALSE)))</f>
        <v>0</v>
      </c>
      <c r="P1116" s="332">
        <f t="shared" si="53"/>
        <v>0</v>
      </c>
      <c r="Q1116" s="333"/>
      <c r="S1116" s="334">
        <f t="shared" si="51"/>
        <v>3708</v>
      </c>
    </row>
    <row r="1117" spans="1:19" ht="14.1" customHeight="1">
      <c r="A1117" s="74">
        <v>1117</v>
      </c>
      <c r="B1117" s="300" t="s">
        <v>33</v>
      </c>
      <c r="C1117" s="300" t="s">
        <v>1103</v>
      </c>
      <c r="D1117" s="86" t="s">
        <v>473</v>
      </c>
      <c r="E1117" s="256" t="s">
        <v>1153</v>
      </c>
      <c r="F1117" s="86" t="s">
        <v>1134</v>
      </c>
      <c r="G1117" s="86" t="s">
        <v>59</v>
      </c>
      <c r="H1117" s="70" t="s">
        <v>113</v>
      </c>
      <c r="I1117" s="249">
        <v>9.41</v>
      </c>
      <c r="J1117" s="331">
        <f t="shared" si="52"/>
        <v>7</v>
      </c>
      <c r="K1117" s="260">
        <v>7</v>
      </c>
      <c r="L1117" s="260"/>
      <c r="M1117" s="259" t="e">
        <f>IF(K1117="nio",0,IF(K1117&gt;0,K1117*I1117/O1117,0))*VLOOKUP(B1117,'2-Kosten per locatie'!$A$14:$C$21,3,FALSE)</f>
        <v>#DIV/0!</v>
      </c>
      <c r="N1117" s="259">
        <f>IF(L1117&gt;0,L1117*I1117/P1117,0)*VLOOKUP(B1117,'2-Kosten per locatie'!$A$14:$C$21,3,FALSE)</f>
        <v>0</v>
      </c>
      <c r="O1117" s="332">
        <f>IF(K1117="nio",0,IF(K1117&gt;0,VLOOKUP(G1117,'3-Productie normen'!A:L,VLOOKUP(K1117,'3-Productie normen'!$B$34:$C$41,2,FALSE),FALSE)))</f>
        <v>0</v>
      </c>
      <c r="P1117" s="332">
        <f t="shared" si="53"/>
        <v>0</v>
      </c>
      <c r="Q1117" s="333"/>
      <c r="S1117" s="334">
        <f t="shared" si="51"/>
        <v>65.87</v>
      </c>
    </row>
    <row r="1118" spans="1:19" ht="14.1" customHeight="1">
      <c r="A1118" s="74">
        <v>1118</v>
      </c>
      <c r="B1118" s="300" t="s">
        <v>33</v>
      </c>
      <c r="C1118" s="300" t="s">
        <v>1103</v>
      </c>
      <c r="D1118" s="86" t="s">
        <v>473</v>
      </c>
      <c r="E1118" s="256" t="s">
        <v>1154</v>
      </c>
      <c r="F1118" s="86" t="s">
        <v>279</v>
      </c>
      <c r="G1118" s="86" t="s">
        <v>64</v>
      </c>
      <c r="H1118" s="70" t="s">
        <v>113</v>
      </c>
      <c r="I1118" s="249">
        <v>50.72</v>
      </c>
      <c r="J1118" s="331">
        <f t="shared" si="52"/>
        <v>120</v>
      </c>
      <c r="K1118" s="260">
        <v>120</v>
      </c>
      <c r="L1118" s="260"/>
      <c r="M1118" s="259" t="e">
        <f>IF(K1118="nio",0,IF(K1118&gt;0,K1118*I1118/O1118,0))*VLOOKUP(B1118,'2-Kosten per locatie'!$A$14:$C$21,3,FALSE)</f>
        <v>#DIV/0!</v>
      </c>
      <c r="N1118" s="259">
        <f>IF(L1118&gt;0,L1118*I1118/P1118,0)*VLOOKUP(B1118,'2-Kosten per locatie'!$A$14:$C$21,3,FALSE)</f>
        <v>0</v>
      </c>
      <c r="O1118" s="332">
        <f>IF(K1118="nio",0,IF(K1118&gt;0,VLOOKUP(G1118,'3-Productie normen'!A:L,VLOOKUP(K1118,'3-Productie normen'!$B$34:$C$41,2,FALSE),FALSE)))</f>
        <v>0</v>
      </c>
      <c r="P1118" s="332">
        <f t="shared" si="53"/>
        <v>0</v>
      </c>
      <c r="Q1118" s="333"/>
      <c r="S1118" s="334">
        <f t="shared" si="51"/>
        <v>6086.4</v>
      </c>
    </row>
    <row r="1119" spans="1:19" ht="14.1" customHeight="1">
      <c r="A1119" s="74">
        <v>1119</v>
      </c>
      <c r="B1119" s="300" t="s">
        <v>33</v>
      </c>
      <c r="C1119" s="300" t="s">
        <v>1103</v>
      </c>
      <c r="D1119" s="86" t="s">
        <v>473</v>
      </c>
      <c r="E1119" s="256" t="s">
        <v>1155</v>
      </c>
      <c r="F1119" s="86" t="s">
        <v>279</v>
      </c>
      <c r="G1119" s="86" t="s">
        <v>64</v>
      </c>
      <c r="H1119" s="70" t="s">
        <v>113</v>
      </c>
      <c r="I1119" s="249">
        <v>52.82</v>
      </c>
      <c r="J1119" s="331">
        <f t="shared" si="52"/>
        <v>120</v>
      </c>
      <c r="K1119" s="260">
        <v>120</v>
      </c>
      <c r="L1119" s="260"/>
      <c r="M1119" s="259" t="e">
        <f>IF(K1119="nio",0,IF(K1119&gt;0,K1119*I1119/O1119,0))*VLOOKUP(B1119,'2-Kosten per locatie'!$A$14:$C$21,3,FALSE)</f>
        <v>#DIV/0!</v>
      </c>
      <c r="N1119" s="259">
        <f>IF(L1119&gt;0,L1119*I1119/P1119,0)*VLOOKUP(B1119,'2-Kosten per locatie'!$A$14:$C$21,3,FALSE)</f>
        <v>0</v>
      </c>
      <c r="O1119" s="332">
        <f>IF(K1119="nio",0,IF(K1119&gt;0,VLOOKUP(G1119,'3-Productie normen'!A:L,VLOOKUP(K1119,'3-Productie normen'!$B$34:$C$41,2,FALSE),FALSE)))</f>
        <v>0</v>
      </c>
      <c r="P1119" s="332">
        <f t="shared" si="53"/>
        <v>0</v>
      </c>
      <c r="Q1119" s="333"/>
      <c r="S1119" s="334">
        <f t="shared" si="51"/>
        <v>6338.4</v>
      </c>
    </row>
    <row r="1120" spans="1:19" ht="14.1" customHeight="1">
      <c r="A1120" s="74">
        <v>1120</v>
      </c>
      <c r="B1120" s="300" t="s">
        <v>33</v>
      </c>
      <c r="C1120" s="300" t="s">
        <v>1103</v>
      </c>
      <c r="D1120" s="86" t="s">
        <v>473</v>
      </c>
      <c r="E1120" s="256" t="s">
        <v>1156</v>
      </c>
      <c r="F1120" s="86" t="s">
        <v>279</v>
      </c>
      <c r="G1120" s="86" t="s">
        <v>64</v>
      </c>
      <c r="H1120" s="70" t="s">
        <v>113</v>
      </c>
      <c r="I1120" s="249">
        <v>62.36</v>
      </c>
      <c r="J1120" s="331">
        <f t="shared" si="52"/>
        <v>120</v>
      </c>
      <c r="K1120" s="260">
        <v>120</v>
      </c>
      <c r="L1120" s="260"/>
      <c r="M1120" s="259" t="e">
        <f>IF(K1120="nio",0,IF(K1120&gt;0,K1120*I1120/O1120,0))*VLOOKUP(B1120,'2-Kosten per locatie'!$A$14:$C$21,3,FALSE)</f>
        <v>#DIV/0!</v>
      </c>
      <c r="N1120" s="259">
        <f>IF(L1120&gt;0,L1120*I1120/P1120,0)*VLOOKUP(B1120,'2-Kosten per locatie'!$A$14:$C$21,3,FALSE)</f>
        <v>0</v>
      </c>
      <c r="O1120" s="332">
        <f>IF(K1120="nio",0,IF(K1120&gt;0,VLOOKUP(G1120,'3-Productie normen'!A:L,VLOOKUP(K1120,'3-Productie normen'!$B$34:$C$41,2,FALSE),FALSE)))</f>
        <v>0</v>
      </c>
      <c r="P1120" s="332">
        <f t="shared" si="53"/>
        <v>0</v>
      </c>
      <c r="Q1120" s="333"/>
      <c r="S1120" s="334">
        <f t="shared" si="51"/>
        <v>7483.2</v>
      </c>
    </row>
    <row r="1121" spans="1:19" ht="14.1" customHeight="1">
      <c r="A1121" s="74">
        <v>1121</v>
      </c>
      <c r="B1121" s="300" t="s">
        <v>33</v>
      </c>
      <c r="C1121" s="300" t="s">
        <v>1103</v>
      </c>
      <c r="D1121" s="86" t="s">
        <v>473</v>
      </c>
      <c r="E1121" s="256" t="s">
        <v>1157</v>
      </c>
      <c r="F1121" s="86" t="s">
        <v>1158</v>
      </c>
      <c r="G1121" s="86" t="s">
        <v>74</v>
      </c>
      <c r="H1121" s="70" t="s">
        <v>113</v>
      </c>
      <c r="I1121" s="249">
        <v>2.2200000000000002</v>
      </c>
      <c r="J1121" s="331">
        <f t="shared" si="52"/>
        <v>0</v>
      </c>
      <c r="K1121" s="260" t="s">
        <v>120</v>
      </c>
      <c r="L1121" s="260"/>
      <c r="M1121" s="259">
        <f>IF(K1121="nio",0,IF(K1121&gt;0,K1121*I1121/O1121,0))*VLOOKUP(B1121,'2-Kosten per locatie'!$A$14:$C$21,3,FALSE)</f>
        <v>0</v>
      </c>
      <c r="N1121" s="259">
        <f>IF(L1121&gt;0,L1121*I1121/P1121,0)*VLOOKUP(B1121,'2-Kosten per locatie'!$A$14:$C$21,3,FALSE)</f>
        <v>0</v>
      </c>
      <c r="O1121" s="332">
        <f>IF(K1121="nio",0,IF(K1121&gt;0,VLOOKUP(G1121,'3-Productie normen'!A:L,VLOOKUP(K1121,'3-Productie normen'!$B$34:$C$41,2,FALSE),FALSE)))</f>
        <v>0</v>
      </c>
      <c r="P1121" s="332">
        <f t="shared" si="53"/>
        <v>0</v>
      </c>
      <c r="Q1121" s="333"/>
      <c r="S1121" s="334">
        <f t="shared" si="51"/>
        <v>0</v>
      </c>
    </row>
    <row r="1122" spans="1:19" ht="14.1" customHeight="1">
      <c r="A1122" s="74">
        <v>1122</v>
      </c>
      <c r="B1122" s="300" t="s">
        <v>33</v>
      </c>
      <c r="C1122" s="300" t="s">
        <v>1103</v>
      </c>
      <c r="D1122" s="86" t="s">
        <v>473</v>
      </c>
      <c r="E1122" s="256" t="s">
        <v>1159</v>
      </c>
      <c r="F1122" s="86" t="s">
        <v>207</v>
      </c>
      <c r="G1122" s="86" t="s">
        <v>74</v>
      </c>
      <c r="H1122" s="70" t="s">
        <v>113</v>
      </c>
      <c r="I1122" s="249">
        <v>1.63</v>
      </c>
      <c r="J1122" s="331">
        <f t="shared" si="52"/>
        <v>0</v>
      </c>
      <c r="K1122" s="260" t="s">
        <v>120</v>
      </c>
      <c r="L1122" s="260"/>
      <c r="M1122" s="259">
        <f>IF(K1122="nio",0,IF(K1122&gt;0,K1122*I1122/O1122,0))*VLOOKUP(B1122,'2-Kosten per locatie'!$A$14:$C$21,3,FALSE)</f>
        <v>0</v>
      </c>
      <c r="N1122" s="259">
        <f>IF(L1122&gt;0,L1122*I1122/P1122,0)*VLOOKUP(B1122,'2-Kosten per locatie'!$A$14:$C$21,3,FALSE)</f>
        <v>0</v>
      </c>
      <c r="O1122" s="332">
        <f>IF(K1122="nio",0,IF(K1122&gt;0,VLOOKUP(G1122,'3-Productie normen'!A:L,VLOOKUP(K1122,'3-Productie normen'!$B$34:$C$41,2,FALSE),FALSE)))</f>
        <v>0</v>
      </c>
      <c r="P1122" s="332">
        <f t="shared" si="53"/>
        <v>0</v>
      </c>
      <c r="Q1122" s="333"/>
      <c r="S1122" s="334">
        <f t="shared" si="51"/>
        <v>0</v>
      </c>
    </row>
    <row r="1123" spans="1:19" ht="14.1" customHeight="1">
      <c r="A1123" s="74">
        <v>1123</v>
      </c>
      <c r="B1123" s="300" t="s">
        <v>33</v>
      </c>
      <c r="C1123" s="300" t="s">
        <v>1103</v>
      </c>
      <c r="D1123" s="86" t="s">
        <v>473</v>
      </c>
      <c r="E1123" s="256" t="s">
        <v>1160</v>
      </c>
      <c r="F1123" s="86" t="s">
        <v>1047</v>
      </c>
      <c r="G1123" s="86" t="s">
        <v>74</v>
      </c>
      <c r="H1123" s="70" t="s">
        <v>113</v>
      </c>
      <c r="I1123" s="249">
        <v>7.25</v>
      </c>
      <c r="J1123" s="331">
        <f t="shared" si="52"/>
        <v>0</v>
      </c>
      <c r="K1123" s="260" t="s">
        <v>120</v>
      </c>
      <c r="L1123" s="260"/>
      <c r="M1123" s="259">
        <f>IF(K1123="nio",0,IF(K1123&gt;0,K1123*I1123/O1123,0))*VLOOKUP(B1123,'2-Kosten per locatie'!$A$14:$C$21,3,FALSE)</f>
        <v>0</v>
      </c>
      <c r="N1123" s="259">
        <f>IF(L1123&gt;0,L1123*I1123/P1123,0)*VLOOKUP(B1123,'2-Kosten per locatie'!$A$14:$C$21,3,FALSE)</f>
        <v>0</v>
      </c>
      <c r="O1123" s="332">
        <f>IF(K1123="nio",0,IF(K1123&gt;0,VLOOKUP(G1123,'3-Productie normen'!A:L,VLOOKUP(K1123,'3-Productie normen'!$B$34:$C$41,2,FALSE),FALSE)))</f>
        <v>0</v>
      </c>
      <c r="P1123" s="332">
        <f t="shared" si="53"/>
        <v>0</v>
      </c>
      <c r="Q1123" s="333"/>
      <c r="S1123" s="334">
        <f t="shared" si="51"/>
        <v>0</v>
      </c>
    </row>
    <row r="1124" spans="1:19" ht="14.1" customHeight="1">
      <c r="A1124" s="74">
        <v>1124</v>
      </c>
      <c r="B1124" s="300" t="s">
        <v>33</v>
      </c>
      <c r="C1124" s="300" t="s">
        <v>1103</v>
      </c>
      <c r="D1124" s="86" t="s">
        <v>473</v>
      </c>
      <c r="E1124" s="256" t="s">
        <v>1161</v>
      </c>
      <c r="F1124" s="86" t="s">
        <v>1162</v>
      </c>
      <c r="G1124" s="86" t="s">
        <v>69</v>
      </c>
      <c r="H1124" s="70" t="s">
        <v>113</v>
      </c>
      <c r="I1124" s="249">
        <v>10.01</v>
      </c>
      <c r="J1124" s="331">
        <f t="shared" si="52"/>
        <v>200</v>
      </c>
      <c r="K1124" s="260">
        <v>200</v>
      </c>
      <c r="L1124" s="260"/>
      <c r="M1124" s="259" t="e">
        <f>IF(K1124="nio",0,IF(K1124&gt;0,K1124*I1124/O1124,0))*VLOOKUP(B1124,'2-Kosten per locatie'!$A$14:$C$21,3,FALSE)</f>
        <v>#DIV/0!</v>
      </c>
      <c r="N1124" s="259">
        <f>IF(L1124&gt;0,L1124*I1124/P1124,0)*VLOOKUP(B1124,'2-Kosten per locatie'!$A$14:$C$21,3,FALSE)</f>
        <v>0</v>
      </c>
      <c r="O1124" s="332">
        <f>IF(K1124="nio",0,IF(K1124&gt;0,VLOOKUP(G1124,'3-Productie normen'!A:L,VLOOKUP(K1124,'3-Productie normen'!$B$34:$C$41,2,FALSE),FALSE)))</f>
        <v>0</v>
      </c>
      <c r="P1124" s="332">
        <f t="shared" si="53"/>
        <v>0</v>
      </c>
      <c r="Q1124" s="333"/>
      <c r="S1124" s="334">
        <f t="shared" si="51"/>
        <v>2002</v>
      </c>
    </row>
    <row r="1125" spans="1:19" ht="14.1" customHeight="1">
      <c r="A1125" s="74">
        <v>1125</v>
      </c>
      <c r="B1125" s="300" t="s">
        <v>33</v>
      </c>
      <c r="C1125" s="300" t="s">
        <v>1103</v>
      </c>
      <c r="D1125" s="86" t="s">
        <v>473</v>
      </c>
      <c r="E1125" s="256" t="s">
        <v>1163</v>
      </c>
      <c r="F1125" s="86" t="s">
        <v>1049</v>
      </c>
      <c r="G1125" s="86" t="s">
        <v>60</v>
      </c>
      <c r="H1125" s="70" t="s">
        <v>113</v>
      </c>
      <c r="I1125" s="249">
        <v>25.9</v>
      </c>
      <c r="J1125" s="331">
        <f t="shared" si="52"/>
        <v>400</v>
      </c>
      <c r="K1125" s="260">
        <v>200</v>
      </c>
      <c r="L1125" s="260">
        <v>200</v>
      </c>
      <c r="M1125" s="259" t="e">
        <f>IF(K1125="nio",0,IF(K1125&gt;0,K1125*I1125/O1125,0))*VLOOKUP(B1125,'2-Kosten per locatie'!$A$14:$C$21,3,FALSE)</f>
        <v>#DIV/0!</v>
      </c>
      <c r="N1125" s="259" t="e">
        <f>IF(L1125&gt;0,L1125*I1125/P1125,0)*VLOOKUP(B1125,'2-Kosten per locatie'!$A$14:$C$21,3,FALSE)</f>
        <v>#DIV/0!</v>
      </c>
      <c r="O1125" s="332">
        <f>IF(K1125="nio",0,IF(K1125&gt;0,VLOOKUP(G1125,'3-Productie normen'!A:L,VLOOKUP(K1125,'3-Productie normen'!$B$34:$C$41,2,FALSE),FALSE)))</f>
        <v>0</v>
      </c>
      <c r="P1125" s="332">
        <f t="shared" si="53"/>
        <v>0</v>
      </c>
      <c r="Q1125" s="333"/>
      <c r="S1125" s="334">
        <f t="shared" si="51"/>
        <v>10360</v>
      </c>
    </row>
    <row r="1126" spans="1:19" ht="14.1" customHeight="1">
      <c r="A1126" s="74">
        <v>1126</v>
      </c>
      <c r="B1126" s="300" t="s">
        <v>33</v>
      </c>
      <c r="C1126" s="300" t="s">
        <v>1103</v>
      </c>
      <c r="D1126" s="86" t="s">
        <v>473</v>
      </c>
      <c r="E1126" s="256" t="s">
        <v>1164</v>
      </c>
      <c r="F1126" s="86" t="s">
        <v>126</v>
      </c>
      <c r="G1126" s="86" t="s">
        <v>69</v>
      </c>
      <c r="H1126" s="70" t="s">
        <v>113</v>
      </c>
      <c r="I1126" s="249">
        <v>14.69</v>
      </c>
      <c r="J1126" s="331">
        <f t="shared" si="52"/>
        <v>200</v>
      </c>
      <c r="K1126" s="260">
        <v>200</v>
      </c>
      <c r="L1126" s="260"/>
      <c r="M1126" s="259" t="e">
        <f>IF(K1126="nio",0,IF(K1126&gt;0,K1126*I1126/O1126,0))*VLOOKUP(B1126,'2-Kosten per locatie'!$A$14:$C$21,3,FALSE)</f>
        <v>#DIV/0!</v>
      </c>
      <c r="N1126" s="259">
        <f>IF(L1126&gt;0,L1126*I1126/P1126,0)*VLOOKUP(B1126,'2-Kosten per locatie'!$A$14:$C$21,3,FALSE)</f>
        <v>0</v>
      </c>
      <c r="O1126" s="332">
        <f>IF(K1126="nio",0,IF(K1126&gt;0,VLOOKUP(G1126,'3-Productie normen'!A:L,VLOOKUP(K1126,'3-Productie normen'!$B$34:$C$41,2,FALSE),FALSE)))</f>
        <v>0</v>
      </c>
      <c r="P1126" s="332">
        <f t="shared" si="53"/>
        <v>0</v>
      </c>
      <c r="Q1126" s="333"/>
      <c r="S1126" s="334">
        <f t="shared" ref="S1126:S1189" si="54">J1126*I1126</f>
        <v>2938</v>
      </c>
    </row>
    <row r="1127" spans="1:19" ht="14.1" customHeight="1">
      <c r="A1127" s="74">
        <v>1127</v>
      </c>
      <c r="B1127" s="300" t="s">
        <v>33</v>
      </c>
      <c r="C1127" s="300" t="s">
        <v>1103</v>
      </c>
      <c r="D1127" s="86" t="s">
        <v>473</v>
      </c>
      <c r="E1127" s="256" t="s">
        <v>1165</v>
      </c>
      <c r="F1127" s="86" t="s">
        <v>1166</v>
      </c>
      <c r="G1127" s="86" t="s">
        <v>67</v>
      </c>
      <c r="H1127" s="70" t="s">
        <v>113</v>
      </c>
      <c r="I1127" s="249">
        <v>40.08</v>
      </c>
      <c r="J1127" s="331">
        <f t="shared" si="52"/>
        <v>120</v>
      </c>
      <c r="K1127" s="260">
        <v>120</v>
      </c>
      <c r="L1127" s="260"/>
      <c r="M1127" s="259" t="e">
        <f>IF(K1127="nio",0,IF(K1127&gt;0,K1127*I1127/O1127,0))*VLOOKUP(B1127,'2-Kosten per locatie'!$A$14:$C$21,3,FALSE)</f>
        <v>#DIV/0!</v>
      </c>
      <c r="N1127" s="259">
        <f>IF(L1127&gt;0,L1127*I1127/P1127,0)*VLOOKUP(B1127,'2-Kosten per locatie'!$A$14:$C$21,3,FALSE)</f>
        <v>0</v>
      </c>
      <c r="O1127" s="332">
        <f>IF(K1127="nio",0,IF(K1127&gt;0,VLOOKUP(G1127,'3-Productie normen'!A:L,VLOOKUP(K1127,'3-Productie normen'!$B$34:$C$41,2,FALSE),FALSE)))</f>
        <v>0</v>
      </c>
      <c r="P1127" s="332">
        <f t="shared" si="53"/>
        <v>0</v>
      </c>
      <c r="Q1127" s="333"/>
      <c r="S1127" s="334">
        <f t="shared" si="54"/>
        <v>4809.5999999999995</v>
      </c>
    </row>
    <row r="1128" spans="1:19" ht="14.1" customHeight="1">
      <c r="A1128" s="74">
        <v>1128</v>
      </c>
      <c r="B1128" s="300" t="s">
        <v>33</v>
      </c>
      <c r="C1128" s="300" t="s">
        <v>1103</v>
      </c>
      <c r="D1128" s="86" t="s">
        <v>473</v>
      </c>
      <c r="E1128" s="256" t="s">
        <v>1167</v>
      </c>
      <c r="F1128" s="86" t="s">
        <v>1168</v>
      </c>
      <c r="G1128" s="86" t="s">
        <v>67</v>
      </c>
      <c r="H1128" s="70" t="s">
        <v>113</v>
      </c>
      <c r="I1128" s="249">
        <v>13.34</v>
      </c>
      <c r="J1128" s="331">
        <f t="shared" si="52"/>
        <v>120</v>
      </c>
      <c r="K1128" s="260">
        <v>120</v>
      </c>
      <c r="L1128" s="260"/>
      <c r="M1128" s="259" t="e">
        <f>IF(K1128="nio",0,IF(K1128&gt;0,K1128*I1128/O1128,0))*VLOOKUP(B1128,'2-Kosten per locatie'!$A$14:$C$21,3,FALSE)</f>
        <v>#DIV/0!</v>
      </c>
      <c r="N1128" s="259">
        <f>IF(L1128&gt;0,L1128*I1128/P1128,0)*VLOOKUP(B1128,'2-Kosten per locatie'!$A$14:$C$21,3,FALSE)</f>
        <v>0</v>
      </c>
      <c r="O1128" s="332">
        <f>IF(K1128="nio",0,IF(K1128&gt;0,VLOOKUP(G1128,'3-Productie normen'!A:L,VLOOKUP(K1128,'3-Productie normen'!$B$34:$C$41,2,FALSE),FALSE)))</f>
        <v>0</v>
      </c>
      <c r="P1128" s="332">
        <f t="shared" si="53"/>
        <v>0</v>
      </c>
      <c r="Q1128" s="333"/>
      <c r="S1128" s="334">
        <f t="shared" si="54"/>
        <v>1600.8</v>
      </c>
    </row>
    <row r="1129" spans="1:19" ht="14.1" customHeight="1">
      <c r="A1129" s="74">
        <v>1129</v>
      </c>
      <c r="B1129" s="300" t="s">
        <v>33</v>
      </c>
      <c r="C1129" s="300" t="s">
        <v>1103</v>
      </c>
      <c r="D1129" s="86" t="s">
        <v>473</v>
      </c>
      <c r="E1129" s="256" t="s">
        <v>1169</v>
      </c>
      <c r="F1129" s="86" t="s">
        <v>1170</v>
      </c>
      <c r="G1129" s="86" t="s">
        <v>69</v>
      </c>
      <c r="H1129" s="70" t="s">
        <v>113</v>
      </c>
      <c r="I1129" s="249">
        <v>24.22</v>
      </c>
      <c r="J1129" s="331">
        <f t="shared" si="52"/>
        <v>200</v>
      </c>
      <c r="K1129" s="260">
        <v>200</v>
      </c>
      <c r="L1129" s="260"/>
      <c r="M1129" s="259" t="e">
        <f>IF(K1129="nio",0,IF(K1129&gt;0,K1129*I1129/O1129,0))*VLOOKUP(B1129,'2-Kosten per locatie'!$A$14:$C$21,3,FALSE)</f>
        <v>#DIV/0!</v>
      </c>
      <c r="N1129" s="259">
        <f>IF(L1129&gt;0,L1129*I1129/P1129,0)*VLOOKUP(B1129,'2-Kosten per locatie'!$A$14:$C$21,3,FALSE)</f>
        <v>0</v>
      </c>
      <c r="O1129" s="332">
        <f>IF(K1129="nio",0,IF(K1129&gt;0,VLOOKUP(G1129,'3-Productie normen'!A:L,VLOOKUP(K1129,'3-Productie normen'!$B$34:$C$41,2,FALSE),FALSE)))</f>
        <v>0</v>
      </c>
      <c r="P1129" s="332">
        <f t="shared" si="53"/>
        <v>0</v>
      </c>
      <c r="Q1129" s="333"/>
      <c r="S1129" s="334">
        <f t="shared" si="54"/>
        <v>4844</v>
      </c>
    </row>
    <row r="1130" spans="1:19" ht="14.1" customHeight="1">
      <c r="A1130" s="74">
        <v>1130</v>
      </c>
      <c r="B1130" s="300" t="s">
        <v>33</v>
      </c>
      <c r="C1130" s="300" t="s">
        <v>1103</v>
      </c>
      <c r="D1130" s="86" t="s">
        <v>473</v>
      </c>
      <c r="E1130" s="256" t="s">
        <v>1171</v>
      </c>
      <c r="F1130" s="86" t="s">
        <v>122</v>
      </c>
      <c r="G1130" s="86" t="s">
        <v>59</v>
      </c>
      <c r="H1130" s="70" t="s">
        <v>113</v>
      </c>
      <c r="I1130" s="249">
        <v>66.72</v>
      </c>
      <c r="J1130" s="331">
        <f t="shared" si="52"/>
        <v>200</v>
      </c>
      <c r="K1130" s="260">
        <v>200</v>
      </c>
      <c r="L1130" s="260"/>
      <c r="M1130" s="259" t="e">
        <f>IF(K1130="nio",0,IF(K1130&gt;0,K1130*I1130/O1130,0))*VLOOKUP(B1130,'2-Kosten per locatie'!$A$14:$C$21,3,FALSE)</f>
        <v>#DIV/0!</v>
      </c>
      <c r="N1130" s="259">
        <f>IF(L1130&gt;0,L1130*I1130/P1130,0)*VLOOKUP(B1130,'2-Kosten per locatie'!$A$14:$C$21,3,FALSE)</f>
        <v>0</v>
      </c>
      <c r="O1130" s="332">
        <f>IF(K1130="nio",0,IF(K1130&gt;0,VLOOKUP(G1130,'3-Productie normen'!A:L,VLOOKUP(K1130,'3-Productie normen'!$B$34:$C$41,2,FALSE),FALSE)))</f>
        <v>0</v>
      </c>
      <c r="P1130" s="332">
        <f t="shared" si="53"/>
        <v>0</v>
      </c>
      <c r="Q1130" s="333"/>
      <c r="S1130" s="334">
        <f t="shared" si="54"/>
        <v>13344</v>
      </c>
    </row>
    <row r="1131" spans="1:19" ht="14.1" customHeight="1">
      <c r="A1131" s="74">
        <v>1131</v>
      </c>
      <c r="B1131" s="300" t="s">
        <v>33</v>
      </c>
      <c r="C1131" s="300" t="s">
        <v>1103</v>
      </c>
      <c r="D1131" s="86" t="s">
        <v>473</v>
      </c>
      <c r="E1131" s="256" t="s">
        <v>1172</v>
      </c>
      <c r="F1131" s="86" t="s">
        <v>122</v>
      </c>
      <c r="G1131" s="86" t="s">
        <v>59</v>
      </c>
      <c r="H1131" s="70" t="s">
        <v>113</v>
      </c>
      <c r="I1131" s="249">
        <v>29.25</v>
      </c>
      <c r="J1131" s="331">
        <f t="shared" si="52"/>
        <v>200</v>
      </c>
      <c r="K1131" s="260">
        <v>200</v>
      </c>
      <c r="L1131" s="260"/>
      <c r="M1131" s="259" t="e">
        <f>IF(K1131="nio",0,IF(K1131&gt;0,K1131*I1131/O1131,0))*VLOOKUP(B1131,'2-Kosten per locatie'!$A$14:$C$21,3,FALSE)</f>
        <v>#DIV/0!</v>
      </c>
      <c r="N1131" s="259">
        <f>IF(L1131&gt;0,L1131*I1131/P1131,0)*VLOOKUP(B1131,'2-Kosten per locatie'!$A$14:$C$21,3,FALSE)</f>
        <v>0</v>
      </c>
      <c r="O1131" s="332">
        <f>IF(K1131="nio",0,IF(K1131&gt;0,VLOOKUP(G1131,'3-Productie normen'!A:L,VLOOKUP(K1131,'3-Productie normen'!$B$34:$C$41,2,FALSE),FALSE)))</f>
        <v>0</v>
      </c>
      <c r="P1131" s="332">
        <f t="shared" si="53"/>
        <v>0</v>
      </c>
      <c r="Q1131" s="333"/>
      <c r="S1131" s="334">
        <f t="shared" si="54"/>
        <v>5850</v>
      </c>
    </row>
    <row r="1132" spans="1:19" ht="14.1" customHeight="1">
      <c r="A1132" s="74">
        <v>1132</v>
      </c>
      <c r="B1132" s="300" t="s">
        <v>33</v>
      </c>
      <c r="C1132" s="300" t="s">
        <v>1103</v>
      </c>
      <c r="D1132" s="86" t="s">
        <v>473</v>
      </c>
      <c r="E1132" s="256" t="s">
        <v>1173</v>
      </c>
      <c r="F1132" s="86" t="s">
        <v>1174</v>
      </c>
      <c r="G1132" s="86" t="s">
        <v>74</v>
      </c>
      <c r="H1132" s="70" t="s">
        <v>113</v>
      </c>
      <c r="I1132" s="249">
        <v>52.94</v>
      </c>
      <c r="J1132" s="331">
        <f t="shared" si="52"/>
        <v>0</v>
      </c>
      <c r="K1132" s="260" t="s">
        <v>120</v>
      </c>
      <c r="L1132" s="260"/>
      <c r="M1132" s="259">
        <f>IF(K1132="nio",0,IF(K1132&gt;0,K1132*I1132/O1132,0))*VLOOKUP(B1132,'2-Kosten per locatie'!$A$14:$C$21,3,FALSE)</f>
        <v>0</v>
      </c>
      <c r="N1132" s="259">
        <f>IF(L1132&gt;0,L1132*I1132/P1132,0)*VLOOKUP(B1132,'2-Kosten per locatie'!$A$14:$C$21,3,FALSE)</f>
        <v>0</v>
      </c>
      <c r="O1132" s="332">
        <f>IF(K1132="nio",0,IF(K1132&gt;0,VLOOKUP(G1132,'3-Productie normen'!A:L,VLOOKUP(K1132,'3-Productie normen'!$B$34:$C$41,2,FALSE),FALSE)))</f>
        <v>0</v>
      </c>
      <c r="P1132" s="332">
        <f t="shared" si="53"/>
        <v>0</v>
      </c>
      <c r="Q1132" s="333"/>
      <c r="S1132" s="334">
        <f t="shared" si="54"/>
        <v>0</v>
      </c>
    </row>
    <row r="1133" spans="1:19" ht="14.1" customHeight="1">
      <c r="A1133" s="74">
        <v>1133</v>
      </c>
      <c r="B1133" s="300" t="s">
        <v>33</v>
      </c>
      <c r="C1133" s="300" t="s">
        <v>1103</v>
      </c>
      <c r="D1133" s="86" t="s">
        <v>473</v>
      </c>
      <c r="E1133" s="256" t="s">
        <v>1175</v>
      </c>
      <c r="F1133" s="86" t="s">
        <v>1176</v>
      </c>
      <c r="G1133" s="86" t="s">
        <v>76</v>
      </c>
      <c r="H1133" s="70" t="s">
        <v>113</v>
      </c>
      <c r="I1133" s="249">
        <v>1.33</v>
      </c>
      <c r="J1133" s="331">
        <f t="shared" si="52"/>
        <v>0</v>
      </c>
      <c r="K1133" s="260" t="s">
        <v>120</v>
      </c>
      <c r="L1133" s="260"/>
      <c r="M1133" s="259">
        <f>IF(K1133="nio",0,IF(K1133&gt;0,K1133*I1133/O1133,0))*VLOOKUP(B1133,'2-Kosten per locatie'!$A$14:$C$21,3,FALSE)</f>
        <v>0</v>
      </c>
      <c r="N1133" s="259">
        <f>IF(L1133&gt;0,L1133*I1133/P1133,0)*VLOOKUP(B1133,'2-Kosten per locatie'!$A$14:$C$21,3,FALSE)</f>
        <v>0</v>
      </c>
      <c r="O1133" s="332">
        <f>IF(K1133="nio",0,IF(K1133&gt;0,VLOOKUP(G1133,'3-Productie normen'!A:L,VLOOKUP(K1133,'3-Productie normen'!$B$34:$C$41,2,FALSE),FALSE)))</f>
        <v>0</v>
      </c>
      <c r="P1133" s="332">
        <f t="shared" si="53"/>
        <v>0</v>
      </c>
      <c r="Q1133" s="333"/>
      <c r="S1133" s="334">
        <f t="shared" si="54"/>
        <v>0</v>
      </c>
    </row>
    <row r="1134" spans="1:19" ht="14.1" customHeight="1">
      <c r="A1134" s="74">
        <v>1134</v>
      </c>
      <c r="B1134" s="300" t="s">
        <v>33</v>
      </c>
      <c r="C1134" s="300" t="s">
        <v>1103</v>
      </c>
      <c r="D1134" s="86" t="s">
        <v>473</v>
      </c>
      <c r="E1134" s="256" t="s">
        <v>1177</v>
      </c>
      <c r="F1134" s="86" t="s">
        <v>1178</v>
      </c>
      <c r="G1134" s="86" t="s">
        <v>76</v>
      </c>
      <c r="H1134" s="70" t="s">
        <v>113</v>
      </c>
      <c r="I1134" s="249">
        <v>1.33</v>
      </c>
      <c r="J1134" s="331">
        <f t="shared" si="52"/>
        <v>0</v>
      </c>
      <c r="K1134" s="260" t="s">
        <v>120</v>
      </c>
      <c r="L1134" s="260"/>
      <c r="M1134" s="259">
        <f>IF(K1134="nio",0,IF(K1134&gt;0,K1134*I1134/O1134,0))*VLOOKUP(B1134,'2-Kosten per locatie'!$A$14:$C$21,3,FALSE)</f>
        <v>0</v>
      </c>
      <c r="N1134" s="259">
        <f>IF(L1134&gt;0,L1134*I1134/P1134,0)*VLOOKUP(B1134,'2-Kosten per locatie'!$A$14:$C$21,3,FALSE)</f>
        <v>0</v>
      </c>
      <c r="O1134" s="332">
        <f>IF(K1134="nio",0,IF(K1134&gt;0,VLOOKUP(G1134,'3-Productie normen'!A:L,VLOOKUP(K1134,'3-Productie normen'!$B$34:$C$41,2,FALSE),FALSE)))</f>
        <v>0</v>
      </c>
      <c r="P1134" s="332">
        <f t="shared" si="53"/>
        <v>0</v>
      </c>
      <c r="Q1134" s="333"/>
      <c r="S1134" s="334">
        <f t="shared" si="54"/>
        <v>0</v>
      </c>
    </row>
    <row r="1135" spans="1:19" ht="14.1" customHeight="1">
      <c r="A1135" s="74">
        <v>1135</v>
      </c>
      <c r="B1135" s="300" t="s">
        <v>33</v>
      </c>
      <c r="C1135" s="300" t="s">
        <v>1103</v>
      </c>
      <c r="D1135" s="86" t="s">
        <v>473</v>
      </c>
      <c r="E1135" s="256" t="s">
        <v>1179</v>
      </c>
      <c r="F1135" s="86" t="s">
        <v>1134</v>
      </c>
      <c r="G1135" s="86" t="s">
        <v>59</v>
      </c>
      <c r="H1135" s="70" t="s">
        <v>113</v>
      </c>
      <c r="I1135" s="249">
        <v>21.19</v>
      </c>
      <c r="J1135" s="331">
        <f t="shared" si="52"/>
        <v>7</v>
      </c>
      <c r="K1135" s="260">
        <v>7</v>
      </c>
      <c r="L1135" s="260"/>
      <c r="M1135" s="259" t="e">
        <f>IF(K1135="nio",0,IF(K1135&gt;0,K1135*I1135/O1135,0))*VLOOKUP(B1135,'2-Kosten per locatie'!$A$14:$C$21,3,FALSE)</f>
        <v>#DIV/0!</v>
      </c>
      <c r="N1135" s="259">
        <f>IF(L1135&gt;0,L1135*I1135/P1135,0)*VLOOKUP(B1135,'2-Kosten per locatie'!$A$14:$C$21,3,FALSE)</f>
        <v>0</v>
      </c>
      <c r="O1135" s="332">
        <f>IF(K1135="nio",0,IF(K1135&gt;0,VLOOKUP(G1135,'3-Productie normen'!A:L,VLOOKUP(K1135,'3-Productie normen'!$B$34:$C$41,2,FALSE),FALSE)))</f>
        <v>0</v>
      </c>
      <c r="P1135" s="332">
        <f t="shared" si="53"/>
        <v>0</v>
      </c>
      <c r="Q1135" s="333"/>
      <c r="S1135" s="334">
        <f t="shared" si="54"/>
        <v>148.33000000000001</v>
      </c>
    </row>
    <row r="1136" spans="1:19" ht="14.1" customHeight="1">
      <c r="A1136" s="74">
        <v>1136</v>
      </c>
      <c r="B1136" s="300" t="s">
        <v>33</v>
      </c>
      <c r="C1136" s="300" t="s">
        <v>1103</v>
      </c>
      <c r="D1136" s="86" t="s">
        <v>473</v>
      </c>
      <c r="E1136" s="256" t="s">
        <v>1180</v>
      </c>
      <c r="F1136" s="86" t="s">
        <v>1054</v>
      </c>
      <c r="G1136" s="86" t="s">
        <v>76</v>
      </c>
      <c r="H1136" s="70" t="s">
        <v>113</v>
      </c>
      <c r="I1136" s="249">
        <v>10.36</v>
      </c>
      <c r="J1136" s="331">
        <f t="shared" si="52"/>
        <v>0</v>
      </c>
      <c r="K1136" s="260" t="s">
        <v>120</v>
      </c>
      <c r="L1136" s="260"/>
      <c r="M1136" s="259">
        <f>IF(K1136="nio",0,IF(K1136&gt;0,K1136*I1136/O1136,0))*VLOOKUP(B1136,'2-Kosten per locatie'!$A$14:$C$21,3,FALSE)</f>
        <v>0</v>
      </c>
      <c r="N1136" s="259">
        <f>IF(L1136&gt;0,L1136*I1136/P1136,0)*VLOOKUP(B1136,'2-Kosten per locatie'!$A$14:$C$21,3,FALSE)</f>
        <v>0</v>
      </c>
      <c r="O1136" s="332">
        <f>IF(K1136="nio",0,IF(K1136&gt;0,VLOOKUP(G1136,'3-Productie normen'!A:L,VLOOKUP(K1136,'3-Productie normen'!$B$34:$C$41,2,FALSE),FALSE)))</f>
        <v>0</v>
      </c>
      <c r="P1136" s="332">
        <f t="shared" si="53"/>
        <v>0</v>
      </c>
      <c r="Q1136" s="333"/>
      <c r="S1136" s="334">
        <f t="shared" si="54"/>
        <v>0</v>
      </c>
    </row>
    <row r="1137" spans="1:19" ht="14.1" customHeight="1">
      <c r="A1137" s="74">
        <v>1137</v>
      </c>
      <c r="B1137" s="300" t="s">
        <v>33</v>
      </c>
      <c r="C1137" s="300" t="s">
        <v>1103</v>
      </c>
      <c r="D1137" s="86" t="s">
        <v>473</v>
      </c>
      <c r="E1137" s="256" t="s">
        <v>1181</v>
      </c>
      <c r="F1137" s="86" t="s">
        <v>460</v>
      </c>
      <c r="G1137" s="86" t="s">
        <v>74</v>
      </c>
      <c r="H1137" s="70" t="s">
        <v>113</v>
      </c>
      <c r="I1137" s="249">
        <v>36.450000000000003</v>
      </c>
      <c r="J1137" s="331">
        <f t="shared" si="52"/>
        <v>0</v>
      </c>
      <c r="K1137" s="260" t="s">
        <v>120</v>
      </c>
      <c r="L1137" s="260"/>
      <c r="M1137" s="259">
        <f>IF(K1137="nio",0,IF(K1137&gt;0,K1137*I1137/O1137,0))*VLOOKUP(B1137,'2-Kosten per locatie'!$A$14:$C$21,3,FALSE)</f>
        <v>0</v>
      </c>
      <c r="N1137" s="259">
        <f>IF(L1137&gt;0,L1137*I1137/P1137,0)*VLOOKUP(B1137,'2-Kosten per locatie'!$A$14:$C$21,3,FALSE)</f>
        <v>0</v>
      </c>
      <c r="O1137" s="332">
        <f>IF(K1137="nio",0,IF(K1137&gt;0,VLOOKUP(G1137,'3-Productie normen'!A:L,VLOOKUP(K1137,'3-Productie normen'!$B$34:$C$41,2,FALSE),FALSE)))</f>
        <v>0</v>
      </c>
      <c r="P1137" s="332">
        <f t="shared" si="53"/>
        <v>0</v>
      </c>
      <c r="Q1137" s="333"/>
      <c r="S1137" s="334">
        <f t="shared" si="54"/>
        <v>0</v>
      </c>
    </row>
    <row r="1138" spans="1:19" ht="14.1" customHeight="1">
      <c r="A1138" s="74">
        <v>1138</v>
      </c>
      <c r="B1138" s="300" t="s">
        <v>33</v>
      </c>
      <c r="C1138" s="300" t="s">
        <v>1103</v>
      </c>
      <c r="D1138" s="86" t="s">
        <v>473</v>
      </c>
      <c r="E1138" s="256" t="s">
        <v>1182</v>
      </c>
      <c r="F1138" s="86" t="s">
        <v>1183</v>
      </c>
      <c r="G1138" s="86" t="s">
        <v>58</v>
      </c>
      <c r="H1138" s="70" t="s">
        <v>113</v>
      </c>
      <c r="I1138" s="249">
        <v>2.31</v>
      </c>
      <c r="J1138" s="331">
        <f t="shared" si="52"/>
        <v>200</v>
      </c>
      <c r="K1138" s="260">
        <v>200</v>
      </c>
      <c r="L1138" s="260"/>
      <c r="M1138" s="259" t="e">
        <f>IF(K1138="nio",0,IF(K1138&gt;0,K1138*I1138/O1138,0))*VLOOKUP(B1138,'2-Kosten per locatie'!$A$14:$C$21,3,FALSE)</f>
        <v>#DIV/0!</v>
      </c>
      <c r="N1138" s="259">
        <f>IF(L1138&gt;0,L1138*I1138/P1138,0)*VLOOKUP(B1138,'2-Kosten per locatie'!$A$14:$C$21,3,FALSE)</f>
        <v>0</v>
      </c>
      <c r="O1138" s="332">
        <f>IF(K1138="nio",0,IF(K1138&gt;0,VLOOKUP(G1138,'3-Productie normen'!A:L,VLOOKUP(K1138,'3-Productie normen'!$B$34:$C$41,2,FALSE),FALSE)))</f>
        <v>0</v>
      </c>
      <c r="P1138" s="332">
        <f t="shared" si="53"/>
        <v>0</v>
      </c>
      <c r="Q1138" s="333"/>
      <c r="S1138" s="334">
        <f t="shared" si="54"/>
        <v>462</v>
      </c>
    </row>
    <row r="1139" spans="1:19" ht="14.1" customHeight="1">
      <c r="A1139" s="74">
        <v>1139</v>
      </c>
      <c r="B1139" s="300" t="s">
        <v>33</v>
      </c>
      <c r="C1139" s="300" t="s">
        <v>1103</v>
      </c>
      <c r="D1139" s="86" t="s">
        <v>473</v>
      </c>
      <c r="E1139" s="256" t="s">
        <v>1184</v>
      </c>
      <c r="F1139" s="86" t="s">
        <v>112</v>
      </c>
      <c r="G1139" s="86" t="s">
        <v>58</v>
      </c>
      <c r="H1139" s="70" t="s">
        <v>113</v>
      </c>
      <c r="I1139" s="249">
        <v>8.25</v>
      </c>
      <c r="J1139" s="331">
        <f t="shared" si="52"/>
        <v>200</v>
      </c>
      <c r="K1139" s="260">
        <v>200</v>
      </c>
      <c r="L1139" s="260"/>
      <c r="M1139" s="259" t="e">
        <f>IF(K1139="nio",0,IF(K1139&gt;0,K1139*I1139/O1139,0))*VLOOKUP(B1139,'2-Kosten per locatie'!$A$14:$C$21,3,FALSE)</f>
        <v>#DIV/0!</v>
      </c>
      <c r="N1139" s="259">
        <f>IF(L1139&gt;0,L1139*I1139/P1139,0)*VLOOKUP(B1139,'2-Kosten per locatie'!$A$14:$C$21,3,FALSE)</f>
        <v>0</v>
      </c>
      <c r="O1139" s="332">
        <f>IF(K1139="nio",0,IF(K1139&gt;0,VLOOKUP(G1139,'3-Productie normen'!A:L,VLOOKUP(K1139,'3-Productie normen'!$B$34:$C$41,2,FALSE),FALSE)))</f>
        <v>0</v>
      </c>
      <c r="P1139" s="332">
        <f t="shared" si="53"/>
        <v>0</v>
      </c>
      <c r="Q1139" s="333"/>
      <c r="S1139" s="334">
        <f t="shared" si="54"/>
        <v>1650</v>
      </c>
    </row>
    <row r="1140" spans="1:19" ht="14.1" customHeight="1">
      <c r="A1140" s="74">
        <v>1140</v>
      </c>
      <c r="B1140" s="300" t="s">
        <v>33</v>
      </c>
      <c r="C1140" s="300" t="s">
        <v>1103</v>
      </c>
      <c r="D1140" s="86" t="s">
        <v>473</v>
      </c>
      <c r="E1140" s="256" t="s">
        <v>1185</v>
      </c>
      <c r="F1140" s="86" t="s">
        <v>117</v>
      </c>
      <c r="G1140" s="86" t="s">
        <v>58</v>
      </c>
      <c r="H1140" s="70" t="s">
        <v>113</v>
      </c>
      <c r="I1140" s="249">
        <v>5.6</v>
      </c>
      <c r="J1140" s="331">
        <f t="shared" si="52"/>
        <v>200</v>
      </c>
      <c r="K1140" s="260">
        <v>200</v>
      </c>
      <c r="L1140" s="260"/>
      <c r="M1140" s="259" t="e">
        <f>IF(K1140="nio",0,IF(K1140&gt;0,K1140*I1140/O1140,0))*VLOOKUP(B1140,'2-Kosten per locatie'!$A$14:$C$21,3,FALSE)</f>
        <v>#DIV/0!</v>
      </c>
      <c r="N1140" s="259">
        <f>IF(L1140&gt;0,L1140*I1140/P1140,0)*VLOOKUP(B1140,'2-Kosten per locatie'!$A$14:$C$21,3,FALSE)</f>
        <v>0</v>
      </c>
      <c r="O1140" s="332">
        <f>IF(K1140="nio",0,IF(K1140&gt;0,VLOOKUP(G1140,'3-Productie normen'!A:L,VLOOKUP(K1140,'3-Productie normen'!$B$34:$C$41,2,FALSE),FALSE)))</f>
        <v>0</v>
      </c>
      <c r="P1140" s="332">
        <f t="shared" si="53"/>
        <v>0</v>
      </c>
      <c r="Q1140" s="333"/>
      <c r="S1140" s="334">
        <f t="shared" si="54"/>
        <v>1120</v>
      </c>
    </row>
    <row r="1141" spans="1:19" ht="14.1" customHeight="1">
      <c r="A1141" s="74">
        <v>1141</v>
      </c>
      <c r="B1141" s="300" t="s">
        <v>33</v>
      </c>
      <c r="C1141" s="300" t="s">
        <v>1103</v>
      </c>
      <c r="D1141" s="86" t="s">
        <v>473</v>
      </c>
      <c r="E1141" s="256" t="s">
        <v>1186</v>
      </c>
      <c r="F1141" s="86" t="s">
        <v>267</v>
      </c>
      <c r="G1141" s="86" t="s">
        <v>76</v>
      </c>
      <c r="H1141" s="70" t="s">
        <v>113</v>
      </c>
      <c r="I1141" s="249">
        <v>6.22</v>
      </c>
      <c r="J1141" s="331">
        <f t="shared" si="52"/>
        <v>0</v>
      </c>
      <c r="K1141" s="260" t="s">
        <v>120</v>
      </c>
      <c r="L1141" s="260"/>
      <c r="M1141" s="259">
        <f>IF(K1141="nio",0,IF(K1141&gt;0,K1141*I1141/O1141,0))*VLOOKUP(B1141,'2-Kosten per locatie'!$A$14:$C$21,3,FALSE)</f>
        <v>0</v>
      </c>
      <c r="N1141" s="259">
        <f>IF(L1141&gt;0,L1141*I1141/P1141,0)*VLOOKUP(B1141,'2-Kosten per locatie'!$A$14:$C$21,3,FALSE)</f>
        <v>0</v>
      </c>
      <c r="O1141" s="332">
        <f>IF(K1141="nio",0,IF(K1141&gt;0,VLOOKUP(G1141,'3-Productie normen'!A:L,VLOOKUP(K1141,'3-Productie normen'!$B$34:$C$41,2,FALSE),FALSE)))</f>
        <v>0</v>
      </c>
      <c r="P1141" s="332">
        <f t="shared" si="53"/>
        <v>0</v>
      </c>
      <c r="Q1141" s="333"/>
      <c r="S1141" s="334">
        <f t="shared" si="54"/>
        <v>0</v>
      </c>
    </row>
    <row r="1142" spans="1:19" ht="14.1" customHeight="1">
      <c r="A1142" s="74">
        <v>1142</v>
      </c>
      <c r="B1142" s="300" t="s">
        <v>33</v>
      </c>
      <c r="C1142" s="300" t="s">
        <v>1103</v>
      </c>
      <c r="D1142" s="86" t="s">
        <v>473</v>
      </c>
      <c r="E1142" s="256" t="s">
        <v>1187</v>
      </c>
      <c r="F1142" s="86" t="s">
        <v>1183</v>
      </c>
      <c r="G1142" s="86" t="s">
        <v>58</v>
      </c>
      <c r="H1142" s="70" t="s">
        <v>113</v>
      </c>
      <c r="I1142" s="249">
        <v>2.31</v>
      </c>
      <c r="J1142" s="331">
        <f t="shared" si="52"/>
        <v>200</v>
      </c>
      <c r="K1142" s="260">
        <v>200</v>
      </c>
      <c r="L1142" s="260"/>
      <c r="M1142" s="259" t="e">
        <f>IF(K1142="nio",0,IF(K1142&gt;0,K1142*I1142/O1142,0))*VLOOKUP(B1142,'2-Kosten per locatie'!$A$14:$C$21,3,FALSE)</f>
        <v>#DIV/0!</v>
      </c>
      <c r="N1142" s="259">
        <f>IF(L1142&gt;0,L1142*I1142/P1142,0)*VLOOKUP(B1142,'2-Kosten per locatie'!$A$14:$C$21,3,FALSE)</f>
        <v>0</v>
      </c>
      <c r="O1142" s="332">
        <f>IF(K1142="nio",0,IF(K1142&gt;0,VLOOKUP(G1142,'3-Productie normen'!A:L,VLOOKUP(K1142,'3-Productie normen'!$B$34:$C$41,2,FALSE),FALSE)))</f>
        <v>0</v>
      </c>
      <c r="P1142" s="332">
        <f t="shared" si="53"/>
        <v>0</v>
      </c>
      <c r="Q1142" s="333"/>
      <c r="S1142" s="334">
        <f t="shared" si="54"/>
        <v>462</v>
      </c>
    </row>
    <row r="1143" spans="1:19" ht="14.1" customHeight="1">
      <c r="A1143" s="74">
        <v>1143</v>
      </c>
      <c r="B1143" s="300" t="s">
        <v>33</v>
      </c>
      <c r="C1143" s="300" t="s">
        <v>1103</v>
      </c>
      <c r="D1143" s="86" t="s">
        <v>473</v>
      </c>
      <c r="E1143" s="256" t="s">
        <v>1188</v>
      </c>
      <c r="F1143" s="86" t="s">
        <v>112</v>
      </c>
      <c r="G1143" s="86" t="s">
        <v>58</v>
      </c>
      <c r="H1143" s="70" t="s">
        <v>113</v>
      </c>
      <c r="I1143" s="249">
        <v>4.6399999999999997</v>
      </c>
      <c r="J1143" s="331">
        <f t="shared" si="52"/>
        <v>200</v>
      </c>
      <c r="K1143" s="260">
        <v>200</v>
      </c>
      <c r="L1143" s="260"/>
      <c r="M1143" s="259" t="e">
        <f>IF(K1143="nio",0,IF(K1143&gt;0,K1143*I1143/O1143,0))*VLOOKUP(B1143,'2-Kosten per locatie'!$A$14:$C$21,3,FALSE)</f>
        <v>#DIV/0!</v>
      </c>
      <c r="N1143" s="259">
        <f>IF(L1143&gt;0,L1143*I1143/P1143,0)*VLOOKUP(B1143,'2-Kosten per locatie'!$A$14:$C$21,3,FALSE)</f>
        <v>0</v>
      </c>
      <c r="O1143" s="332">
        <f>IF(K1143="nio",0,IF(K1143&gt;0,VLOOKUP(G1143,'3-Productie normen'!A:L,VLOOKUP(K1143,'3-Productie normen'!$B$34:$C$41,2,FALSE),FALSE)))</f>
        <v>0</v>
      </c>
      <c r="P1143" s="332">
        <f t="shared" si="53"/>
        <v>0</v>
      </c>
      <c r="Q1143" s="333"/>
      <c r="S1143" s="334">
        <f t="shared" si="54"/>
        <v>927.99999999999989</v>
      </c>
    </row>
    <row r="1144" spans="1:19" ht="14.1" customHeight="1">
      <c r="A1144" s="74">
        <v>1144</v>
      </c>
      <c r="B1144" s="300" t="s">
        <v>33</v>
      </c>
      <c r="C1144" s="300" t="s">
        <v>1103</v>
      </c>
      <c r="D1144" s="86" t="s">
        <v>473</v>
      </c>
      <c r="E1144" s="256" t="s">
        <v>1189</v>
      </c>
      <c r="F1144" s="86" t="s">
        <v>267</v>
      </c>
      <c r="G1144" s="86" t="s">
        <v>76</v>
      </c>
      <c r="H1144" s="70" t="s">
        <v>113</v>
      </c>
      <c r="I1144" s="249">
        <v>1.8</v>
      </c>
      <c r="J1144" s="331">
        <f t="shared" si="52"/>
        <v>0</v>
      </c>
      <c r="K1144" s="260" t="s">
        <v>120</v>
      </c>
      <c r="L1144" s="260"/>
      <c r="M1144" s="259">
        <f>IF(K1144="nio",0,IF(K1144&gt;0,K1144*I1144/O1144,0))*VLOOKUP(B1144,'2-Kosten per locatie'!$A$14:$C$21,3,FALSE)</f>
        <v>0</v>
      </c>
      <c r="N1144" s="259">
        <f>IF(L1144&gt;0,L1144*I1144/P1144,0)*VLOOKUP(B1144,'2-Kosten per locatie'!$A$14:$C$21,3,FALSE)</f>
        <v>0</v>
      </c>
      <c r="O1144" s="332">
        <f>IF(K1144="nio",0,IF(K1144&gt;0,VLOOKUP(G1144,'3-Productie normen'!A:L,VLOOKUP(K1144,'3-Productie normen'!$B$34:$C$41,2,FALSE),FALSE)))</f>
        <v>0</v>
      </c>
      <c r="P1144" s="332">
        <f t="shared" si="53"/>
        <v>0</v>
      </c>
      <c r="Q1144" s="333"/>
      <c r="S1144" s="334">
        <f t="shared" si="54"/>
        <v>0</v>
      </c>
    </row>
    <row r="1145" spans="1:19" ht="14.1" customHeight="1">
      <c r="A1145" s="74">
        <v>1145</v>
      </c>
      <c r="B1145" s="300" t="s">
        <v>33</v>
      </c>
      <c r="C1145" s="300" t="s">
        <v>1103</v>
      </c>
      <c r="D1145" s="86" t="s">
        <v>473</v>
      </c>
      <c r="E1145" s="256" t="s">
        <v>1190</v>
      </c>
      <c r="F1145" s="86" t="s">
        <v>122</v>
      </c>
      <c r="G1145" s="86" t="s">
        <v>59</v>
      </c>
      <c r="H1145" s="70" t="s">
        <v>113</v>
      </c>
      <c r="I1145" s="249">
        <v>6.34</v>
      </c>
      <c r="J1145" s="331">
        <f t="shared" si="52"/>
        <v>200</v>
      </c>
      <c r="K1145" s="260">
        <v>200</v>
      </c>
      <c r="L1145" s="260"/>
      <c r="M1145" s="259" t="e">
        <f>IF(K1145="nio",0,IF(K1145&gt;0,K1145*I1145/O1145,0))*VLOOKUP(B1145,'2-Kosten per locatie'!$A$14:$C$21,3,FALSE)</f>
        <v>#DIV/0!</v>
      </c>
      <c r="N1145" s="259">
        <f>IF(L1145&gt;0,L1145*I1145/P1145,0)*VLOOKUP(B1145,'2-Kosten per locatie'!$A$14:$C$21,3,FALSE)</f>
        <v>0</v>
      </c>
      <c r="O1145" s="332">
        <f>IF(K1145="nio",0,IF(K1145&gt;0,VLOOKUP(G1145,'3-Productie normen'!A:L,VLOOKUP(K1145,'3-Productie normen'!$B$34:$C$41,2,FALSE),FALSE)))</f>
        <v>0</v>
      </c>
      <c r="P1145" s="332">
        <f t="shared" si="53"/>
        <v>0</v>
      </c>
      <c r="Q1145" s="333"/>
      <c r="S1145" s="334">
        <f t="shared" si="54"/>
        <v>1268</v>
      </c>
    </row>
    <row r="1146" spans="1:19" ht="14.1" customHeight="1">
      <c r="A1146" s="74">
        <v>1146</v>
      </c>
      <c r="B1146" s="300" t="s">
        <v>33</v>
      </c>
      <c r="C1146" s="300" t="s">
        <v>1103</v>
      </c>
      <c r="D1146" s="86" t="s">
        <v>481</v>
      </c>
      <c r="E1146" s="256" t="s">
        <v>1191</v>
      </c>
      <c r="F1146" s="86" t="s">
        <v>135</v>
      </c>
      <c r="G1146" s="86" t="s">
        <v>70</v>
      </c>
      <c r="H1146" s="70" t="s">
        <v>113</v>
      </c>
      <c r="I1146" s="249">
        <v>12.95</v>
      </c>
      <c r="J1146" s="331">
        <f t="shared" si="52"/>
        <v>120</v>
      </c>
      <c r="K1146" s="260">
        <v>120</v>
      </c>
      <c r="L1146" s="260"/>
      <c r="M1146" s="259" t="e">
        <f>IF(K1146="nio",0,IF(K1146&gt;0,K1146*I1146/O1146,0))*VLOOKUP(B1146,'2-Kosten per locatie'!$A$14:$C$21,3,FALSE)</f>
        <v>#DIV/0!</v>
      </c>
      <c r="N1146" s="259">
        <f>IF(L1146&gt;0,L1146*I1146/P1146,0)*VLOOKUP(B1146,'2-Kosten per locatie'!$A$14:$C$21,3,FALSE)</f>
        <v>0</v>
      </c>
      <c r="O1146" s="332">
        <f>IF(K1146="nio",0,IF(K1146&gt;0,VLOOKUP(G1146,'3-Productie normen'!A:L,VLOOKUP(K1146,'3-Productie normen'!$B$34:$C$41,2,FALSE),FALSE)))</f>
        <v>0</v>
      </c>
      <c r="P1146" s="332">
        <f t="shared" si="53"/>
        <v>0</v>
      </c>
      <c r="Q1146" s="333"/>
      <c r="S1146" s="334">
        <f t="shared" si="54"/>
        <v>1554</v>
      </c>
    </row>
    <row r="1147" spans="1:19" ht="14.1" customHeight="1">
      <c r="A1147" s="74">
        <v>1147</v>
      </c>
      <c r="B1147" s="300" t="s">
        <v>33</v>
      </c>
      <c r="C1147" s="300" t="s">
        <v>1103</v>
      </c>
      <c r="D1147" s="86" t="s">
        <v>481</v>
      </c>
      <c r="E1147" s="256" t="s">
        <v>1192</v>
      </c>
      <c r="F1147" s="86" t="s">
        <v>126</v>
      </c>
      <c r="G1147" s="86" t="s">
        <v>69</v>
      </c>
      <c r="H1147" s="86" t="s">
        <v>110</v>
      </c>
      <c r="I1147" s="249">
        <v>20.03</v>
      </c>
      <c r="J1147" s="331">
        <f t="shared" si="52"/>
        <v>200</v>
      </c>
      <c r="K1147" s="260">
        <v>200</v>
      </c>
      <c r="L1147" s="260"/>
      <c r="M1147" s="259" t="e">
        <f>IF(K1147="nio",0,IF(K1147&gt;0,K1147*I1147/O1147,0))*VLOOKUP(B1147,'2-Kosten per locatie'!$A$14:$C$21,3,FALSE)</f>
        <v>#DIV/0!</v>
      </c>
      <c r="N1147" s="259">
        <f>IF(L1147&gt;0,L1147*I1147/P1147,0)*VLOOKUP(B1147,'2-Kosten per locatie'!$A$14:$C$21,3,FALSE)</f>
        <v>0</v>
      </c>
      <c r="O1147" s="332">
        <f>IF(K1147="nio",0,IF(K1147&gt;0,VLOOKUP(G1147,'3-Productie normen'!A:L,VLOOKUP(K1147,'3-Productie normen'!$B$34:$C$41,2,FALSE),FALSE)))</f>
        <v>0</v>
      </c>
      <c r="P1147" s="332">
        <f t="shared" si="53"/>
        <v>0</v>
      </c>
      <c r="Q1147" s="333"/>
      <c r="S1147" s="334">
        <f t="shared" si="54"/>
        <v>4006</v>
      </c>
    </row>
    <row r="1148" spans="1:19" ht="14.1" customHeight="1">
      <c r="A1148" s="74">
        <v>1148</v>
      </c>
      <c r="B1148" s="300" t="s">
        <v>33</v>
      </c>
      <c r="C1148" s="300" t="s">
        <v>1103</v>
      </c>
      <c r="D1148" s="86" t="s">
        <v>481</v>
      </c>
      <c r="E1148" s="256" t="s">
        <v>1193</v>
      </c>
      <c r="F1148" s="86" t="s">
        <v>279</v>
      </c>
      <c r="G1148" s="86" t="s">
        <v>64</v>
      </c>
      <c r="H1148" s="70" t="s">
        <v>113</v>
      </c>
      <c r="I1148" s="249">
        <v>55.81</v>
      </c>
      <c r="J1148" s="331">
        <f t="shared" si="52"/>
        <v>120</v>
      </c>
      <c r="K1148" s="260">
        <v>120</v>
      </c>
      <c r="L1148" s="260"/>
      <c r="M1148" s="259" t="e">
        <f>IF(K1148="nio",0,IF(K1148&gt;0,K1148*I1148/O1148,0))*VLOOKUP(B1148,'2-Kosten per locatie'!$A$14:$C$21,3,FALSE)</f>
        <v>#DIV/0!</v>
      </c>
      <c r="N1148" s="259">
        <f>IF(L1148&gt;0,L1148*I1148/P1148,0)*VLOOKUP(B1148,'2-Kosten per locatie'!$A$14:$C$21,3,FALSE)</f>
        <v>0</v>
      </c>
      <c r="O1148" s="332">
        <f>IF(K1148="nio",0,IF(K1148&gt;0,VLOOKUP(G1148,'3-Productie normen'!A:L,VLOOKUP(K1148,'3-Productie normen'!$B$34:$C$41,2,FALSE),FALSE)))</f>
        <v>0</v>
      </c>
      <c r="P1148" s="332">
        <f t="shared" si="53"/>
        <v>0</v>
      </c>
      <c r="Q1148" s="333"/>
      <c r="S1148" s="334">
        <f t="shared" si="54"/>
        <v>6697.2000000000007</v>
      </c>
    </row>
    <row r="1149" spans="1:19" ht="14.1" customHeight="1">
      <c r="A1149" s="74">
        <v>1149</v>
      </c>
      <c r="B1149" s="300" t="s">
        <v>33</v>
      </c>
      <c r="C1149" s="300" t="s">
        <v>1103</v>
      </c>
      <c r="D1149" s="86" t="s">
        <v>481</v>
      </c>
      <c r="E1149" s="256" t="s">
        <v>1194</v>
      </c>
      <c r="F1149" s="86" t="s">
        <v>279</v>
      </c>
      <c r="G1149" s="86" t="s">
        <v>64</v>
      </c>
      <c r="H1149" s="70" t="s">
        <v>113</v>
      </c>
      <c r="I1149" s="249">
        <v>51.92</v>
      </c>
      <c r="J1149" s="331">
        <f t="shared" si="52"/>
        <v>120</v>
      </c>
      <c r="K1149" s="260">
        <v>120</v>
      </c>
      <c r="L1149" s="260"/>
      <c r="M1149" s="259" t="e">
        <f>IF(K1149="nio",0,IF(K1149&gt;0,K1149*I1149/O1149,0))*VLOOKUP(B1149,'2-Kosten per locatie'!$A$14:$C$21,3,FALSE)</f>
        <v>#DIV/0!</v>
      </c>
      <c r="N1149" s="259">
        <f>IF(L1149&gt;0,L1149*I1149/P1149,0)*VLOOKUP(B1149,'2-Kosten per locatie'!$A$14:$C$21,3,FALSE)</f>
        <v>0</v>
      </c>
      <c r="O1149" s="332">
        <f>IF(K1149="nio",0,IF(K1149&gt;0,VLOOKUP(G1149,'3-Productie normen'!A:L,VLOOKUP(K1149,'3-Productie normen'!$B$34:$C$41,2,FALSE),FALSE)))</f>
        <v>0</v>
      </c>
      <c r="P1149" s="332">
        <f t="shared" si="53"/>
        <v>0</v>
      </c>
      <c r="Q1149" s="333"/>
      <c r="S1149" s="334">
        <f t="shared" si="54"/>
        <v>6230.4000000000005</v>
      </c>
    </row>
    <row r="1150" spans="1:19" ht="14.1" customHeight="1">
      <c r="A1150" s="74">
        <v>1150</v>
      </c>
      <c r="B1150" s="300" t="s">
        <v>33</v>
      </c>
      <c r="C1150" s="300" t="s">
        <v>1103</v>
      </c>
      <c r="D1150" s="86" t="s">
        <v>481</v>
      </c>
      <c r="E1150" s="256" t="s">
        <v>1195</v>
      </c>
      <c r="F1150" s="86" t="s">
        <v>194</v>
      </c>
      <c r="G1150" s="86" t="s">
        <v>65</v>
      </c>
      <c r="H1150" s="70" t="s">
        <v>113</v>
      </c>
      <c r="I1150" s="249">
        <v>60.5</v>
      </c>
      <c r="J1150" s="331">
        <f t="shared" si="52"/>
        <v>120</v>
      </c>
      <c r="K1150" s="260">
        <v>120</v>
      </c>
      <c r="L1150" s="260"/>
      <c r="M1150" s="259" t="e">
        <f>IF(K1150="nio",0,IF(K1150&gt;0,K1150*I1150/O1150,0))*VLOOKUP(B1150,'2-Kosten per locatie'!$A$14:$C$21,3,FALSE)</f>
        <v>#DIV/0!</v>
      </c>
      <c r="N1150" s="259">
        <f>IF(L1150&gt;0,L1150*I1150/P1150,0)*VLOOKUP(B1150,'2-Kosten per locatie'!$A$14:$C$21,3,FALSE)</f>
        <v>0</v>
      </c>
      <c r="O1150" s="332">
        <f>IF(K1150="nio",0,IF(K1150&gt;0,VLOOKUP(G1150,'3-Productie normen'!A:L,VLOOKUP(K1150,'3-Productie normen'!$B$34:$C$41,2,FALSE),FALSE)))</f>
        <v>0</v>
      </c>
      <c r="P1150" s="332">
        <f t="shared" si="53"/>
        <v>0</v>
      </c>
      <c r="Q1150" s="333"/>
      <c r="S1150" s="334">
        <f t="shared" si="54"/>
        <v>7260</v>
      </c>
    </row>
    <row r="1151" spans="1:19" ht="14.1" customHeight="1">
      <c r="A1151" s="74">
        <v>1151</v>
      </c>
      <c r="B1151" s="300" t="s">
        <v>33</v>
      </c>
      <c r="C1151" s="300" t="s">
        <v>1103</v>
      </c>
      <c r="D1151" s="86" t="s">
        <v>481</v>
      </c>
      <c r="E1151" s="256" t="s">
        <v>1196</v>
      </c>
      <c r="F1151" s="86" t="s">
        <v>190</v>
      </c>
      <c r="G1151" s="86" t="s">
        <v>66</v>
      </c>
      <c r="H1151" s="70" t="s">
        <v>113</v>
      </c>
      <c r="I1151" s="249">
        <v>63.75</v>
      </c>
      <c r="J1151" s="331">
        <f t="shared" si="52"/>
        <v>120</v>
      </c>
      <c r="K1151" s="260">
        <v>120</v>
      </c>
      <c r="L1151" s="260"/>
      <c r="M1151" s="259" t="e">
        <f>IF(K1151="nio",0,IF(K1151&gt;0,K1151*I1151/O1151,0))*VLOOKUP(B1151,'2-Kosten per locatie'!$A$14:$C$21,3,FALSE)</f>
        <v>#DIV/0!</v>
      </c>
      <c r="N1151" s="259">
        <f>IF(L1151&gt;0,L1151*I1151/P1151,0)*VLOOKUP(B1151,'2-Kosten per locatie'!$A$14:$C$21,3,FALSE)</f>
        <v>0</v>
      </c>
      <c r="O1151" s="332">
        <f>IF(K1151="nio",0,IF(K1151&gt;0,VLOOKUP(G1151,'3-Productie normen'!A:L,VLOOKUP(K1151,'3-Productie normen'!$B$34:$C$41,2,FALSE),FALSE)))</f>
        <v>0</v>
      </c>
      <c r="P1151" s="332">
        <f t="shared" si="53"/>
        <v>0</v>
      </c>
      <c r="Q1151" s="333"/>
      <c r="S1151" s="334">
        <f t="shared" si="54"/>
        <v>7650</v>
      </c>
    </row>
    <row r="1152" spans="1:19" ht="14.1" customHeight="1">
      <c r="A1152" s="74">
        <v>1152</v>
      </c>
      <c r="B1152" s="300" t="s">
        <v>33</v>
      </c>
      <c r="C1152" s="300" t="s">
        <v>1103</v>
      </c>
      <c r="D1152" s="86" t="s">
        <v>481</v>
      </c>
      <c r="E1152" s="256" t="s">
        <v>1197</v>
      </c>
      <c r="F1152" s="86" t="s">
        <v>279</v>
      </c>
      <c r="G1152" s="86" t="s">
        <v>64</v>
      </c>
      <c r="H1152" s="70" t="s">
        <v>113</v>
      </c>
      <c r="I1152" s="249">
        <v>54.39</v>
      </c>
      <c r="J1152" s="331">
        <f t="shared" si="52"/>
        <v>120</v>
      </c>
      <c r="K1152" s="260">
        <v>120</v>
      </c>
      <c r="L1152" s="260"/>
      <c r="M1152" s="259" t="e">
        <f>IF(K1152="nio",0,IF(K1152&gt;0,K1152*I1152/O1152,0))*VLOOKUP(B1152,'2-Kosten per locatie'!$A$14:$C$21,3,FALSE)</f>
        <v>#DIV/0!</v>
      </c>
      <c r="N1152" s="259">
        <f>IF(L1152&gt;0,L1152*I1152/P1152,0)*VLOOKUP(B1152,'2-Kosten per locatie'!$A$14:$C$21,3,FALSE)</f>
        <v>0</v>
      </c>
      <c r="O1152" s="332">
        <f>IF(K1152="nio",0,IF(K1152&gt;0,VLOOKUP(G1152,'3-Productie normen'!A:L,VLOOKUP(K1152,'3-Productie normen'!$B$34:$C$41,2,FALSE),FALSE)))</f>
        <v>0</v>
      </c>
      <c r="P1152" s="332">
        <f t="shared" si="53"/>
        <v>0</v>
      </c>
      <c r="Q1152" s="333"/>
      <c r="S1152" s="334">
        <f t="shared" si="54"/>
        <v>6526.8</v>
      </c>
    </row>
    <row r="1153" spans="1:19" ht="14.1" customHeight="1">
      <c r="A1153" s="74">
        <v>1153</v>
      </c>
      <c r="B1153" s="300" t="s">
        <v>33</v>
      </c>
      <c r="C1153" s="300" t="s">
        <v>1103</v>
      </c>
      <c r="D1153" s="86" t="s">
        <v>481</v>
      </c>
      <c r="E1153" s="256" t="s">
        <v>1198</v>
      </c>
      <c r="F1153" s="86" t="s">
        <v>1134</v>
      </c>
      <c r="G1153" s="86" t="s">
        <v>59</v>
      </c>
      <c r="H1153" s="70" t="s">
        <v>113</v>
      </c>
      <c r="I1153" s="249">
        <v>13.5</v>
      </c>
      <c r="J1153" s="331">
        <f t="shared" si="52"/>
        <v>7</v>
      </c>
      <c r="K1153" s="260">
        <v>7</v>
      </c>
      <c r="L1153" s="260"/>
      <c r="M1153" s="259" t="e">
        <f>IF(K1153="nio",0,IF(K1153&gt;0,K1153*I1153/O1153,0))*VLOOKUP(B1153,'2-Kosten per locatie'!$A$14:$C$21,3,FALSE)</f>
        <v>#DIV/0!</v>
      </c>
      <c r="N1153" s="259">
        <f>IF(L1153&gt;0,L1153*I1153/P1153,0)*VLOOKUP(B1153,'2-Kosten per locatie'!$A$14:$C$21,3,FALSE)</f>
        <v>0</v>
      </c>
      <c r="O1153" s="332">
        <f>IF(K1153="nio",0,IF(K1153&gt;0,VLOOKUP(G1153,'3-Productie normen'!A:L,VLOOKUP(K1153,'3-Productie normen'!$B$34:$C$41,2,FALSE),FALSE)))</f>
        <v>0</v>
      </c>
      <c r="P1153" s="332">
        <f t="shared" si="53"/>
        <v>0</v>
      </c>
      <c r="Q1153" s="333"/>
      <c r="S1153" s="334">
        <f t="shared" si="54"/>
        <v>94.5</v>
      </c>
    </row>
    <row r="1154" spans="1:19" ht="14.1" customHeight="1">
      <c r="A1154" s="74">
        <v>1154</v>
      </c>
      <c r="B1154" s="300" t="s">
        <v>33</v>
      </c>
      <c r="C1154" s="300" t="s">
        <v>1103</v>
      </c>
      <c r="D1154" s="86" t="s">
        <v>481</v>
      </c>
      <c r="E1154" s="256" t="s">
        <v>1199</v>
      </c>
      <c r="F1154" s="86" t="s">
        <v>144</v>
      </c>
      <c r="G1154" s="86" t="s">
        <v>61</v>
      </c>
      <c r="H1154" s="86" t="s">
        <v>145</v>
      </c>
      <c r="I1154" s="249">
        <v>9.1999999999999993</v>
      </c>
      <c r="J1154" s="331">
        <f t="shared" si="52"/>
        <v>400</v>
      </c>
      <c r="K1154" s="260">
        <v>200</v>
      </c>
      <c r="L1154" s="260">
        <v>200</v>
      </c>
      <c r="M1154" s="259" t="e">
        <f>IF(K1154="nio",0,IF(K1154&gt;0,K1154*I1154/O1154,0))*VLOOKUP(B1154,'2-Kosten per locatie'!$A$14:$C$21,3,FALSE)</f>
        <v>#DIV/0!</v>
      </c>
      <c r="N1154" s="259" t="e">
        <f>IF(L1154&gt;0,L1154*I1154/P1154,0)*VLOOKUP(B1154,'2-Kosten per locatie'!$A$14:$C$21,3,FALSE)</f>
        <v>#DIV/0!</v>
      </c>
      <c r="O1154" s="332">
        <f>IF(K1154="nio",0,IF(K1154&gt;0,VLOOKUP(G1154,'3-Productie normen'!A:L,VLOOKUP(K1154,'3-Productie normen'!$B$34:$C$41,2,FALSE),FALSE)))</f>
        <v>0</v>
      </c>
      <c r="P1154" s="332">
        <f t="shared" si="53"/>
        <v>0</v>
      </c>
      <c r="Q1154" s="333"/>
      <c r="S1154" s="334">
        <f t="shared" si="54"/>
        <v>3679.9999999999995</v>
      </c>
    </row>
    <row r="1155" spans="1:19" ht="14.1" customHeight="1">
      <c r="A1155" s="74">
        <v>1155</v>
      </c>
      <c r="B1155" s="300" t="s">
        <v>33</v>
      </c>
      <c r="C1155" s="300" t="s">
        <v>1103</v>
      </c>
      <c r="D1155" s="86" t="s">
        <v>481</v>
      </c>
      <c r="E1155" s="256" t="s">
        <v>1200</v>
      </c>
      <c r="F1155" s="86" t="s">
        <v>147</v>
      </c>
      <c r="G1155" s="86" t="s">
        <v>61</v>
      </c>
      <c r="H1155" s="86" t="s">
        <v>145</v>
      </c>
      <c r="I1155" s="249">
        <v>5.37</v>
      </c>
      <c r="J1155" s="331">
        <f t="shared" si="52"/>
        <v>400</v>
      </c>
      <c r="K1155" s="260">
        <v>200</v>
      </c>
      <c r="L1155" s="260">
        <v>200</v>
      </c>
      <c r="M1155" s="259" t="e">
        <f>IF(K1155="nio",0,IF(K1155&gt;0,K1155*I1155/O1155,0))*VLOOKUP(B1155,'2-Kosten per locatie'!$A$14:$C$21,3,FALSE)</f>
        <v>#DIV/0!</v>
      </c>
      <c r="N1155" s="259" t="e">
        <f>IF(L1155&gt;0,L1155*I1155/P1155,0)*VLOOKUP(B1155,'2-Kosten per locatie'!$A$14:$C$21,3,FALSE)</f>
        <v>#DIV/0!</v>
      </c>
      <c r="O1155" s="332">
        <f>IF(K1155="nio",0,IF(K1155&gt;0,VLOOKUP(G1155,'3-Productie normen'!A:L,VLOOKUP(K1155,'3-Productie normen'!$B$34:$C$41,2,FALSE),FALSE)))</f>
        <v>0</v>
      </c>
      <c r="P1155" s="332">
        <f t="shared" si="53"/>
        <v>0</v>
      </c>
      <c r="Q1155" s="333"/>
      <c r="S1155" s="334">
        <f t="shared" si="54"/>
        <v>2148</v>
      </c>
    </row>
    <row r="1156" spans="1:19" ht="14.1" customHeight="1">
      <c r="A1156" s="74">
        <v>1156</v>
      </c>
      <c r="B1156" s="300" t="s">
        <v>33</v>
      </c>
      <c r="C1156" s="300" t="s">
        <v>1103</v>
      </c>
      <c r="D1156" s="86" t="s">
        <v>481</v>
      </c>
      <c r="E1156" s="256" t="s">
        <v>1201</v>
      </c>
      <c r="F1156" s="86" t="s">
        <v>1158</v>
      </c>
      <c r="G1156" s="86" t="s">
        <v>74</v>
      </c>
      <c r="H1156" s="70" t="s">
        <v>113</v>
      </c>
      <c r="I1156" s="249">
        <v>3.92</v>
      </c>
      <c r="J1156" s="331">
        <f t="shared" si="52"/>
        <v>0</v>
      </c>
      <c r="K1156" s="260" t="s">
        <v>120</v>
      </c>
      <c r="L1156" s="260"/>
      <c r="M1156" s="259">
        <f>IF(K1156="nio",0,IF(K1156&gt;0,K1156*I1156/O1156,0))*VLOOKUP(B1156,'2-Kosten per locatie'!$A$14:$C$21,3,FALSE)</f>
        <v>0</v>
      </c>
      <c r="N1156" s="259">
        <f>IF(L1156&gt;0,L1156*I1156/P1156,0)*VLOOKUP(B1156,'2-Kosten per locatie'!$A$14:$C$21,3,FALSE)</f>
        <v>0</v>
      </c>
      <c r="O1156" s="332">
        <f>IF(K1156="nio",0,IF(K1156&gt;0,VLOOKUP(G1156,'3-Productie normen'!A:L,VLOOKUP(K1156,'3-Productie normen'!$B$34:$C$41,2,FALSE),FALSE)))</f>
        <v>0</v>
      </c>
      <c r="P1156" s="332">
        <f t="shared" si="53"/>
        <v>0</v>
      </c>
      <c r="Q1156" s="333"/>
      <c r="S1156" s="334">
        <f t="shared" si="54"/>
        <v>0</v>
      </c>
    </row>
    <row r="1157" spans="1:19" ht="14.1" customHeight="1">
      <c r="A1157" s="74">
        <v>1157</v>
      </c>
      <c r="B1157" s="300" t="s">
        <v>33</v>
      </c>
      <c r="C1157" s="300" t="s">
        <v>1103</v>
      </c>
      <c r="D1157" s="86" t="s">
        <v>481</v>
      </c>
      <c r="E1157" s="256" t="s">
        <v>1202</v>
      </c>
      <c r="F1157" s="86" t="s">
        <v>267</v>
      </c>
      <c r="G1157" s="86" t="s">
        <v>76</v>
      </c>
      <c r="H1157" s="70" t="s">
        <v>113</v>
      </c>
      <c r="I1157" s="249">
        <v>4.12</v>
      </c>
      <c r="J1157" s="331">
        <f t="shared" si="52"/>
        <v>0</v>
      </c>
      <c r="K1157" s="260" t="s">
        <v>120</v>
      </c>
      <c r="L1157" s="260"/>
      <c r="M1157" s="259">
        <f>IF(K1157="nio",0,IF(K1157&gt;0,K1157*I1157/O1157,0))*VLOOKUP(B1157,'2-Kosten per locatie'!$A$14:$C$21,3,FALSE)</f>
        <v>0</v>
      </c>
      <c r="N1157" s="259">
        <f>IF(L1157&gt;0,L1157*I1157/P1157,0)*VLOOKUP(B1157,'2-Kosten per locatie'!$A$14:$C$21,3,FALSE)</f>
        <v>0</v>
      </c>
      <c r="O1157" s="332">
        <f>IF(K1157="nio",0,IF(K1157&gt;0,VLOOKUP(G1157,'3-Productie normen'!A:L,VLOOKUP(K1157,'3-Productie normen'!$B$34:$C$41,2,FALSE),FALSE)))</f>
        <v>0</v>
      </c>
      <c r="P1157" s="332">
        <f t="shared" si="53"/>
        <v>0</v>
      </c>
      <c r="Q1157" s="333"/>
      <c r="S1157" s="334">
        <f t="shared" si="54"/>
        <v>0</v>
      </c>
    </row>
    <row r="1158" spans="1:19" ht="14.1" customHeight="1">
      <c r="A1158" s="74">
        <v>1158</v>
      </c>
      <c r="B1158" s="300" t="s">
        <v>33</v>
      </c>
      <c r="C1158" s="300" t="s">
        <v>1103</v>
      </c>
      <c r="D1158" s="86" t="s">
        <v>481</v>
      </c>
      <c r="E1158" s="256" t="s">
        <v>1203</v>
      </c>
      <c r="F1158" s="86" t="s">
        <v>1047</v>
      </c>
      <c r="G1158" s="86" t="s">
        <v>74</v>
      </c>
      <c r="H1158" s="70" t="s">
        <v>113</v>
      </c>
      <c r="I1158" s="249">
        <v>9.1199999999999992</v>
      </c>
      <c r="J1158" s="331">
        <f t="shared" si="52"/>
        <v>0</v>
      </c>
      <c r="K1158" s="260" t="s">
        <v>120</v>
      </c>
      <c r="L1158" s="260"/>
      <c r="M1158" s="259">
        <f>IF(K1158="nio",0,IF(K1158&gt;0,K1158*I1158/O1158,0))*VLOOKUP(B1158,'2-Kosten per locatie'!$A$14:$C$21,3,FALSE)</f>
        <v>0</v>
      </c>
      <c r="N1158" s="259">
        <f>IF(L1158&gt;0,L1158*I1158/P1158,0)*VLOOKUP(B1158,'2-Kosten per locatie'!$A$14:$C$21,3,FALSE)</f>
        <v>0</v>
      </c>
      <c r="O1158" s="332">
        <f>IF(K1158="nio",0,IF(K1158&gt;0,VLOOKUP(G1158,'3-Productie normen'!A:L,VLOOKUP(K1158,'3-Productie normen'!$B$34:$C$41,2,FALSE),FALSE)))</f>
        <v>0</v>
      </c>
      <c r="P1158" s="332">
        <f t="shared" si="53"/>
        <v>0</v>
      </c>
      <c r="Q1158" s="333"/>
      <c r="S1158" s="334">
        <f t="shared" si="54"/>
        <v>0</v>
      </c>
    </row>
    <row r="1159" spans="1:19" ht="14.1" customHeight="1">
      <c r="A1159" s="74">
        <v>1159</v>
      </c>
      <c r="B1159" s="300" t="s">
        <v>33</v>
      </c>
      <c r="C1159" s="300" t="s">
        <v>1103</v>
      </c>
      <c r="D1159" s="86" t="s">
        <v>481</v>
      </c>
      <c r="E1159" s="256" t="s">
        <v>1204</v>
      </c>
      <c r="F1159" s="86" t="s">
        <v>1049</v>
      </c>
      <c r="G1159" s="86" t="s">
        <v>60</v>
      </c>
      <c r="H1159" s="70" t="s">
        <v>113</v>
      </c>
      <c r="I1159" s="249">
        <v>50.96</v>
      </c>
      <c r="J1159" s="331">
        <f t="shared" si="52"/>
        <v>400</v>
      </c>
      <c r="K1159" s="260">
        <v>200</v>
      </c>
      <c r="L1159" s="260">
        <v>200</v>
      </c>
      <c r="M1159" s="259" t="e">
        <f>IF(K1159="nio",0,IF(K1159&gt;0,K1159*I1159/O1159,0))*VLOOKUP(B1159,'2-Kosten per locatie'!$A$14:$C$21,3,FALSE)</f>
        <v>#DIV/0!</v>
      </c>
      <c r="N1159" s="259" t="e">
        <f>IF(L1159&gt;0,L1159*I1159/P1159,0)*VLOOKUP(B1159,'2-Kosten per locatie'!$A$14:$C$21,3,FALSE)</f>
        <v>#DIV/0!</v>
      </c>
      <c r="O1159" s="332">
        <f>IF(K1159="nio",0,IF(K1159&gt;0,VLOOKUP(G1159,'3-Productie normen'!A:L,VLOOKUP(K1159,'3-Productie normen'!$B$34:$C$41,2,FALSE),FALSE)))</f>
        <v>0</v>
      </c>
      <c r="P1159" s="332">
        <f t="shared" si="53"/>
        <v>0</v>
      </c>
      <c r="Q1159" s="333"/>
      <c r="S1159" s="334">
        <f t="shared" si="54"/>
        <v>20384</v>
      </c>
    </row>
    <row r="1160" spans="1:19" ht="14.1" customHeight="1">
      <c r="A1160" s="74">
        <v>1160</v>
      </c>
      <c r="B1160" s="300" t="s">
        <v>33</v>
      </c>
      <c r="C1160" s="300" t="s">
        <v>1103</v>
      </c>
      <c r="D1160" s="86" t="s">
        <v>481</v>
      </c>
      <c r="E1160" s="256" t="s">
        <v>1205</v>
      </c>
      <c r="F1160" s="86" t="s">
        <v>122</v>
      </c>
      <c r="G1160" s="86" t="s">
        <v>59</v>
      </c>
      <c r="H1160" s="70" t="s">
        <v>113</v>
      </c>
      <c r="I1160" s="249">
        <v>67.14</v>
      </c>
      <c r="J1160" s="331">
        <f t="shared" si="52"/>
        <v>200</v>
      </c>
      <c r="K1160" s="260">
        <v>200</v>
      </c>
      <c r="L1160" s="260"/>
      <c r="M1160" s="259" t="e">
        <f>IF(K1160="nio",0,IF(K1160&gt;0,K1160*I1160/O1160,0))*VLOOKUP(B1160,'2-Kosten per locatie'!$A$14:$C$21,3,FALSE)</f>
        <v>#DIV/0!</v>
      </c>
      <c r="N1160" s="259">
        <f>IF(L1160&gt;0,L1160*I1160/P1160,0)*VLOOKUP(B1160,'2-Kosten per locatie'!$A$14:$C$21,3,FALSE)</f>
        <v>0</v>
      </c>
      <c r="O1160" s="332">
        <f>IF(K1160="nio",0,IF(K1160&gt;0,VLOOKUP(G1160,'3-Productie normen'!A:L,VLOOKUP(K1160,'3-Productie normen'!$B$34:$C$41,2,FALSE),FALSE)))</f>
        <v>0</v>
      </c>
      <c r="P1160" s="332">
        <f t="shared" si="53"/>
        <v>0</v>
      </c>
      <c r="Q1160" s="333"/>
      <c r="S1160" s="334">
        <f t="shared" si="54"/>
        <v>13428</v>
      </c>
    </row>
    <row r="1161" spans="1:19" ht="14.1" customHeight="1">
      <c r="A1161" s="74">
        <v>1161</v>
      </c>
      <c r="B1161" s="300" t="s">
        <v>33</v>
      </c>
      <c r="C1161" s="300" t="s">
        <v>1103</v>
      </c>
      <c r="D1161" s="86" t="s">
        <v>481</v>
      </c>
      <c r="E1161" s="256" t="s">
        <v>1205</v>
      </c>
      <c r="F1161" s="86" t="s">
        <v>1206</v>
      </c>
      <c r="G1161" s="86" t="s">
        <v>69</v>
      </c>
      <c r="H1161" s="70" t="s">
        <v>113</v>
      </c>
      <c r="I1161" s="249">
        <v>32.799999999999997</v>
      </c>
      <c r="J1161" s="331">
        <f t="shared" si="52"/>
        <v>200</v>
      </c>
      <c r="K1161" s="260">
        <v>200</v>
      </c>
      <c r="L1161" s="260"/>
      <c r="M1161" s="259" t="e">
        <f>IF(K1161="nio",0,IF(K1161&gt;0,K1161*I1161/O1161,0))*VLOOKUP(B1161,'2-Kosten per locatie'!$A$14:$C$21,3,FALSE)</f>
        <v>#DIV/0!</v>
      </c>
      <c r="N1161" s="259">
        <f>IF(L1161&gt;0,L1161*I1161/P1161,0)*VLOOKUP(B1161,'2-Kosten per locatie'!$A$14:$C$21,3,FALSE)</f>
        <v>0</v>
      </c>
      <c r="O1161" s="332">
        <f>IF(K1161="nio",0,IF(K1161&gt;0,VLOOKUP(G1161,'3-Productie normen'!A:L,VLOOKUP(K1161,'3-Productie normen'!$B$34:$C$41,2,FALSE),FALSE)))</f>
        <v>0</v>
      </c>
      <c r="P1161" s="332">
        <f t="shared" si="53"/>
        <v>0</v>
      </c>
      <c r="Q1161" s="333"/>
      <c r="S1161" s="334">
        <f t="shared" si="54"/>
        <v>6559.9999999999991</v>
      </c>
    </row>
    <row r="1162" spans="1:19" ht="14.1" customHeight="1">
      <c r="A1162" s="74">
        <v>1162</v>
      </c>
      <c r="B1162" s="300" t="s">
        <v>33</v>
      </c>
      <c r="C1162" s="300" t="s">
        <v>1103</v>
      </c>
      <c r="D1162" s="86" t="s">
        <v>481</v>
      </c>
      <c r="E1162" s="256" t="s">
        <v>1207</v>
      </c>
      <c r="F1162" s="86" t="s">
        <v>112</v>
      </c>
      <c r="G1162" s="86" t="s">
        <v>58</v>
      </c>
      <c r="H1162" s="70" t="s">
        <v>113</v>
      </c>
      <c r="I1162" s="249">
        <v>83.74</v>
      </c>
      <c r="J1162" s="331">
        <f t="shared" ref="J1162:J1225" si="55">SUM(K1162:L1162)</f>
        <v>200</v>
      </c>
      <c r="K1162" s="260">
        <v>200</v>
      </c>
      <c r="L1162" s="260"/>
      <c r="M1162" s="259" t="e">
        <f>IF(K1162="nio",0,IF(K1162&gt;0,K1162*I1162/O1162,0))*VLOOKUP(B1162,'2-Kosten per locatie'!$A$14:$C$21,3,FALSE)</f>
        <v>#DIV/0!</v>
      </c>
      <c r="N1162" s="259">
        <f>IF(L1162&gt;0,L1162*I1162/P1162,0)*VLOOKUP(B1162,'2-Kosten per locatie'!$A$14:$C$21,3,FALSE)</f>
        <v>0</v>
      </c>
      <c r="O1162" s="332">
        <f>IF(K1162="nio",0,IF(K1162&gt;0,VLOOKUP(G1162,'3-Productie normen'!A:L,VLOOKUP(K1162,'3-Productie normen'!$B$34:$C$41,2,FALSE),FALSE)))</f>
        <v>0</v>
      </c>
      <c r="P1162" s="332">
        <f t="shared" ref="P1162:P1225" si="56">IF(L1162&gt;0,O1162*$P$8,0)</f>
        <v>0</v>
      </c>
      <c r="Q1162" s="333"/>
      <c r="S1162" s="334">
        <f t="shared" si="54"/>
        <v>16748</v>
      </c>
    </row>
    <row r="1163" spans="1:19" ht="14.1" customHeight="1">
      <c r="A1163" s="74">
        <v>1163</v>
      </c>
      <c r="B1163" s="300" t="s">
        <v>33</v>
      </c>
      <c r="C1163" s="300" t="s">
        <v>1103</v>
      </c>
      <c r="D1163" s="86" t="s">
        <v>481</v>
      </c>
      <c r="E1163" s="256" t="s">
        <v>1208</v>
      </c>
      <c r="F1163" s="86" t="s">
        <v>262</v>
      </c>
      <c r="G1163" s="86" t="s">
        <v>75</v>
      </c>
      <c r="H1163" s="86" t="s">
        <v>263</v>
      </c>
      <c r="I1163" s="249">
        <v>5.04</v>
      </c>
      <c r="J1163" s="331">
        <f t="shared" si="55"/>
        <v>0</v>
      </c>
      <c r="K1163" s="260" t="s">
        <v>120</v>
      </c>
      <c r="L1163" s="260"/>
      <c r="M1163" s="259">
        <f>IF(K1163="nio",0,IF(K1163&gt;0,K1163*I1163/O1163,0))*VLOOKUP(B1163,'2-Kosten per locatie'!$A$14:$C$21,3,FALSE)</f>
        <v>0</v>
      </c>
      <c r="N1163" s="259">
        <f>IF(L1163&gt;0,L1163*I1163/P1163,0)*VLOOKUP(B1163,'2-Kosten per locatie'!$A$14:$C$21,3,FALSE)</f>
        <v>0</v>
      </c>
      <c r="O1163" s="332">
        <f>IF(K1163="nio",0,IF(K1163&gt;0,VLOOKUP(G1163,'3-Productie normen'!A:L,VLOOKUP(K1163,'3-Productie normen'!$B$34:$C$41,2,FALSE),FALSE)))</f>
        <v>0</v>
      </c>
      <c r="P1163" s="332">
        <f t="shared" si="56"/>
        <v>0</v>
      </c>
      <c r="Q1163" s="333"/>
      <c r="S1163" s="334">
        <f t="shared" si="54"/>
        <v>0</v>
      </c>
    </row>
    <row r="1164" spans="1:19" ht="14.1" customHeight="1">
      <c r="A1164" s="74">
        <v>1164</v>
      </c>
      <c r="B1164" s="300" t="s">
        <v>33</v>
      </c>
      <c r="C1164" s="300" t="s">
        <v>1103</v>
      </c>
      <c r="D1164" s="86" t="s">
        <v>481</v>
      </c>
      <c r="E1164" s="256" t="s">
        <v>1209</v>
      </c>
      <c r="F1164" s="86" t="s">
        <v>262</v>
      </c>
      <c r="G1164" s="86" t="s">
        <v>75</v>
      </c>
      <c r="H1164" s="86" t="s">
        <v>263</v>
      </c>
      <c r="I1164" s="249">
        <v>20.149999999999999</v>
      </c>
      <c r="J1164" s="331">
        <f t="shared" si="55"/>
        <v>0</v>
      </c>
      <c r="K1164" s="260" t="s">
        <v>120</v>
      </c>
      <c r="L1164" s="260"/>
      <c r="M1164" s="259">
        <f>IF(K1164="nio",0,IF(K1164&gt;0,K1164*I1164/O1164,0))*VLOOKUP(B1164,'2-Kosten per locatie'!$A$14:$C$21,3,FALSE)</f>
        <v>0</v>
      </c>
      <c r="N1164" s="259">
        <f>IF(L1164&gt;0,L1164*I1164/P1164,0)*VLOOKUP(B1164,'2-Kosten per locatie'!$A$14:$C$21,3,FALSE)</f>
        <v>0</v>
      </c>
      <c r="O1164" s="332">
        <f>IF(K1164="nio",0,IF(K1164&gt;0,VLOOKUP(G1164,'3-Productie normen'!A:L,VLOOKUP(K1164,'3-Productie normen'!$B$34:$C$41,2,FALSE),FALSE)))</f>
        <v>0</v>
      </c>
      <c r="P1164" s="332">
        <f t="shared" si="56"/>
        <v>0</v>
      </c>
      <c r="Q1164" s="333"/>
      <c r="S1164" s="334">
        <f t="shared" si="54"/>
        <v>0</v>
      </c>
    </row>
    <row r="1165" spans="1:19" ht="14.1" customHeight="1">
      <c r="A1165" s="74">
        <v>1165</v>
      </c>
      <c r="B1165" s="300" t="s">
        <v>33</v>
      </c>
      <c r="C1165" s="300" t="s">
        <v>1103</v>
      </c>
      <c r="D1165" s="86" t="s">
        <v>481</v>
      </c>
      <c r="E1165" s="256" t="s">
        <v>1210</v>
      </c>
      <c r="F1165" s="86" t="s">
        <v>279</v>
      </c>
      <c r="G1165" s="86" t="s">
        <v>64</v>
      </c>
      <c r="H1165" s="70" t="s">
        <v>113</v>
      </c>
      <c r="I1165" s="249">
        <v>46.8</v>
      </c>
      <c r="J1165" s="331">
        <f t="shared" si="55"/>
        <v>120</v>
      </c>
      <c r="K1165" s="260">
        <v>120</v>
      </c>
      <c r="L1165" s="260"/>
      <c r="M1165" s="259" t="e">
        <f>IF(K1165="nio",0,IF(K1165&gt;0,K1165*I1165/O1165,0))*VLOOKUP(B1165,'2-Kosten per locatie'!$A$14:$C$21,3,FALSE)</f>
        <v>#DIV/0!</v>
      </c>
      <c r="N1165" s="259">
        <f>IF(L1165&gt;0,L1165*I1165/P1165,0)*VLOOKUP(B1165,'2-Kosten per locatie'!$A$14:$C$21,3,FALSE)</f>
        <v>0</v>
      </c>
      <c r="O1165" s="332">
        <f>IF(K1165="nio",0,IF(K1165&gt;0,VLOOKUP(G1165,'3-Productie normen'!A:L,VLOOKUP(K1165,'3-Productie normen'!$B$34:$C$41,2,FALSE),FALSE)))</f>
        <v>0</v>
      </c>
      <c r="P1165" s="332">
        <f t="shared" si="56"/>
        <v>0</v>
      </c>
      <c r="Q1165" s="333"/>
      <c r="S1165" s="334">
        <f t="shared" si="54"/>
        <v>5616</v>
      </c>
    </row>
    <row r="1166" spans="1:19" ht="14.1" customHeight="1">
      <c r="A1166" s="74">
        <v>1166</v>
      </c>
      <c r="B1166" s="300" t="s">
        <v>33</v>
      </c>
      <c r="C1166" s="300" t="s">
        <v>1103</v>
      </c>
      <c r="D1166" s="86" t="s">
        <v>481</v>
      </c>
      <c r="E1166" s="256" t="s">
        <v>1211</v>
      </c>
      <c r="F1166" s="86" t="s">
        <v>279</v>
      </c>
      <c r="G1166" s="86" t="s">
        <v>64</v>
      </c>
      <c r="H1166" s="70" t="s">
        <v>113</v>
      </c>
      <c r="I1166" s="249">
        <v>48.62</v>
      </c>
      <c r="J1166" s="331">
        <f t="shared" si="55"/>
        <v>120</v>
      </c>
      <c r="K1166" s="260">
        <v>120</v>
      </c>
      <c r="L1166" s="260"/>
      <c r="M1166" s="259" t="e">
        <f>IF(K1166="nio",0,IF(K1166&gt;0,K1166*I1166/O1166,0))*VLOOKUP(B1166,'2-Kosten per locatie'!$A$14:$C$21,3,FALSE)</f>
        <v>#DIV/0!</v>
      </c>
      <c r="N1166" s="259">
        <f>IF(L1166&gt;0,L1166*I1166/P1166,0)*VLOOKUP(B1166,'2-Kosten per locatie'!$A$14:$C$21,3,FALSE)</f>
        <v>0</v>
      </c>
      <c r="O1166" s="332">
        <f>IF(K1166="nio",0,IF(K1166&gt;0,VLOOKUP(G1166,'3-Productie normen'!A:L,VLOOKUP(K1166,'3-Productie normen'!$B$34:$C$41,2,FALSE),FALSE)))</f>
        <v>0</v>
      </c>
      <c r="P1166" s="332">
        <f t="shared" si="56"/>
        <v>0</v>
      </c>
      <c r="Q1166" s="333"/>
      <c r="S1166" s="334">
        <f t="shared" si="54"/>
        <v>5834.4</v>
      </c>
    </row>
    <row r="1167" spans="1:19" ht="14.1" customHeight="1">
      <c r="A1167" s="74">
        <v>1167</v>
      </c>
      <c r="B1167" s="300" t="s">
        <v>33</v>
      </c>
      <c r="C1167" s="300" t="s">
        <v>1103</v>
      </c>
      <c r="D1167" s="86" t="s">
        <v>481</v>
      </c>
      <c r="E1167" s="256" t="s">
        <v>1212</v>
      </c>
      <c r="F1167" s="86" t="s">
        <v>279</v>
      </c>
      <c r="G1167" s="86" t="s">
        <v>64</v>
      </c>
      <c r="H1167" s="70" t="s">
        <v>113</v>
      </c>
      <c r="I1167" s="249">
        <v>49.81</v>
      </c>
      <c r="J1167" s="331">
        <f t="shared" si="55"/>
        <v>120</v>
      </c>
      <c r="K1167" s="260">
        <v>120</v>
      </c>
      <c r="L1167" s="260"/>
      <c r="M1167" s="259" t="e">
        <f>IF(K1167="nio",0,IF(K1167&gt;0,K1167*I1167/O1167,0))*VLOOKUP(B1167,'2-Kosten per locatie'!$A$14:$C$21,3,FALSE)</f>
        <v>#DIV/0!</v>
      </c>
      <c r="N1167" s="259">
        <f>IF(L1167&gt;0,L1167*I1167/P1167,0)*VLOOKUP(B1167,'2-Kosten per locatie'!$A$14:$C$21,3,FALSE)</f>
        <v>0</v>
      </c>
      <c r="O1167" s="332">
        <f>IF(K1167="nio",0,IF(K1167&gt;0,VLOOKUP(G1167,'3-Productie normen'!A:L,VLOOKUP(K1167,'3-Productie normen'!$B$34:$C$41,2,FALSE),FALSE)))</f>
        <v>0</v>
      </c>
      <c r="P1167" s="332">
        <f t="shared" si="56"/>
        <v>0</v>
      </c>
      <c r="Q1167" s="333"/>
      <c r="S1167" s="334">
        <f t="shared" si="54"/>
        <v>5977.2000000000007</v>
      </c>
    </row>
    <row r="1168" spans="1:19" ht="14.1" customHeight="1">
      <c r="A1168" s="74">
        <v>1168</v>
      </c>
      <c r="B1168" s="300" t="s">
        <v>33</v>
      </c>
      <c r="C1168" s="300" t="s">
        <v>1103</v>
      </c>
      <c r="D1168" s="86" t="s">
        <v>481</v>
      </c>
      <c r="E1168" s="256" t="s">
        <v>1213</v>
      </c>
      <c r="F1168" s="86" t="s">
        <v>1130</v>
      </c>
      <c r="G1168" s="86" t="s">
        <v>74</v>
      </c>
      <c r="H1168" s="70" t="s">
        <v>113</v>
      </c>
      <c r="I1168" s="249">
        <v>3.49</v>
      </c>
      <c r="J1168" s="331">
        <f t="shared" si="55"/>
        <v>0</v>
      </c>
      <c r="K1168" s="260" t="s">
        <v>120</v>
      </c>
      <c r="L1168" s="260"/>
      <c r="M1168" s="259">
        <f>IF(K1168="nio",0,IF(K1168&gt;0,K1168*I1168/O1168,0))*VLOOKUP(B1168,'2-Kosten per locatie'!$A$14:$C$21,3,FALSE)</f>
        <v>0</v>
      </c>
      <c r="N1168" s="259">
        <f>IF(L1168&gt;0,L1168*I1168/P1168,0)*VLOOKUP(B1168,'2-Kosten per locatie'!$A$14:$C$21,3,FALSE)</f>
        <v>0</v>
      </c>
      <c r="O1168" s="332">
        <f>IF(K1168="nio",0,IF(K1168&gt;0,VLOOKUP(G1168,'3-Productie normen'!A:L,VLOOKUP(K1168,'3-Productie normen'!$B$34:$C$41,2,FALSE),FALSE)))</f>
        <v>0</v>
      </c>
      <c r="P1168" s="332">
        <f t="shared" si="56"/>
        <v>0</v>
      </c>
      <c r="Q1168" s="333"/>
      <c r="S1168" s="334">
        <f t="shared" si="54"/>
        <v>0</v>
      </c>
    </row>
    <row r="1169" spans="1:19" ht="14.1" customHeight="1">
      <c r="A1169" s="74">
        <v>1169</v>
      </c>
      <c r="B1169" s="300" t="s">
        <v>33</v>
      </c>
      <c r="C1169" s="300" t="s">
        <v>1103</v>
      </c>
      <c r="D1169" s="86" t="s">
        <v>481</v>
      </c>
      <c r="E1169" s="256" t="s">
        <v>1214</v>
      </c>
      <c r="F1169" s="86" t="s">
        <v>267</v>
      </c>
      <c r="G1169" s="86" t="s">
        <v>76</v>
      </c>
      <c r="H1169" s="70" t="s">
        <v>113</v>
      </c>
      <c r="I1169" s="249">
        <v>6.34</v>
      </c>
      <c r="J1169" s="331">
        <f t="shared" si="55"/>
        <v>0</v>
      </c>
      <c r="K1169" s="260" t="s">
        <v>120</v>
      </c>
      <c r="L1169" s="260"/>
      <c r="M1169" s="259">
        <f>IF(K1169="nio",0,IF(K1169&gt;0,K1169*I1169/O1169,0))*VLOOKUP(B1169,'2-Kosten per locatie'!$A$14:$C$21,3,FALSE)</f>
        <v>0</v>
      </c>
      <c r="N1169" s="259">
        <f>IF(L1169&gt;0,L1169*I1169/P1169,0)*VLOOKUP(B1169,'2-Kosten per locatie'!$A$14:$C$21,3,FALSE)</f>
        <v>0</v>
      </c>
      <c r="O1169" s="332">
        <f>IF(K1169="nio",0,IF(K1169&gt;0,VLOOKUP(G1169,'3-Productie normen'!A:L,VLOOKUP(K1169,'3-Productie normen'!$B$34:$C$41,2,FALSE),FALSE)))</f>
        <v>0</v>
      </c>
      <c r="P1169" s="332">
        <f t="shared" si="56"/>
        <v>0</v>
      </c>
      <c r="Q1169" s="333"/>
      <c r="S1169" s="334">
        <f t="shared" si="54"/>
        <v>0</v>
      </c>
    </row>
    <row r="1170" spans="1:19" ht="14.1" customHeight="1">
      <c r="A1170" s="74">
        <v>1170</v>
      </c>
      <c r="B1170" s="300" t="s">
        <v>33</v>
      </c>
      <c r="C1170" s="300" t="s">
        <v>1103</v>
      </c>
      <c r="D1170" s="86" t="s">
        <v>481</v>
      </c>
      <c r="E1170" s="256" t="s">
        <v>1215</v>
      </c>
      <c r="F1170" s="86" t="s">
        <v>1132</v>
      </c>
      <c r="G1170" s="86" t="s">
        <v>62</v>
      </c>
      <c r="H1170" s="70" t="s">
        <v>113</v>
      </c>
      <c r="I1170" s="249">
        <v>2.84</v>
      </c>
      <c r="J1170" s="331">
        <f t="shared" si="55"/>
        <v>120</v>
      </c>
      <c r="K1170" s="260">
        <v>120</v>
      </c>
      <c r="L1170" s="260"/>
      <c r="M1170" s="259" t="e">
        <f>IF(K1170="nio",0,IF(K1170&gt;0,K1170*I1170/O1170,0))*VLOOKUP(B1170,'2-Kosten per locatie'!$A$14:$C$21,3,FALSE)</f>
        <v>#DIV/0!</v>
      </c>
      <c r="N1170" s="259">
        <f>IF(L1170&gt;0,L1170*I1170/P1170,0)*VLOOKUP(B1170,'2-Kosten per locatie'!$A$14:$C$21,3,FALSE)</f>
        <v>0</v>
      </c>
      <c r="O1170" s="332">
        <f>IF(K1170="nio",0,IF(K1170&gt;0,VLOOKUP(G1170,'3-Productie normen'!A:L,VLOOKUP(K1170,'3-Productie normen'!$B$34:$C$41,2,FALSE),FALSE)))</f>
        <v>0</v>
      </c>
      <c r="P1170" s="332">
        <f t="shared" si="56"/>
        <v>0</v>
      </c>
      <c r="Q1170" s="333"/>
      <c r="S1170" s="334">
        <f t="shared" si="54"/>
        <v>340.79999999999995</v>
      </c>
    </row>
    <row r="1171" spans="1:19" ht="14.1" customHeight="1">
      <c r="A1171" s="74">
        <v>1171</v>
      </c>
      <c r="B1171" s="300" t="s">
        <v>33</v>
      </c>
      <c r="C1171" s="300" t="s">
        <v>1103</v>
      </c>
      <c r="D1171" s="86" t="s">
        <v>481</v>
      </c>
      <c r="E1171" s="256" t="s">
        <v>1216</v>
      </c>
      <c r="F1171" s="86" t="s">
        <v>1134</v>
      </c>
      <c r="G1171" s="86" t="s">
        <v>59</v>
      </c>
      <c r="H1171" s="70" t="s">
        <v>113</v>
      </c>
      <c r="I1171" s="249">
        <v>19.350000000000001</v>
      </c>
      <c r="J1171" s="331">
        <f t="shared" si="55"/>
        <v>7</v>
      </c>
      <c r="K1171" s="260">
        <v>7</v>
      </c>
      <c r="L1171" s="260"/>
      <c r="M1171" s="259" t="e">
        <f>IF(K1171="nio",0,IF(K1171&gt;0,K1171*I1171/O1171,0))*VLOOKUP(B1171,'2-Kosten per locatie'!$A$14:$C$21,3,FALSE)</f>
        <v>#DIV/0!</v>
      </c>
      <c r="N1171" s="259">
        <f>IF(L1171&gt;0,L1171*I1171/P1171,0)*VLOOKUP(B1171,'2-Kosten per locatie'!$A$14:$C$21,3,FALSE)</f>
        <v>0</v>
      </c>
      <c r="O1171" s="332">
        <f>IF(K1171="nio",0,IF(K1171&gt;0,VLOOKUP(G1171,'3-Productie normen'!A:L,VLOOKUP(K1171,'3-Productie normen'!$B$34:$C$41,2,FALSE),FALSE)))</f>
        <v>0</v>
      </c>
      <c r="P1171" s="332">
        <f t="shared" si="56"/>
        <v>0</v>
      </c>
      <c r="Q1171" s="333"/>
      <c r="S1171" s="334">
        <f t="shared" si="54"/>
        <v>135.45000000000002</v>
      </c>
    </row>
    <row r="1172" spans="1:19" ht="14.1" customHeight="1">
      <c r="A1172" s="74">
        <v>1172</v>
      </c>
      <c r="B1172" s="300" t="s">
        <v>33</v>
      </c>
      <c r="C1172" s="300" t="s">
        <v>1103</v>
      </c>
      <c r="D1172" s="86" t="s">
        <v>481</v>
      </c>
      <c r="E1172" s="256" t="s">
        <v>1217</v>
      </c>
      <c r="F1172" s="86" t="s">
        <v>194</v>
      </c>
      <c r="G1172" s="86" t="s">
        <v>65</v>
      </c>
      <c r="H1172" s="70" t="s">
        <v>113</v>
      </c>
      <c r="I1172" s="249">
        <v>59.91</v>
      </c>
      <c r="J1172" s="331">
        <f t="shared" si="55"/>
        <v>120</v>
      </c>
      <c r="K1172" s="260">
        <v>120</v>
      </c>
      <c r="L1172" s="260"/>
      <c r="M1172" s="259" t="e">
        <f>IF(K1172="nio",0,IF(K1172&gt;0,K1172*I1172/O1172,0))*VLOOKUP(B1172,'2-Kosten per locatie'!$A$14:$C$21,3,FALSE)</f>
        <v>#DIV/0!</v>
      </c>
      <c r="N1172" s="259">
        <f>IF(L1172&gt;0,L1172*I1172/P1172,0)*VLOOKUP(B1172,'2-Kosten per locatie'!$A$14:$C$21,3,FALSE)</f>
        <v>0</v>
      </c>
      <c r="O1172" s="332">
        <f>IF(K1172="nio",0,IF(K1172&gt;0,VLOOKUP(G1172,'3-Productie normen'!A:L,VLOOKUP(K1172,'3-Productie normen'!$B$34:$C$41,2,FALSE),FALSE)))</f>
        <v>0</v>
      </c>
      <c r="P1172" s="332">
        <f t="shared" si="56"/>
        <v>0</v>
      </c>
      <c r="Q1172" s="333"/>
      <c r="S1172" s="334">
        <f t="shared" si="54"/>
        <v>7189.2</v>
      </c>
    </row>
    <row r="1173" spans="1:19" ht="14.1" customHeight="1">
      <c r="A1173" s="74">
        <v>1173</v>
      </c>
      <c r="B1173" s="300" t="s">
        <v>33</v>
      </c>
      <c r="C1173" s="300" t="s">
        <v>1103</v>
      </c>
      <c r="D1173" s="86" t="s">
        <v>481</v>
      </c>
      <c r="E1173" s="256" t="s">
        <v>1218</v>
      </c>
      <c r="F1173" s="86" t="s">
        <v>122</v>
      </c>
      <c r="G1173" s="86" t="s">
        <v>59</v>
      </c>
      <c r="H1173" s="70" t="s">
        <v>113</v>
      </c>
      <c r="I1173" s="249">
        <v>98.47</v>
      </c>
      <c r="J1173" s="331">
        <f t="shared" si="55"/>
        <v>200</v>
      </c>
      <c r="K1173" s="260">
        <v>200</v>
      </c>
      <c r="L1173" s="260"/>
      <c r="M1173" s="259" t="e">
        <f>IF(K1173="nio",0,IF(K1173&gt;0,K1173*I1173/O1173,0))*VLOOKUP(B1173,'2-Kosten per locatie'!$A$14:$C$21,3,FALSE)</f>
        <v>#DIV/0!</v>
      </c>
      <c r="N1173" s="259">
        <f>IF(L1173&gt;0,L1173*I1173/P1173,0)*VLOOKUP(B1173,'2-Kosten per locatie'!$A$14:$C$21,3,FALSE)</f>
        <v>0</v>
      </c>
      <c r="O1173" s="332">
        <f>IF(K1173="nio",0,IF(K1173&gt;0,VLOOKUP(G1173,'3-Productie normen'!A:L,VLOOKUP(K1173,'3-Productie normen'!$B$34:$C$41,2,FALSE),FALSE)))</f>
        <v>0</v>
      </c>
      <c r="P1173" s="332">
        <f t="shared" si="56"/>
        <v>0</v>
      </c>
      <c r="Q1173" s="333"/>
      <c r="S1173" s="334">
        <f t="shared" si="54"/>
        <v>19694</v>
      </c>
    </row>
    <row r="1174" spans="1:19" ht="14.1" customHeight="1">
      <c r="A1174" s="74">
        <v>1174</v>
      </c>
      <c r="B1174" s="300" t="s">
        <v>33</v>
      </c>
      <c r="C1174" s="300" t="s">
        <v>1103</v>
      </c>
      <c r="D1174" s="86" t="s">
        <v>481</v>
      </c>
      <c r="E1174" s="256" t="s">
        <v>1218</v>
      </c>
      <c r="F1174" s="86" t="s">
        <v>279</v>
      </c>
      <c r="G1174" s="86" t="s">
        <v>64</v>
      </c>
      <c r="H1174" s="70" t="s">
        <v>113</v>
      </c>
      <c r="I1174" s="249">
        <v>52.26</v>
      </c>
      <c r="J1174" s="331">
        <f t="shared" si="55"/>
        <v>120</v>
      </c>
      <c r="K1174" s="260">
        <v>120</v>
      </c>
      <c r="L1174" s="260"/>
      <c r="M1174" s="259" t="e">
        <f>IF(K1174="nio",0,IF(K1174&gt;0,K1174*I1174/O1174,0))*VLOOKUP(B1174,'2-Kosten per locatie'!$A$14:$C$21,3,FALSE)</f>
        <v>#DIV/0!</v>
      </c>
      <c r="N1174" s="259">
        <f>IF(L1174&gt;0,L1174*I1174/P1174,0)*VLOOKUP(B1174,'2-Kosten per locatie'!$A$14:$C$21,3,FALSE)</f>
        <v>0</v>
      </c>
      <c r="O1174" s="332">
        <f>IF(K1174="nio",0,IF(K1174&gt;0,VLOOKUP(G1174,'3-Productie normen'!A:L,VLOOKUP(K1174,'3-Productie normen'!$B$34:$C$41,2,FALSE),FALSE)))</f>
        <v>0</v>
      </c>
      <c r="P1174" s="332">
        <f t="shared" si="56"/>
        <v>0</v>
      </c>
      <c r="Q1174" s="333"/>
      <c r="S1174" s="334">
        <f t="shared" si="54"/>
        <v>6271.2</v>
      </c>
    </row>
    <row r="1175" spans="1:19" ht="14.1" customHeight="1">
      <c r="A1175" s="74">
        <v>1175</v>
      </c>
      <c r="B1175" s="300" t="s">
        <v>33</v>
      </c>
      <c r="C1175" s="300" t="s">
        <v>1103</v>
      </c>
      <c r="D1175" s="86" t="s">
        <v>481</v>
      </c>
      <c r="E1175" s="256" t="s">
        <v>1219</v>
      </c>
      <c r="F1175" s="86" t="s">
        <v>279</v>
      </c>
      <c r="G1175" s="86" t="s">
        <v>64</v>
      </c>
      <c r="H1175" s="70" t="s">
        <v>113</v>
      </c>
      <c r="I1175" s="249">
        <v>51.75</v>
      </c>
      <c r="J1175" s="331">
        <f t="shared" si="55"/>
        <v>120</v>
      </c>
      <c r="K1175" s="260">
        <v>120</v>
      </c>
      <c r="L1175" s="260"/>
      <c r="M1175" s="259" t="e">
        <f>IF(K1175="nio",0,IF(K1175&gt;0,K1175*I1175/O1175,0))*VLOOKUP(B1175,'2-Kosten per locatie'!$A$14:$C$21,3,FALSE)</f>
        <v>#DIV/0!</v>
      </c>
      <c r="N1175" s="259">
        <f>IF(L1175&gt;0,L1175*I1175/P1175,0)*VLOOKUP(B1175,'2-Kosten per locatie'!$A$14:$C$21,3,FALSE)</f>
        <v>0</v>
      </c>
      <c r="O1175" s="332">
        <f>IF(K1175="nio",0,IF(K1175&gt;0,VLOOKUP(G1175,'3-Productie normen'!A:L,VLOOKUP(K1175,'3-Productie normen'!$B$34:$C$41,2,FALSE),FALSE)))</f>
        <v>0</v>
      </c>
      <c r="P1175" s="332">
        <f t="shared" si="56"/>
        <v>0</v>
      </c>
      <c r="Q1175" s="333"/>
      <c r="S1175" s="334">
        <f t="shared" si="54"/>
        <v>6210</v>
      </c>
    </row>
    <row r="1176" spans="1:19" ht="14.1" customHeight="1">
      <c r="A1176" s="74">
        <v>1176</v>
      </c>
      <c r="B1176" s="300" t="s">
        <v>33</v>
      </c>
      <c r="C1176" s="300" t="s">
        <v>1103</v>
      </c>
      <c r="D1176" s="86" t="s">
        <v>481</v>
      </c>
      <c r="E1176" s="256" t="s">
        <v>1220</v>
      </c>
      <c r="F1176" s="86" t="s">
        <v>279</v>
      </c>
      <c r="G1176" s="86" t="s">
        <v>64</v>
      </c>
      <c r="H1176" s="70" t="s">
        <v>113</v>
      </c>
      <c r="I1176" s="249">
        <v>43.63</v>
      </c>
      <c r="J1176" s="331">
        <f t="shared" si="55"/>
        <v>120</v>
      </c>
      <c r="K1176" s="260">
        <v>120</v>
      </c>
      <c r="L1176" s="260"/>
      <c r="M1176" s="259" t="e">
        <f>IF(K1176="nio",0,IF(K1176&gt;0,K1176*I1176/O1176,0))*VLOOKUP(B1176,'2-Kosten per locatie'!$A$14:$C$21,3,FALSE)</f>
        <v>#DIV/0!</v>
      </c>
      <c r="N1176" s="259">
        <f>IF(L1176&gt;0,L1176*I1176/P1176,0)*VLOOKUP(B1176,'2-Kosten per locatie'!$A$14:$C$21,3,FALSE)</f>
        <v>0</v>
      </c>
      <c r="O1176" s="332">
        <f>IF(K1176="nio",0,IF(K1176&gt;0,VLOOKUP(G1176,'3-Productie normen'!A:L,VLOOKUP(K1176,'3-Productie normen'!$B$34:$C$41,2,FALSE),FALSE)))</f>
        <v>0</v>
      </c>
      <c r="P1176" s="332">
        <f t="shared" si="56"/>
        <v>0</v>
      </c>
      <c r="Q1176" s="333"/>
      <c r="S1176" s="334">
        <f t="shared" si="54"/>
        <v>5235.6000000000004</v>
      </c>
    </row>
    <row r="1177" spans="1:19" ht="14.1" customHeight="1">
      <c r="A1177" s="74">
        <v>1177</v>
      </c>
      <c r="B1177" s="300" t="s">
        <v>33</v>
      </c>
      <c r="C1177" s="300" t="s">
        <v>1103</v>
      </c>
      <c r="D1177" s="86" t="s">
        <v>481</v>
      </c>
      <c r="E1177" s="256" t="s">
        <v>1221</v>
      </c>
      <c r="F1177" s="86" t="s">
        <v>279</v>
      </c>
      <c r="G1177" s="86" t="s">
        <v>64</v>
      </c>
      <c r="H1177" s="70" t="s">
        <v>113</v>
      </c>
      <c r="I1177" s="249">
        <v>47.14</v>
      </c>
      <c r="J1177" s="331">
        <f t="shared" si="55"/>
        <v>120</v>
      </c>
      <c r="K1177" s="260">
        <v>120</v>
      </c>
      <c r="L1177" s="260"/>
      <c r="M1177" s="259" t="e">
        <f>IF(K1177="nio",0,IF(K1177&gt;0,K1177*I1177/O1177,0))*VLOOKUP(B1177,'2-Kosten per locatie'!$A$14:$C$21,3,FALSE)</f>
        <v>#DIV/0!</v>
      </c>
      <c r="N1177" s="259">
        <f>IF(L1177&gt;0,L1177*I1177/P1177,0)*VLOOKUP(B1177,'2-Kosten per locatie'!$A$14:$C$21,3,FALSE)</f>
        <v>0</v>
      </c>
      <c r="O1177" s="332">
        <f>IF(K1177="nio",0,IF(K1177&gt;0,VLOOKUP(G1177,'3-Productie normen'!A:L,VLOOKUP(K1177,'3-Productie normen'!$B$34:$C$41,2,FALSE),FALSE)))</f>
        <v>0</v>
      </c>
      <c r="P1177" s="332">
        <f t="shared" si="56"/>
        <v>0</v>
      </c>
      <c r="Q1177" s="333"/>
      <c r="S1177" s="334">
        <f t="shared" si="54"/>
        <v>5656.8</v>
      </c>
    </row>
    <row r="1178" spans="1:19" ht="14.1" customHeight="1">
      <c r="A1178" s="74">
        <v>1178</v>
      </c>
      <c r="B1178" s="300" t="s">
        <v>33</v>
      </c>
      <c r="C1178" s="300" t="s">
        <v>1103</v>
      </c>
      <c r="D1178" s="86" t="s">
        <v>481</v>
      </c>
      <c r="E1178" s="256" t="s">
        <v>1222</v>
      </c>
      <c r="F1178" s="86" t="s">
        <v>279</v>
      </c>
      <c r="G1178" s="86" t="s">
        <v>64</v>
      </c>
      <c r="H1178" s="70" t="s">
        <v>113</v>
      </c>
      <c r="I1178" s="249">
        <v>44.92</v>
      </c>
      <c r="J1178" s="331">
        <f t="shared" si="55"/>
        <v>120</v>
      </c>
      <c r="K1178" s="260">
        <v>120</v>
      </c>
      <c r="L1178" s="260"/>
      <c r="M1178" s="259" t="e">
        <f>IF(K1178="nio",0,IF(K1178&gt;0,K1178*I1178/O1178,0))*VLOOKUP(B1178,'2-Kosten per locatie'!$A$14:$C$21,3,FALSE)</f>
        <v>#DIV/0!</v>
      </c>
      <c r="N1178" s="259">
        <f>IF(L1178&gt;0,L1178*I1178/P1178,0)*VLOOKUP(B1178,'2-Kosten per locatie'!$A$14:$C$21,3,FALSE)</f>
        <v>0</v>
      </c>
      <c r="O1178" s="332">
        <f>IF(K1178="nio",0,IF(K1178&gt;0,VLOOKUP(G1178,'3-Productie normen'!A:L,VLOOKUP(K1178,'3-Productie normen'!$B$34:$C$41,2,FALSE),FALSE)))</f>
        <v>0</v>
      </c>
      <c r="P1178" s="332">
        <f t="shared" si="56"/>
        <v>0</v>
      </c>
      <c r="Q1178" s="333"/>
      <c r="S1178" s="334">
        <f t="shared" si="54"/>
        <v>5390.4000000000005</v>
      </c>
    </row>
    <row r="1179" spans="1:19" ht="14.1" customHeight="1">
      <c r="A1179" s="74">
        <v>1179</v>
      </c>
      <c r="B1179" s="300" t="s">
        <v>33</v>
      </c>
      <c r="C1179" s="300" t="s">
        <v>1103</v>
      </c>
      <c r="D1179" s="86" t="s">
        <v>481</v>
      </c>
      <c r="E1179" s="256" t="s">
        <v>1223</v>
      </c>
      <c r="F1179" s="86" t="s">
        <v>122</v>
      </c>
      <c r="G1179" s="86" t="s">
        <v>59</v>
      </c>
      <c r="H1179" s="70" t="s">
        <v>113</v>
      </c>
      <c r="I1179" s="249">
        <v>65.94</v>
      </c>
      <c r="J1179" s="331">
        <f t="shared" si="55"/>
        <v>200</v>
      </c>
      <c r="K1179" s="260">
        <v>200</v>
      </c>
      <c r="L1179" s="260"/>
      <c r="M1179" s="259" t="e">
        <f>IF(K1179="nio",0,IF(K1179&gt;0,K1179*I1179/O1179,0))*VLOOKUP(B1179,'2-Kosten per locatie'!$A$14:$C$21,3,FALSE)</f>
        <v>#DIV/0!</v>
      </c>
      <c r="N1179" s="259">
        <f>IF(L1179&gt;0,L1179*I1179/P1179,0)*VLOOKUP(B1179,'2-Kosten per locatie'!$A$14:$C$21,3,FALSE)</f>
        <v>0</v>
      </c>
      <c r="O1179" s="332">
        <f>IF(K1179="nio",0,IF(K1179&gt;0,VLOOKUP(G1179,'3-Productie normen'!A:L,VLOOKUP(K1179,'3-Productie normen'!$B$34:$C$41,2,FALSE),FALSE)))</f>
        <v>0</v>
      </c>
      <c r="P1179" s="332">
        <f t="shared" si="56"/>
        <v>0</v>
      </c>
      <c r="Q1179" s="333"/>
      <c r="S1179" s="334">
        <f t="shared" si="54"/>
        <v>13188</v>
      </c>
    </row>
    <row r="1180" spans="1:19" ht="14.1" customHeight="1">
      <c r="A1180" s="74">
        <v>1180</v>
      </c>
      <c r="B1180" s="300" t="s">
        <v>33</v>
      </c>
      <c r="C1180" s="300" t="s">
        <v>1103</v>
      </c>
      <c r="D1180" s="86" t="s">
        <v>481</v>
      </c>
      <c r="E1180" s="256" t="s">
        <v>1224</v>
      </c>
      <c r="F1180" s="86" t="s">
        <v>122</v>
      </c>
      <c r="G1180" s="86" t="s">
        <v>59</v>
      </c>
      <c r="H1180" s="70" t="s">
        <v>113</v>
      </c>
      <c r="I1180" s="249">
        <v>40.86</v>
      </c>
      <c r="J1180" s="331">
        <f t="shared" si="55"/>
        <v>200</v>
      </c>
      <c r="K1180" s="260">
        <v>200</v>
      </c>
      <c r="L1180" s="260"/>
      <c r="M1180" s="259" t="e">
        <f>IF(K1180="nio",0,IF(K1180&gt;0,K1180*I1180/O1180,0))*VLOOKUP(B1180,'2-Kosten per locatie'!$A$14:$C$21,3,FALSE)</f>
        <v>#DIV/0!</v>
      </c>
      <c r="N1180" s="259">
        <f>IF(L1180&gt;0,L1180*I1180/P1180,0)*VLOOKUP(B1180,'2-Kosten per locatie'!$A$14:$C$21,3,FALSE)</f>
        <v>0</v>
      </c>
      <c r="O1180" s="332">
        <f>IF(K1180="nio",0,IF(K1180&gt;0,VLOOKUP(G1180,'3-Productie normen'!A:L,VLOOKUP(K1180,'3-Productie normen'!$B$34:$C$41,2,FALSE),FALSE)))</f>
        <v>0</v>
      </c>
      <c r="P1180" s="332">
        <f t="shared" si="56"/>
        <v>0</v>
      </c>
      <c r="Q1180" s="333"/>
      <c r="S1180" s="334">
        <f t="shared" si="54"/>
        <v>8172</v>
      </c>
    </row>
    <row r="1181" spans="1:19" ht="14.1" customHeight="1">
      <c r="A1181" s="74">
        <v>1181</v>
      </c>
      <c r="B1181" s="300" t="s">
        <v>33</v>
      </c>
      <c r="C1181" s="300" t="s">
        <v>1103</v>
      </c>
      <c r="D1181" s="86" t="s">
        <v>481</v>
      </c>
      <c r="E1181" s="256" t="s">
        <v>1225</v>
      </c>
      <c r="F1181" s="86" t="s">
        <v>126</v>
      </c>
      <c r="G1181" s="86" t="s">
        <v>69</v>
      </c>
      <c r="H1181" s="86" t="s">
        <v>110</v>
      </c>
      <c r="I1181" s="249">
        <v>17.68</v>
      </c>
      <c r="J1181" s="331">
        <f t="shared" si="55"/>
        <v>200</v>
      </c>
      <c r="K1181" s="260">
        <v>200</v>
      </c>
      <c r="L1181" s="260"/>
      <c r="M1181" s="259" t="e">
        <f>IF(K1181="nio",0,IF(K1181&gt;0,K1181*I1181/O1181,0))*VLOOKUP(B1181,'2-Kosten per locatie'!$A$14:$C$21,3,FALSE)</f>
        <v>#DIV/0!</v>
      </c>
      <c r="N1181" s="259">
        <f>IF(L1181&gt;0,L1181*I1181/P1181,0)*VLOOKUP(B1181,'2-Kosten per locatie'!$A$14:$C$21,3,FALSE)</f>
        <v>0</v>
      </c>
      <c r="O1181" s="332">
        <f>IF(K1181="nio",0,IF(K1181&gt;0,VLOOKUP(G1181,'3-Productie normen'!A:L,VLOOKUP(K1181,'3-Productie normen'!$B$34:$C$41,2,FALSE),FALSE)))</f>
        <v>0</v>
      </c>
      <c r="P1181" s="332">
        <f t="shared" si="56"/>
        <v>0</v>
      </c>
      <c r="Q1181" s="333"/>
      <c r="S1181" s="334">
        <f t="shared" si="54"/>
        <v>3536</v>
      </c>
    </row>
    <row r="1182" spans="1:19" ht="14.1" customHeight="1">
      <c r="A1182" s="74">
        <v>1182</v>
      </c>
      <c r="B1182" s="300" t="s">
        <v>33</v>
      </c>
      <c r="C1182" s="300" t="s">
        <v>1103</v>
      </c>
      <c r="D1182" s="86" t="s">
        <v>481</v>
      </c>
      <c r="E1182" s="256" t="s">
        <v>1226</v>
      </c>
      <c r="F1182" s="86" t="s">
        <v>126</v>
      </c>
      <c r="G1182" s="86" t="s">
        <v>69</v>
      </c>
      <c r="H1182" s="86" t="s">
        <v>110</v>
      </c>
      <c r="I1182" s="249">
        <v>16.309999999999999</v>
      </c>
      <c r="J1182" s="331">
        <f t="shared" si="55"/>
        <v>200</v>
      </c>
      <c r="K1182" s="260">
        <v>200</v>
      </c>
      <c r="L1182" s="260"/>
      <c r="M1182" s="259" t="e">
        <f>IF(K1182="nio",0,IF(K1182&gt;0,K1182*I1182/O1182,0))*VLOOKUP(B1182,'2-Kosten per locatie'!$A$14:$C$21,3,FALSE)</f>
        <v>#DIV/0!</v>
      </c>
      <c r="N1182" s="259">
        <f>IF(L1182&gt;0,L1182*I1182/P1182,0)*VLOOKUP(B1182,'2-Kosten per locatie'!$A$14:$C$21,3,FALSE)</f>
        <v>0</v>
      </c>
      <c r="O1182" s="332">
        <f>IF(K1182="nio",0,IF(K1182&gt;0,VLOOKUP(G1182,'3-Productie normen'!A:L,VLOOKUP(K1182,'3-Productie normen'!$B$34:$C$41,2,FALSE),FALSE)))</f>
        <v>0</v>
      </c>
      <c r="P1182" s="332">
        <f t="shared" si="56"/>
        <v>0</v>
      </c>
      <c r="Q1182" s="333"/>
      <c r="S1182" s="334">
        <f t="shared" si="54"/>
        <v>3261.9999999999995</v>
      </c>
    </row>
    <row r="1183" spans="1:19" ht="14.1" customHeight="1">
      <c r="A1183" s="74">
        <v>1183</v>
      </c>
      <c r="B1183" s="300" t="s">
        <v>33</v>
      </c>
      <c r="C1183" s="300" t="s">
        <v>1103</v>
      </c>
      <c r="D1183" s="86" t="s">
        <v>481</v>
      </c>
      <c r="E1183" s="256" t="s">
        <v>1227</v>
      </c>
      <c r="F1183" s="86" t="s">
        <v>1228</v>
      </c>
      <c r="G1183" s="86" t="s">
        <v>69</v>
      </c>
      <c r="H1183" s="86" t="s">
        <v>110</v>
      </c>
      <c r="I1183" s="249">
        <v>54.28</v>
      </c>
      <c r="J1183" s="331">
        <f t="shared" si="55"/>
        <v>200</v>
      </c>
      <c r="K1183" s="260">
        <v>200</v>
      </c>
      <c r="L1183" s="260"/>
      <c r="M1183" s="259" t="e">
        <f>IF(K1183="nio",0,IF(K1183&gt;0,K1183*I1183/O1183,0))*VLOOKUP(B1183,'2-Kosten per locatie'!$A$14:$C$21,3,FALSE)</f>
        <v>#DIV/0!</v>
      </c>
      <c r="N1183" s="259">
        <f>IF(L1183&gt;0,L1183*I1183/P1183,0)*VLOOKUP(B1183,'2-Kosten per locatie'!$A$14:$C$21,3,FALSE)</f>
        <v>0</v>
      </c>
      <c r="O1183" s="332">
        <f>IF(K1183="nio",0,IF(K1183&gt;0,VLOOKUP(G1183,'3-Productie normen'!A:L,VLOOKUP(K1183,'3-Productie normen'!$B$34:$C$41,2,FALSE),FALSE)))</f>
        <v>0</v>
      </c>
      <c r="P1183" s="332">
        <f t="shared" si="56"/>
        <v>0</v>
      </c>
      <c r="Q1183" s="333"/>
      <c r="S1183" s="334">
        <f t="shared" si="54"/>
        <v>10856</v>
      </c>
    </row>
    <row r="1184" spans="1:19" ht="14.1" customHeight="1">
      <c r="A1184" s="74">
        <v>1184</v>
      </c>
      <c r="B1184" s="300" t="s">
        <v>33</v>
      </c>
      <c r="C1184" s="300" t="s">
        <v>1103</v>
      </c>
      <c r="D1184" s="86" t="s">
        <v>481</v>
      </c>
      <c r="E1184" s="256" t="s">
        <v>1229</v>
      </c>
      <c r="F1184" s="86" t="s">
        <v>1230</v>
      </c>
      <c r="G1184" s="86" t="s">
        <v>74</v>
      </c>
      <c r="H1184" s="70" t="s">
        <v>113</v>
      </c>
      <c r="I1184" s="249">
        <v>3.09</v>
      </c>
      <c r="J1184" s="331">
        <f t="shared" si="55"/>
        <v>0</v>
      </c>
      <c r="K1184" s="260" t="s">
        <v>120</v>
      </c>
      <c r="L1184" s="260"/>
      <c r="M1184" s="259">
        <f>IF(K1184="nio",0,IF(K1184&gt;0,K1184*I1184/O1184,0))*VLOOKUP(B1184,'2-Kosten per locatie'!$A$14:$C$21,3,FALSE)</f>
        <v>0</v>
      </c>
      <c r="N1184" s="259">
        <f>IF(L1184&gt;0,L1184*I1184/P1184,0)*VLOOKUP(B1184,'2-Kosten per locatie'!$A$14:$C$21,3,FALSE)</f>
        <v>0</v>
      </c>
      <c r="O1184" s="332">
        <f>IF(K1184="nio",0,IF(K1184&gt;0,VLOOKUP(G1184,'3-Productie normen'!A:L,VLOOKUP(K1184,'3-Productie normen'!$B$34:$C$41,2,FALSE),FALSE)))</f>
        <v>0</v>
      </c>
      <c r="P1184" s="332">
        <f t="shared" si="56"/>
        <v>0</v>
      </c>
      <c r="Q1184" s="333"/>
      <c r="S1184" s="334">
        <f t="shared" si="54"/>
        <v>0</v>
      </c>
    </row>
    <row r="1185" spans="1:19" ht="14.1" customHeight="1">
      <c r="A1185" s="74">
        <v>1185</v>
      </c>
      <c r="B1185" s="300" t="s">
        <v>33</v>
      </c>
      <c r="C1185" s="300" t="s">
        <v>1103</v>
      </c>
      <c r="D1185" s="86" t="s">
        <v>481</v>
      </c>
      <c r="E1185" s="256" t="s">
        <v>1231</v>
      </c>
      <c r="F1185" s="86" t="s">
        <v>135</v>
      </c>
      <c r="G1185" s="86" t="s">
        <v>70</v>
      </c>
      <c r="H1185" s="86" t="s">
        <v>110</v>
      </c>
      <c r="I1185" s="249">
        <v>11.27</v>
      </c>
      <c r="J1185" s="331">
        <f t="shared" si="55"/>
        <v>120</v>
      </c>
      <c r="K1185" s="260">
        <v>120</v>
      </c>
      <c r="L1185" s="260"/>
      <c r="M1185" s="259" t="e">
        <f>IF(K1185="nio",0,IF(K1185&gt;0,K1185*I1185/O1185,0))*VLOOKUP(B1185,'2-Kosten per locatie'!$A$14:$C$21,3,FALSE)</f>
        <v>#DIV/0!</v>
      </c>
      <c r="N1185" s="259">
        <f>IF(L1185&gt;0,L1185*I1185/P1185,0)*VLOOKUP(B1185,'2-Kosten per locatie'!$A$14:$C$21,3,FALSE)</f>
        <v>0</v>
      </c>
      <c r="O1185" s="332">
        <f>IF(K1185="nio",0,IF(K1185&gt;0,VLOOKUP(G1185,'3-Productie normen'!A:L,VLOOKUP(K1185,'3-Productie normen'!$B$34:$C$41,2,FALSE),FALSE)))</f>
        <v>0</v>
      </c>
      <c r="P1185" s="332">
        <f t="shared" si="56"/>
        <v>0</v>
      </c>
      <c r="Q1185" s="333"/>
      <c r="S1185" s="334">
        <f t="shared" si="54"/>
        <v>1352.3999999999999</v>
      </c>
    </row>
    <row r="1186" spans="1:19" ht="14.1" customHeight="1">
      <c r="A1186" s="74">
        <v>1186</v>
      </c>
      <c r="B1186" s="300" t="s">
        <v>33</v>
      </c>
      <c r="C1186" s="300" t="s">
        <v>1103</v>
      </c>
      <c r="D1186" s="86" t="s">
        <v>481</v>
      </c>
      <c r="E1186" s="256" t="s">
        <v>1232</v>
      </c>
      <c r="F1186" s="86" t="s">
        <v>144</v>
      </c>
      <c r="G1186" s="86" t="s">
        <v>61</v>
      </c>
      <c r="H1186" s="86" t="s">
        <v>145</v>
      </c>
      <c r="I1186" s="249">
        <v>9.84</v>
      </c>
      <c r="J1186" s="331">
        <f t="shared" si="55"/>
        <v>400</v>
      </c>
      <c r="K1186" s="260">
        <v>200</v>
      </c>
      <c r="L1186" s="260">
        <v>200</v>
      </c>
      <c r="M1186" s="259" t="e">
        <f>IF(K1186="nio",0,IF(K1186&gt;0,K1186*I1186/O1186,0))*VLOOKUP(B1186,'2-Kosten per locatie'!$A$14:$C$21,3,FALSE)</f>
        <v>#DIV/0!</v>
      </c>
      <c r="N1186" s="259" t="e">
        <f>IF(L1186&gt;0,L1186*I1186/P1186,0)*VLOOKUP(B1186,'2-Kosten per locatie'!$A$14:$C$21,3,FALSE)</f>
        <v>#DIV/0!</v>
      </c>
      <c r="O1186" s="332">
        <f>IF(K1186="nio",0,IF(K1186&gt;0,VLOOKUP(G1186,'3-Productie normen'!A:L,VLOOKUP(K1186,'3-Productie normen'!$B$34:$C$41,2,FALSE),FALSE)))</f>
        <v>0</v>
      </c>
      <c r="P1186" s="332">
        <f t="shared" si="56"/>
        <v>0</v>
      </c>
      <c r="Q1186" s="333"/>
      <c r="S1186" s="334">
        <f t="shared" si="54"/>
        <v>3936</v>
      </c>
    </row>
    <row r="1187" spans="1:19" ht="14.1" customHeight="1">
      <c r="A1187" s="74">
        <v>1187</v>
      </c>
      <c r="B1187" s="300" t="s">
        <v>33</v>
      </c>
      <c r="C1187" s="300" t="s">
        <v>1103</v>
      </c>
      <c r="D1187" s="86" t="s">
        <v>481</v>
      </c>
      <c r="E1187" s="256" t="s">
        <v>1233</v>
      </c>
      <c r="F1187" s="86" t="s">
        <v>147</v>
      </c>
      <c r="G1187" s="86" t="s">
        <v>61</v>
      </c>
      <c r="H1187" s="86" t="s">
        <v>145</v>
      </c>
      <c r="I1187" s="249">
        <v>7.02</v>
      </c>
      <c r="J1187" s="331">
        <f t="shared" si="55"/>
        <v>400</v>
      </c>
      <c r="K1187" s="260">
        <v>200</v>
      </c>
      <c r="L1187" s="260">
        <v>200</v>
      </c>
      <c r="M1187" s="259" t="e">
        <f>IF(K1187="nio",0,IF(K1187&gt;0,K1187*I1187/O1187,0))*VLOOKUP(B1187,'2-Kosten per locatie'!$A$14:$C$21,3,FALSE)</f>
        <v>#DIV/0!</v>
      </c>
      <c r="N1187" s="259" t="e">
        <f>IF(L1187&gt;0,L1187*I1187/P1187,0)*VLOOKUP(B1187,'2-Kosten per locatie'!$A$14:$C$21,3,FALSE)</f>
        <v>#DIV/0!</v>
      </c>
      <c r="O1187" s="332">
        <f>IF(K1187="nio",0,IF(K1187&gt;0,VLOOKUP(G1187,'3-Productie normen'!A:L,VLOOKUP(K1187,'3-Productie normen'!$B$34:$C$41,2,FALSE),FALSE)))</f>
        <v>0</v>
      </c>
      <c r="P1187" s="332">
        <f t="shared" si="56"/>
        <v>0</v>
      </c>
      <c r="Q1187" s="333"/>
      <c r="S1187" s="334">
        <f t="shared" si="54"/>
        <v>2808</v>
      </c>
    </row>
    <row r="1188" spans="1:19" ht="14.1" customHeight="1">
      <c r="A1188" s="74">
        <v>1188</v>
      </c>
      <c r="B1188" s="300" t="s">
        <v>33</v>
      </c>
      <c r="C1188" s="300" t="s">
        <v>1103</v>
      </c>
      <c r="D1188" s="86" t="s">
        <v>481</v>
      </c>
      <c r="E1188" s="256" t="s">
        <v>1234</v>
      </c>
      <c r="F1188" s="86" t="s">
        <v>1134</v>
      </c>
      <c r="G1188" s="86" t="s">
        <v>59</v>
      </c>
      <c r="H1188" s="70" t="s">
        <v>113</v>
      </c>
      <c r="I1188" s="249">
        <v>18.059999999999999</v>
      </c>
      <c r="J1188" s="331">
        <f t="shared" si="55"/>
        <v>7</v>
      </c>
      <c r="K1188" s="260">
        <v>7</v>
      </c>
      <c r="L1188" s="260"/>
      <c r="M1188" s="259" t="e">
        <f>IF(K1188="nio",0,IF(K1188&gt;0,K1188*I1188/O1188,0))*VLOOKUP(B1188,'2-Kosten per locatie'!$A$14:$C$21,3,FALSE)</f>
        <v>#DIV/0!</v>
      </c>
      <c r="N1188" s="259">
        <f>IF(L1188&gt;0,L1188*I1188/P1188,0)*VLOOKUP(B1188,'2-Kosten per locatie'!$A$14:$C$21,3,FALSE)</f>
        <v>0</v>
      </c>
      <c r="O1188" s="332">
        <f>IF(K1188="nio",0,IF(K1188&gt;0,VLOOKUP(G1188,'3-Productie normen'!A:L,VLOOKUP(K1188,'3-Productie normen'!$B$34:$C$41,2,FALSE),FALSE)))</f>
        <v>0</v>
      </c>
      <c r="P1188" s="332">
        <f t="shared" si="56"/>
        <v>0</v>
      </c>
      <c r="Q1188" s="333"/>
      <c r="S1188" s="334">
        <f t="shared" si="54"/>
        <v>126.41999999999999</v>
      </c>
    </row>
    <row r="1189" spans="1:19" ht="14.1" customHeight="1">
      <c r="A1189" s="74">
        <v>1189</v>
      </c>
      <c r="B1189" s="300" t="s">
        <v>33</v>
      </c>
      <c r="C1189" s="300" t="s">
        <v>1103</v>
      </c>
      <c r="D1189" s="86" t="s">
        <v>481</v>
      </c>
      <c r="E1189" s="256" t="s">
        <v>1235</v>
      </c>
      <c r="F1189" s="86" t="s">
        <v>1206</v>
      </c>
      <c r="G1189" s="86" t="s">
        <v>69</v>
      </c>
      <c r="H1189" s="86" t="s">
        <v>110</v>
      </c>
      <c r="I1189" s="249">
        <v>25.87</v>
      </c>
      <c r="J1189" s="331">
        <f t="shared" si="55"/>
        <v>200</v>
      </c>
      <c r="K1189" s="260">
        <v>200</v>
      </c>
      <c r="L1189" s="260"/>
      <c r="M1189" s="259" t="e">
        <f>IF(K1189="nio",0,IF(K1189&gt;0,K1189*I1189/O1189,0))*VLOOKUP(B1189,'2-Kosten per locatie'!$A$14:$C$21,3,FALSE)</f>
        <v>#DIV/0!</v>
      </c>
      <c r="N1189" s="259">
        <f>IF(L1189&gt;0,L1189*I1189/P1189,0)*VLOOKUP(B1189,'2-Kosten per locatie'!$A$14:$C$21,3,FALSE)</f>
        <v>0</v>
      </c>
      <c r="O1189" s="332">
        <f>IF(K1189="nio",0,IF(K1189&gt;0,VLOOKUP(G1189,'3-Productie normen'!A:L,VLOOKUP(K1189,'3-Productie normen'!$B$34:$C$41,2,FALSE),FALSE)))</f>
        <v>0</v>
      </c>
      <c r="P1189" s="332">
        <f t="shared" si="56"/>
        <v>0</v>
      </c>
      <c r="Q1189" s="333"/>
      <c r="S1189" s="334">
        <f t="shared" si="54"/>
        <v>5174</v>
      </c>
    </row>
    <row r="1190" spans="1:19" ht="14.1" customHeight="1">
      <c r="A1190" s="74">
        <v>1190</v>
      </c>
      <c r="B1190" s="300" t="s">
        <v>33</v>
      </c>
      <c r="C1190" s="300" t="s">
        <v>1103</v>
      </c>
      <c r="D1190" s="86" t="s">
        <v>481</v>
      </c>
      <c r="E1190" s="256" t="s">
        <v>1236</v>
      </c>
      <c r="F1190" s="86" t="s">
        <v>135</v>
      </c>
      <c r="G1190" s="86" t="s">
        <v>70</v>
      </c>
      <c r="H1190" s="86" t="s">
        <v>110</v>
      </c>
      <c r="I1190" s="249">
        <v>5.0599999999999996</v>
      </c>
      <c r="J1190" s="331">
        <f t="shared" si="55"/>
        <v>120</v>
      </c>
      <c r="K1190" s="260">
        <v>120</v>
      </c>
      <c r="L1190" s="260"/>
      <c r="M1190" s="259" t="e">
        <f>IF(K1190="nio",0,IF(K1190&gt;0,K1190*I1190/O1190,0))*VLOOKUP(B1190,'2-Kosten per locatie'!$A$14:$C$21,3,FALSE)</f>
        <v>#DIV/0!</v>
      </c>
      <c r="N1190" s="259">
        <f>IF(L1190&gt;0,L1190*I1190/P1190,0)*VLOOKUP(B1190,'2-Kosten per locatie'!$A$14:$C$21,3,FALSE)</f>
        <v>0</v>
      </c>
      <c r="O1190" s="332">
        <f>IF(K1190="nio",0,IF(K1190&gt;0,VLOOKUP(G1190,'3-Productie normen'!A:L,VLOOKUP(K1190,'3-Productie normen'!$B$34:$C$41,2,FALSE),FALSE)))</f>
        <v>0</v>
      </c>
      <c r="P1190" s="332">
        <f t="shared" si="56"/>
        <v>0</v>
      </c>
      <c r="Q1190" s="333"/>
      <c r="S1190" s="334">
        <f t="shared" ref="S1190:S1253" si="57">J1190*I1190</f>
        <v>607.19999999999993</v>
      </c>
    </row>
    <row r="1191" spans="1:19" ht="14.1" customHeight="1">
      <c r="A1191" s="74">
        <v>1191</v>
      </c>
      <c r="B1191" s="300" t="s">
        <v>33</v>
      </c>
      <c r="C1191" s="300" t="s">
        <v>1103</v>
      </c>
      <c r="D1191" s="86" t="s">
        <v>481</v>
      </c>
      <c r="E1191" s="256" t="s">
        <v>1237</v>
      </c>
      <c r="F1191" s="86" t="s">
        <v>135</v>
      </c>
      <c r="G1191" s="86" t="s">
        <v>70</v>
      </c>
      <c r="H1191" s="86" t="s">
        <v>110</v>
      </c>
      <c r="I1191" s="249">
        <v>12.21</v>
      </c>
      <c r="J1191" s="331">
        <f t="shared" si="55"/>
        <v>120</v>
      </c>
      <c r="K1191" s="260">
        <v>120</v>
      </c>
      <c r="L1191" s="260"/>
      <c r="M1191" s="259" t="e">
        <f>IF(K1191="nio",0,IF(K1191&gt;0,K1191*I1191/O1191,0))*VLOOKUP(B1191,'2-Kosten per locatie'!$A$14:$C$21,3,FALSE)</f>
        <v>#DIV/0!</v>
      </c>
      <c r="N1191" s="259">
        <f>IF(L1191&gt;0,L1191*I1191/P1191,0)*VLOOKUP(B1191,'2-Kosten per locatie'!$A$14:$C$21,3,FALSE)</f>
        <v>0</v>
      </c>
      <c r="O1191" s="332">
        <f>IF(K1191="nio",0,IF(K1191&gt;0,VLOOKUP(G1191,'3-Productie normen'!A:L,VLOOKUP(K1191,'3-Productie normen'!$B$34:$C$41,2,FALSE),FALSE)))</f>
        <v>0</v>
      </c>
      <c r="P1191" s="332">
        <f t="shared" si="56"/>
        <v>0</v>
      </c>
      <c r="Q1191" s="333"/>
      <c r="S1191" s="334">
        <f t="shared" si="57"/>
        <v>1465.2</v>
      </c>
    </row>
    <row r="1192" spans="1:19" ht="14.1" customHeight="1">
      <c r="A1192" s="74">
        <v>1192</v>
      </c>
      <c r="B1192" s="300" t="s">
        <v>33</v>
      </c>
      <c r="C1192" s="300" t="s">
        <v>1103</v>
      </c>
      <c r="D1192" s="86" t="s">
        <v>481</v>
      </c>
      <c r="E1192" s="256" t="s">
        <v>1238</v>
      </c>
      <c r="F1192" s="86" t="s">
        <v>135</v>
      </c>
      <c r="G1192" s="86" t="s">
        <v>70</v>
      </c>
      <c r="H1192" s="86" t="s">
        <v>110</v>
      </c>
      <c r="I1192" s="249">
        <v>6.1</v>
      </c>
      <c r="J1192" s="331">
        <f t="shared" si="55"/>
        <v>120</v>
      </c>
      <c r="K1192" s="260">
        <v>120</v>
      </c>
      <c r="L1192" s="260"/>
      <c r="M1192" s="259" t="e">
        <f>IF(K1192="nio",0,IF(K1192&gt;0,K1192*I1192/O1192,0))*VLOOKUP(B1192,'2-Kosten per locatie'!$A$14:$C$21,3,FALSE)</f>
        <v>#DIV/0!</v>
      </c>
      <c r="N1192" s="259">
        <f>IF(L1192&gt;0,L1192*I1192/P1192,0)*VLOOKUP(B1192,'2-Kosten per locatie'!$A$14:$C$21,3,FALSE)</f>
        <v>0</v>
      </c>
      <c r="O1192" s="332">
        <f>IF(K1192="nio",0,IF(K1192&gt;0,VLOOKUP(G1192,'3-Productie normen'!A:L,VLOOKUP(K1192,'3-Productie normen'!$B$34:$C$41,2,FALSE),FALSE)))</f>
        <v>0</v>
      </c>
      <c r="P1192" s="332">
        <f t="shared" si="56"/>
        <v>0</v>
      </c>
      <c r="Q1192" s="333"/>
      <c r="S1192" s="334">
        <f t="shared" si="57"/>
        <v>732</v>
      </c>
    </row>
    <row r="1193" spans="1:19" ht="14.1" customHeight="1">
      <c r="A1193" s="74">
        <v>1193</v>
      </c>
      <c r="B1193" s="300" t="s">
        <v>33</v>
      </c>
      <c r="C1193" s="300" t="s">
        <v>1103</v>
      </c>
      <c r="D1193" s="86" t="s">
        <v>481</v>
      </c>
      <c r="E1193" s="256" t="s">
        <v>1239</v>
      </c>
      <c r="F1193" s="86" t="s">
        <v>126</v>
      </c>
      <c r="G1193" s="86" t="s">
        <v>69</v>
      </c>
      <c r="H1193" s="86" t="s">
        <v>110</v>
      </c>
      <c r="I1193" s="249">
        <v>5.71</v>
      </c>
      <c r="J1193" s="331">
        <f t="shared" si="55"/>
        <v>200</v>
      </c>
      <c r="K1193" s="260">
        <v>200</v>
      </c>
      <c r="L1193" s="260"/>
      <c r="M1193" s="259" t="e">
        <f>IF(K1193="nio",0,IF(K1193&gt;0,K1193*I1193/O1193,0))*VLOOKUP(B1193,'2-Kosten per locatie'!$A$14:$C$21,3,FALSE)</f>
        <v>#DIV/0!</v>
      </c>
      <c r="N1193" s="259">
        <f>IF(L1193&gt;0,L1193*I1193/P1193,0)*VLOOKUP(B1193,'2-Kosten per locatie'!$A$14:$C$21,3,FALSE)</f>
        <v>0</v>
      </c>
      <c r="O1193" s="332">
        <f>IF(K1193="nio",0,IF(K1193&gt;0,VLOOKUP(G1193,'3-Productie normen'!A:L,VLOOKUP(K1193,'3-Productie normen'!$B$34:$C$41,2,FALSE),FALSE)))</f>
        <v>0</v>
      </c>
      <c r="P1193" s="332">
        <f t="shared" si="56"/>
        <v>0</v>
      </c>
      <c r="Q1193" s="333"/>
      <c r="S1193" s="334">
        <f t="shared" si="57"/>
        <v>1142</v>
      </c>
    </row>
    <row r="1194" spans="1:19" ht="14.1" customHeight="1">
      <c r="A1194" s="74">
        <v>1194</v>
      </c>
      <c r="B1194" s="300" t="s">
        <v>33</v>
      </c>
      <c r="C1194" s="300" t="s">
        <v>1103</v>
      </c>
      <c r="D1194" s="86" t="s">
        <v>481</v>
      </c>
      <c r="E1194" s="256" t="s">
        <v>1240</v>
      </c>
      <c r="F1194" s="86" t="s">
        <v>126</v>
      </c>
      <c r="G1194" s="86" t="s">
        <v>69</v>
      </c>
      <c r="H1194" s="86" t="s">
        <v>110</v>
      </c>
      <c r="I1194" s="249">
        <v>5.43</v>
      </c>
      <c r="J1194" s="331">
        <f t="shared" si="55"/>
        <v>200</v>
      </c>
      <c r="K1194" s="260">
        <v>200</v>
      </c>
      <c r="L1194" s="260"/>
      <c r="M1194" s="259" t="e">
        <f>IF(K1194="nio",0,IF(K1194&gt;0,K1194*I1194/O1194,0))*VLOOKUP(B1194,'2-Kosten per locatie'!$A$14:$C$21,3,FALSE)</f>
        <v>#DIV/0!</v>
      </c>
      <c r="N1194" s="259">
        <f>IF(L1194&gt;0,L1194*I1194/P1194,0)*VLOOKUP(B1194,'2-Kosten per locatie'!$A$14:$C$21,3,FALSE)</f>
        <v>0</v>
      </c>
      <c r="O1194" s="332">
        <f>IF(K1194="nio",0,IF(K1194&gt;0,VLOOKUP(G1194,'3-Productie normen'!A:L,VLOOKUP(K1194,'3-Productie normen'!$B$34:$C$41,2,FALSE),FALSE)))</f>
        <v>0</v>
      </c>
      <c r="P1194" s="332">
        <f t="shared" si="56"/>
        <v>0</v>
      </c>
      <c r="Q1194" s="333"/>
      <c r="S1194" s="334">
        <f t="shared" si="57"/>
        <v>1086</v>
      </c>
    </row>
    <row r="1195" spans="1:19" ht="14.1" customHeight="1">
      <c r="A1195" s="74">
        <v>1195</v>
      </c>
      <c r="B1195" s="300" t="s">
        <v>33</v>
      </c>
      <c r="C1195" s="300" t="s">
        <v>1103</v>
      </c>
      <c r="D1195" s="86" t="s">
        <v>481</v>
      </c>
      <c r="E1195" s="256" t="s">
        <v>1241</v>
      </c>
      <c r="F1195" s="86" t="s">
        <v>1206</v>
      </c>
      <c r="G1195" s="86" t="s">
        <v>69</v>
      </c>
      <c r="H1195" s="86" t="s">
        <v>110</v>
      </c>
      <c r="I1195" s="249">
        <v>73.489999999999995</v>
      </c>
      <c r="J1195" s="331">
        <f t="shared" si="55"/>
        <v>200</v>
      </c>
      <c r="K1195" s="260">
        <v>200</v>
      </c>
      <c r="L1195" s="260"/>
      <c r="M1195" s="259" t="e">
        <f>IF(K1195="nio",0,IF(K1195&gt;0,K1195*I1195/O1195,0))*VLOOKUP(B1195,'2-Kosten per locatie'!$A$14:$C$21,3,FALSE)</f>
        <v>#DIV/0!</v>
      </c>
      <c r="N1195" s="259">
        <f>IF(L1195&gt;0,L1195*I1195/P1195,0)*VLOOKUP(B1195,'2-Kosten per locatie'!$A$14:$C$21,3,FALSE)</f>
        <v>0</v>
      </c>
      <c r="O1195" s="332">
        <f>IF(K1195="nio",0,IF(K1195&gt;0,VLOOKUP(G1195,'3-Productie normen'!A:L,VLOOKUP(K1195,'3-Productie normen'!$B$34:$C$41,2,FALSE),FALSE)))</f>
        <v>0</v>
      </c>
      <c r="P1195" s="332">
        <f t="shared" si="56"/>
        <v>0</v>
      </c>
      <c r="Q1195" s="333"/>
      <c r="S1195" s="334">
        <f t="shared" si="57"/>
        <v>14697.999999999998</v>
      </c>
    </row>
    <row r="1196" spans="1:19" ht="14.1" customHeight="1">
      <c r="A1196" s="74">
        <v>1196</v>
      </c>
      <c r="B1196" s="300" t="s">
        <v>33</v>
      </c>
      <c r="C1196" s="300" t="s">
        <v>1103</v>
      </c>
      <c r="D1196" s="86" t="s">
        <v>481</v>
      </c>
      <c r="E1196" s="256" t="s">
        <v>1242</v>
      </c>
      <c r="F1196" s="86" t="s">
        <v>126</v>
      </c>
      <c r="G1196" s="86" t="s">
        <v>69</v>
      </c>
      <c r="H1196" s="86" t="s">
        <v>110</v>
      </c>
      <c r="I1196" s="249">
        <v>5.63</v>
      </c>
      <c r="J1196" s="331">
        <f t="shared" si="55"/>
        <v>200</v>
      </c>
      <c r="K1196" s="260">
        <v>200</v>
      </c>
      <c r="L1196" s="260"/>
      <c r="M1196" s="259" t="e">
        <f>IF(K1196="nio",0,IF(K1196&gt;0,K1196*I1196/O1196,0))*VLOOKUP(B1196,'2-Kosten per locatie'!$A$14:$C$21,3,FALSE)</f>
        <v>#DIV/0!</v>
      </c>
      <c r="N1196" s="259">
        <f>IF(L1196&gt;0,L1196*I1196/P1196,0)*VLOOKUP(B1196,'2-Kosten per locatie'!$A$14:$C$21,3,FALSE)</f>
        <v>0</v>
      </c>
      <c r="O1196" s="332">
        <f>IF(K1196="nio",0,IF(K1196&gt;0,VLOOKUP(G1196,'3-Productie normen'!A:L,VLOOKUP(K1196,'3-Productie normen'!$B$34:$C$41,2,FALSE),FALSE)))</f>
        <v>0</v>
      </c>
      <c r="P1196" s="332">
        <f t="shared" si="56"/>
        <v>0</v>
      </c>
      <c r="Q1196" s="333"/>
      <c r="S1196" s="334">
        <f t="shared" si="57"/>
        <v>1126</v>
      </c>
    </row>
    <row r="1197" spans="1:19" ht="14.1" customHeight="1">
      <c r="A1197" s="74">
        <v>1197</v>
      </c>
      <c r="B1197" s="300" t="s">
        <v>33</v>
      </c>
      <c r="C1197" s="300" t="s">
        <v>1103</v>
      </c>
      <c r="D1197" s="86" t="s">
        <v>481</v>
      </c>
      <c r="E1197" s="256" t="s">
        <v>1243</v>
      </c>
      <c r="F1197" s="86" t="s">
        <v>126</v>
      </c>
      <c r="G1197" s="86" t="s">
        <v>69</v>
      </c>
      <c r="H1197" s="86" t="s">
        <v>110</v>
      </c>
      <c r="I1197" s="249">
        <v>5.69</v>
      </c>
      <c r="J1197" s="331">
        <f t="shared" si="55"/>
        <v>200</v>
      </c>
      <c r="K1197" s="260">
        <v>200</v>
      </c>
      <c r="L1197" s="260"/>
      <c r="M1197" s="259" t="e">
        <f>IF(K1197="nio",0,IF(K1197&gt;0,K1197*I1197/O1197,0))*VLOOKUP(B1197,'2-Kosten per locatie'!$A$14:$C$21,3,FALSE)</f>
        <v>#DIV/0!</v>
      </c>
      <c r="N1197" s="259">
        <f>IF(L1197&gt;0,L1197*I1197/P1197,0)*VLOOKUP(B1197,'2-Kosten per locatie'!$A$14:$C$21,3,FALSE)</f>
        <v>0</v>
      </c>
      <c r="O1197" s="332">
        <f>IF(K1197="nio",0,IF(K1197&gt;0,VLOOKUP(G1197,'3-Productie normen'!A:L,VLOOKUP(K1197,'3-Productie normen'!$B$34:$C$41,2,FALSE),FALSE)))</f>
        <v>0</v>
      </c>
      <c r="P1197" s="332">
        <f t="shared" si="56"/>
        <v>0</v>
      </c>
      <c r="Q1197" s="333"/>
      <c r="S1197" s="334">
        <f t="shared" si="57"/>
        <v>1138</v>
      </c>
    </row>
    <row r="1198" spans="1:19" ht="14.1" customHeight="1">
      <c r="A1198" s="74">
        <v>1198</v>
      </c>
      <c r="B1198" s="300" t="s">
        <v>33</v>
      </c>
      <c r="C1198" s="300" t="s">
        <v>1103</v>
      </c>
      <c r="D1198" s="86" t="s">
        <v>481</v>
      </c>
      <c r="E1198" s="256" t="s">
        <v>1244</v>
      </c>
      <c r="F1198" s="86" t="s">
        <v>126</v>
      </c>
      <c r="G1198" s="86" t="s">
        <v>69</v>
      </c>
      <c r="H1198" s="86" t="s">
        <v>110</v>
      </c>
      <c r="I1198" s="249">
        <v>5.33</v>
      </c>
      <c r="J1198" s="331">
        <f t="shared" si="55"/>
        <v>200</v>
      </c>
      <c r="K1198" s="260">
        <v>200</v>
      </c>
      <c r="L1198" s="260"/>
      <c r="M1198" s="259" t="e">
        <f>IF(K1198="nio",0,IF(K1198&gt;0,K1198*I1198/O1198,0))*VLOOKUP(B1198,'2-Kosten per locatie'!$A$14:$C$21,3,FALSE)</f>
        <v>#DIV/0!</v>
      </c>
      <c r="N1198" s="259">
        <f>IF(L1198&gt;0,L1198*I1198/P1198,0)*VLOOKUP(B1198,'2-Kosten per locatie'!$A$14:$C$21,3,FALSE)</f>
        <v>0</v>
      </c>
      <c r="O1198" s="332">
        <f>IF(K1198="nio",0,IF(K1198&gt;0,VLOOKUP(G1198,'3-Productie normen'!A:L,VLOOKUP(K1198,'3-Productie normen'!$B$34:$C$41,2,FALSE),FALSE)))</f>
        <v>0</v>
      </c>
      <c r="P1198" s="332">
        <f t="shared" si="56"/>
        <v>0</v>
      </c>
      <c r="Q1198" s="333"/>
      <c r="S1198" s="334">
        <f t="shared" si="57"/>
        <v>1066</v>
      </c>
    </row>
    <row r="1199" spans="1:19" ht="14.1" customHeight="1">
      <c r="A1199" s="74">
        <v>1199</v>
      </c>
      <c r="B1199" s="300" t="s">
        <v>33</v>
      </c>
      <c r="C1199" s="300" t="s">
        <v>1103</v>
      </c>
      <c r="D1199" s="86" t="s">
        <v>481</v>
      </c>
      <c r="E1199" s="256" t="s">
        <v>1245</v>
      </c>
      <c r="F1199" s="86" t="s">
        <v>1158</v>
      </c>
      <c r="G1199" s="86" t="s">
        <v>74</v>
      </c>
      <c r="H1199" s="70" t="s">
        <v>113</v>
      </c>
      <c r="I1199" s="249">
        <v>2.2999999999999998</v>
      </c>
      <c r="J1199" s="331">
        <f t="shared" si="55"/>
        <v>0</v>
      </c>
      <c r="K1199" s="260" t="s">
        <v>120</v>
      </c>
      <c r="L1199" s="260"/>
      <c r="M1199" s="259">
        <f>IF(K1199="nio",0,IF(K1199&gt;0,K1199*I1199/O1199,0))*VLOOKUP(B1199,'2-Kosten per locatie'!$A$14:$C$21,3,FALSE)</f>
        <v>0</v>
      </c>
      <c r="N1199" s="259">
        <f>IF(L1199&gt;0,L1199*I1199/P1199,0)*VLOOKUP(B1199,'2-Kosten per locatie'!$A$14:$C$21,3,FALSE)</f>
        <v>0</v>
      </c>
      <c r="O1199" s="332">
        <f>IF(K1199="nio",0,IF(K1199&gt;0,VLOOKUP(G1199,'3-Productie normen'!A:L,VLOOKUP(K1199,'3-Productie normen'!$B$34:$C$41,2,FALSE),FALSE)))</f>
        <v>0</v>
      </c>
      <c r="P1199" s="332">
        <f t="shared" si="56"/>
        <v>0</v>
      </c>
      <c r="Q1199" s="333"/>
      <c r="S1199" s="334">
        <f t="shared" si="57"/>
        <v>0</v>
      </c>
    </row>
    <row r="1200" spans="1:19" ht="14.1" customHeight="1">
      <c r="A1200" s="74">
        <v>1200</v>
      </c>
      <c r="B1200" s="300" t="s">
        <v>33</v>
      </c>
      <c r="C1200" s="300" t="s">
        <v>1103</v>
      </c>
      <c r="D1200" s="86" t="s">
        <v>481</v>
      </c>
      <c r="E1200" s="256" t="s">
        <v>1246</v>
      </c>
      <c r="F1200" s="86" t="s">
        <v>207</v>
      </c>
      <c r="G1200" s="86" t="s">
        <v>74</v>
      </c>
      <c r="H1200" s="70" t="s">
        <v>113</v>
      </c>
      <c r="I1200" s="249">
        <v>1.61</v>
      </c>
      <c r="J1200" s="331">
        <f t="shared" si="55"/>
        <v>0</v>
      </c>
      <c r="K1200" s="260" t="s">
        <v>120</v>
      </c>
      <c r="L1200" s="260"/>
      <c r="M1200" s="259">
        <f>IF(K1200="nio",0,IF(K1200&gt;0,K1200*I1200/O1200,0))*VLOOKUP(B1200,'2-Kosten per locatie'!$A$14:$C$21,3,FALSE)</f>
        <v>0</v>
      </c>
      <c r="N1200" s="259">
        <f>IF(L1200&gt;0,L1200*I1200/P1200,0)*VLOOKUP(B1200,'2-Kosten per locatie'!$A$14:$C$21,3,FALSE)</f>
        <v>0</v>
      </c>
      <c r="O1200" s="332">
        <f>IF(K1200="nio",0,IF(K1200&gt;0,VLOOKUP(G1200,'3-Productie normen'!A:L,VLOOKUP(K1200,'3-Productie normen'!$B$34:$C$41,2,FALSE),FALSE)))</f>
        <v>0</v>
      </c>
      <c r="P1200" s="332">
        <f t="shared" si="56"/>
        <v>0</v>
      </c>
      <c r="Q1200" s="333"/>
      <c r="S1200" s="334">
        <f t="shared" si="57"/>
        <v>0</v>
      </c>
    </row>
    <row r="1201" spans="1:19" ht="14.1" customHeight="1">
      <c r="A1201" s="74">
        <v>1201</v>
      </c>
      <c r="B1201" s="300" t="s">
        <v>33</v>
      </c>
      <c r="C1201" s="300" t="s">
        <v>1103</v>
      </c>
      <c r="D1201" s="86" t="s">
        <v>481</v>
      </c>
      <c r="E1201" s="256" t="s">
        <v>1247</v>
      </c>
      <c r="F1201" s="86" t="s">
        <v>1248</v>
      </c>
      <c r="G1201" s="86" t="s">
        <v>62</v>
      </c>
      <c r="H1201" s="86" t="s">
        <v>110</v>
      </c>
      <c r="I1201" s="249">
        <v>33.94</v>
      </c>
      <c r="J1201" s="331">
        <f t="shared" si="55"/>
        <v>120</v>
      </c>
      <c r="K1201" s="260">
        <v>120</v>
      </c>
      <c r="L1201" s="260"/>
      <c r="M1201" s="259" t="e">
        <f>IF(K1201="nio",0,IF(K1201&gt;0,K1201*I1201/O1201,0))*VLOOKUP(B1201,'2-Kosten per locatie'!$A$14:$C$21,3,FALSE)</f>
        <v>#DIV/0!</v>
      </c>
      <c r="N1201" s="259">
        <f>IF(L1201&gt;0,L1201*I1201/P1201,0)*VLOOKUP(B1201,'2-Kosten per locatie'!$A$14:$C$21,3,FALSE)</f>
        <v>0</v>
      </c>
      <c r="O1201" s="332">
        <f>IF(K1201="nio",0,IF(K1201&gt;0,VLOOKUP(G1201,'3-Productie normen'!A:L,VLOOKUP(K1201,'3-Productie normen'!$B$34:$C$41,2,FALSE),FALSE)))</f>
        <v>0</v>
      </c>
      <c r="P1201" s="332">
        <f t="shared" si="56"/>
        <v>0</v>
      </c>
      <c r="Q1201" s="333"/>
      <c r="S1201" s="334">
        <f t="shared" si="57"/>
        <v>4072.7999999999997</v>
      </c>
    </row>
    <row r="1202" spans="1:19" ht="14.1" customHeight="1">
      <c r="A1202" s="74">
        <v>1202</v>
      </c>
      <c r="B1202" s="300" t="s">
        <v>33</v>
      </c>
      <c r="C1202" s="300" t="s">
        <v>1103</v>
      </c>
      <c r="D1202" s="86" t="s">
        <v>481</v>
      </c>
      <c r="E1202" s="256" t="s">
        <v>1249</v>
      </c>
      <c r="F1202" s="86" t="s">
        <v>1206</v>
      </c>
      <c r="G1202" s="86" t="s">
        <v>69</v>
      </c>
      <c r="H1202" s="86" t="s">
        <v>110</v>
      </c>
      <c r="I1202" s="249">
        <v>55.71</v>
      </c>
      <c r="J1202" s="331">
        <f t="shared" si="55"/>
        <v>200</v>
      </c>
      <c r="K1202" s="260">
        <v>200</v>
      </c>
      <c r="L1202" s="260"/>
      <c r="M1202" s="259" t="e">
        <f>IF(K1202="nio",0,IF(K1202&gt;0,K1202*I1202/O1202,0))*VLOOKUP(B1202,'2-Kosten per locatie'!$A$14:$C$21,3,FALSE)</f>
        <v>#DIV/0!</v>
      </c>
      <c r="N1202" s="259">
        <f>IF(L1202&gt;0,L1202*I1202/P1202,0)*VLOOKUP(B1202,'2-Kosten per locatie'!$A$14:$C$21,3,FALSE)</f>
        <v>0</v>
      </c>
      <c r="O1202" s="332">
        <f>IF(K1202="nio",0,IF(K1202&gt;0,VLOOKUP(G1202,'3-Productie normen'!A:L,VLOOKUP(K1202,'3-Productie normen'!$B$34:$C$41,2,FALSE),FALSE)))</f>
        <v>0</v>
      </c>
      <c r="P1202" s="332">
        <f t="shared" si="56"/>
        <v>0</v>
      </c>
      <c r="Q1202" s="333"/>
      <c r="S1202" s="334">
        <f t="shared" si="57"/>
        <v>11142</v>
      </c>
    </row>
    <row r="1203" spans="1:19" ht="14.1" customHeight="1">
      <c r="A1203" s="74">
        <v>1203</v>
      </c>
      <c r="B1203" s="300" t="s">
        <v>33</v>
      </c>
      <c r="C1203" s="300" t="s">
        <v>1103</v>
      </c>
      <c r="D1203" s="86" t="s">
        <v>481</v>
      </c>
      <c r="E1203" s="256" t="s">
        <v>1250</v>
      </c>
      <c r="F1203" s="86" t="s">
        <v>1206</v>
      </c>
      <c r="G1203" s="86" t="s">
        <v>69</v>
      </c>
      <c r="H1203" s="86" t="s">
        <v>110</v>
      </c>
      <c r="I1203" s="249">
        <v>26.42</v>
      </c>
      <c r="J1203" s="331">
        <f t="shared" si="55"/>
        <v>200</v>
      </c>
      <c r="K1203" s="260">
        <v>200</v>
      </c>
      <c r="L1203" s="260"/>
      <c r="M1203" s="259" t="e">
        <f>IF(K1203="nio",0,IF(K1203&gt;0,K1203*I1203/O1203,0))*VLOOKUP(B1203,'2-Kosten per locatie'!$A$14:$C$21,3,FALSE)</f>
        <v>#DIV/0!</v>
      </c>
      <c r="N1203" s="259">
        <f>IF(L1203&gt;0,L1203*I1203/P1203,0)*VLOOKUP(B1203,'2-Kosten per locatie'!$A$14:$C$21,3,FALSE)</f>
        <v>0</v>
      </c>
      <c r="O1203" s="332">
        <f>IF(K1203="nio",0,IF(K1203&gt;0,VLOOKUP(G1203,'3-Productie normen'!A:L,VLOOKUP(K1203,'3-Productie normen'!$B$34:$C$41,2,FALSE),FALSE)))</f>
        <v>0</v>
      </c>
      <c r="P1203" s="332">
        <f t="shared" si="56"/>
        <v>0</v>
      </c>
      <c r="Q1203" s="333"/>
      <c r="S1203" s="334">
        <f t="shared" si="57"/>
        <v>5284</v>
      </c>
    </row>
    <row r="1204" spans="1:19" ht="14.1" customHeight="1">
      <c r="A1204" s="74">
        <v>1204</v>
      </c>
      <c r="B1204" s="300" t="s">
        <v>33</v>
      </c>
      <c r="C1204" s="300" t="s">
        <v>1103</v>
      </c>
      <c r="D1204" s="86" t="s">
        <v>481</v>
      </c>
      <c r="E1204" s="256" t="s">
        <v>1251</v>
      </c>
      <c r="F1204" s="86" t="s">
        <v>267</v>
      </c>
      <c r="G1204" s="86" t="s">
        <v>76</v>
      </c>
      <c r="H1204" s="70" t="s">
        <v>113</v>
      </c>
      <c r="I1204" s="249">
        <v>2.41</v>
      </c>
      <c r="J1204" s="331">
        <f t="shared" si="55"/>
        <v>0</v>
      </c>
      <c r="K1204" s="260" t="s">
        <v>120</v>
      </c>
      <c r="L1204" s="260"/>
      <c r="M1204" s="259">
        <f>IF(K1204="nio",0,IF(K1204&gt;0,K1204*I1204/O1204,0))*VLOOKUP(B1204,'2-Kosten per locatie'!$A$14:$C$21,3,FALSE)</f>
        <v>0</v>
      </c>
      <c r="N1204" s="259">
        <f>IF(L1204&gt;0,L1204*I1204/P1204,0)*VLOOKUP(B1204,'2-Kosten per locatie'!$A$14:$C$21,3,FALSE)</f>
        <v>0</v>
      </c>
      <c r="O1204" s="332">
        <f>IF(K1204="nio",0,IF(K1204&gt;0,VLOOKUP(G1204,'3-Productie normen'!A:L,VLOOKUP(K1204,'3-Productie normen'!$B$34:$C$41,2,FALSE),FALSE)))</f>
        <v>0</v>
      </c>
      <c r="P1204" s="332">
        <f t="shared" si="56"/>
        <v>0</v>
      </c>
      <c r="Q1204" s="333"/>
      <c r="S1204" s="334">
        <f t="shared" si="57"/>
        <v>0</v>
      </c>
    </row>
    <row r="1205" spans="1:19" ht="14.1" customHeight="1">
      <c r="A1205" s="74">
        <v>1205</v>
      </c>
      <c r="B1205" s="300" t="s">
        <v>33</v>
      </c>
      <c r="C1205" s="300" t="s">
        <v>1103</v>
      </c>
      <c r="D1205" s="86" t="s">
        <v>481</v>
      </c>
      <c r="E1205" s="256" t="s">
        <v>1252</v>
      </c>
      <c r="F1205" s="86" t="s">
        <v>122</v>
      </c>
      <c r="G1205" s="86" t="s">
        <v>59</v>
      </c>
      <c r="H1205" s="70" t="s">
        <v>113</v>
      </c>
      <c r="I1205" s="249">
        <v>66.12</v>
      </c>
      <c r="J1205" s="331">
        <f t="shared" si="55"/>
        <v>200</v>
      </c>
      <c r="K1205" s="260">
        <v>200</v>
      </c>
      <c r="L1205" s="260"/>
      <c r="M1205" s="259" t="e">
        <f>IF(K1205="nio",0,IF(K1205&gt;0,K1205*I1205/O1205,0))*VLOOKUP(B1205,'2-Kosten per locatie'!$A$14:$C$21,3,FALSE)</f>
        <v>#DIV/0!</v>
      </c>
      <c r="N1205" s="259">
        <f>IF(L1205&gt;0,L1205*I1205/P1205,0)*VLOOKUP(B1205,'2-Kosten per locatie'!$A$14:$C$21,3,FALSE)</f>
        <v>0</v>
      </c>
      <c r="O1205" s="332">
        <f>IF(K1205="nio",0,IF(K1205&gt;0,VLOOKUP(G1205,'3-Productie normen'!A:L,VLOOKUP(K1205,'3-Productie normen'!$B$34:$C$41,2,FALSE),FALSE)))</f>
        <v>0</v>
      </c>
      <c r="P1205" s="332">
        <f t="shared" si="56"/>
        <v>0</v>
      </c>
      <c r="Q1205" s="333"/>
      <c r="S1205" s="334">
        <f t="shared" si="57"/>
        <v>13224</v>
      </c>
    </row>
    <row r="1206" spans="1:19" ht="14.1" customHeight="1">
      <c r="A1206" s="74">
        <v>1206</v>
      </c>
      <c r="B1206" s="300" t="s">
        <v>33</v>
      </c>
      <c r="C1206" s="300" t="s">
        <v>1103</v>
      </c>
      <c r="D1206" s="86" t="s">
        <v>481</v>
      </c>
      <c r="E1206" s="256" t="s">
        <v>1253</v>
      </c>
      <c r="F1206" s="86" t="s">
        <v>1183</v>
      </c>
      <c r="G1206" s="86" t="s">
        <v>58</v>
      </c>
      <c r="H1206" s="70" t="s">
        <v>113</v>
      </c>
      <c r="I1206" s="249">
        <v>2.21</v>
      </c>
      <c r="J1206" s="331">
        <f t="shared" si="55"/>
        <v>200</v>
      </c>
      <c r="K1206" s="260">
        <v>200</v>
      </c>
      <c r="L1206" s="260"/>
      <c r="M1206" s="259" t="e">
        <f>IF(K1206="nio",0,IF(K1206&gt;0,K1206*I1206/O1206,0))*VLOOKUP(B1206,'2-Kosten per locatie'!$A$14:$C$21,3,FALSE)</f>
        <v>#DIV/0!</v>
      </c>
      <c r="N1206" s="259">
        <f>IF(L1206&gt;0,L1206*I1206/P1206,0)*VLOOKUP(B1206,'2-Kosten per locatie'!$A$14:$C$21,3,FALSE)</f>
        <v>0</v>
      </c>
      <c r="O1206" s="332">
        <f>IF(K1206="nio",0,IF(K1206&gt;0,VLOOKUP(G1206,'3-Productie normen'!A:L,VLOOKUP(K1206,'3-Productie normen'!$B$34:$C$41,2,FALSE),FALSE)))</f>
        <v>0</v>
      </c>
      <c r="P1206" s="332">
        <f t="shared" si="56"/>
        <v>0</v>
      </c>
      <c r="Q1206" s="333"/>
      <c r="S1206" s="334">
        <f t="shared" si="57"/>
        <v>442</v>
      </c>
    </row>
    <row r="1207" spans="1:19" ht="14.1" customHeight="1">
      <c r="A1207" s="74">
        <v>1207</v>
      </c>
      <c r="B1207" s="300" t="s">
        <v>33</v>
      </c>
      <c r="C1207" s="300" t="s">
        <v>1103</v>
      </c>
      <c r="D1207" s="86" t="s">
        <v>481</v>
      </c>
      <c r="E1207" s="256" t="s">
        <v>1254</v>
      </c>
      <c r="F1207" s="86" t="s">
        <v>267</v>
      </c>
      <c r="G1207" s="86" t="s">
        <v>76</v>
      </c>
      <c r="H1207" s="70" t="s">
        <v>113</v>
      </c>
      <c r="I1207" s="249">
        <v>1.85</v>
      </c>
      <c r="J1207" s="331">
        <f t="shared" si="55"/>
        <v>0</v>
      </c>
      <c r="K1207" s="260" t="s">
        <v>120</v>
      </c>
      <c r="L1207" s="260"/>
      <c r="M1207" s="259">
        <f>IF(K1207="nio",0,IF(K1207&gt;0,K1207*I1207/O1207,0))*VLOOKUP(B1207,'2-Kosten per locatie'!$A$14:$C$21,3,FALSE)</f>
        <v>0</v>
      </c>
      <c r="N1207" s="259">
        <f>IF(L1207&gt;0,L1207*I1207/P1207,0)*VLOOKUP(B1207,'2-Kosten per locatie'!$A$14:$C$21,3,FALSE)</f>
        <v>0</v>
      </c>
      <c r="O1207" s="332">
        <f>IF(K1207="nio",0,IF(K1207&gt;0,VLOOKUP(G1207,'3-Productie normen'!A:L,VLOOKUP(K1207,'3-Productie normen'!$B$34:$C$41,2,FALSE),FALSE)))</f>
        <v>0</v>
      </c>
      <c r="P1207" s="332">
        <f t="shared" si="56"/>
        <v>0</v>
      </c>
      <c r="Q1207" s="333"/>
      <c r="S1207" s="334">
        <f t="shared" si="57"/>
        <v>0</v>
      </c>
    </row>
    <row r="1208" spans="1:19" ht="14.1" customHeight="1">
      <c r="A1208" s="74">
        <v>1208</v>
      </c>
      <c r="B1208" s="300" t="s">
        <v>33</v>
      </c>
      <c r="C1208" s="300" t="s">
        <v>1103</v>
      </c>
      <c r="D1208" s="86" t="s">
        <v>495</v>
      </c>
      <c r="E1208" s="256" t="s">
        <v>1255</v>
      </c>
      <c r="F1208" s="86" t="s">
        <v>269</v>
      </c>
      <c r="G1208" s="86" t="s">
        <v>67</v>
      </c>
      <c r="H1208" s="70" t="s">
        <v>113</v>
      </c>
      <c r="I1208" s="249">
        <v>82.91</v>
      </c>
      <c r="J1208" s="331">
        <f t="shared" si="55"/>
        <v>120</v>
      </c>
      <c r="K1208" s="260">
        <v>120</v>
      </c>
      <c r="L1208" s="260"/>
      <c r="M1208" s="259" t="e">
        <f>IF(K1208="nio",0,IF(K1208&gt;0,K1208*I1208/O1208,0))*VLOOKUP(B1208,'2-Kosten per locatie'!$A$14:$C$21,3,FALSE)</f>
        <v>#DIV/0!</v>
      </c>
      <c r="N1208" s="259">
        <f>IF(L1208&gt;0,L1208*I1208/P1208,0)*VLOOKUP(B1208,'2-Kosten per locatie'!$A$14:$C$21,3,FALSE)</f>
        <v>0</v>
      </c>
      <c r="O1208" s="332">
        <f>IF(K1208="nio",0,IF(K1208&gt;0,VLOOKUP(G1208,'3-Productie normen'!A:L,VLOOKUP(K1208,'3-Productie normen'!$B$34:$C$41,2,FALSE),FALSE)))</f>
        <v>0</v>
      </c>
      <c r="P1208" s="332">
        <f t="shared" si="56"/>
        <v>0</v>
      </c>
      <c r="Q1208" s="333"/>
      <c r="S1208" s="334">
        <f t="shared" si="57"/>
        <v>9949.1999999999989</v>
      </c>
    </row>
    <row r="1209" spans="1:19" ht="14.1" customHeight="1">
      <c r="A1209" s="74">
        <v>1209</v>
      </c>
      <c r="B1209" s="300" t="s">
        <v>33</v>
      </c>
      <c r="C1209" s="300" t="s">
        <v>1103</v>
      </c>
      <c r="D1209" s="86" t="s">
        <v>495</v>
      </c>
      <c r="E1209" s="256" t="s">
        <v>1256</v>
      </c>
      <c r="F1209" s="86" t="s">
        <v>185</v>
      </c>
      <c r="G1209" s="86" t="s">
        <v>74</v>
      </c>
      <c r="H1209" s="70" t="s">
        <v>113</v>
      </c>
      <c r="I1209" s="249">
        <v>7.83</v>
      </c>
      <c r="J1209" s="331">
        <f t="shared" si="55"/>
        <v>0</v>
      </c>
      <c r="K1209" s="260" t="s">
        <v>120</v>
      </c>
      <c r="L1209" s="260"/>
      <c r="M1209" s="259">
        <f>IF(K1209="nio",0,IF(K1209&gt;0,K1209*I1209/O1209,0))*VLOOKUP(B1209,'2-Kosten per locatie'!$A$14:$C$21,3,FALSE)</f>
        <v>0</v>
      </c>
      <c r="N1209" s="259">
        <f>IF(L1209&gt;0,L1209*I1209/P1209,0)*VLOOKUP(B1209,'2-Kosten per locatie'!$A$14:$C$21,3,FALSE)</f>
        <v>0</v>
      </c>
      <c r="O1209" s="332">
        <f>IF(K1209="nio",0,IF(K1209&gt;0,VLOOKUP(G1209,'3-Productie normen'!A:L,VLOOKUP(K1209,'3-Productie normen'!$B$34:$C$41,2,FALSE),FALSE)))</f>
        <v>0</v>
      </c>
      <c r="P1209" s="332">
        <f t="shared" si="56"/>
        <v>0</v>
      </c>
      <c r="Q1209" s="333"/>
      <c r="S1209" s="334">
        <f t="shared" si="57"/>
        <v>0</v>
      </c>
    </row>
    <row r="1210" spans="1:19" ht="14.1" customHeight="1">
      <c r="A1210" s="74">
        <v>1210</v>
      </c>
      <c r="B1210" s="300" t="s">
        <v>33</v>
      </c>
      <c r="C1210" s="300" t="s">
        <v>1103</v>
      </c>
      <c r="D1210" s="86" t="s">
        <v>495</v>
      </c>
      <c r="E1210" s="256" t="s">
        <v>1257</v>
      </c>
      <c r="F1210" s="86" t="s">
        <v>1258</v>
      </c>
      <c r="G1210" s="86" t="s">
        <v>74</v>
      </c>
      <c r="H1210" s="70" t="s">
        <v>113</v>
      </c>
      <c r="I1210" s="249">
        <v>5.73</v>
      </c>
      <c r="J1210" s="331">
        <f t="shared" si="55"/>
        <v>0</v>
      </c>
      <c r="K1210" s="260" t="s">
        <v>120</v>
      </c>
      <c r="L1210" s="260"/>
      <c r="M1210" s="259">
        <f>IF(K1210="nio",0,IF(K1210&gt;0,K1210*I1210/O1210,0))*VLOOKUP(B1210,'2-Kosten per locatie'!$A$14:$C$21,3,FALSE)</f>
        <v>0</v>
      </c>
      <c r="N1210" s="259">
        <f>IF(L1210&gt;0,L1210*I1210/P1210,0)*VLOOKUP(B1210,'2-Kosten per locatie'!$A$14:$C$21,3,FALSE)</f>
        <v>0</v>
      </c>
      <c r="O1210" s="332">
        <f>IF(K1210="nio",0,IF(K1210&gt;0,VLOOKUP(G1210,'3-Productie normen'!A:L,VLOOKUP(K1210,'3-Productie normen'!$B$34:$C$41,2,FALSE),FALSE)))</f>
        <v>0</v>
      </c>
      <c r="P1210" s="332">
        <f t="shared" si="56"/>
        <v>0</v>
      </c>
      <c r="Q1210" s="333"/>
      <c r="S1210" s="334">
        <f t="shared" si="57"/>
        <v>0</v>
      </c>
    </row>
    <row r="1211" spans="1:19" ht="14.1" customHeight="1">
      <c r="A1211" s="74">
        <v>1211</v>
      </c>
      <c r="B1211" s="300" t="s">
        <v>33</v>
      </c>
      <c r="C1211" s="300" t="s">
        <v>1103</v>
      </c>
      <c r="D1211" s="86" t="s">
        <v>495</v>
      </c>
      <c r="E1211" s="256" t="s">
        <v>1259</v>
      </c>
      <c r="F1211" s="86" t="s">
        <v>1260</v>
      </c>
      <c r="G1211" s="86" t="s">
        <v>61</v>
      </c>
      <c r="H1211" s="70" t="s">
        <v>113</v>
      </c>
      <c r="I1211" s="249">
        <v>2.39</v>
      </c>
      <c r="J1211" s="331">
        <f t="shared" si="55"/>
        <v>400</v>
      </c>
      <c r="K1211" s="260">
        <v>200</v>
      </c>
      <c r="L1211" s="260">
        <v>200</v>
      </c>
      <c r="M1211" s="259" t="e">
        <f>IF(K1211="nio",0,IF(K1211&gt;0,K1211*I1211/O1211,0))*VLOOKUP(B1211,'2-Kosten per locatie'!$A$14:$C$21,3,FALSE)</f>
        <v>#DIV/0!</v>
      </c>
      <c r="N1211" s="259" t="e">
        <f>IF(L1211&gt;0,L1211*I1211/P1211,0)*VLOOKUP(B1211,'2-Kosten per locatie'!$A$14:$C$21,3,FALSE)</f>
        <v>#DIV/0!</v>
      </c>
      <c r="O1211" s="332">
        <f>IF(K1211="nio",0,IF(K1211&gt;0,VLOOKUP(G1211,'3-Productie normen'!A:L,VLOOKUP(K1211,'3-Productie normen'!$B$34:$C$41,2,FALSE),FALSE)))</f>
        <v>0</v>
      </c>
      <c r="P1211" s="332">
        <f t="shared" si="56"/>
        <v>0</v>
      </c>
      <c r="Q1211" s="333"/>
      <c r="S1211" s="334">
        <f t="shared" si="57"/>
        <v>956</v>
      </c>
    </row>
    <row r="1212" spans="1:19" ht="14.1" customHeight="1">
      <c r="A1212" s="74">
        <v>1212</v>
      </c>
      <c r="B1212" s="300" t="s">
        <v>33</v>
      </c>
      <c r="C1212" s="300" t="s">
        <v>1103</v>
      </c>
      <c r="D1212" s="86" t="s">
        <v>495</v>
      </c>
      <c r="E1212" s="256" t="s">
        <v>1261</v>
      </c>
      <c r="F1212" s="86" t="s">
        <v>269</v>
      </c>
      <c r="G1212" s="86" t="s">
        <v>67</v>
      </c>
      <c r="H1212" s="70" t="s">
        <v>113</v>
      </c>
      <c r="I1212" s="249">
        <v>82.65</v>
      </c>
      <c r="J1212" s="331">
        <f t="shared" si="55"/>
        <v>120</v>
      </c>
      <c r="K1212" s="260">
        <v>120</v>
      </c>
      <c r="L1212" s="260"/>
      <c r="M1212" s="259" t="e">
        <f>IF(K1212="nio",0,IF(K1212&gt;0,K1212*I1212/O1212,0))*VLOOKUP(B1212,'2-Kosten per locatie'!$A$14:$C$21,3,FALSE)</f>
        <v>#DIV/0!</v>
      </c>
      <c r="N1212" s="259">
        <f>IF(L1212&gt;0,L1212*I1212/P1212,0)*VLOOKUP(B1212,'2-Kosten per locatie'!$A$14:$C$21,3,FALSE)</f>
        <v>0</v>
      </c>
      <c r="O1212" s="332">
        <f>IF(K1212="nio",0,IF(K1212&gt;0,VLOOKUP(G1212,'3-Productie normen'!A:L,VLOOKUP(K1212,'3-Productie normen'!$B$34:$C$41,2,FALSE),FALSE)))</f>
        <v>0</v>
      </c>
      <c r="P1212" s="332">
        <f t="shared" si="56"/>
        <v>0</v>
      </c>
      <c r="Q1212" s="333"/>
      <c r="S1212" s="334">
        <f t="shared" si="57"/>
        <v>9918</v>
      </c>
    </row>
    <row r="1213" spans="1:19" ht="14.1" customHeight="1">
      <c r="A1213" s="74">
        <v>1213</v>
      </c>
      <c r="B1213" s="300" t="s">
        <v>33</v>
      </c>
      <c r="C1213" s="300" t="s">
        <v>1103</v>
      </c>
      <c r="D1213" s="86" t="s">
        <v>495</v>
      </c>
      <c r="E1213" s="256" t="s">
        <v>1262</v>
      </c>
      <c r="F1213" s="86" t="s">
        <v>185</v>
      </c>
      <c r="G1213" s="86" t="s">
        <v>74</v>
      </c>
      <c r="H1213" s="70" t="s">
        <v>113</v>
      </c>
      <c r="I1213" s="249">
        <v>17.649999999999999</v>
      </c>
      <c r="J1213" s="331">
        <f t="shared" si="55"/>
        <v>0</v>
      </c>
      <c r="K1213" s="260" t="s">
        <v>120</v>
      </c>
      <c r="L1213" s="260"/>
      <c r="M1213" s="259">
        <f>IF(K1213="nio",0,IF(K1213&gt;0,K1213*I1213/O1213,0))*VLOOKUP(B1213,'2-Kosten per locatie'!$A$14:$C$21,3,FALSE)</f>
        <v>0</v>
      </c>
      <c r="N1213" s="259">
        <f>IF(L1213&gt;0,L1213*I1213/P1213,0)*VLOOKUP(B1213,'2-Kosten per locatie'!$A$14:$C$21,3,FALSE)</f>
        <v>0</v>
      </c>
      <c r="O1213" s="332">
        <f>IF(K1213="nio",0,IF(K1213&gt;0,VLOOKUP(G1213,'3-Productie normen'!A:L,VLOOKUP(K1213,'3-Productie normen'!$B$34:$C$41,2,FALSE),FALSE)))</f>
        <v>0</v>
      </c>
      <c r="P1213" s="332">
        <f t="shared" si="56"/>
        <v>0</v>
      </c>
      <c r="Q1213" s="333"/>
      <c r="S1213" s="334">
        <f t="shared" si="57"/>
        <v>0</v>
      </c>
    </row>
    <row r="1214" spans="1:19" ht="14.1" customHeight="1">
      <c r="A1214" s="74">
        <v>1214</v>
      </c>
      <c r="B1214" s="300" t="s">
        <v>33</v>
      </c>
      <c r="C1214" s="300" t="s">
        <v>1103</v>
      </c>
      <c r="D1214" s="86" t="s">
        <v>495</v>
      </c>
      <c r="E1214" s="256" t="s">
        <v>1263</v>
      </c>
      <c r="F1214" s="86" t="s">
        <v>185</v>
      </c>
      <c r="G1214" s="86" t="s">
        <v>74</v>
      </c>
      <c r="H1214" s="70" t="s">
        <v>113</v>
      </c>
      <c r="I1214" s="249">
        <v>7</v>
      </c>
      <c r="J1214" s="331">
        <f t="shared" si="55"/>
        <v>0</v>
      </c>
      <c r="K1214" s="260" t="s">
        <v>120</v>
      </c>
      <c r="L1214" s="260"/>
      <c r="M1214" s="259">
        <f>IF(K1214="nio",0,IF(K1214&gt;0,K1214*I1214/O1214,0))*VLOOKUP(B1214,'2-Kosten per locatie'!$A$14:$C$21,3,FALSE)</f>
        <v>0</v>
      </c>
      <c r="N1214" s="259">
        <f>IF(L1214&gt;0,L1214*I1214/P1214,0)*VLOOKUP(B1214,'2-Kosten per locatie'!$A$14:$C$21,3,FALSE)</f>
        <v>0</v>
      </c>
      <c r="O1214" s="332">
        <f>IF(K1214="nio",0,IF(K1214&gt;0,VLOOKUP(G1214,'3-Productie normen'!A:L,VLOOKUP(K1214,'3-Productie normen'!$B$34:$C$41,2,FALSE),FALSE)))</f>
        <v>0</v>
      </c>
      <c r="P1214" s="332">
        <f t="shared" si="56"/>
        <v>0</v>
      </c>
      <c r="Q1214" s="333"/>
      <c r="S1214" s="334">
        <f t="shared" si="57"/>
        <v>0</v>
      </c>
    </row>
    <row r="1215" spans="1:19" ht="14.1" customHeight="1">
      <c r="A1215" s="74">
        <v>1215</v>
      </c>
      <c r="B1215" s="300" t="s">
        <v>33</v>
      </c>
      <c r="C1215" s="300" t="s">
        <v>1103</v>
      </c>
      <c r="D1215" s="86" t="s">
        <v>495</v>
      </c>
      <c r="E1215" s="256" t="s">
        <v>1264</v>
      </c>
      <c r="F1215" s="86" t="s">
        <v>269</v>
      </c>
      <c r="G1215" s="86" t="s">
        <v>67</v>
      </c>
      <c r="H1215" s="70" t="s">
        <v>113</v>
      </c>
      <c r="I1215" s="249">
        <v>60.21</v>
      </c>
      <c r="J1215" s="331">
        <f t="shared" si="55"/>
        <v>120</v>
      </c>
      <c r="K1215" s="260">
        <v>120</v>
      </c>
      <c r="L1215" s="260"/>
      <c r="M1215" s="259" t="e">
        <f>IF(K1215="nio",0,IF(K1215&gt;0,K1215*I1215/O1215,0))*VLOOKUP(B1215,'2-Kosten per locatie'!$A$14:$C$21,3,FALSE)</f>
        <v>#DIV/0!</v>
      </c>
      <c r="N1215" s="259">
        <f>IF(L1215&gt;0,L1215*I1215/P1215,0)*VLOOKUP(B1215,'2-Kosten per locatie'!$A$14:$C$21,3,FALSE)</f>
        <v>0</v>
      </c>
      <c r="O1215" s="332">
        <f>IF(K1215="nio",0,IF(K1215&gt;0,VLOOKUP(G1215,'3-Productie normen'!A:L,VLOOKUP(K1215,'3-Productie normen'!$B$34:$C$41,2,FALSE),FALSE)))</f>
        <v>0</v>
      </c>
      <c r="P1215" s="332">
        <f t="shared" si="56"/>
        <v>0</v>
      </c>
      <c r="Q1215" s="333"/>
      <c r="S1215" s="334">
        <f t="shared" si="57"/>
        <v>7225.2</v>
      </c>
    </row>
    <row r="1216" spans="1:19" ht="14.1" customHeight="1">
      <c r="A1216" s="74">
        <v>1216</v>
      </c>
      <c r="B1216" s="300" t="s">
        <v>33</v>
      </c>
      <c r="C1216" s="300" t="s">
        <v>1103</v>
      </c>
      <c r="D1216" s="86" t="s">
        <v>495</v>
      </c>
      <c r="E1216" s="256" t="s">
        <v>1265</v>
      </c>
      <c r="F1216" s="86" t="s">
        <v>126</v>
      </c>
      <c r="G1216" s="86" t="s">
        <v>69</v>
      </c>
      <c r="H1216" s="86" t="s">
        <v>110</v>
      </c>
      <c r="I1216" s="249">
        <v>15.89</v>
      </c>
      <c r="J1216" s="331">
        <f t="shared" si="55"/>
        <v>200</v>
      </c>
      <c r="K1216" s="260">
        <v>200</v>
      </c>
      <c r="L1216" s="260"/>
      <c r="M1216" s="259" t="e">
        <f>IF(K1216="nio",0,IF(K1216&gt;0,K1216*I1216/O1216,0))*VLOOKUP(B1216,'2-Kosten per locatie'!$A$14:$C$21,3,FALSE)</f>
        <v>#DIV/0!</v>
      </c>
      <c r="N1216" s="259">
        <f>IF(L1216&gt;0,L1216*I1216/P1216,0)*VLOOKUP(B1216,'2-Kosten per locatie'!$A$14:$C$21,3,FALSE)</f>
        <v>0</v>
      </c>
      <c r="O1216" s="332">
        <f>IF(K1216="nio",0,IF(K1216&gt;0,VLOOKUP(G1216,'3-Productie normen'!A:L,VLOOKUP(K1216,'3-Productie normen'!$B$34:$C$41,2,FALSE),FALSE)))</f>
        <v>0</v>
      </c>
      <c r="P1216" s="332">
        <f t="shared" si="56"/>
        <v>0</v>
      </c>
      <c r="Q1216" s="333"/>
      <c r="S1216" s="334">
        <f t="shared" si="57"/>
        <v>3178</v>
      </c>
    </row>
    <row r="1217" spans="1:19" ht="14.1" customHeight="1">
      <c r="A1217" s="74">
        <v>1217</v>
      </c>
      <c r="B1217" s="300" t="s">
        <v>33</v>
      </c>
      <c r="C1217" s="300" t="s">
        <v>1103</v>
      </c>
      <c r="D1217" s="86" t="s">
        <v>495</v>
      </c>
      <c r="E1217" s="256" t="s">
        <v>1266</v>
      </c>
      <c r="F1217" s="86" t="s">
        <v>1114</v>
      </c>
      <c r="G1217" s="86" t="s">
        <v>61</v>
      </c>
      <c r="H1217" s="86" t="s">
        <v>145</v>
      </c>
      <c r="I1217" s="249">
        <v>4.22</v>
      </c>
      <c r="J1217" s="331">
        <f t="shared" si="55"/>
        <v>400</v>
      </c>
      <c r="K1217" s="260">
        <v>200</v>
      </c>
      <c r="L1217" s="260">
        <v>200</v>
      </c>
      <c r="M1217" s="259" t="e">
        <f>IF(K1217="nio",0,IF(K1217&gt;0,K1217*I1217/O1217,0))*VLOOKUP(B1217,'2-Kosten per locatie'!$A$14:$C$21,3,FALSE)</f>
        <v>#DIV/0!</v>
      </c>
      <c r="N1217" s="259" t="e">
        <f>IF(L1217&gt;0,L1217*I1217/P1217,0)*VLOOKUP(B1217,'2-Kosten per locatie'!$A$14:$C$21,3,FALSE)</f>
        <v>#DIV/0!</v>
      </c>
      <c r="O1217" s="332">
        <f>IF(K1217="nio",0,IF(K1217&gt;0,VLOOKUP(G1217,'3-Productie normen'!A:L,VLOOKUP(K1217,'3-Productie normen'!$B$34:$C$41,2,FALSE),FALSE)))</f>
        <v>0</v>
      </c>
      <c r="P1217" s="332">
        <f t="shared" si="56"/>
        <v>0</v>
      </c>
      <c r="Q1217" s="333"/>
      <c r="S1217" s="334">
        <f t="shared" si="57"/>
        <v>1688</v>
      </c>
    </row>
    <row r="1218" spans="1:19" ht="14.1" customHeight="1">
      <c r="A1218" s="74">
        <v>1218</v>
      </c>
      <c r="B1218" s="300" t="s">
        <v>33</v>
      </c>
      <c r="C1218" s="300" t="s">
        <v>1103</v>
      </c>
      <c r="D1218" s="86" t="s">
        <v>495</v>
      </c>
      <c r="E1218" s="256" t="s">
        <v>1267</v>
      </c>
      <c r="F1218" s="86" t="s">
        <v>144</v>
      </c>
      <c r="G1218" s="86" t="s">
        <v>61</v>
      </c>
      <c r="H1218" s="86" t="s">
        <v>145</v>
      </c>
      <c r="I1218" s="249">
        <v>8.9700000000000006</v>
      </c>
      <c r="J1218" s="331">
        <f t="shared" si="55"/>
        <v>400</v>
      </c>
      <c r="K1218" s="260">
        <v>200</v>
      </c>
      <c r="L1218" s="260">
        <v>200</v>
      </c>
      <c r="M1218" s="259" t="e">
        <f>IF(K1218="nio",0,IF(K1218&gt;0,K1218*I1218/O1218,0))*VLOOKUP(B1218,'2-Kosten per locatie'!$A$14:$C$21,3,FALSE)</f>
        <v>#DIV/0!</v>
      </c>
      <c r="N1218" s="259" t="e">
        <f>IF(L1218&gt;0,L1218*I1218/P1218,0)*VLOOKUP(B1218,'2-Kosten per locatie'!$A$14:$C$21,3,FALSE)</f>
        <v>#DIV/0!</v>
      </c>
      <c r="O1218" s="332">
        <f>IF(K1218="nio",0,IF(K1218&gt;0,VLOOKUP(G1218,'3-Productie normen'!A:L,VLOOKUP(K1218,'3-Productie normen'!$B$34:$C$41,2,FALSE),FALSE)))</f>
        <v>0</v>
      </c>
      <c r="P1218" s="332">
        <f t="shared" si="56"/>
        <v>0</v>
      </c>
      <c r="Q1218" s="333"/>
      <c r="S1218" s="334">
        <f t="shared" si="57"/>
        <v>3588.0000000000005</v>
      </c>
    </row>
    <row r="1219" spans="1:19" ht="14.1" customHeight="1">
      <c r="A1219" s="74">
        <v>1219</v>
      </c>
      <c r="B1219" s="300" t="s">
        <v>33</v>
      </c>
      <c r="C1219" s="300" t="s">
        <v>1103</v>
      </c>
      <c r="D1219" s="86" t="s">
        <v>495</v>
      </c>
      <c r="E1219" s="256" t="s">
        <v>1268</v>
      </c>
      <c r="F1219" s="86" t="s">
        <v>147</v>
      </c>
      <c r="G1219" s="86" t="s">
        <v>61</v>
      </c>
      <c r="H1219" s="86" t="s">
        <v>145</v>
      </c>
      <c r="I1219" s="249">
        <v>5.52</v>
      </c>
      <c r="J1219" s="331">
        <f t="shared" si="55"/>
        <v>400</v>
      </c>
      <c r="K1219" s="260">
        <v>200</v>
      </c>
      <c r="L1219" s="260">
        <v>200</v>
      </c>
      <c r="M1219" s="259" t="e">
        <f>IF(K1219="nio",0,IF(K1219&gt;0,K1219*I1219/O1219,0))*VLOOKUP(B1219,'2-Kosten per locatie'!$A$14:$C$21,3,FALSE)</f>
        <v>#DIV/0!</v>
      </c>
      <c r="N1219" s="259" t="e">
        <f>IF(L1219&gt;0,L1219*I1219/P1219,0)*VLOOKUP(B1219,'2-Kosten per locatie'!$A$14:$C$21,3,FALSE)</f>
        <v>#DIV/0!</v>
      </c>
      <c r="O1219" s="332">
        <f>IF(K1219="nio",0,IF(K1219&gt;0,VLOOKUP(G1219,'3-Productie normen'!A:L,VLOOKUP(K1219,'3-Productie normen'!$B$34:$C$41,2,FALSE),FALSE)))</f>
        <v>0</v>
      </c>
      <c r="P1219" s="332">
        <f t="shared" si="56"/>
        <v>0</v>
      </c>
      <c r="Q1219" s="333"/>
      <c r="S1219" s="334">
        <f t="shared" si="57"/>
        <v>2208</v>
      </c>
    </row>
    <row r="1220" spans="1:19" ht="14.1" customHeight="1">
      <c r="A1220" s="74">
        <v>1220</v>
      </c>
      <c r="B1220" s="300" t="s">
        <v>33</v>
      </c>
      <c r="C1220" s="300" t="s">
        <v>1103</v>
      </c>
      <c r="D1220" s="86" t="s">
        <v>495</v>
      </c>
      <c r="E1220" s="256" t="s">
        <v>1269</v>
      </c>
      <c r="F1220" s="86" t="s">
        <v>1270</v>
      </c>
      <c r="G1220" s="86" t="s">
        <v>74</v>
      </c>
      <c r="H1220" s="70" t="s">
        <v>113</v>
      </c>
      <c r="I1220" s="249">
        <v>4.95</v>
      </c>
      <c r="J1220" s="331">
        <f t="shared" si="55"/>
        <v>0</v>
      </c>
      <c r="K1220" s="260" t="s">
        <v>120</v>
      </c>
      <c r="L1220" s="260"/>
      <c r="M1220" s="259">
        <f>IF(K1220="nio",0,IF(K1220&gt;0,K1220*I1220/O1220,0))*VLOOKUP(B1220,'2-Kosten per locatie'!$A$14:$C$21,3,FALSE)</f>
        <v>0</v>
      </c>
      <c r="N1220" s="259">
        <f>IF(L1220&gt;0,L1220*I1220/P1220,0)*VLOOKUP(B1220,'2-Kosten per locatie'!$A$14:$C$21,3,FALSE)</f>
        <v>0</v>
      </c>
      <c r="O1220" s="332">
        <f>IF(K1220="nio",0,IF(K1220&gt;0,VLOOKUP(G1220,'3-Productie normen'!A:L,VLOOKUP(K1220,'3-Productie normen'!$B$34:$C$41,2,FALSE),FALSE)))</f>
        <v>0</v>
      </c>
      <c r="P1220" s="332">
        <f t="shared" si="56"/>
        <v>0</v>
      </c>
      <c r="Q1220" s="333"/>
      <c r="S1220" s="334">
        <f t="shared" si="57"/>
        <v>0</v>
      </c>
    </row>
    <row r="1221" spans="1:19" ht="14.1" customHeight="1">
      <c r="A1221" s="74">
        <v>1221</v>
      </c>
      <c r="B1221" s="300" t="s">
        <v>33</v>
      </c>
      <c r="C1221" s="300" t="s">
        <v>1103</v>
      </c>
      <c r="D1221" s="86" t="s">
        <v>495</v>
      </c>
      <c r="E1221" s="256" t="s">
        <v>1271</v>
      </c>
      <c r="F1221" s="86" t="s">
        <v>267</v>
      </c>
      <c r="G1221" s="86" t="s">
        <v>76</v>
      </c>
      <c r="H1221" s="70" t="s">
        <v>113</v>
      </c>
      <c r="I1221" s="249">
        <v>4.12</v>
      </c>
      <c r="J1221" s="331">
        <f t="shared" si="55"/>
        <v>0</v>
      </c>
      <c r="K1221" s="260" t="s">
        <v>120</v>
      </c>
      <c r="L1221" s="260"/>
      <c r="M1221" s="259">
        <f>IF(K1221="nio",0,IF(K1221&gt;0,K1221*I1221/O1221,0))*VLOOKUP(B1221,'2-Kosten per locatie'!$A$14:$C$21,3,FALSE)</f>
        <v>0</v>
      </c>
      <c r="N1221" s="259">
        <f>IF(L1221&gt;0,L1221*I1221/P1221,0)*VLOOKUP(B1221,'2-Kosten per locatie'!$A$14:$C$21,3,FALSE)</f>
        <v>0</v>
      </c>
      <c r="O1221" s="332">
        <f>IF(K1221="nio",0,IF(K1221&gt;0,VLOOKUP(G1221,'3-Productie normen'!A:L,VLOOKUP(K1221,'3-Productie normen'!$B$34:$C$41,2,FALSE),FALSE)))</f>
        <v>0</v>
      </c>
      <c r="P1221" s="332">
        <f t="shared" si="56"/>
        <v>0</v>
      </c>
      <c r="Q1221" s="333"/>
      <c r="S1221" s="334">
        <f t="shared" si="57"/>
        <v>0</v>
      </c>
    </row>
    <row r="1222" spans="1:19" ht="14.1" customHeight="1">
      <c r="A1222" s="74">
        <v>1222</v>
      </c>
      <c r="B1222" s="300" t="s">
        <v>33</v>
      </c>
      <c r="C1222" s="300" t="s">
        <v>1103</v>
      </c>
      <c r="D1222" s="86" t="s">
        <v>495</v>
      </c>
      <c r="E1222" s="256" t="s">
        <v>1272</v>
      </c>
      <c r="F1222" s="86" t="s">
        <v>1049</v>
      </c>
      <c r="G1222" s="86" t="s">
        <v>60</v>
      </c>
      <c r="H1222" s="70" t="s">
        <v>113</v>
      </c>
      <c r="I1222" s="249">
        <v>25.25</v>
      </c>
      <c r="J1222" s="331">
        <f t="shared" si="55"/>
        <v>400</v>
      </c>
      <c r="K1222" s="260">
        <v>200</v>
      </c>
      <c r="L1222" s="260">
        <v>200</v>
      </c>
      <c r="M1222" s="259" t="e">
        <f>IF(K1222="nio",0,IF(K1222&gt;0,K1222*I1222/O1222,0))*VLOOKUP(B1222,'2-Kosten per locatie'!$A$14:$C$21,3,FALSE)</f>
        <v>#DIV/0!</v>
      </c>
      <c r="N1222" s="259" t="e">
        <f>IF(L1222&gt;0,L1222*I1222/P1222,0)*VLOOKUP(B1222,'2-Kosten per locatie'!$A$14:$C$21,3,FALSE)</f>
        <v>#DIV/0!</v>
      </c>
      <c r="O1222" s="332">
        <f>IF(K1222="nio",0,IF(K1222&gt;0,VLOOKUP(G1222,'3-Productie normen'!A:L,VLOOKUP(K1222,'3-Productie normen'!$B$34:$C$41,2,FALSE),FALSE)))</f>
        <v>0</v>
      </c>
      <c r="P1222" s="332">
        <f t="shared" si="56"/>
        <v>0</v>
      </c>
      <c r="Q1222" s="333"/>
      <c r="S1222" s="334">
        <f t="shared" si="57"/>
        <v>10100</v>
      </c>
    </row>
    <row r="1223" spans="1:19" ht="14.1" customHeight="1">
      <c r="A1223" s="74">
        <v>1223</v>
      </c>
      <c r="B1223" s="300" t="s">
        <v>33</v>
      </c>
      <c r="C1223" s="300" t="s">
        <v>1103</v>
      </c>
      <c r="D1223" s="86" t="s">
        <v>495</v>
      </c>
      <c r="E1223" s="256" t="s">
        <v>1273</v>
      </c>
      <c r="F1223" s="86" t="s">
        <v>122</v>
      </c>
      <c r="G1223" s="86" t="s">
        <v>59</v>
      </c>
      <c r="H1223" s="70" t="s">
        <v>113</v>
      </c>
      <c r="I1223" s="249">
        <v>92.66</v>
      </c>
      <c r="J1223" s="331">
        <f t="shared" si="55"/>
        <v>200</v>
      </c>
      <c r="K1223" s="260">
        <v>200</v>
      </c>
      <c r="L1223" s="260"/>
      <c r="M1223" s="259" t="e">
        <f>IF(K1223="nio",0,IF(K1223&gt;0,K1223*I1223/O1223,0))*VLOOKUP(B1223,'2-Kosten per locatie'!$A$14:$C$21,3,FALSE)</f>
        <v>#DIV/0!</v>
      </c>
      <c r="N1223" s="259">
        <f>IF(L1223&gt;0,L1223*I1223/P1223,0)*VLOOKUP(B1223,'2-Kosten per locatie'!$A$14:$C$21,3,FALSE)</f>
        <v>0</v>
      </c>
      <c r="O1223" s="332">
        <f>IF(K1223="nio",0,IF(K1223&gt;0,VLOOKUP(G1223,'3-Productie normen'!A:L,VLOOKUP(K1223,'3-Productie normen'!$B$34:$C$41,2,FALSE),FALSE)))</f>
        <v>0</v>
      </c>
      <c r="P1223" s="332">
        <f t="shared" si="56"/>
        <v>0</v>
      </c>
      <c r="Q1223" s="333"/>
      <c r="S1223" s="334">
        <f t="shared" si="57"/>
        <v>18532</v>
      </c>
    </row>
    <row r="1224" spans="1:19" ht="14.1" customHeight="1">
      <c r="A1224" s="74">
        <v>1224</v>
      </c>
      <c r="B1224" s="300" t="s">
        <v>33</v>
      </c>
      <c r="C1224" s="300" t="s">
        <v>1103</v>
      </c>
      <c r="D1224" s="86" t="s">
        <v>495</v>
      </c>
      <c r="E1224" s="256" t="s">
        <v>1274</v>
      </c>
      <c r="F1224" s="86" t="s">
        <v>269</v>
      </c>
      <c r="G1224" s="86" t="s">
        <v>67</v>
      </c>
      <c r="H1224" s="70" t="s">
        <v>113</v>
      </c>
      <c r="I1224" s="249">
        <v>46.8</v>
      </c>
      <c r="J1224" s="331">
        <f t="shared" si="55"/>
        <v>120</v>
      </c>
      <c r="K1224" s="260">
        <v>120</v>
      </c>
      <c r="L1224" s="260"/>
      <c r="M1224" s="259" t="e">
        <f>IF(K1224="nio",0,IF(K1224&gt;0,K1224*I1224/O1224,0))*VLOOKUP(B1224,'2-Kosten per locatie'!$A$14:$C$21,3,FALSE)</f>
        <v>#DIV/0!</v>
      </c>
      <c r="N1224" s="259">
        <f>IF(L1224&gt;0,L1224*I1224/P1224,0)*VLOOKUP(B1224,'2-Kosten per locatie'!$A$14:$C$21,3,FALSE)</f>
        <v>0</v>
      </c>
      <c r="O1224" s="332">
        <f>IF(K1224="nio",0,IF(K1224&gt;0,VLOOKUP(G1224,'3-Productie normen'!A:L,VLOOKUP(K1224,'3-Productie normen'!$B$34:$C$41,2,FALSE),FALSE)))</f>
        <v>0</v>
      </c>
      <c r="P1224" s="332">
        <f t="shared" si="56"/>
        <v>0</v>
      </c>
      <c r="Q1224" s="333"/>
      <c r="S1224" s="334">
        <f t="shared" si="57"/>
        <v>5616</v>
      </c>
    </row>
    <row r="1225" spans="1:19" ht="14.1" customHeight="1">
      <c r="A1225" s="74">
        <v>1225</v>
      </c>
      <c r="B1225" s="300" t="s">
        <v>33</v>
      </c>
      <c r="C1225" s="300" t="s">
        <v>1103</v>
      </c>
      <c r="D1225" s="86" t="s">
        <v>495</v>
      </c>
      <c r="E1225" s="256" t="s">
        <v>1275</v>
      </c>
      <c r="F1225" s="86" t="s">
        <v>279</v>
      </c>
      <c r="G1225" s="86" t="s">
        <v>64</v>
      </c>
      <c r="H1225" s="70" t="s">
        <v>113</v>
      </c>
      <c r="I1225" s="249">
        <v>48.62</v>
      </c>
      <c r="J1225" s="331">
        <f t="shared" si="55"/>
        <v>120</v>
      </c>
      <c r="K1225" s="260">
        <v>120</v>
      </c>
      <c r="L1225" s="260"/>
      <c r="M1225" s="259" t="e">
        <f>IF(K1225="nio",0,IF(K1225&gt;0,K1225*I1225/O1225,0))*VLOOKUP(B1225,'2-Kosten per locatie'!$A$14:$C$21,3,FALSE)</f>
        <v>#DIV/0!</v>
      </c>
      <c r="N1225" s="259">
        <f>IF(L1225&gt;0,L1225*I1225/P1225,0)*VLOOKUP(B1225,'2-Kosten per locatie'!$A$14:$C$21,3,FALSE)</f>
        <v>0</v>
      </c>
      <c r="O1225" s="332">
        <f>IF(K1225="nio",0,IF(K1225&gt;0,VLOOKUP(G1225,'3-Productie normen'!A:L,VLOOKUP(K1225,'3-Productie normen'!$B$34:$C$41,2,FALSE),FALSE)))</f>
        <v>0</v>
      </c>
      <c r="P1225" s="332">
        <f t="shared" si="56"/>
        <v>0</v>
      </c>
      <c r="Q1225" s="333"/>
      <c r="S1225" s="334">
        <f t="shared" si="57"/>
        <v>5834.4</v>
      </c>
    </row>
    <row r="1226" spans="1:19" ht="14.1" customHeight="1">
      <c r="A1226" s="74">
        <v>1226</v>
      </c>
      <c r="B1226" s="300" t="s">
        <v>33</v>
      </c>
      <c r="C1226" s="300" t="s">
        <v>1103</v>
      </c>
      <c r="D1226" s="86" t="s">
        <v>495</v>
      </c>
      <c r="E1226" s="256" t="s">
        <v>1276</v>
      </c>
      <c r="F1226" s="86" t="s">
        <v>269</v>
      </c>
      <c r="G1226" s="86" t="s">
        <v>67</v>
      </c>
      <c r="H1226" s="70" t="s">
        <v>113</v>
      </c>
      <c r="I1226" s="249">
        <v>49.65</v>
      </c>
      <c r="J1226" s="331">
        <f t="shared" ref="J1226:J1289" si="58">SUM(K1226:L1226)</f>
        <v>120</v>
      </c>
      <c r="K1226" s="260">
        <v>120</v>
      </c>
      <c r="L1226" s="260"/>
      <c r="M1226" s="259" t="e">
        <f>IF(K1226="nio",0,IF(K1226&gt;0,K1226*I1226/O1226,0))*VLOOKUP(B1226,'2-Kosten per locatie'!$A$14:$C$21,3,FALSE)</f>
        <v>#DIV/0!</v>
      </c>
      <c r="N1226" s="259">
        <f>IF(L1226&gt;0,L1226*I1226/P1226,0)*VLOOKUP(B1226,'2-Kosten per locatie'!$A$14:$C$21,3,FALSE)</f>
        <v>0</v>
      </c>
      <c r="O1226" s="332">
        <f>IF(K1226="nio",0,IF(K1226&gt;0,VLOOKUP(G1226,'3-Productie normen'!A:L,VLOOKUP(K1226,'3-Productie normen'!$B$34:$C$41,2,FALSE),FALSE)))</f>
        <v>0</v>
      </c>
      <c r="P1226" s="332">
        <f t="shared" ref="P1226:P1289" si="59">IF(L1226&gt;0,O1226*$P$8,0)</f>
        <v>0</v>
      </c>
      <c r="Q1226" s="333"/>
      <c r="S1226" s="334">
        <f t="shared" si="57"/>
        <v>5958</v>
      </c>
    </row>
    <row r="1227" spans="1:19" ht="14.1" customHeight="1">
      <c r="A1227" s="74">
        <v>1227</v>
      </c>
      <c r="B1227" s="300" t="s">
        <v>33</v>
      </c>
      <c r="C1227" s="300" t="s">
        <v>1103</v>
      </c>
      <c r="D1227" s="86" t="s">
        <v>495</v>
      </c>
      <c r="E1227" s="256" t="s">
        <v>1277</v>
      </c>
      <c r="F1227" s="86" t="s">
        <v>269</v>
      </c>
      <c r="G1227" s="86" t="s">
        <v>67</v>
      </c>
      <c r="H1227" s="70" t="s">
        <v>113</v>
      </c>
      <c r="I1227" s="249">
        <v>54.48</v>
      </c>
      <c r="J1227" s="331">
        <f t="shared" si="58"/>
        <v>120</v>
      </c>
      <c r="K1227" s="260">
        <v>120</v>
      </c>
      <c r="L1227" s="260"/>
      <c r="M1227" s="259" t="e">
        <f>IF(K1227="nio",0,IF(K1227&gt;0,K1227*I1227/O1227,0))*VLOOKUP(B1227,'2-Kosten per locatie'!$A$14:$C$21,3,FALSE)</f>
        <v>#DIV/0!</v>
      </c>
      <c r="N1227" s="259">
        <f>IF(L1227&gt;0,L1227*I1227/P1227,0)*VLOOKUP(B1227,'2-Kosten per locatie'!$A$14:$C$21,3,FALSE)</f>
        <v>0</v>
      </c>
      <c r="O1227" s="332">
        <f>IF(K1227="nio",0,IF(K1227&gt;0,VLOOKUP(G1227,'3-Productie normen'!A:L,VLOOKUP(K1227,'3-Productie normen'!$B$34:$C$41,2,FALSE),FALSE)))</f>
        <v>0</v>
      </c>
      <c r="P1227" s="332">
        <f t="shared" si="59"/>
        <v>0</v>
      </c>
      <c r="Q1227" s="333"/>
      <c r="S1227" s="334">
        <f t="shared" si="57"/>
        <v>6537.5999999999995</v>
      </c>
    </row>
    <row r="1228" spans="1:19" ht="14.1" customHeight="1">
      <c r="A1228" s="74">
        <v>1228</v>
      </c>
      <c r="B1228" s="300" t="s">
        <v>33</v>
      </c>
      <c r="C1228" s="300" t="s">
        <v>1103</v>
      </c>
      <c r="D1228" s="86" t="s">
        <v>495</v>
      </c>
      <c r="E1228" s="256" t="s">
        <v>1278</v>
      </c>
      <c r="F1228" s="86" t="s">
        <v>269</v>
      </c>
      <c r="G1228" s="86" t="s">
        <v>67</v>
      </c>
      <c r="H1228" s="70" t="s">
        <v>113</v>
      </c>
      <c r="I1228" s="249">
        <v>54.45</v>
      </c>
      <c r="J1228" s="331">
        <f t="shared" si="58"/>
        <v>120</v>
      </c>
      <c r="K1228" s="260">
        <v>120</v>
      </c>
      <c r="L1228" s="260"/>
      <c r="M1228" s="259" t="e">
        <f>IF(K1228="nio",0,IF(K1228&gt;0,K1228*I1228/O1228,0))*VLOOKUP(B1228,'2-Kosten per locatie'!$A$14:$C$21,3,FALSE)</f>
        <v>#DIV/0!</v>
      </c>
      <c r="N1228" s="259">
        <f>IF(L1228&gt;0,L1228*I1228/P1228,0)*VLOOKUP(B1228,'2-Kosten per locatie'!$A$14:$C$21,3,FALSE)</f>
        <v>0</v>
      </c>
      <c r="O1228" s="332">
        <f>IF(K1228="nio",0,IF(K1228&gt;0,VLOOKUP(G1228,'3-Productie normen'!A:L,VLOOKUP(K1228,'3-Productie normen'!$B$34:$C$41,2,FALSE),FALSE)))</f>
        <v>0</v>
      </c>
      <c r="P1228" s="332">
        <f t="shared" si="59"/>
        <v>0</v>
      </c>
      <c r="Q1228" s="333"/>
      <c r="S1228" s="334">
        <f t="shared" si="57"/>
        <v>6534</v>
      </c>
    </row>
    <row r="1229" spans="1:19" ht="14.1" customHeight="1">
      <c r="A1229" s="74">
        <v>1229</v>
      </c>
      <c r="B1229" s="300" t="s">
        <v>33</v>
      </c>
      <c r="C1229" s="300" t="s">
        <v>1103</v>
      </c>
      <c r="D1229" s="86" t="s">
        <v>495</v>
      </c>
      <c r="E1229" s="256" t="s">
        <v>1279</v>
      </c>
      <c r="F1229" s="86" t="s">
        <v>122</v>
      </c>
      <c r="G1229" s="86" t="s">
        <v>59</v>
      </c>
      <c r="H1229" s="70" t="s">
        <v>113</v>
      </c>
      <c r="I1229" s="249">
        <v>94.79</v>
      </c>
      <c r="J1229" s="331">
        <f t="shared" si="58"/>
        <v>200</v>
      </c>
      <c r="K1229" s="260">
        <v>200</v>
      </c>
      <c r="L1229" s="260"/>
      <c r="M1229" s="259" t="e">
        <f>IF(K1229="nio",0,IF(K1229&gt;0,K1229*I1229/O1229,0))*VLOOKUP(B1229,'2-Kosten per locatie'!$A$14:$C$21,3,FALSE)</f>
        <v>#DIV/0!</v>
      </c>
      <c r="N1229" s="259">
        <f>IF(L1229&gt;0,L1229*I1229/P1229,0)*VLOOKUP(B1229,'2-Kosten per locatie'!$A$14:$C$21,3,FALSE)</f>
        <v>0</v>
      </c>
      <c r="O1229" s="332">
        <f>IF(K1229="nio",0,IF(K1229&gt;0,VLOOKUP(G1229,'3-Productie normen'!A:L,VLOOKUP(K1229,'3-Productie normen'!$B$34:$C$41,2,FALSE),FALSE)))</f>
        <v>0</v>
      </c>
      <c r="P1229" s="332">
        <f t="shared" si="59"/>
        <v>0</v>
      </c>
      <c r="Q1229" s="333"/>
      <c r="S1229" s="334">
        <f t="shared" si="57"/>
        <v>18958</v>
      </c>
    </row>
    <row r="1230" spans="1:19" ht="14.1" customHeight="1">
      <c r="A1230" s="74">
        <v>1230</v>
      </c>
      <c r="B1230" s="300" t="s">
        <v>33</v>
      </c>
      <c r="C1230" s="300" t="s">
        <v>1103</v>
      </c>
      <c r="D1230" s="86" t="s">
        <v>495</v>
      </c>
      <c r="E1230" s="256" t="s">
        <v>1279</v>
      </c>
      <c r="F1230" s="86" t="s">
        <v>122</v>
      </c>
      <c r="G1230" s="86" t="s">
        <v>59</v>
      </c>
      <c r="H1230" s="70" t="s">
        <v>113</v>
      </c>
      <c r="I1230" s="249">
        <v>63.81</v>
      </c>
      <c r="J1230" s="331">
        <f t="shared" si="58"/>
        <v>200</v>
      </c>
      <c r="K1230" s="260">
        <v>200</v>
      </c>
      <c r="L1230" s="260"/>
      <c r="M1230" s="259" t="e">
        <f>IF(K1230="nio",0,IF(K1230&gt;0,K1230*I1230/O1230,0))*VLOOKUP(B1230,'2-Kosten per locatie'!$A$14:$C$21,3,FALSE)</f>
        <v>#DIV/0!</v>
      </c>
      <c r="N1230" s="259">
        <f>IF(L1230&gt;0,L1230*I1230/P1230,0)*VLOOKUP(B1230,'2-Kosten per locatie'!$A$14:$C$21,3,FALSE)</f>
        <v>0</v>
      </c>
      <c r="O1230" s="332">
        <f>IF(K1230="nio",0,IF(K1230&gt;0,VLOOKUP(G1230,'3-Productie normen'!A:L,VLOOKUP(K1230,'3-Productie normen'!$B$34:$C$41,2,FALSE),FALSE)))</f>
        <v>0</v>
      </c>
      <c r="P1230" s="332">
        <f t="shared" si="59"/>
        <v>0</v>
      </c>
      <c r="Q1230" s="333"/>
      <c r="S1230" s="334">
        <f t="shared" si="57"/>
        <v>12762</v>
      </c>
    </row>
    <row r="1231" spans="1:19" ht="14.1" customHeight="1">
      <c r="A1231" s="74">
        <v>1231</v>
      </c>
      <c r="B1231" s="300" t="s">
        <v>33</v>
      </c>
      <c r="C1231" s="300" t="s">
        <v>1103</v>
      </c>
      <c r="D1231" s="86" t="s">
        <v>495</v>
      </c>
      <c r="E1231" s="256" t="s">
        <v>1280</v>
      </c>
      <c r="F1231" s="86" t="s">
        <v>267</v>
      </c>
      <c r="G1231" s="86" t="s">
        <v>76</v>
      </c>
      <c r="H1231" s="70" t="s">
        <v>113</v>
      </c>
      <c r="I1231" s="249">
        <v>7.65</v>
      </c>
      <c r="J1231" s="331">
        <f t="shared" si="58"/>
        <v>0</v>
      </c>
      <c r="K1231" s="260" t="s">
        <v>120</v>
      </c>
      <c r="L1231" s="260"/>
      <c r="M1231" s="259">
        <f>IF(K1231="nio",0,IF(K1231&gt;0,K1231*I1231/O1231,0))*VLOOKUP(B1231,'2-Kosten per locatie'!$A$14:$C$21,3,FALSE)</f>
        <v>0</v>
      </c>
      <c r="N1231" s="259">
        <f>IF(L1231&gt;0,L1231*I1231/P1231,0)*VLOOKUP(B1231,'2-Kosten per locatie'!$A$14:$C$21,3,FALSE)</f>
        <v>0</v>
      </c>
      <c r="O1231" s="332">
        <f>IF(K1231="nio",0,IF(K1231&gt;0,VLOOKUP(G1231,'3-Productie normen'!A:L,VLOOKUP(K1231,'3-Productie normen'!$B$34:$C$41,2,FALSE),FALSE)))</f>
        <v>0</v>
      </c>
      <c r="P1231" s="332">
        <f t="shared" si="59"/>
        <v>0</v>
      </c>
      <c r="Q1231" s="333"/>
      <c r="S1231" s="334">
        <f t="shared" si="57"/>
        <v>0</v>
      </c>
    </row>
    <row r="1232" spans="1:19" ht="14.1" customHeight="1">
      <c r="A1232" s="74">
        <v>1232</v>
      </c>
      <c r="B1232" s="300" t="s">
        <v>33</v>
      </c>
      <c r="C1232" s="300" t="s">
        <v>1103</v>
      </c>
      <c r="D1232" s="86" t="s">
        <v>495</v>
      </c>
      <c r="E1232" s="256" t="s">
        <v>1281</v>
      </c>
      <c r="F1232" s="86" t="s">
        <v>1132</v>
      </c>
      <c r="G1232" s="86" t="s">
        <v>62</v>
      </c>
      <c r="H1232" s="86" t="s">
        <v>110</v>
      </c>
      <c r="I1232" s="249">
        <v>2.84</v>
      </c>
      <c r="J1232" s="331">
        <f t="shared" si="58"/>
        <v>120</v>
      </c>
      <c r="K1232" s="260">
        <v>120</v>
      </c>
      <c r="L1232" s="260"/>
      <c r="M1232" s="259" t="e">
        <f>IF(K1232="nio",0,IF(K1232&gt;0,K1232*I1232/O1232,0))*VLOOKUP(B1232,'2-Kosten per locatie'!$A$14:$C$21,3,FALSE)</f>
        <v>#DIV/0!</v>
      </c>
      <c r="N1232" s="259">
        <f>IF(L1232&gt;0,L1232*I1232/P1232,0)*VLOOKUP(B1232,'2-Kosten per locatie'!$A$14:$C$21,3,FALSE)</f>
        <v>0</v>
      </c>
      <c r="O1232" s="332">
        <f>IF(K1232="nio",0,IF(K1232&gt;0,VLOOKUP(G1232,'3-Productie normen'!A:L,VLOOKUP(K1232,'3-Productie normen'!$B$34:$C$41,2,FALSE),FALSE)))</f>
        <v>0</v>
      </c>
      <c r="P1232" s="332">
        <f t="shared" si="59"/>
        <v>0</v>
      </c>
      <c r="Q1232" s="333"/>
      <c r="S1232" s="334">
        <f t="shared" si="57"/>
        <v>340.79999999999995</v>
      </c>
    </row>
    <row r="1233" spans="1:19" ht="14.1" customHeight="1">
      <c r="A1233" s="74">
        <v>1233</v>
      </c>
      <c r="B1233" s="300" t="s">
        <v>33</v>
      </c>
      <c r="C1233" s="300" t="s">
        <v>1103</v>
      </c>
      <c r="D1233" s="86" t="s">
        <v>495</v>
      </c>
      <c r="E1233" s="256" t="s">
        <v>1282</v>
      </c>
      <c r="F1233" s="86" t="s">
        <v>1134</v>
      </c>
      <c r="G1233" s="86" t="s">
        <v>59</v>
      </c>
      <c r="H1233" s="70" t="s">
        <v>113</v>
      </c>
      <c r="I1233" s="249">
        <v>17.16</v>
      </c>
      <c r="J1233" s="331">
        <f t="shared" si="58"/>
        <v>7</v>
      </c>
      <c r="K1233" s="260">
        <v>7</v>
      </c>
      <c r="L1233" s="260"/>
      <c r="M1233" s="259" t="e">
        <f>IF(K1233="nio",0,IF(K1233&gt;0,K1233*I1233/O1233,0))*VLOOKUP(B1233,'2-Kosten per locatie'!$A$14:$C$21,3,FALSE)</f>
        <v>#DIV/0!</v>
      </c>
      <c r="N1233" s="259">
        <f>IF(L1233&gt;0,L1233*I1233/P1233,0)*VLOOKUP(B1233,'2-Kosten per locatie'!$A$14:$C$21,3,FALSE)</f>
        <v>0</v>
      </c>
      <c r="O1233" s="332">
        <f>IF(K1233="nio",0,IF(K1233&gt;0,VLOOKUP(G1233,'3-Productie normen'!A:L,VLOOKUP(K1233,'3-Productie normen'!$B$34:$C$41,2,FALSE),FALSE)))</f>
        <v>0</v>
      </c>
      <c r="P1233" s="332">
        <f t="shared" si="59"/>
        <v>0</v>
      </c>
      <c r="Q1233" s="333"/>
      <c r="S1233" s="334">
        <f t="shared" si="57"/>
        <v>120.12</v>
      </c>
    </row>
    <row r="1234" spans="1:19" ht="14.1" customHeight="1">
      <c r="A1234" s="74">
        <v>1234</v>
      </c>
      <c r="B1234" s="300" t="s">
        <v>33</v>
      </c>
      <c r="C1234" s="300" t="s">
        <v>1103</v>
      </c>
      <c r="D1234" s="86" t="s">
        <v>495</v>
      </c>
      <c r="E1234" s="256" t="s">
        <v>1282</v>
      </c>
      <c r="F1234" s="86" t="s">
        <v>194</v>
      </c>
      <c r="G1234" s="86" t="s">
        <v>65</v>
      </c>
      <c r="H1234" s="70" t="s">
        <v>113</v>
      </c>
      <c r="I1234" s="249">
        <v>60.45</v>
      </c>
      <c r="J1234" s="331">
        <f t="shared" si="58"/>
        <v>120</v>
      </c>
      <c r="K1234" s="260">
        <v>120</v>
      </c>
      <c r="L1234" s="260"/>
      <c r="M1234" s="259" t="e">
        <f>IF(K1234="nio",0,IF(K1234&gt;0,K1234*I1234/O1234,0))*VLOOKUP(B1234,'2-Kosten per locatie'!$A$14:$C$21,3,FALSE)</f>
        <v>#DIV/0!</v>
      </c>
      <c r="N1234" s="259">
        <f>IF(L1234&gt;0,L1234*I1234/P1234,0)*VLOOKUP(B1234,'2-Kosten per locatie'!$A$14:$C$21,3,FALSE)</f>
        <v>0</v>
      </c>
      <c r="O1234" s="332">
        <f>IF(K1234="nio",0,IF(K1234&gt;0,VLOOKUP(G1234,'3-Productie normen'!A:L,VLOOKUP(K1234,'3-Productie normen'!$B$34:$C$41,2,FALSE),FALSE)))</f>
        <v>0</v>
      </c>
      <c r="P1234" s="332">
        <f t="shared" si="59"/>
        <v>0</v>
      </c>
      <c r="Q1234" s="333"/>
      <c r="S1234" s="334">
        <f t="shared" si="57"/>
        <v>7254</v>
      </c>
    </row>
    <row r="1235" spans="1:19" ht="14.1" customHeight="1">
      <c r="A1235" s="74">
        <v>1235</v>
      </c>
      <c r="B1235" s="300" t="s">
        <v>33</v>
      </c>
      <c r="C1235" s="300" t="s">
        <v>1103</v>
      </c>
      <c r="D1235" s="86" t="s">
        <v>495</v>
      </c>
      <c r="E1235" s="256" t="s">
        <v>1283</v>
      </c>
      <c r="F1235" s="86" t="s">
        <v>279</v>
      </c>
      <c r="G1235" s="86" t="s">
        <v>64</v>
      </c>
      <c r="H1235" s="70" t="s">
        <v>113</v>
      </c>
      <c r="I1235" s="249">
        <v>51.8</v>
      </c>
      <c r="J1235" s="331">
        <f t="shared" si="58"/>
        <v>120</v>
      </c>
      <c r="K1235" s="260">
        <v>120</v>
      </c>
      <c r="L1235" s="260"/>
      <c r="M1235" s="259" t="e">
        <f>IF(K1235="nio",0,IF(K1235&gt;0,K1235*I1235/O1235,0))*VLOOKUP(B1235,'2-Kosten per locatie'!$A$14:$C$21,3,FALSE)</f>
        <v>#DIV/0!</v>
      </c>
      <c r="N1235" s="259">
        <f>IF(L1235&gt;0,L1235*I1235/P1235,0)*VLOOKUP(B1235,'2-Kosten per locatie'!$A$14:$C$21,3,FALSE)</f>
        <v>0</v>
      </c>
      <c r="O1235" s="332">
        <f>IF(K1235="nio",0,IF(K1235&gt;0,VLOOKUP(G1235,'3-Productie normen'!A:L,VLOOKUP(K1235,'3-Productie normen'!$B$34:$C$41,2,FALSE),FALSE)))</f>
        <v>0</v>
      </c>
      <c r="P1235" s="332">
        <f t="shared" si="59"/>
        <v>0</v>
      </c>
      <c r="Q1235" s="333"/>
      <c r="S1235" s="334">
        <f t="shared" si="57"/>
        <v>6216</v>
      </c>
    </row>
    <row r="1236" spans="1:19" ht="14.1" customHeight="1">
      <c r="A1236" s="74">
        <v>1236</v>
      </c>
      <c r="B1236" s="300" t="s">
        <v>33</v>
      </c>
      <c r="C1236" s="300" t="s">
        <v>1103</v>
      </c>
      <c r="D1236" s="86" t="s">
        <v>495</v>
      </c>
      <c r="E1236" s="256" t="s">
        <v>1284</v>
      </c>
      <c r="F1236" s="86" t="s">
        <v>269</v>
      </c>
      <c r="G1236" s="86" t="s">
        <v>67</v>
      </c>
      <c r="H1236" s="70" t="s">
        <v>113</v>
      </c>
      <c r="I1236" s="249">
        <v>51.52</v>
      </c>
      <c r="J1236" s="331">
        <f t="shared" si="58"/>
        <v>120</v>
      </c>
      <c r="K1236" s="260">
        <v>120</v>
      </c>
      <c r="L1236" s="260"/>
      <c r="M1236" s="259" t="e">
        <f>IF(K1236="nio",0,IF(K1236&gt;0,K1236*I1236/O1236,0))*VLOOKUP(B1236,'2-Kosten per locatie'!$A$14:$C$21,3,FALSE)</f>
        <v>#DIV/0!</v>
      </c>
      <c r="N1236" s="259">
        <f>IF(L1236&gt;0,L1236*I1236/P1236,0)*VLOOKUP(B1236,'2-Kosten per locatie'!$A$14:$C$21,3,FALSE)</f>
        <v>0</v>
      </c>
      <c r="O1236" s="332">
        <f>IF(K1236="nio",0,IF(K1236&gt;0,VLOOKUP(G1236,'3-Productie normen'!A:L,VLOOKUP(K1236,'3-Productie normen'!$B$34:$C$41,2,FALSE),FALSE)))</f>
        <v>0</v>
      </c>
      <c r="P1236" s="332">
        <f t="shared" si="59"/>
        <v>0</v>
      </c>
      <c r="Q1236" s="333"/>
      <c r="S1236" s="334">
        <f t="shared" si="57"/>
        <v>6182.4000000000005</v>
      </c>
    </row>
    <row r="1237" spans="1:19" ht="14.1" customHeight="1">
      <c r="A1237" s="74">
        <v>1237</v>
      </c>
      <c r="B1237" s="300" t="s">
        <v>33</v>
      </c>
      <c r="C1237" s="300" t="s">
        <v>1103</v>
      </c>
      <c r="D1237" s="86" t="s">
        <v>495</v>
      </c>
      <c r="E1237" s="256" t="s">
        <v>1285</v>
      </c>
      <c r="F1237" s="86" t="s">
        <v>135</v>
      </c>
      <c r="G1237" s="86" t="s">
        <v>70</v>
      </c>
      <c r="H1237" s="70" t="s">
        <v>113</v>
      </c>
      <c r="I1237" s="249">
        <v>9.51</v>
      </c>
      <c r="J1237" s="331">
        <f t="shared" si="58"/>
        <v>120</v>
      </c>
      <c r="K1237" s="260">
        <v>120</v>
      </c>
      <c r="L1237" s="260"/>
      <c r="M1237" s="259" t="e">
        <f>IF(K1237="nio",0,IF(K1237&gt;0,K1237*I1237/O1237,0))*VLOOKUP(B1237,'2-Kosten per locatie'!$A$14:$C$21,3,FALSE)</f>
        <v>#DIV/0!</v>
      </c>
      <c r="N1237" s="259">
        <f>IF(L1237&gt;0,L1237*I1237/P1237,0)*VLOOKUP(B1237,'2-Kosten per locatie'!$A$14:$C$21,3,FALSE)</f>
        <v>0</v>
      </c>
      <c r="O1237" s="332">
        <f>IF(K1237="nio",0,IF(K1237&gt;0,VLOOKUP(G1237,'3-Productie normen'!A:L,VLOOKUP(K1237,'3-Productie normen'!$B$34:$C$41,2,FALSE),FALSE)))</f>
        <v>0</v>
      </c>
      <c r="P1237" s="332">
        <f t="shared" si="59"/>
        <v>0</v>
      </c>
      <c r="Q1237" s="333"/>
      <c r="S1237" s="334">
        <f t="shared" si="57"/>
        <v>1141.2</v>
      </c>
    </row>
    <row r="1238" spans="1:19" ht="14.1" customHeight="1">
      <c r="A1238" s="74">
        <v>1238</v>
      </c>
      <c r="B1238" s="300" t="s">
        <v>33</v>
      </c>
      <c r="C1238" s="300" t="s">
        <v>1103</v>
      </c>
      <c r="D1238" s="86" t="s">
        <v>495</v>
      </c>
      <c r="E1238" s="256" t="s">
        <v>1286</v>
      </c>
      <c r="F1238" s="86" t="s">
        <v>126</v>
      </c>
      <c r="G1238" s="86" t="s">
        <v>69</v>
      </c>
      <c r="H1238" s="70" t="s">
        <v>113</v>
      </c>
      <c r="I1238" s="249">
        <v>18.62</v>
      </c>
      <c r="J1238" s="331">
        <f t="shared" si="58"/>
        <v>200</v>
      </c>
      <c r="K1238" s="260">
        <v>200</v>
      </c>
      <c r="L1238" s="260"/>
      <c r="M1238" s="259" t="e">
        <f>IF(K1238="nio",0,IF(K1238&gt;0,K1238*I1238/O1238,0))*VLOOKUP(B1238,'2-Kosten per locatie'!$A$14:$C$21,3,FALSE)</f>
        <v>#DIV/0!</v>
      </c>
      <c r="N1238" s="259">
        <f>IF(L1238&gt;0,L1238*I1238/P1238,0)*VLOOKUP(B1238,'2-Kosten per locatie'!$A$14:$C$21,3,FALSE)</f>
        <v>0</v>
      </c>
      <c r="O1238" s="332">
        <f>IF(K1238="nio",0,IF(K1238&gt;0,VLOOKUP(G1238,'3-Productie normen'!A:L,VLOOKUP(K1238,'3-Productie normen'!$B$34:$C$41,2,FALSE),FALSE)))</f>
        <v>0</v>
      </c>
      <c r="P1238" s="332">
        <f t="shared" si="59"/>
        <v>0</v>
      </c>
      <c r="Q1238" s="333"/>
      <c r="S1238" s="334">
        <f t="shared" si="57"/>
        <v>3724</v>
      </c>
    </row>
    <row r="1239" spans="1:19" ht="14.1" customHeight="1">
      <c r="A1239" s="74">
        <v>1239</v>
      </c>
      <c r="B1239" s="300" t="s">
        <v>33</v>
      </c>
      <c r="C1239" s="300" t="s">
        <v>1103</v>
      </c>
      <c r="D1239" s="86" t="s">
        <v>495</v>
      </c>
      <c r="E1239" s="256" t="s">
        <v>1287</v>
      </c>
      <c r="F1239" s="86" t="s">
        <v>185</v>
      </c>
      <c r="G1239" s="86" t="s">
        <v>74</v>
      </c>
      <c r="H1239" s="70" t="s">
        <v>113</v>
      </c>
      <c r="I1239" s="249">
        <v>5.66</v>
      </c>
      <c r="J1239" s="331">
        <f t="shared" si="58"/>
        <v>0</v>
      </c>
      <c r="K1239" s="260" t="s">
        <v>120</v>
      </c>
      <c r="L1239" s="260"/>
      <c r="M1239" s="259">
        <f>IF(K1239="nio",0,IF(K1239&gt;0,K1239*I1239/O1239,0))*VLOOKUP(B1239,'2-Kosten per locatie'!$A$14:$C$21,3,FALSE)</f>
        <v>0</v>
      </c>
      <c r="N1239" s="259">
        <f>IF(L1239&gt;0,L1239*I1239/P1239,0)*VLOOKUP(B1239,'2-Kosten per locatie'!$A$14:$C$21,3,FALSE)</f>
        <v>0</v>
      </c>
      <c r="O1239" s="332">
        <f>IF(K1239="nio",0,IF(K1239&gt;0,VLOOKUP(G1239,'3-Productie normen'!A:L,VLOOKUP(K1239,'3-Productie normen'!$B$34:$C$41,2,FALSE),FALSE)))</f>
        <v>0</v>
      </c>
      <c r="P1239" s="332">
        <f t="shared" si="59"/>
        <v>0</v>
      </c>
      <c r="Q1239" s="333"/>
      <c r="S1239" s="334">
        <f t="shared" si="57"/>
        <v>0</v>
      </c>
    </row>
    <row r="1240" spans="1:19" ht="14.1" customHeight="1">
      <c r="A1240" s="74">
        <v>1240</v>
      </c>
      <c r="B1240" s="300" t="s">
        <v>33</v>
      </c>
      <c r="C1240" s="300" t="s">
        <v>1103</v>
      </c>
      <c r="D1240" s="86" t="s">
        <v>495</v>
      </c>
      <c r="E1240" s="256" t="s">
        <v>1288</v>
      </c>
      <c r="F1240" s="86" t="s">
        <v>269</v>
      </c>
      <c r="G1240" s="86" t="s">
        <v>67</v>
      </c>
      <c r="H1240" s="70" t="s">
        <v>113</v>
      </c>
      <c r="I1240" s="249">
        <v>98.94</v>
      </c>
      <c r="J1240" s="331">
        <f t="shared" si="58"/>
        <v>120</v>
      </c>
      <c r="K1240" s="260">
        <v>120</v>
      </c>
      <c r="L1240" s="260"/>
      <c r="M1240" s="259" t="e">
        <f>IF(K1240="nio",0,IF(K1240&gt;0,K1240*I1240/O1240,0))*VLOOKUP(B1240,'2-Kosten per locatie'!$A$14:$C$21,3,FALSE)</f>
        <v>#DIV/0!</v>
      </c>
      <c r="N1240" s="259">
        <f>IF(L1240&gt;0,L1240*I1240/P1240,0)*VLOOKUP(B1240,'2-Kosten per locatie'!$A$14:$C$21,3,FALSE)</f>
        <v>0</v>
      </c>
      <c r="O1240" s="332">
        <f>IF(K1240="nio",0,IF(K1240&gt;0,VLOOKUP(G1240,'3-Productie normen'!A:L,VLOOKUP(K1240,'3-Productie normen'!$B$34:$C$41,2,FALSE),FALSE)))</f>
        <v>0</v>
      </c>
      <c r="P1240" s="332">
        <f t="shared" si="59"/>
        <v>0</v>
      </c>
      <c r="Q1240" s="333"/>
      <c r="S1240" s="334">
        <f t="shared" si="57"/>
        <v>11872.8</v>
      </c>
    </row>
    <row r="1241" spans="1:19" ht="14.1" customHeight="1">
      <c r="A1241" s="74">
        <v>1241</v>
      </c>
      <c r="B1241" s="300" t="s">
        <v>33</v>
      </c>
      <c r="C1241" s="300" t="s">
        <v>1103</v>
      </c>
      <c r="D1241" s="86" t="s">
        <v>495</v>
      </c>
      <c r="E1241" s="256" t="s">
        <v>1289</v>
      </c>
      <c r="F1241" s="86" t="s">
        <v>122</v>
      </c>
      <c r="G1241" s="86" t="s">
        <v>59</v>
      </c>
      <c r="H1241" s="70" t="s">
        <v>113</v>
      </c>
      <c r="I1241" s="249">
        <v>46.44</v>
      </c>
      <c r="J1241" s="331">
        <f t="shared" si="58"/>
        <v>200</v>
      </c>
      <c r="K1241" s="260">
        <v>200</v>
      </c>
      <c r="L1241" s="260"/>
      <c r="M1241" s="259" t="e">
        <f>IF(K1241="nio",0,IF(K1241&gt;0,K1241*I1241/O1241,0))*VLOOKUP(B1241,'2-Kosten per locatie'!$A$14:$C$21,3,FALSE)</f>
        <v>#DIV/0!</v>
      </c>
      <c r="N1241" s="259">
        <f>IF(L1241&gt;0,L1241*I1241/P1241,0)*VLOOKUP(B1241,'2-Kosten per locatie'!$A$14:$C$21,3,FALSE)</f>
        <v>0</v>
      </c>
      <c r="O1241" s="332">
        <f>IF(K1241="nio",0,IF(K1241&gt;0,VLOOKUP(G1241,'3-Productie normen'!A:L,VLOOKUP(K1241,'3-Productie normen'!$B$34:$C$41,2,FALSE),FALSE)))</f>
        <v>0</v>
      </c>
      <c r="P1241" s="332">
        <f t="shared" si="59"/>
        <v>0</v>
      </c>
      <c r="Q1241" s="333"/>
      <c r="S1241" s="334">
        <f t="shared" si="57"/>
        <v>9288</v>
      </c>
    </row>
    <row r="1242" spans="1:19" ht="14.1" customHeight="1">
      <c r="A1242" s="74">
        <v>1242</v>
      </c>
      <c r="B1242" s="300" t="s">
        <v>33</v>
      </c>
      <c r="C1242" s="300" t="s">
        <v>1103</v>
      </c>
      <c r="D1242" s="86" t="s">
        <v>495</v>
      </c>
      <c r="E1242" s="256" t="s">
        <v>1290</v>
      </c>
      <c r="F1242" s="86" t="s">
        <v>194</v>
      </c>
      <c r="G1242" s="86" t="s">
        <v>65</v>
      </c>
      <c r="H1242" s="70" t="s">
        <v>113</v>
      </c>
      <c r="I1242" s="249">
        <v>56.92</v>
      </c>
      <c r="J1242" s="331">
        <f t="shared" si="58"/>
        <v>120</v>
      </c>
      <c r="K1242" s="260">
        <v>120</v>
      </c>
      <c r="L1242" s="260"/>
      <c r="M1242" s="259" t="e">
        <f>IF(K1242="nio",0,IF(K1242&gt;0,K1242*I1242/O1242,0))*VLOOKUP(B1242,'2-Kosten per locatie'!$A$14:$C$21,3,FALSE)</f>
        <v>#DIV/0!</v>
      </c>
      <c r="N1242" s="259">
        <f>IF(L1242&gt;0,L1242*I1242/P1242,0)*VLOOKUP(B1242,'2-Kosten per locatie'!$A$14:$C$21,3,FALSE)</f>
        <v>0</v>
      </c>
      <c r="O1242" s="332">
        <f>IF(K1242="nio",0,IF(K1242&gt;0,VLOOKUP(G1242,'3-Productie normen'!A:L,VLOOKUP(K1242,'3-Productie normen'!$B$34:$C$41,2,FALSE),FALSE)))</f>
        <v>0</v>
      </c>
      <c r="P1242" s="332">
        <f t="shared" si="59"/>
        <v>0</v>
      </c>
      <c r="Q1242" s="333"/>
      <c r="S1242" s="334">
        <f t="shared" si="57"/>
        <v>6830.4000000000005</v>
      </c>
    </row>
    <row r="1243" spans="1:19" ht="14.1" customHeight="1">
      <c r="A1243" s="74">
        <v>1243</v>
      </c>
      <c r="B1243" s="300" t="s">
        <v>33</v>
      </c>
      <c r="C1243" s="300" t="s">
        <v>1103</v>
      </c>
      <c r="D1243" s="86" t="s">
        <v>495</v>
      </c>
      <c r="E1243" s="256" t="s">
        <v>1291</v>
      </c>
      <c r="F1243" s="86" t="s">
        <v>279</v>
      </c>
      <c r="G1243" s="86" t="s">
        <v>64</v>
      </c>
      <c r="H1243" s="70" t="s">
        <v>113</v>
      </c>
      <c r="I1243" s="249">
        <v>50.02</v>
      </c>
      <c r="J1243" s="331">
        <f t="shared" si="58"/>
        <v>120</v>
      </c>
      <c r="K1243" s="260">
        <v>120</v>
      </c>
      <c r="L1243" s="260"/>
      <c r="M1243" s="259" t="e">
        <f>IF(K1243="nio",0,IF(K1243&gt;0,K1243*I1243/O1243,0))*VLOOKUP(B1243,'2-Kosten per locatie'!$A$14:$C$21,3,FALSE)</f>
        <v>#DIV/0!</v>
      </c>
      <c r="N1243" s="259">
        <f>IF(L1243&gt;0,L1243*I1243/P1243,0)*VLOOKUP(B1243,'2-Kosten per locatie'!$A$14:$C$21,3,FALSE)</f>
        <v>0</v>
      </c>
      <c r="O1243" s="332">
        <f>IF(K1243="nio",0,IF(K1243&gt;0,VLOOKUP(G1243,'3-Productie normen'!A:L,VLOOKUP(K1243,'3-Productie normen'!$B$34:$C$41,2,FALSE),FALSE)))</f>
        <v>0</v>
      </c>
      <c r="P1243" s="332">
        <f t="shared" si="59"/>
        <v>0</v>
      </c>
      <c r="Q1243" s="333"/>
      <c r="S1243" s="334">
        <f t="shared" si="57"/>
        <v>6002.4000000000005</v>
      </c>
    </row>
    <row r="1244" spans="1:19" ht="14.1" customHeight="1">
      <c r="A1244" s="74">
        <v>1244</v>
      </c>
      <c r="B1244" s="300" t="s">
        <v>33</v>
      </c>
      <c r="C1244" s="300" t="s">
        <v>1103</v>
      </c>
      <c r="D1244" s="86" t="s">
        <v>495</v>
      </c>
      <c r="E1244" s="256" t="s">
        <v>1292</v>
      </c>
      <c r="F1244" s="86" t="s">
        <v>144</v>
      </c>
      <c r="G1244" s="86" t="s">
        <v>61</v>
      </c>
      <c r="H1244" s="86" t="s">
        <v>145</v>
      </c>
      <c r="I1244" s="249">
        <v>11.24</v>
      </c>
      <c r="J1244" s="331">
        <f t="shared" si="58"/>
        <v>400</v>
      </c>
      <c r="K1244" s="260">
        <v>200</v>
      </c>
      <c r="L1244" s="260">
        <v>200</v>
      </c>
      <c r="M1244" s="259" t="e">
        <f>IF(K1244="nio",0,IF(K1244&gt;0,K1244*I1244/O1244,0))*VLOOKUP(B1244,'2-Kosten per locatie'!$A$14:$C$21,3,FALSE)</f>
        <v>#DIV/0!</v>
      </c>
      <c r="N1244" s="259" t="e">
        <f>IF(L1244&gt;0,L1244*I1244/P1244,0)*VLOOKUP(B1244,'2-Kosten per locatie'!$A$14:$C$21,3,FALSE)</f>
        <v>#DIV/0!</v>
      </c>
      <c r="O1244" s="332">
        <f>IF(K1244="nio",0,IF(K1244&gt;0,VLOOKUP(G1244,'3-Productie normen'!A:L,VLOOKUP(K1244,'3-Productie normen'!$B$34:$C$41,2,FALSE),FALSE)))</f>
        <v>0</v>
      </c>
      <c r="P1244" s="332">
        <f t="shared" si="59"/>
        <v>0</v>
      </c>
      <c r="Q1244" s="333"/>
      <c r="S1244" s="334">
        <f t="shared" si="57"/>
        <v>4496</v>
      </c>
    </row>
    <row r="1245" spans="1:19" ht="14.1" customHeight="1">
      <c r="A1245" s="74">
        <v>1245</v>
      </c>
      <c r="B1245" s="300" t="s">
        <v>33</v>
      </c>
      <c r="C1245" s="300" t="s">
        <v>1103</v>
      </c>
      <c r="D1245" s="86" t="s">
        <v>495</v>
      </c>
      <c r="E1245" s="256" t="s">
        <v>1293</v>
      </c>
      <c r="F1245" s="86" t="s">
        <v>147</v>
      </c>
      <c r="G1245" s="86" t="s">
        <v>61</v>
      </c>
      <c r="H1245" s="86" t="s">
        <v>145</v>
      </c>
      <c r="I1245" s="249">
        <v>5.84</v>
      </c>
      <c r="J1245" s="331">
        <f t="shared" si="58"/>
        <v>400</v>
      </c>
      <c r="K1245" s="260">
        <v>200</v>
      </c>
      <c r="L1245" s="260">
        <v>200</v>
      </c>
      <c r="M1245" s="259" t="e">
        <f>IF(K1245="nio",0,IF(K1245&gt;0,K1245*I1245/O1245,0))*VLOOKUP(B1245,'2-Kosten per locatie'!$A$14:$C$21,3,FALSE)</f>
        <v>#DIV/0!</v>
      </c>
      <c r="N1245" s="259" t="e">
        <f>IF(L1245&gt;0,L1245*I1245/P1245,0)*VLOOKUP(B1245,'2-Kosten per locatie'!$A$14:$C$21,3,FALSE)</f>
        <v>#DIV/0!</v>
      </c>
      <c r="O1245" s="332">
        <f>IF(K1245="nio",0,IF(K1245&gt;0,VLOOKUP(G1245,'3-Productie normen'!A:L,VLOOKUP(K1245,'3-Productie normen'!$B$34:$C$41,2,FALSE),FALSE)))</f>
        <v>0</v>
      </c>
      <c r="P1245" s="332">
        <f t="shared" si="59"/>
        <v>0</v>
      </c>
      <c r="Q1245" s="333"/>
      <c r="S1245" s="334">
        <f t="shared" si="57"/>
        <v>2336</v>
      </c>
    </row>
    <row r="1246" spans="1:19" ht="14.1" customHeight="1">
      <c r="A1246" s="74">
        <v>1246</v>
      </c>
      <c r="B1246" s="300" t="s">
        <v>33</v>
      </c>
      <c r="C1246" s="300" t="s">
        <v>1103</v>
      </c>
      <c r="D1246" s="86" t="s">
        <v>495</v>
      </c>
      <c r="E1246" s="256" t="s">
        <v>1294</v>
      </c>
      <c r="F1246" s="86" t="s">
        <v>1134</v>
      </c>
      <c r="G1246" s="86" t="s">
        <v>59</v>
      </c>
      <c r="H1246" s="70" t="s">
        <v>113</v>
      </c>
      <c r="I1246" s="249">
        <v>18.059999999999999</v>
      </c>
      <c r="J1246" s="331">
        <f t="shared" si="58"/>
        <v>7</v>
      </c>
      <c r="K1246" s="260">
        <v>7</v>
      </c>
      <c r="L1246" s="260"/>
      <c r="M1246" s="259" t="e">
        <f>IF(K1246="nio",0,IF(K1246&gt;0,K1246*I1246/O1246,0))*VLOOKUP(B1246,'2-Kosten per locatie'!$A$14:$C$21,3,FALSE)</f>
        <v>#DIV/0!</v>
      </c>
      <c r="N1246" s="259">
        <f>IF(L1246&gt;0,L1246*I1246/P1246,0)*VLOOKUP(B1246,'2-Kosten per locatie'!$A$14:$C$21,3,FALSE)</f>
        <v>0</v>
      </c>
      <c r="O1246" s="332">
        <f>IF(K1246="nio",0,IF(K1246&gt;0,VLOOKUP(G1246,'3-Productie normen'!A:L,VLOOKUP(K1246,'3-Productie normen'!$B$34:$C$41,2,FALSE),FALSE)))</f>
        <v>0</v>
      </c>
      <c r="P1246" s="332">
        <f t="shared" si="59"/>
        <v>0</v>
      </c>
      <c r="Q1246" s="333"/>
      <c r="S1246" s="334">
        <f t="shared" si="57"/>
        <v>126.41999999999999</v>
      </c>
    </row>
    <row r="1247" spans="1:19" ht="14.1" customHeight="1">
      <c r="A1247" s="74">
        <v>1247</v>
      </c>
      <c r="B1247" s="300" t="s">
        <v>33</v>
      </c>
      <c r="C1247" s="300" t="s">
        <v>1103</v>
      </c>
      <c r="D1247" s="86" t="s">
        <v>495</v>
      </c>
      <c r="E1247" s="256" t="s">
        <v>1295</v>
      </c>
      <c r="F1247" s="86" t="s">
        <v>279</v>
      </c>
      <c r="G1247" s="86" t="s">
        <v>64</v>
      </c>
      <c r="H1247" s="70" t="s">
        <v>113</v>
      </c>
      <c r="I1247" s="249">
        <v>52.44</v>
      </c>
      <c r="J1247" s="331">
        <f t="shared" si="58"/>
        <v>120</v>
      </c>
      <c r="K1247" s="260">
        <v>120</v>
      </c>
      <c r="L1247" s="260"/>
      <c r="M1247" s="259" t="e">
        <f>IF(K1247="nio",0,IF(K1247&gt;0,K1247*I1247/O1247,0))*VLOOKUP(B1247,'2-Kosten per locatie'!$A$14:$C$21,3,FALSE)</f>
        <v>#DIV/0!</v>
      </c>
      <c r="N1247" s="259">
        <f>IF(L1247&gt;0,L1247*I1247/P1247,0)*VLOOKUP(B1247,'2-Kosten per locatie'!$A$14:$C$21,3,FALSE)</f>
        <v>0</v>
      </c>
      <c r="O1247" s="332">
        <f>IF(K1247="nio",0,IF(K1247&gt;0,VLOOKUP(G1247,'3-Productie normen'!A:L,VLOOKUP(K1247,'3-Productie normen'!$B$34:$C$41,2,FALSE),FALSE)))</f>
        <v>0</v>
      </c>
      <c r="P1247" s="332">
        <f t="shared" si="59"/>
        <v>0</v>
      </c>
      <c r="Q1247" s="333"/>
      <c r="S1247" s="334">
        <f t="shared" si="57"/>
        <v>6292.7999999999993</v>
      </c>
    </row>
    <row r="1248" spans="1:19" ht="14.1" customHeight="1">
      <c r="A1248" s="74">
        <v>1248</v>
      </c>
      <c r="B1248" s="300" t="s">
        <v>33</v>
      </c>
      <c r="C1248" s="300" t="s">
        <v>1103</v>
      </c>
      <c r="D1248" s="86" t="s">
        <v>495</v>
      </c>
      <c r="E1248" s="256" t="s">
        <v>1296</v>
      </c>
      <c r="F1248" s="86" t="s">
        <v>279</v>
      </c>
      <c r="G1248" s="86" t="s">
        <v>64</v>
      </c>
      <c r="H1248" s="70" t="s">
        <v>113</v>
      </c>
      <c r="I1248" s="249">
        <v>54.54</v>
      </c>
      <c r="J1248" s="331">
        <f t="shared" si="58"/>
        <v>120</v>
      </c>
      <c r="K1248" s="260">
        <v>120</v>
      </c>
      <c r="L1248" s="260"/>
      <c r="M1248" s="259" t="e">
        <f>IF(K1248="nio",0,IF(K1248&gt;0,K1248*I1248/O1248,0))*VLOOKUP(B1248,'2-Kosten per locatie'!$A$14:$C$21,3,FALSE)</f>
        <v>#DIV/0!</v>
      </c>
      <c r="N1248" s="259">
        <f>IF(L1248&gt;0,L1248*I1248/P1248,0)*VLOOKUP(B1248,'2-Kosten per locatie'!$A$14:$C$21,3,FALSE)</f>
        <v>0</v>
      </c>
      <c r="O1248" s="332">
        <f>IF(K1248="nio",0,IF(K1248&gt;0,VLOOKUP(G1248,'3-Productie normen'!A:L,VLOOKUP(K1248,'3-Productie normen'!$B$34:$C$41,2,FALSE),FALSE)))</f>
        <v>0</v>
      </c>
      <c r="P1248" s="332">
        <f t="shared" si="59"/>
        <v>0</v>
      </c>
      <c r="Q1248" s="333"/>
      <c r="S1248" s="334">
        <f t="shared" si="57"/>
        <v>6544.8</v>
      </c>
    </row>
    <row r="1249" spans="1:19" ht="14.1" customHeight="1">
      <c r="A1249" s="74">
        <v>1249</v>
      </c>
      <c r="B1249" s="300" t="s">
        <v>33</v>
      </c>
      <c r="C1249" s="300" t="s">
        <v>1103</v>
      </c>
      <c r="D1249" s="86" t="s">
        <v>495</v>
      </c>
      <c r="E1249" s="256" t="s">
        <v>1297</v>
      </c>
      <c r="F1249" s="86" t="s">
        <v>279</v>
      </c>
      <c r="G1249" s="86" t="s">
        <v>64</v>
      </c>
      <c r="H1249" s="70" t="s">
        <v>113</v>
      </c>
      <c r="I1249" s="249">
        <v>47.61</v>
      </c>
      <c r="J1249" s="331">
        <f t="shared" si="58"/>
        <v>120</v>
      </c>
      <c r="K1249" s="260">
        <v>120</v>
      </c>
      <c r="L1249" s="260"/>
      <c r="M1249" s="259" t="e">
        <f>IF(K1249="nio",0,IF(K1249&gt;0,K1249*I1249/O1249,0))*VLOOKUP(B1249,'2-Kosten per locatie'!$A$14:$C$21,3,FALSE)</f>
        <v>#DIV/0!</v>
      </c>
      <c r="N1249" s="259">
        <f>IF(L1249&gt;0,L1249*I1249/P1249,0)*VLOOKUP(B1249,'2-Kosten per locatie'!$A$14:$C$21,3,FALSE)</f>
        <v>0</v>
      </c>
      <c r="O1249" s="332">
        <f>IF(K1249="nio",0,IF(K1249&gt;0,VLOOKUP(G1249,'3-Productie normen'!A:L,VLOOKUP(K1249,'3-Productie normen'!$B$34:$C$41,2,FALSE),FALSE)))</f>
        <v>0</v>
      </c>
      <c r="P1249" s="332">
        <f t="shared" si="59"/>
        <v>0</v>
      </c>
      <c r="Q1249" s="333"/>
      <c r="S1249" s="334">
        <f t="shared" si="57"/>
        <v>5713.2</v>
      </c>
    </row>
    <row r="1250" spans="1:19" ht="14.1" customHeight="1">
      <c r="A1250" s="74">
        <v>1250</v>
      </c>
      <c r="B1250" s="300" t="s">
        <v>33</v>
      </c>
      <c r="C1250" s="300" t="s">
        <v>1103</v>
      </c>
      <c r="D1250" s="86" t="s">
        <v>495</v>
      </c>
      <c r="E1250" s="256" t="s">
        <v>1298</v>
      </c>
      <c r="F1250" s="86" t="s">
        <v>1158</v>
      </c>
      <c r="G1250" s="86" t="s">
        <v>74</v>
      </c>
      <c r="H1250" s="70" t="s">
        <v>113</v>
      </c>
      <c r="I1250" s="249">
        <v>2.2999999999999998</v>
      </c>
      <c r="J1250" s="331">
        <f t="shared" si="58"/>
        <v>0</v>
      </c>
      <c r="K1250" s="260" t="s">
        <v>120</v>
      </c>
      <c r="L1250" s="260"/>
      <c r="M1250" s="259">
        <f>IF(K1250="nio",0,IF(K1250&gt;0,K1250*I1250/O1250,0))*VLOOKUP(B1250,'2-Kosten per locatie'!$A$14:$C$21,3,FALSE)</f>
        <v>0</v>
      </c>
      <c r="N1250" s="259">
        <f>IF(L1250&gt;0,L1250*I1250/P1250,0)*VLOOKUP(B1250,'2-Kosten per locatie'!$A$14:$C$21,3,FALSE)</f>
        <v>0</v>
      </c>
      <c r="O1250" s="332">
        <f>IF(K1250="nio",0,IF(K1250&gt;0,VLOOKUP(G1250,'3-Productie normen'!A:L,VLOOKUP(K1250,'3-Productie normen'!$B$34:$C$41,2,FALSE),FALSE)))</f>
        <v>0</v>
      </c>
      <c r="P1250" s="332">
        <f t="shared" si="59"/>
        <v>0</v>
      </c>
      <c r="Q1250" s="333"/>
      <c r="S1250" s="334">
        <f t="shared" si="57"/>
        <v>0</v>
      </c>
    </row>
    <row r="1251" spans="1:19" ht="14.1" customHeight="1">
      <c r="A1251" s="74">
        <v>1251</v>
      </c>
      <c r="B1251" s="300" t="s">
        <v>33</v>
      </c>
      <c r="C1251" s="300" t="s">
        <v>1103</v>
      </c>
      <c r="D1251" s="86" t="s">
        <v>495</v>
      </c>
      <c r="E1251" s="256" t="s">
        <v>1299</v>
      </c>
      <c r="F1251" s="86" t="s">
        <v>207</v>
      </c>
      <c r="G1251" s="86" t="s">
        <v>74</v>
      </c>
      <c r="H1251" s="70" t="s">
        <v>113</v>
      </c>
      <c r="I1251" s="249">
        <v>1.6</v>
      </c>
      <c r="J1251" s="331">
        <f t="shared" si="58"/>
        <v>0</v>
      </c>
      <c r="K1251" s="260" t="s">
        <v>120</v>
      </c>
      <c r="L1251" s="260"/>
      <c r="M1251" s="259">
        <f>IF(K1251="nio",0,IF(K1251&gt;0,K1251*I1251/O1251,0))*VLOOKUP(B1251,'2-Kosten per locatie'!$A$14:$C$21,3,FALSE)</f>
        <v>0</v>
      </c>
      <c r="N1251" s="259">
        <f>IF(L1251&gt;0,L1251*I1251/P1251,0)*VLOOKUP(B1251,'2-Kosten per locatie'!$A$14:$C$21,3,FALSE)</f>
        <v>0</v>
      </c>
      <c r="O1251" s="332">
        <f>IF(K1251="nio",0,IF(K1251&gt;0,VLOOKUP(G1251,'3-Productie normen'!A:L,VLOOKUP(K1251,'3-Productie normen'!$B$34:$C$41,2,FALSE),FALSE)))</f>
        <v>0</v>
      </c>
      <c r="P1251" s="332">
        <f t="shared" si="59"/>
        <v>0</v>
      </c>
      <c r="Q1251" s="333"/>
      <c r="S1251" s="334">
        <f t="shared" si="57"/>
        <v>0</v>
      </c>
    </row>
    <row r="1252" spans="1:19" ht="14.1" customHeight="1">
      <c r="A1252" s="74">
        <v>1252</v>
      </c>
      <c r="B1252" s="300" t="s">
        <v>33</v>
      </c>
      <c r="C1252" s="300" t="s">
        <v>1103</v>
      </c>
      <c r="D1252" s="86" t="s">
        <v>495</v>
      </c>
      <c r="E1252" s="256" t="s">
        <v>1300</v>
      </c>
      <c r="F1252" s="86" t="s">
        <v>279</v>
      </c>
      <c r="G1252" s="86" t="s">
        <v>64</v>
      </c>
      <c r="H1252" s="70" t="s">
        <v>113</v>
      </c>
      <c r="I1252" s="249">
        <v>48.42</v>
      </c>
      <c r="J1252" s="331">
        <f t="shared" si="58"/>
        <v>120</v>
      </c>
      <c r="K1252" s="260">
        <v>120</v>
      </c>
      <c r="L1252" s="260"/>
      <c r="M1252" s="259" t="e">
        <f>IF(K1252="nio",0,IF(K1252&gt;0,K1252*I1252/O1252,0))*VLOOKUP(B1252,'2-Kosten per locatie'!$A$14:$C$21,3,FALSE)</f>
        <v>#DIV/0!</v>
      </c>
      <c r="N1252" s="259">
        <f>IF(L1252&gt;0,L1252*I1252/P1252,0)*VLOOKUP(B1252,'2-Kosten per locatie'!$A$14:$C$21,3,FALSE)</f>
        <v>0</v>
      </c>
      <c r="O1252" s="332">
        <f>IF(K1252="nio",0,IF(K1252&gt;0,VLOOKUP(G1252,'3-Productie normen'!A:L,VLOOKUP(K1252,'3-Productie normen'!$B$34:$C$41,2,FALSE),FALSE)))</f>
        <v>0</v>
      </c>
      <c r="P1252" s="332">
        <f t="shared" si="59"/>
        <v>0</v>
      </c>
      <c r="Q1252" s="333"/>
      <c r="S1252" s="334">
        <f t="shared" si="57"/>
        <v>5810.4000000000005</v>
      </c>
    </row>
    <row r="1253" spans="1:19" ht="14.1" customHeight="1">
      <c r="A1253" s="74">
        <v>1253</v>
      </c>
      <c r="B1253" s="300" t="s">
        <v>33</v>
      </c>
      <c r="C1253" s="300" t="s">
        <v>1103</v>
      </c>
      <c r="D1253" s="86" t="s">
        <v>495</v>
      </c>
      <c r="E1253" s="256" t="s">
        <v>1301</v>
      </c>
      <c r="F1253" s="86" t="s">
        <v>279</v>
      </c>
      <c r="G1253" s="86" t="s">
        <v>64</v>
      </c>
      <c r="H1253" s="70" t="s">
        <v>113</v>
      </c>
      <c r="I1253" s="249">
        <v>48.35</v>
      </c>
      <c r="J1253" s="331">
        <f t="shared" si="58"/>
        <v>120</v>
      </c>
      <c r="K1253" s="260">
        <v>120</v>
      </c>
      <c r="L1253" s="260"/>
      <c r="M1253" s="259" t="e">
        <f>IF(K1253="nio",0,IF(K1253&gt;0,K1253*I1253/O1253,0))*VLOOKUP(B1253,'2-Kosten per locatie'!$A$14:$C$21,3,FALSE)</f>
        <v>#DIV/0!</v>
      </c>
      <c r="N1253" s="259">
        <f>IF(L1253&gt;0,L1253*I1253/P1253,0)*VLOOKUP(B1253,'2-Kosten per locatie'!$A$14:$C$21,3,FALSE)</f>
        <v>0</v>
      </c>
      <c r="O1253" s="332">
        <f>IF(K1253="nio",0,IF(K1253&gt;0,VLOOKUP(G1253,'3-Productie normen'!A:L,VLOOKUP(K1253,'3-Productie normen'!$B$34:$C$41,2,FALSE),FALSE)))</f>
        <v>0</v>
      </c>
      <c r="P1253" s="332">
        <f t="shared" si="59"/>
        <v>0</v>
      </c>
      <c r="Q1253" s="333"/>
      <c r="S1253" s="334">
        <f t="shared" si="57"/>
        <v>5802</v>
      </c>
    </row>
    <row r="1254" spans="1:19" ht="14.1" customHeight="1">
      <c r="A1254" s="74">
        <v>1254</v>
      </c>
      <c r="B1254" s="300" t="s">
        <v>33</v>
      </c>
      <c r="C1254" s="300" t="s">
        <v>1103</v>
      </c>
      <c r="D1254" s="86" t="s">
        <v>495</v>
      </c>
      <c r="E1254" s="256" t="s">
        <v>1302</v>
      </c>
      <c r="F1254" s="86" t="s">
        <v>122</v>
      </c>
      <c r="G1254" s="86" t="s">
        <v>59</v>
      </c>
      <c r="H1254" s="70" t="s">
        <v>113</v>
      </c>
      <c r="I1254" s="249">
        <v>62.97</v>
      </c>
      <c r="J1254" s="331">
        <f t="shared" si="58"/>
        <v>200</v>
      </c>
      <c r="K1254" s="260">
        <v>200</v>
      </c>
      <c r="L1254" s="260"/>
      <c r="M1254" s="259" t="e">
        <f>IF(K1254="nio",0,IF(K1254&gt;0,K1254*I1254/O1254,0))*VLOOKUP(B1254,'2-Kosten per locatie'!$A$14:$C$21,3,FALSE)</f>
        <v>#DIV/0!</v>
      </c>
      <c r="N1254" s="259">
        <f>IF(L1254&gt;0,L1254*I1254/P1254,0)*VLOOKUP(B1254,'2-Kosten per locatie'!$A$14:$C$21,3,FALSE)</f>
        <v>0</v>
      </c>
      <c r="O1254" s="332">
        <f>IF(K1254="nio",0,IF(K1254&gt;0,VLOOKUP(G1254,'3-Productie normen'!A:L,VLOOKUP(K1254,'3-Productie normen'!$B$34:$C$41,2,FALSE),FALSE)))</f>
        <v>0</v>
      </c>
      <c r="P1254" s="332">
        <f t="shared" si="59"/>
        <v>0</v>
      </c>
      <c r="Q1254" s="333"/>
      <c r="S1254" s="334">
        <f t="shared" ref="S1254:S1317" si="60">J1254*I1254</f>
        <v>12594</v>
      </c>
    </row>
    <row r="1255" spans="1:19" ht="14.1" customHeight="1">
      <c r="A1255" s="74">
        <v>1255</v>
      </c>
      <c r="B1255" s="300" t="s">
        <v>33</v>
      </c>
      <c r="C1255" s="300" t="s">
        <v>1103</v>
      </c>
      <c r="D1255" s="86" t="s">
        <v>495</v>
      </c>
      <c r="E1255" s="256" t="s">
        <v>1303</v>
      </c>
      <c r="F1255" s="86" t="s">
        <v>279</v>
      </c>
      <c r="G1255" s="86" t="s">
        <v>64</v>
      </c>
      <c r="H1255" s="70" t="s">
        <v>113</v>
      </c>
      <c r="I1255" s="249">
        <v>48.14</v>
      </c>
      <c r="J1255" s="331">
        <f t="shared" si="58"/>
        <v>120</v>
      </c>
      <c r="K1255" s="260">
        <v>120</v>
      </c>
      <c r="L1255" s="260"/>
      <c r="M1255" s="259" t="e">
        <f>IF(K1255="nio",0,IF(K1255&gt;0,K1255*I1255/O1255,0))*VLOOKUP(B1255,'2-Kosten per locatie'!$A$14:$C$21,3,FALSE)</f>
        <v>#DIV/0!</v>
      </c>
      <c r="N1255" s="259">
        <f>IF(L1255&gt;0,L1255*I1255/P1255,0)*VLOOKUP(B1255,'2-Kosten per locatie'!$A$14:$C$21,3,FALSE)</f>
        <v>0</v>
      </c>
      <c r="O1255" s="332">
        <f>IF(K1255="nio",0,IF(K1255&gt;0,VLOOKUP(G1255,'3-Productie normen'!A:L,VLOOKUP(K1255,'3-Productie normen'!$B$34:$C$41,2,FALSE),FALSE)))</f>
        <v>0</v>
      </c>
      <c r="P1255" s="332">
        <f t="shared" si="59"/>
        <v>0</v>
      </c>
      <c r="Q1255" s="333"/>
      <c r="S1255" s="334">
        <f t="shared" si="60"/>
        <v>5776.8</v>
      </c>
    </row>
    <row r="1256" spans="1:19" ht="14.1" customHeight="1">
      <c r="A1256" s="74">
        <v>1256</v>
      </c>
      <c r="B1256" s="300" t="s">
        <v>33</v>
      </c>
      <c r="C1256" s="300" t="s">
        <v>1103</v>
      </c>
      <c r="D1256" s="86" t="s">
        <v>495</v>
      </c>
      <c r="E1256" s="256" t="s">
        <v>1304</v>
      </c>
      <c r="F1256" s="86" t="s">
        <v>1134</v>
      </c>
      <c r="G1256" s="86" t="s">
        <v>59</v>
      </c>
      <c r="H1256" s="70" t="s">
        <v>113</v>
      </c>
      <c r="I1256" s="249">
        <v>13.5</v>
      </c>
      <c r="J1256" s="331">
        <f t="shared" si="58"/>
        <v>7</v>
      </c>
      <c r="K1256" s="260">
        <v>7</v>
      </c>
      <c r="L1256" s="260"/>
      <c r="M1256" s="259" t="e">
        <f>IF(K1256="nio",0,IF(K1256&gt;0,K1256*I1256/O1256,0))*VLOOKUP(B1256,'2-Kosten per locatie'!$A$14:$C$21,3,FALSE)</f>
        <v>#DIV/0!</v>
      </c>
      <c r="N1256" s="259">
        <f>IF(L1256&gt;0,L1256*I1256/P1256,0)*VLOOKUP(B1256,'2-Kosten per locatie'!$A$14:$C$21,3,FALSE)</f>
        <v>0</v>
      </c>
      <c r="O1256" s="332">
        <f>IF(K1256="nio",0,IF(K1256&gt;0,VLOOKUP(G1256,'3-Productie normen'!A:L,VLOOKUP(K1256,'3-Productie normen'!$B$34:$C$41,2,FALSE),FALSE)))</f>
        <v>0</v>
      </c>
      <c r="P1256" s="332">
        <f t="shared" si="59"/>
        <v>0</v>
      </c>
      <c r="Q1256" s="333"/>
      <c r="S1256" s="334">
        <f t="shared" si="60"/>
        <v>94.5</v>
      </c>
    </row>
    <row r="1257" spans="1:19" ht="14.1" customHeight="1">
      <c r="A1257" s="74">
        <v>1257</v>
      </c>
      <c r="B1257" s="300" t="s">
        <v>33</v>
      </c>
      <c r="C1257" s="300" t="s">
        <v>1103</v>
      </c>
      <c r="D1257" s="86" t="s">
        <v>495</v>
      </c>
      <c r="E1257" s="256" t="s">
        <v>1305</v>
      </c>
      <c r="F1257" s="86" t="s">
        <v>1047</v>
      </c>
      <c r="G1257" s="86" t="s">
        <v>74</v>
      </c>
      <c r="H1257" s="70" t="s">
        <v>113</v>
      </c>
      <c r="I1257" s="249">
        <v>7.23</v>
      </c>
      <c r="J1257" s="331">
        <f t="shared" si="58"/>
        <v>0</v>
      </c>
      <c r="K1257" s="260" t="s">
        <v>120</v>
      </c>
      <c r="L1257" s="260"/>
      <c r="M1257" s="259">
        <f>IF(K1257="nio",0,IF(K1257&gt;0,K1257*I1257/O1257,0))*VLOOKUP(B1257,'2-Kosten per locatie'!$A$14:$C$21,3,FALSE)</f>
        <v>0</v>
      </c>
      <c r="N1257" s="259">
        <f>IF(L1257&gt;0,L1257*I1257/P1257,0)*VLOOKUP(B1257,'2-Kosten per locatie'!$A$14:$C$21,3,FALSE)</f>
        <v>0</v>
      </c>
      <c r="O1257" s="332">
        <f>IF(K1257="nio",0,IF(K1257&gt;0,VLOOKUP(G1257,'3-Productie normen'!A:L,VLOOKUP(K1257,'3-Productie normen'!$B$34:$C$41,2,FALSE),FALSE)))</f>
        <v>0</v>
      </c>
      <c r="P1257" s="332">
        <f t="shared" si="59"/>
        <v>0</v>
      </c>
      <c r="Q1257" s="333"/>
      <c r="S1257" s="334">
        <f t="shared" si="60"/>
        <v>0</v>
      </c>
    </row>
    <row r="1258" spans="1:19" ht="14.1" customHeight="1">
      <c r="A1258" s="74">
        <v>1258</v>
      </c>
      <c r="B1258" s="300" t="s">
        <v>33</v>
      </c>
      <c r="C1258" s="300" t="s">
        <v>1103</v>
      </c>
      <c r="D1258" s="86" t="s">
        <v>495</v>
      </c>
      <c r="E1258" s="256" t="s">
        <v>1306</v>
      </c>
      <c r="F1258" s="86" t="s">
        <v>112</v>
      </c>
      <c r="G1258" s="86" t="s">
        <v>58</v>
      </c>
      <c r="H1258" s="70" t="s">
        <v>113</v>
      </c>
      <c r="I1258" s="249">
        <v>12.53</v>
      </c>
      <c r="J1258" s="331">
        <f t="shared" si="58"/>
        <v>200</v>
      </c>
      <c r="K1258" s="260">
        <v>200</v>
      </c>
      <c r="L1258" s="260"/>
      <c r="M1258" s="259" t="e">
        <f>IF(K1258="nio",0,IF(K1258&gt;0,K1258*I1258/O1258,0))*VLOOKUP(B1258,'2-Kosten per locatie'!$A$14:$C$21,3,FALSE)</f>
        <v>#DIV/0!</v>
      </c>
      <c r="N1258" s="259">
        <f>IF(L1258&gt;0,L1258*I1258/P1258,0)*VLOOKUP(B1258,'2-Kosten per locatie'!$A$14:$C$21,3,FALSE)</f>
        <v>0</v>
      </c>
      <c r="O1258" s="332">
        <f>IF(K1258="nio",0,IF(K1258&gt;0,VLOOKUP(G1258,'3-Productie normen'!A:L,VLOOKUP(K1258,'3-Productie normen'!$B$34:$C$41,2,FALSE),FALSE)))</f>
        <v>0</v>
      </c>
      <c r="P1258" s="332">
        <f t="shared" si="59"/>
        <v>0</v>
      </c>
      <c r="Q1258" s="333"/>
      <c r="S1258" s="334">
        <f t="shared" si="60"/>
        <v>2506</v>
      </c>
    </row>
    <row r="1259" spans="1:19" ht="14.1" customHeight="1">
      <c r="A1259" s="74">
        <v>1259</v>
      </c>
      <c r="B1259" s="300" t="s">
        <v>33</v>
      </c>
      <c r="C1259" s="300" t="s">
        <v>1103</v>
      </c>
      <c r="D1259" s="86" t="s">
        <v>495</v>
      </c>
      <c r="E1259" s="256" t="s">
        <v>1307</v>
      </c>
      <c r="F1259" s="86" t="s">
        <v>1130</v>
      </c>
      <c r="G1259" s="86" t="s">
        <v>74</v>
      </c>
      <c r="H1259" s="70" t="s">
        <v>113</v>
      </c>
      <c r="I1259" s="249">
        <v>4.24</v>
      </c>
      <c r="J1259" s="331">
        <f t="shared" si="58"/>
        <v>0</v>
      </c>
      <c r="K1259" s="260" t="s">
        <v>120</v>
      </c>
      <c r="L1259" s="260"/>
      <c r="M1259" s="259">
        <f>IF(K1259="nio",0,IF(K1259&gt;0,K1259*I1259/O1259,0))*VLOOKUP(B1259,'2-Kosten per locatie'!$A$14:$C$21,3,FALSE)</f>
        <v>0</v>
      </c>
      <c r="N1259" s="259">
        <f>IF(L1259&gt;0,L1259*I1259/P1259,0)*VLOOKUP(B1259,'2-Kosten per locatie'!$A$14:$C$21,3,FALSE)</f>
        <v>0</v>
      </c>
      <c r="O1259" s="332">
        <f>IF(K1259="nio",0,IF(K1259&gt;0,VLOOKUP(G1259,'3-Productie normen'!A:L,VLOOKUP(K1259,'3-Productie normen'!$B$34:$C$41,2,FALSE),FALSE)))</f>
        <v>0</v>
      </c>
      <c r="P1259" s="332">
        <f t="shared" si="59"/>
        <v>0</v>
      </c>
      <c r="Q1259" s="333"/>
      <c r="S1259" s="334">
        <f t="shared" si="60"/>
        <v>0</v>
      </c>
    </row>
    <row r="1260" spans="1:19" ht="14.1" customHeight="1">
      <c r="A1260" s="74">
        <v>1260</v>
      </c>
      <c r="B1260" s="300" t="s">
        <v>33</v>
      </c>
      <c r="C1260" s="300" t="s">
        <v>1103</v>
      </c>
      <c r="D1260" s="86" t="s">
        <v>495</v>
      </c>
      <c r="E1260" s="256" t="s">
        <v>1308</v>
      </c>
      <c r="F1260" s="86" t="s">
        <v>267</v>
      </c>
      <c r="G1260" s="86" t="s">
        <v>76</v>
      </c>
      <c r="H1260" s="70" t="s">
        <v>113</v>
      </c>
      <c r="I1260" s="249">
        <v>4.8899999999999997</v>
      </c>
      <c r="J1260" s="331">
        <f t="shared" si="58"/>
        <v>0</v>
      </c>
      <c r="K1260" s="260" t="s">
        <v>120</v>
      </c>
      <c r="L1260" s="260"/>
      <c r="M1260" s="259">
        <f>IF(K1260="nio",0,IF(K1260&gt;0,K1260*I1260/O1260,0))*VLOOKUP(B1260,'2-Kosten per locatie'!$A$14:$C$21,3,FALSE)</f>
        <v>0</v>
      </c>
      <c r="N1260" s="259">
        <f>IF(L1260&gt;0,L1260*I1260/P1260,0)*VLOOKUP(B1260,'2-Kosten per locatie'!$A$14:$C$21,3,FALSE)</f>
        <v>0</v>
      </c>
      <c r="O1260" s="332">
        <f>IF(K1260="nio",0,IF(K1260&gt;0,VLOOKUP(G1260,'3-Productie normen'!A:L,VLOOKUP(K1260,'3-Productie normen'!$B$34:$C$41,2,FALSE),FALSE)))</f>
        <v>0</v>
      </c>
      <c r="P1260" s="332">
        <f t="shared" si="59"/>
        <v>0</v>
      </c>
      <c r="Q1260" s="333"/>
      <c r="S1260" s="334">
        <f t="shared" si="60"/>
        <v>0</v>
      </c>
    </row>
    <row r="1261" spans="1:19" ht="14.1" customHeight="1">
      <c r="A1261" s="74">
        <v>1261</v>
      </c>
      <c r="B1261" s="300" t="s">
        <v>33</v>
      </c>
      <c r="C1261" s="300" t="s">
        <v>1103</v>
      </c>
      <c r="D1261" s="86" t="s">
        <v>495</v>
      </c>
      <c r="E1261" s="256" t="s">
        <v>1309</v>
      </c>
      <c r="F1261" s="86" t="s">
        <v>267</v>
      </c>
      <c r="G1261" s="86" t="s">
        <v>76</v>
      </c>
      <c r="H1261" s="70" t="s">
        <v>113</v>
      </c>
      <c r="I1261" s="249">
        <v>1.85</v>
      </c>
      <c r="J1261" s="331">
        <f t="shared" si="58"/>
        <v>0</v>
      </c>
      <c r="K1261" s="260" t="s">
        <v>120</v>
      </c>
      <c r="L1261" s="260"/>
      <c r="M1261" s="259">
        <f>IF(K1261="nio",0,IF(K1261&gt;0,K1261*I1261/O1261,0))*VLOOKUP(B1261,'2-Kosten per locatie'!$A$14:$C$21,3,FALSE)</f>
        <v>0</v>
      </c>
      <c r="N1261" s="259">
        <f>IF(L1261&gt;0,L1261*I1261/P1261,0)*VLOOKUP(B1261,'2-Kosten per locatie'!$A$14:$C$21,3,FALSE)</f>
        <v>0</v>
      </c>
      <c r="O1261" s="332">
        <f>IF(K1261="nio",0,IF(K1261&gt;0,VLOOKUP(G1261,'3-Productie normen'!A:L,VLOOKUP(K1261,'3-Productie normen'!$B$34:$C$41,2,FALSE),FALSE)))</f>
        <v>0</v>
      </c>
      <c r="P1261" s="332">
        <f t="shared" si="59"/>
        <v>0</v>
      </c>
      <c r="Q1261" s="333"/>
      <c r="S1261" s="334">
        <f t="shared" si="60"/>
        <v>0</v>
      </c>
    </row>
    <row r="1262" spans="1:19" ht="14.1" customHeight="1">
      <c r="A1262" s="74">
        <v>1262</v>
      </c>
      <c r="B1262" s="300" t="s">
        <v>33</v>
      </c>
      <c r="C1262" s="300" t="s">
        <v>1103</v>
      </c>
      <c r="D1262" s="86" t="s">
        <v>1310</v>
      </c>
      <c r="E1262" s="256" t="s">
        <v>1311</v>
      </c>
      <c r="F1262" s="86" t="s">
        <v>279</v>
      </c>
      <c r="G1262" s="86" t="s">
        <v>64</v>
      </c>
      <c r="H1262" s="70" t="s">
        <v>113</v>
      </c>
      <c r="I1262" s="249">
        <v>47.98</v>
      </c>
      <c r="J1262" s="331">
        <f t="shared" si="58"/>
        <v>120</v>
      </c>
      <c r="K1262" s="260">
        <v>120</v>
      </c>
      <c r="L1262" s="260"/>
      <c r="M1262" s="259" t="e">
        <f>IF(K1262="nio",0,IF(K1262&gt;0,K1262*I1262/O1262,0))*VLOOKUP(B1262,'2-Kosten per locatie'!$A$14:$C$21,3,FALSE)</f>
        <v>#DIV/0!</v>
      </c>
      <c r="N1262" s="259">
        <f>IF(L1262&gt;0,L1262*I1262/P1262,0)*VLOOKUP(B1262,'2-Kosten per locatie'!$A$14:$C$21,3,FALSE)</f>
        <v>0</v>
      </c>
      <c r="O1262" s="332">
        <f>IF(K1262="nio",0,IF(K1262&gt;0,VLOOKUP(G1262,'3-Productie normen'!A:L,VLOOKUP(K1262,'3-Productie normen'!$B$34:$C$41,2,FALSE),FALSE)))</f>
        <v>0</v>
      </c>
      <c r="P1262" s="332">
        <f t="shared" si="59"/>
        <v>0</v>
      </c>
      <c r="Q1262" s="333"/>
      <c r="S1262" s="334">
        <f t="shared" si="60"/>
        <v>5757.5999999999995</v>
      </c>
    </row>
    <row r="1263" spans="1:19" ht="14.1" customHeight="1">
      <c r="A1263" s="74">
        <v>1263</v>
      </c>
      <c r="B1263" s="300" t="s">
        <v>33</v>
      </c>
      <c r="C1263" s="300" t="s">
        <v>1103</v>
      </c>
      <c r="D1263" s="86" t="s">
        <v>1310</v>
      </c>
      <c r="E1263" s="256" t="s">
        <v>1312</v>
      </c>
      <c r="F1263" s="86" t="s">
        <v>279</v>
      </c>
      <c r="G1263" s="86" t="s">
        <v>64</v>
      </c>
      <c r="H1263" s="70" t="s">
        <v>113</v>
      </c>
      <c r="I1263" s="249">
        <v>47.32</v>
      </c>
      <c r="J1263" s="331">
        <f t="shared" si="58"/>
        <v>120</v>
      </c>
      <c r="K1263" s="260">
        <v>120</v>
      </c>
      <c r="L1263" s="260"/>
      <c r="M1263" s="259" t="e">
        <f>IF(K1263="nio",0,IF(K1263&gt;0,K1263*I1263/O1263,0))*VLOOKUP(B1263,'2-Kosten per locatie'!$A$14:$C$21,3,FALSE)</f>
        <v>#DIV/0!</v>
      </c>
      <c r="N1263" s="259">
        <f>IF(L1263&gt;0,L1263*I1263/P1263,0)*VLOOKUP(B1263,'2-Kosten per locatie'!$A$14:$C$21,3,FALSE)</f>
        <v>0</v>
      </c>
      <c r="O1263" s="332">
        <f>IF(K1263="nio",0,IF(K1263&gt;0,VLOOKUP(G1263,'3-Productie normen'!A:L,VLOOKUP(K1263,'3-Productie normen'!$B$34:$C$41,2,FALSE),FALSE)))</f>
        <v>0</v>
      </c>
      <c r="P1263" s="332">
        <f t="shared" si="59"/>
        <v>0</v>
      </c>
      <c r="Q1263" s="333"/>
      <c r="S1263" s="334">
        <f t="shared" si="60"/>
        <v>5678.4</v>
      </c>
    </row>
    <row r="1264" spans="1:19" ht="14.1" customHeight="1">
      <c r="A1264" s="74">
        <v>1264</v>
      </c>
      <c r="B1264" s="300" t="s">
        <v>33</v>
      </c>
      <c r="C1264" s="300" t="s">
        <v>1103</v>
      </c>
      <c r="D1264" s="86" t="s">
        <v>1310</v>
      </c>
      <c r="E1264" s="256" t="s">
        <v>1313</v>
      </c>
      <c r="F1264" s="86" t="s">
        <v>279</v>
      </c>
      <c r="G1264" s="86" t="s">
        <v>64</v>
      </c>
      <c r="H1264" s="70" t="s">
        <v>113</v>
      </c>
      <c r="I1264" s="249">
        <v>49.18</v>
      </c>
      <c r="J1264" s="331">
        <f t="shared" si="58"/>
        <v>120</v>
      </c>
      <c r="K1264" s="260">
        <v>120</v>
      </c>
      <c r="L1264" s="260"/>
      <c r="M1264" s="259" t="e">
        <f>IF(K1264="nio",0,IF(K1264&gt;0,K1264*I1264/O1264,0))*VLOOKUP(B1264,'2-Kosten per locatie'!$A$14:$C$21,3,FALSE)</f>
        <v>#DIV/0!</v>
      </c>
      <c r="N1264" s="259">
        <f>IF(L1264&gt;0,L1264*I1264/P1264,0)*VLOOKUP(B1264,'2-Kosten per locatie'!$A$14:$C$21,3,FALSE)</f>
        <v>0</v>
      </c>
      <c r="O1264" s="332">
        <f>IF(K1264="nio",0,IF(K1264&gt;0,VLOOKUP(G1264,'3-Productie normen'!A:L,VLOOKUP(K1264,'3-Productie normen'!$B$34:$C$41,2,FALSE),FALSE)))</f>
        <v>0</v>
      </c>
      <c r="P1264" s="332">
        <f t="shared" si="59"/>
        <v>0</v>
      </c>
      <c r="Q1264" s="333"/>
      <c r="S1264" s="334">
        <f t="shared" si="60"/>
        <v>5901.6</v>
      </c>
    </row>
    <row r="1265" spans="1:19" ht="14.1" customHeight="1">
      <c r="A1265" s="74">
        <v>1265</v>
      </c>
      <c r="B1265" s="300" t="s">
        <v>33</v>
      </c>
      <c r="C1265" s="300" t="s">
        <v>1103</v>
      </c>
      <c r="D1265" s="86" t="s">
        <v>1310</v>
      </c>
      <c r="E1265" s="256" t="s">
        <v>1314</v>
      </c>
      <c r="F1265" s="86" t="s">
        <v>279</v>
      </c>
      <c r="G1265" s="86" t="s">
        <v>64</v>
      </c>
      <c r="H1265" s="70" t="s">
        <v>113</v>
      </c>
      <c r="I1265" s="249">
        <v>45.05</v>
      </c>
      <c r="J1265" s="331">
        <f t="shared" si="58"/>
        <v>120</v>
      </c>
      <c r="K1265" s="260">
        <v>120</v>
      </c>
      <c r="L1265" s="260"/>
      <c r="M1265" s="259" t="e">
        <f>IF(K1265="nio",0,IF(K1265&gt;0,K1265*I1265/O1265,0))*VLOOKUP(B1265,'2-Kosten per locatie'!$A$14:$C$21,3,FALSE)</f>
        <v>#DIV/0!</v>
      </c>
      <c r="N1265" s="259">
        <f>IF(L1265&gt;0,L1265*I1265/P1265,0)*VLOOKUP(B1265,'2-Kosten per locatie'!$A$14:$C$21,3,FALSE)</f>
        <v>0</v>
      </c>
      <c r="O1265" s="332">
        <f>IF(K1265="nio",0,IF(K1265&gt;0,VLOOKUP(G1265,'3-Productie normen'!A:L,VLOOKUP(K1265,'3-Productie normen'!$B$34:$C$41,2,FALSE),FALSE)))</f>
        <v>0</v>
      </c>
      <c r="P1265" s="332">
        <f t="shared" si="59"/>
        <v>0</v>
      </c>
      <c r="Q1265" s="333"/>
      <c r="S1265" s="334">
        <f t="shared" si="60"/>
        <v>5406</v>
      </c>
    </row>
    <row r="1266" spans="1:19" ht="14.1" customHeight="1">
      <c r="A1266" s="74">
        <v>1266</v>
      </c>
      <c r="B1266" s="300" t="s">
        <v>33</v>
      </c>
      <c r="C1266" s="300" t="s">
        <v>1103</v>
      </c>
      <c r="D1266" s="86" t="s">
        <v>1310</v>
      </c>
      <c r="E1266" s="256" t="s">
        <v>1315</v>
      </c>
      <c r="F1266" s="86" t="s">
        <v>147</v>
      </c>
      <c r="G1266" s="86" t="s">
        <v>61</v>
      </c>
      <c r="H1266" s="86" t="s">
        <v>145</v>
      </c>
      <c r="I1266" s="249">
        <v>3.62</v>
      </c>
      <c r="J1266" s="331">
        <f t="shared" si="58"/>
        <v>400</v>
      </c>
      <c r="K1266" s="260">
        <v>200</v>
      </c>
      <c r="L1266" s="260">
        <v>200</v>
      </c>
      <c r="M1266" s="259" t="e">
        <f>IF(K1266="nio",0,IF(K1266&gt;0,K1266*I1266/O1266,0))*VLOOKUP(B1266,'2-Kosten per locatie'!$A$14:$C$21,3,FALSE)</f>
        <v>#DIV/0!</v>
      </c>
      <c r="N1266" s="259" t="e">
        <f>IF(L1266&gt;0,L1266*I1266/P1266,0)*VLOOKUP(B1266,'2-Kosten per locatie'!$A$14:$C$21,3,FALSE)</f>
        <v>#DIV/0!</v>
      </c>
      <c r="O1266" s="332">
        <f>IF(K1266="nio",0,IF(K1266&gt;0,VLOOKUP(G1266,'3-Productie normen'!A:L,VLOOKUP(K1266,'3-Productie normen'!$B$34:$C$41,2,FALSE),FALSE)))</f>
        <v>0</v>
      </c>
      <c r="P1266" s="332">
        <f t="shared" si="59"/>
        <v>0</v>
      </c>
      <c r="Q1266" s="333"/>
      <c r="S1266" s="334">
        <f t="shared" si="60"/>
        <v>1448</v>
      </c>
    </row>
    <row r="1267" spans="1:19" ht="14.1" customHeight="1">
      <c r="A1267" s="74">
        <v>1267</v>
      </c>
      <c r="B1267" s="300" t="s">
        <v>33</v>
      </c>
      <c r="C1267" s="300" t="s">
        <v>1103</v>
      </c>
      <c r="D1267" s="86" t="s">
        <v>1310</v>
      </c>
      <c r="E1267" s="256" t="s">
        <v>1316</v>
      </c>
      <c r="F1267" s="86" t="s">
        <v>144</v>
      </c>
      <c r="G1267" s="86" t="s">
        <v>61</v>
      </c>
      <c r="H1267" s="86" t="s">
        <v>145</v>
      </c>
      <c r="I1267" s="249">
        <v>4.54</v>
      </c>
      <c r="J1267" s="331">
        <f t="shared" si="58"/>
        <v>400</v>
      </c>
      <c r="K1267" s="260">
        <v>200</v>
      </c>
      <c r="L1267" s="260">
        <v>200</v>
      </c>
      <c r="M1267" s="259" t="e">
        <f>IF(K1267="nio",0,IF(K1267&gt;0,K1267*I1267/O1267,0))*VLOOKUP(B1267,'2-Kosten per locatie'!$A$14:$C$21,3,FALSE)</f>
        <v>#DIV/0!</v>
      </c>
      <c r="N1267" s="259" t="e">
        <f>IF(L1267&gt;0,L1267*I1267/P1267,0)*VLOOKUP(B1267,'2-Kosten per locatie'!$A$14:$C$21,3,FALSE)</f>
        <v>#DIV/0!</v>
      </c>
      <c r="O1267" s="332">
        <f>IF(K1267="nio",0,IF(K1267&gt;0,VLOOKUP(G1267,'3-Productie normen'!A:L,VLOOKUP(K1267,'3-Productie normen'!$B$34:$C$41,2,FALSE),FALSE)))</f>
        <v>0</v>
      </c>
      <c r="P1267" s="332">
        <f t="shared" si="59"/>
        <v>0</v>
      </c>
      <c r="Q1267" s="333"/>
      <c r="S1267" s="334">
        <f t="shared" si="60"/>
        <v>1816</v>
      </c>
    </row>
    <row r="1268" spans="1:19" ht="14.1" customHeight="1">
      <c r="A1268" s="74">
        <v>1268</v>
      </c>
      <c r="B1268" s="300" t="s">
        <v>33</v>
      </c>
      <c r="C1268" s="300" t="s">
        <v>1103</v>
      </c>
      <c r="D1268" s="86" t="s">
        <v>1310</v>
      </c>
      <c r="E1268" s="256" t="s">
        <v>1317</v>
      </c>
      <c r="F1268" s="86" t="s">
        <v>284</v>
      </c>
      <c r="G1268" s="86" t="s">
        <v>76</v>
      </c>
      <c r="H1268" s="86" t="s">
        <v>1318</v>
      </c>
      <c r="I1268" s="249">
        <v>17.78</v>
      </c>
      <c r="J1268" s="331">
        <f t="shared" si="58"/>
        <v>0</v>
      </c>
      <c r="K1268" s="260" t="s">
        <v>120</v>
      </c>
      <c r="L1268" s="260"/>
      <c r="M1268" s="259">
        <f>IF(K1268="nio",0,IF(K1268&gt;0,K1268*I1268/O1268,0))*VLOOKUP(B1268,'2-Kosten per locatie'!$A$14:$C$21,3,FALSE)</f>
        <v>0</v>
      </c>
      <c r="N1268" s="259">
        <f>IF(L1268&gt;0,L1268*I1268/P1268,0)*VLOOKUP(B1268,'2-Kosten per locatie'!$A$14:$C$21,3,FALSE)</f>
        <v>0</v>
      </c>
      <c r="O1268" s="332">
        <f>IF(K1268="nio",0,IF(K1268&gt;0,VLOOKUP(G1268,'3-Productie normen'!A:L,VLOOKUP(K1268,'3-Productie normen'!$B$34:$C$41,2,FALSE),FALSE)))</f>
        <v>0</v>
      </c>
      <c r="P1268" s="332">
        <f t="shared" si="59"/>
        <v>0</v>
      </c>
      <c r="Q1268" s="333"/>
      <c r="S1268" s="334">
        <f t="shared" si="60"/>
        <v>0</v>
      </c>
    </row>
    <row r="1269" spans="1:19" ht="14.1" customHeight="1">
      <c r="A1269" s="74">
        <v>1269</v>
      </c>
      <c r="B1269" s="300" t="s">
        <v>33</v>
      </c>
      <c r="C1269" s="300" t="s">
        <v>1103</v>
      </c>
      <c r="D1269" s="86" t="s">
        <v>1310</v>
      </c>
      <c r="E1269" s="256" t="s">
        <v>1319</v>
      </c>
      <c r="F1269" s="86" t="s">
        <v>279</v>
      </c>
      <c r="G1269" s="86" t="s">
        <v>64</v>
      </c>
      <c r="H1269" s="70" t="s">
        <v>113</v>
      </c>
      <c r="I1269" s="249">
        <v>48.11</v>
      </c>
      <c r="J1269" s="331">
        <f t="shared" si="58"/>
        <v>120</v>
      </c>
      <c r="K1269" s="260">
        <v>120</v>
      </c>
      <c r="L1269" s="260"/>
      <c r="M1269" s="259" t="e">
        <f>IF(K1269="nio",0,IF(K1269&gt;0,K1269*I1269/O1269,0))*VLOOKUP(B1269,'2-Kosten per locatie'!$A$14:$C$21,3,FALSE)</f>
        <v>#DIV/0!</v>
      </c>
      <c r="N1269" s="259">
        <f>IF(L1269&gt;0,L1269*I1269/P1269,0)*VLOOKUP(B1269,'2-Kosten per locatie'!$A$14:$C$21,3,FALSE)</f>
        <v>0</v>
      </c>
      <c r="O1269" s="332">
        <f>IF(K1269="nio",0,IF(K1269&gt;0,VLOOKUP(G1269,'3-Productie normen'!A:L,VLOOKUP(K1269,'3-Productie normen'!$B$34:$C$41,2,FALSE),FALSE)))</f>
        <v>0</v>
      </c>
      <c r="P1269" s="332">
        <f t="shared" si="59"/>
        <v>0</v>
      </c>
      <c r="Q1269" s="333"/>
      <c r="S1269" s="334">
        <f t="shared" si="60"/>
        <v>5773.2</v>
      </c>
    </row>
    <row r="1270" spans="1:19" ht="14.1" customHeight="1">
      <c r="A1270" s="74">
        <v>1270</v>
      </c>
      <c r="B1270" s="300" t="s">
        <v>33</v>
      </c>
      <c r="C1270" s="300" t="s">
        <v>1103</v>
      </c>
      <c r="D1270" s="86" t="s">
        <v>1310</v>
      </c>
      <c r="E1270" s="256" t="s">
        <v>1320</v>
      </c>
      <c r="F1270" s="86" t="s">
        <v>279</v>
      </c>
      <c r="G1270" s="86" t="s">
        <v>64</v>
      </c>
      <c r="H1270" s="70" t="s">
        <v>113</v>
      </c>
      <c r="I1270" s="249">
        <v>48.12</v>
      </c>
      <c r="J1270" s="331">
        <f t="shared" si="58"/>
        <v>120</v>
      </c>
      <c r="K1270" s="260">
        <v>120</v>
      </c>
      <c r="L1270" s="260"/>
      <c r="M1270" s="259" t="e">
        <f>IF(K1270="nio",0,IF(K1270&gt;0,K1270*I1270/O1270,0))*VLOOKUP(B1270,'2-Kosten per locatie'!$A$14:$C$21,3,FALSE)</f>
        <v>#DIV/0!</v>
      </c>
      <c r="N1270" s="259">
        <f>IF(L1270&gt;0,L1270*I1270/P1270,0)*VLOOKUP(B1270,'2-Kosten per locatie'!$A$14:$C$21,3,FALSE)</f>
        <v>0</v>
      </c>
      <c r="O1270" s="332">
        <f>IF(K1270="nio",0,IF(K1270&gt;0,VLOOKUP(G1270,'3-Productie normen'!A:L,VLOOKUP(K1270,'3-Productie normen'!$B$34:$C$41,2,FALSE),FALSE)))</f>
        <v>0</v>
      </c>
      <c r="P1270" s="332">
        <f t="shared" si="59"/>
        <v>0</v>
      </c>
      <c r="Q1270" s="333"/>
      <c r="S1270" s="334">
        <f t="shared" si="60"/>
        <v>5774.4</v>
      </c>
    </row>
    <row r="1271" spans="1:19" ht="14.1" customHeight="1">
      <c r="A1271" s="74">
        <v>1271</v>
      </c>
      <c r="B1271" s="300" t="s">
        <v>33</v>
      </c>
      <c r="C1271" s="300" t="s">
        <v>1103</v>
      </c>
      <c r="D1271" s="86" t="s">
        <v>1310</v>
      </c>
      <c r="E1271" s="256" t="s">
        <v>1321</v>
      </c>
      <c r="F1271" s="86" t="s">
        <v>279</v>
      </c>
      <c r="G1271" s="86" t="s">
        <v>64</v>
      </c>
      <c r="H1271" s="70" t="s">
        <v>113</v>
      </c>
      <c r="I1271" s="249">
        <v>48.87</v>
      </c>
      <c r="J1271" s="331">
        <f t="shared" si="58"/>
        <v>120</v>
      </c>
      <c r="K1271" s="260">
        <v>120</v>
      </c>
      <c r="L1271" s="260"/>
      <c r="M1271" s="259" t="e">
        <f>IF(K1271="nio",0,IF(K1271&gt;0,K1271*I1271/O1271,0))*VLOOKUP(B1271,'2-Kosten per locatie'!$A$14:$C$21,3,FALSE)</f>
        <v>#DIV/0!</v>
      </c>
      <c r="N1271" s="259">
        <f>IF(L1271&gt;0,L1271*I1271/P1271,0)*VLOOKUP(B1271,'2-Kosten per locatie'!$A$14:$C$21,3,FALSE)</f>
        <v>0</v>
      </c>
      <c r="O1271" s="332">
        <f>IF(K1271="nio",0,IF(K1271&gt;0,VLOOKUP(G1271,'3-Productie normen'!A:L,VLOOKUP(K1271,'3-Productie normen'!$B$34:$C$41,2,FALSE),FALSE)))</f>
        <v>0</v>
      </c>
      <c r="P1271" s="332">
        <f t="shared" si="59"/>
        <v>0</v>
      </c>
      <c r="Q1271" s="333"/>
      <c r="S1271" s="334">
        <f t="shared" si="60"/>
        <v>5864.4</v>
      </c>
    </row>
    <row r="1272" spans="1:19" ht="14.1" customHeight="1">
      <c r="A1272" s="74">
        <v>1272</v>
      </c>
      <c r="B1272" s="300" t="s">
        <v>33</v>
      </c>
      <c r="C1272" s="300" t="s">
        <v>1103</v>
      </c>
      <c r="D1272" s="86" t="s">
        <v>1310</v>
      </c>
      <c r="E1272" s="256" t="s">
        <v>1322</v>
      </c>
      <c r="F1272" s="86" t="s">
        <v>122</v>
      </c>
      <c r="G1272" s="86" t="s">
        <v>59</v>
      </c>
      <c r="H1272" s="70" t="s">
        <v>113</v>
      </c>
      <c r="I1272" s="249">
        <v>74.930000000000007</v>
      </c>
      <c r="J1272" s="331">
        <f t="shared" si="58"/>
        <v>200</v>
      </c>
      <c r="K1272" s="260">
        <v>200</v>
      </c>
      <c r="L1272" s="260"/>
      <c r="M1272" s="259" t="e">
        <f>IF(K1272="nio",0,IF(K1272&gt;0,K1272*I1272/O1272,0))*VLOOKUP(B1272,'2-Kosten per locatie'!$A$14:$C$21,3,FALSE)</f>
        <v>#DIV/0!</v>
      </c>
      <c r="N1272" s="259">
        <f>IF(L1272&gt;0,L1272*I1272/P1272,0)*VLOOKUP(B1272,'2-Kosten per locatie'!$A$14:$C$21,3,FALSE)</f>
        <v>0</v>
      </c>
      <c r="O1272" s="332">
        <f>IF(K1272="nio",0,IF(K1272&gt;0,VLOOKUP(G1272,'3-Productie normen'!A:L,VLOOKUP(K1272,'3-Productie normen'!$B$34:$C$41,2,FALSE),FALSE)))</f>
        <v>0</v>
      </c>
      <c r="P1272" s="332">
        <f t="shared" si="59"/>
        <v>0</v>
      </c>
      <c r="Q1272" s="333"/>
      <c r="S1272" s="334">
        <f t="shared" si="60"/>
        <v>14986.000000000002</v>
      </c>
    </row>
    <row r="1273" spans="1:19" ht="14.1" customHeight="1">
      <c r="A1273" s="74">
        <v>1273</v>
      </c>
      <c r="B1273" s="300" t="s">
        <v>33</v>
      </c>
      <c r="C1273" s="300" t="s">
        <v>1103</v>
      </c>
      <c r="D1273" s="86" t="s">
        <v>1310</v>
      </c>
      <c r="E1273" s="256" t="s">
        <v>1323</v>
      </c>
      <c r="F1273" s="86" t="s">
        <v>190</v>
      </c>
      <c r="G1273" s="86" t="s">
        <v>66</v>
      </c>
      <c r="H1273" s="86" t="s">
        <v>110</v>
      </c>
      <c r="I1273" s="249">
        <v>62.85</v>
      </c>
      <c r="J1273" s="331">
        <f t="shared" si="58"/>
        <v>120</v>
      </c>
      <c r="K1273" s="260">
        <v>120</v>
      </c>
      <c r="L1273" s="260"/>
      <c r="M1273" s="259" t="e">
        <f>IF(K1273="nio",0,IF(K1273&gt;0,K1273*I1273/O1273,0))*VLOOKUP(B1273,'2-Kosten per locatie'!$A$14:$C$21,3,FALSE)</f>
        <v>#DIV/0!</v>
      </c>
      <c r="N1273" s="259">
        <f>IF(L1273&gt;0,L1273*I1273/P1273,0)*VLOOKUP(B1273,'2-Kosten per locatie'!$A$14:$C$21,3,FALSE)</f>
        <v>0</v>
      </c>
      <c r="O1273" s="332">
        <f>IF(K1273="nio",0,IF(K1273&gt;0,VLOOKUP(G1273,'3-Productie normen'!A:L,VLOOKUP(K1273,'3-Productie normen'!$B$34:$C$41,2,FALSE),FALSE)))</f>
        <v>0</v>
      </c>
      <c r="P1273" s="332">
        <f t="shared" si="59"/>
        <v>0</v>
      </c>
      <c r="Q1273" s="333"/>
      <c r="S1273" s="334">
        <f t="shared" si="60"/>
        <v>7542</v>
      </c>
    </row>
    <row r="1274" spans="1:19" ht="14.1" customHeight="1">
      <c r="A1274" s="74">
        <v>1274</v>
      </c>
      <c r="B1274" s="300" t="s">
        <v>33</v>
      </c>
      <c r="C1274" s="300" t="s">
        <v>1103</v>
      </c>
      <c r="D1274" s="86" t="s">
        <v>1310</v>
      </c>
      <c r="E1274" s="256" t="s">
        <v>1324</v>
      </c>
      <c r="F1274" s="86" t="s">
        <v>190</v>
      </c>
      <c r="G1274" s="86" t="s">
        <v>66</v>
      </c>
      <c r="H1274" s="86" t="s">
        <v>110</v>
      </c>
      <c r="I1274" s="249">
        <v>64.72</v>
      </c>
      <c r="J1274" s="331">
        <f t="shared" si="58"/>
        <v>120</v>
      </c>
      <c r="K1274" s="260">
        <v>120</v>
      </c>
      <c r="L1274" s="260"/>
      <c r="M1274" s="259" t="e">
        <f>IF(K1274="nio",0,IF(K1274&gt;0,K1274*I1274/O1274,0))*VLOOKUP(B1274,'2-Kosten per locatie'!$A$14:$C$21,3,FALSE)</f>
        <v>#DIV/0!</v>
      </c>
      <c r="N1274" s="259">
        <f>IF(L1274&gt;0,L1274*I1274/P1274,0)*VLOOKUP(B1274,'2-Kosten per locatie'!$A$14:$C$21,3,FALSE)</f>
        <v>0</v>
      </c>
      <c r="O1274" s="332">
        <f>IF(K1274="nio",0,IF(K1274&gt;0,VLOOKUP(G1274,'3-Productie normen'!A:L,VLOOKUP(K1274,'3-Productie normen'!$B$34:$C$41,2,FALSE),FALSE)))</f>
        <v>0</v>
      </c>
      <c r="P1274" s="332">
        <f t="shared" si="59"/>
        <v>0</v>
      </c>
      <c r="Q1274" s="333"/>
      <c r="S1274" s="334">
        <f t="shared" si="60"/>
        <v>7766.4</v>
      </c>
    </row>
    <row r="1275" spans="1:19" ht="14.1" customHeight="1">
      <c r="A1275" s="74">
        <v>1275</v>
      </c>
      <c r="B1275" s="300" t="s">
        <v>33</v>
      </c>
      <c r="C1275" s="300" t="s">
        <v>1103</v>
      </c>
      <c r="D1275" s="86" t="s">
        <v>1310</v>
      </c>
      <c r="E1275" s="256" t="s">
        <v>1325</v>
      </c>
      <c r="F1275" s="86" t="s">
        <v>122</v>
      </c>
      <c r="G1275" s="86" t="s">
        <v>59</v>
      </c>
      <c r="H1275" s="70" t="s">
        <v>113</v>
      </c>
      <c r="I1275" s="249">
        <v>63.35</v>
      </c>
      <c r="J1275" s="331">
        <f t="shared" si="58"/>
        <v>200</v>
      </c>
      <c r="K1275" s="260">
        <v>200</v>
      </c>
      <c r="L1275" s="260"/>
      <c r="M1275" s="259" t="e">
        <f>IF(K1275="nio",0,IF(K1275&gt;0,K1275*I1275/O1275,0))*VLOOKUP(B1275,'2-Kosten per locatie'!$A$14:$C$21,3,FALSE)</f>
        <v>#DIV/0!</v>
      </c>
      <c r="N1275" s="259">
        <f>IF(L1275&gt;0,L1275*I1275/P1275,0)*VLOOKUP(B1275,'2-Kosten per locatie'!$A$14:$C$21,3,FALSE)</f>
        <v>0</v>
      </c>
      <c r="O1275" s="332">
        <f>IF(K1275="nio",0,IF(K1275&gt;0,VLOOKUP(G1275,'3-Productie normen'!A:L,VLOOKUP(K1275,'3-Productie normen'!$B$34:$C$41,2,FALSE),FALSE)))</f>
        <v>0</v>
      </c>
      <c r="P1275" s="332">
        <f t="shared" si="59"/>
        <v>0</v>
      </c>
      <c r="Q1275" s="333"/>
      <c r="S1275" s="334">
        <f t="shared" si="60"/>
        <v>12670</v>
      </c>
    </row>
    <row r="1276" spans="1:19" ht="14.1" customHeight="1">
      <c r="A1276" s="74">
        <v>1276</v>
      </c>
      <c r="B1276" s="300" t="s">
        <v>33</v>
      </c>
      <c r="C1276" s="300" t="s">
        <v>1103</v>
      </c>
      <c r="D1276" s="86" t="s">
        <v>1310</v>
      </c>
      <c r="E1276" s="256" t="s">
        <v>1326</v>
      </c>
      <c r="F1276" s="86" t="s">
        <v>1130</v>
      </c>
      <c r="G1276" s="86" t="s">
        <v>74</v>
      </c>
      <c r="H1276" s="70" t="s">
        <v>113</v>
      </c>
      <c r="I1276" s="249">
        <v>4.24</v>
      </c>
      <c r="J1276" s="331">
        <f t="shared" si="58"/>
        <v>0</v>
      </c>
      <c r="K1276" s="260" t="s">
        <v>120</v>
      </c>
      <c r="L1276" s="260"/>
      <c r="M1276" s="259">
        <f>IF(K1276="nio",0,IF(K1276&gt;0,K1276*I1276/O1276,0))*VLOOKUP(B1276,'2-Kosten per locatie'!$A$14:$C$21,3,FALSE)</f>
        <v>0</v>
      </c>
      <c r="N1276" s="259">
        <f>IF(L1276&gt;0,L1276*I1276/P1276,0)*VLOOKUP(B1276,'2-Kosten per locatie'!$A$14:$C$21,3,FALSE)</f>
        <v>0</v>
      </c>
      <c r="O1276" s="332">
        <f>IF(K1276="nio",0,IF(K1276&gt;0,VLOOKUP(G1276,'3-Productie normen'!A:L,VLOOKUP(K1276,'3-Productie normen'!$B$34:$C$41,2,FALSE),FALSE)))</f>
        <v>0</v>
      </c>
      <c r="P1276" s="332">
        <f t="shared" si="59"/>
        <v>0</v>
      </c>
      <c r="Q1276" s="333"/>
      <c r="S1276" s="334">
        <f t="shared" si="60"/>
        <v>0</v>
      </c>
    </row>
    <row r="1277" spans="1:19" ht="14.1" customHeight="1">
      <c r="A1277" s="74">
        <v>1277</v>
      </c>
      <c r="B1277" s="300" t="s">
        <v>33</v>
      </c>
      <c r="C1277" s="300" t="s">
        <v>1103</v>
      </c>
      <c r="D1277" s="86" t="s">
        <v>1310</v>
      </c>
      <c r="E1277" s="256" t="s">
        <v>1327</v>
      </c>
      <c r="F1277" s="86" t="s">
        <v>1132</v>
      </c>
      <c r="G1277" s="86" t="s">
        <v>62</v>
      </c>
      <c r="H1277" s="70" t="s">
        <v>113</v>
      </c>
      <c r="I1277" s="249">
        <v>2.84</v>
      </c>
      <c r="J1277" s="331">
        <f t="shared" si="58"/>
        <v>120</v>
      </c>
      <c r="K1277" s="260">
        <v>120</v>
      </c>
      <c r="L1277" s="260"/>
      <c r="M1277" s="259" t="e">
        <f>IF(K1277="nio",0,IF(K1277&gt;0,K1277*I1277/O1277,0))*VLOOKUP(B1277,'2-Kosten per locatie'!$A$14:$C$21,3,FALSE)</f>
        <v>#DIV/0!</v>
      </c>
      <c r="N1277" s="259">
        <f>IF(L1277&gt;0,L1277*I1277/P1277,0)*VLOOKUP(B1277,'2-Kosten per locatie'!$A$14:$C$21,3,FALSE)</f>
        <v>0</v>
      </c>
      <c r="O1277" s="332">
        <f>IF(K1277="nio",0,IF(K1277&gt;0,VLOOKUP(G1277,'3-Productie normen'!A:L,VLOOKUP(K1277,'3-Productie normen'!$B$34:$C$41,2,FALSE),FALSE)))</f>
        <v>0</v>
      </c>
      <c r="P1277" s="332">
        <f t="shared" si="59"/>
        <v>0</v>
      </c>
      <c r="Q1277" s="333"/>
      <c r="S1277" s="334">
        <f t="shared" si="60"/>
        <v>340.79999999999995</v>
      </c>
    </row>
    <row r="1278" spans="1:19" ht="14.1" customHeight="1">
      <c r="A1278" s="74">
        <v>1278</v>
      </c>
      <c r="B1278" s="300" t="s">
        <v>33</v>
      </c>
      <c r="C1278" s="300" t="s">
        <v>1103</v>
      </c>
      <c r="D1278" s="86" t="s">
        <v>1310</v>
      </c>
      <c r="E1278" s="256" t="s">
        <v>1328</v>
      </c>
      <c r="F1278" s="86" t="s">
        <v>1134</v>
      </c>
      <c r="G1278" s="86" t="s">
        <v>59</v>
      </c>
      <c r="H1278" s="70" t="s">
        <v>113</v>
      </c>
      <c r="I1278" s="249">
        <v>17.16</v>
      </c>
      <c r="J1278" s="331">
        <f t="shared" si="58"/>
        <v>7</v>
      </c>
      <c r="K1278" s="260">
        <v>7</v>
      </c>
      <c r="L1278" s="260"/>
      <c r="M1278" s="259" t="e">
        <f>IF(K1278="nio",0,IF(K1278&gt;0,K1278*I1278/O1278,0))*VLOOKUP(B1278,'2-Kosten per locatie'!$A$14:$C$21,3,FALSE)</f>
        <v>#DIV/0!</v>
      </c>
      <c r="N1278" s="259">
        <f>IF(L1278&gt;0,L1278*I1278/P1278,0)*VLOOKUP(B1278,'2-Kosten per locatie'!$A$14:$C$21,3,FALSE)</f>
        <v>0</v>
      </c>
      <c r="O1278" s="332">
        <f>IF(K1278="nio",0,IF(K1278&gt;0,VLOOKUP(G1278,'3-Productie normen'!A:L,VLOOKUP(K1278,'3-Productie normen'!$B$34:$C$41,2,FALSE),FALSE)))</f>
        <v>0</v>
      </c>
      <c r="P1278" s="332">
        <f t="shared" si="59"/>
        <v>0</v>
      </c>
      <c r="Q1278" s="333"/>
      <c r="S1278" s="334">
        <f t="shared" si="60"/>
        <v>120.12</v>
      </c>
    </row>
    <row r="1279" spans="1:19" ht="14.1" customHeight="1">
      <c r="A1279" s="74">
        <v>1279</v>
      </c>
      <c r="B1279" s="300" t="s">
        <v>33</v>
      </c>
      <c r="C1279" s="300" t="s">
        <v>1103</v>
      </c>
      <c r="D1279" s="86" t="s">
        <v>1310</v>
      </c>
      <c r="E1279" s="256" t="s">
        <v>1329</v>
      </c>
      <c r="F1279" s="86" t="s">
        <v>1330</v>
      </c>
      <c r="G1279" s="86" t="s">
        <v>64</v>
      </c>
      <c r="H1279" s="70" t="s">
        <v>113</v>
      </c>
      <c r="I1279" s="249">
        <v>26.45</v>
      </c>
      <c r="J1279" s="331">
        <f t="shared" si="58"/>
        <v>120</v>
      </c>
      <c r="K1279" s="260">
        <v>120</v>
      </c>
      <c r="L1279" s="260"/>
      <c r="M1279" s="259" t="e">
        <f>IF(K1279="nio",0,IF(K1279&gt;0,K1279*I1279/O1279,0))*VLOOKUP(B1279,'2-Kosten per locatie'!$A$14:$C$21,3,FALSE)</f>
        <v>#DIV/0!</v>
      </c>
      <c r="N1279" s="259">
        <f>IF(L1279&gt;0,L1279*I1279/P1279,0)*VLOOKUP(B1279,'2-Kosten per locatie'!$A$14:$C$21,3,FALSE)</f>
        <v>0</v>
      </c>
      <c r="O1279" s="332">
        <f>IF(K1279="nio",0,IF(K1279&gt;0,VLOOKUP(G1279,'3-Productie normen'!A:L,VLOOKUP(K1279,'3-Productie normen'!$B$34:$C$41,2,FALSE),FALSE)))</f>
        <v>0</v>
      </c>
      <c r="P1279" s="332">
        <f t="shared" si="59"/>
        <v>0</v>
      </c>
      <c r="Q1279" s="333"/>
      <c r="S1279" s="334">
        <f t="shared" si="60"/>
        <v>3174</v>
      </c>
    </row>
    <row r="1280" spans="1:19" ht="14.1" customHeight="1">
      <c r="A1280" s="74">
        <v>1280</v>
      </c>
      <c r="B1280" s="300" t="s">
        <v>33</v>
      </c>
      <c r="C1280" s="300" t="s">
        <v>1103</v>
      </c>
      <c r="D1280" s="86" t="s">
        <v>1310</v>
      </c>
      <c r="E1280" s="256" t="s">
        <v>1331</v>
      </c>
      <c r="F1280" s="86" t="s">
        <v>1330</v>
      </c>
      <c r="G1280" s="86" t="s">
        <v>64</v>
      </c>
      <c r="H1280" s="70" t="s">
        <v>113</v>
      </c>
      <c r="I1280" s="249">
        <v>27</v>
      </c>
      <c r="J1280" s="331">
        <f t="shared" si="58"/>
        <v>120</v>
      </c>
      <c r="K1280" s="260">
        <v>120</v>
      </c>
      <c r="L1280" s="260"/>
      <c r="M1280" s="259" t="e">
        <f>IF(K1280="nio",0,IF(K1280&gt;0,K1280*I1280/O1280,0))*VLOOKUP(B1280,'2-Kosten per locatie'!$A$14:$C$21,3,FALSE)</f>
        <v>#DIV/0!</v>
      </c>
      <c r="N1280" s="259">
        <f>IF(L1280&gt;0,L1280*I1280/P1280,0)*VLOOKUP(B1280,'2-Kosten per locatie'!$A$14:$C$21,3,FALSE)</f>
        <v>0</v>
      </c>
      <c r="O1280" s="332">
        <f>IF(K1280="nio",0,IF(K1280&gt;0,VLOOKUP(G1280,'3-Productie normen'!A:L,VLOOKUP(K1280,'3-Productie normen'!$B$34:$C$41,2,FALSE),FALSE)))</f>
        <v>0</v>
      </c>
      <c r="P1280" s="332">
        <f t="shared" si="59"/>
        <v>0</v>
      </c>
      <c r="Q1280" s="333"/>
      <c r="S1280" s="334">
        <f t="shared" si="60"/>
        <v>3240</v>
      </c>
    </row>
    <row r="1281" spans="1:19" ht="14.1" customHeight="1">
      <c r="A1281" s="74">
        <v>1281</v>
      </c>
      <c r="B1281" s="300" t="s">
        <v>33</v>
      </c>
      <c r="C1281" s="300" t="s">
        <v>1103</v>
      </c>
      <c r="D1281" s="86" t="s">
        <v>1310</v>
      </c>
      <c r="E1281" s="256" t="s">
        <v>1332</v>
      </c>
      <c r="F1281" s="86" t="s">
        <v>1330</v>
      </c>
      <c r="G1281" s="86" t="s">
        <v>64</v>
      </c>
      <c r="H1281" s="70" t="s">
        <v>113</v>
      </c>
      <c r="I1281" s="249">
        <v>26.78</v>
      </c>
      <c r="J1281" s="331">
        <f t="shared" si="58"/>
        <v>120</v>
      </c>
      <c r="K1281" s="260">
        <v>120</v>
      </c>
      <c r="L1281" s="260"/>
      <c r="M1281" s="259" t="e">
        <f>IF(K1281="nio",0,IF(K1281&gt;0,K1281*I1281/O1281,0))*VLOOKUP(B1281,'2-Kosten per locatie'!$A$14:$C$21,3,FALSE)</f>
        <v>#DIV/0!</v>
      </c>
      <c r="N1281" s="259">
        <f>IF(L1281&gt;0,L1281*I1281/P1281,0)*VLOOKUP(B1281,'2-Kosten per locatie'!$A$14:$C$21,3,FALSE)</f>
        <v>0</v>
      </c>
      <c r="O1281" s="332">
        <f>IF(K1281="nio",0,IF(K1281&gt;0,VLOOKUP(G1281,'3-Productie normen'!A:L,VLOOKUP(K1281,'3-Productie normen'!$B$34:$C$41,2,FALSE),FALSE)))</f>
        <v>0</v>
      </c>
      <c r="P1281" s="332">
        <f t="shared" si="59"/>
        <v>0</v>
      </c>
      <c r="Q1281" s="333"/>
      <c r="S1281" s="334">
        <f t="shared" si="60"/>
        <v>3213.6000000000004</v>
      </c>
    </row>
    <row r="1282" spans="1:19" ht="14.1" customHeight="1">
      <c r="A1282" s="74">
        <v>1282</v>
      </c>
      <c r="B1282" s="300" t="s">
        <v>33</v>
      </c>
      <c r="C1282" s="300" t="s">
        <v>1103</v>
      </c>
      <c r="D1282" s="86" t="s">
        <v>1310</v>
      </c>
      <c r="E1282" s="256" t="s">
        <v>1333</v>
      </c>
      <c r="F1282" s="86" t="s">
        <v>1330</v>
      </c>
      <c r="G1282" s="86" t="s">
        <v>64</v>
      </c>
      <c r="H1282" s="70" t="s">
        <v>113</v>
      </c>
      <c r="I1282" s="249">
        <v>31.3</v>
      </c>
      <c r="J1282" s="331">
        <f t="shared" si="58"/>
        <v>120</v>
      </c>
      <c r="K1282" s="260">
        <v>120</v>
      </c>
      <c r="L1282" s="260"/>
      <c r="M1282" s="259" t="e">
        <f>IF(K1282="nio",0,IF(K1282&gt;0,K1282*I1282/O1282,0))*VLOOKUP(B1282,'2-Kosten per locatie'!$A$14:$C$21,3,FALSE)</f>
        <v>#DIV/0!</v>
      </c>
      <c r="N1282" s="259">
        <f>IF(L1282&gt;0,L1282*I1282/P1282,0)*VLOOKUP(B1282,'2-Kosten per locatie'!$A$14:$C$21,3,FALSE)</f>
        <v>0</v>
      </c>
      <c r="O1282" s="332">
        <f>IF(K1282="nio",0,IF(K1282&gt;0,VLOOKUP(G1282,'3-Productie normen'!A:L,VLOOKUP(K1282,'3-Productie normen'!$B$34:$C$41,2,FALSE),FALSE)))</f>
        <v>0</v>
      </c>
      <c r="P1282" s="332">
        <f t="shared" si="59"/>
        <v>0</v>
      </c>
      <c r="Q1282" s="333"/>
      <c r="S1282" s="334">
        <f t="shared" si="60"/>
        <v>3756</v>
      </c>
    </row>
    <row r="1283" spans="1:19" ht="14.1" customHeight="1">
      <c r="A1283" s="74">
        <v>1283</v>
      </c>
      <c r="B1283" s="300" t="s">
        <v>33</v>
      </c>
      <c r="C1283" s="300" t="s">
        <v>1103</v>
      </c>
      <c r="D1283" s="86" t="s">
        <v>1310</v>
      </c>
      <c r="E1283" s="256" t="s">
        <v>1334</v>
      </c>
      <c r="F1283" s="86" t="s">
        <v>279</v>
      </c>
      <c r="G1283" s="86" t="s">
        <v>64</v>
      </c>
      <c r="H1283" s="70" t="s">
        <v>113</v>
      </c>
      <c r="I1283" s="249">
        <v>46.19</v>
      </c>
      <c r="J1283" s="331">
        <f t="shared" si="58"/>
        <v>120</v>
      </c>
      <c r="K1283" s="260">
        <v>120</v>
      </c>
      <c r="L1283" s="260"/>
      <c r="M1283" s="259" t="e">
        <f>IF(K1283="nio",0,IF(K1283&gt;0,K1283*I1283/O1283,0))*VLOOKUP(B1283,'2-Kosten per locatie'!$A$14:$C$21,3,FALSE)</f>
        <v>#DIV/0!</v>
      </c>
      <c r="N1283" s="259">
        <f>IF(L1283&gt;0,L1283*I1283/P1283,0)*VLOOKUP(B1283,'2-Kosten per locatie'!$A$14:$C$21,3,FALSE)</f>
        <v>0</v>
      </c>
      <c r="O1283" s="332">
        <f>IF(K1283="nio",0,IF(K1283&gt;0,VLOOKUP(G1283,'3-Productie normen'!A:L,VLOOKUP(K1283,'3-Productie normen'!$B$34:$C$41,2,FALSE),FALSE)))</f>
        <v>0</v>
      </c>
      <c r="P1283" s="332">
        <f t="shared" si="59"/>
        <v>0</v>
      </c>
      <c r="Q1283" s="333"/>
      <c r="S1283" s="334">
        <f t="shared" si="60"/>
        <v>5542.7999999999993</v>
      </c>
    </row>
    <row r="1284" spans="1:19" ht="14.1" customHeight="1">
      <c r="A1284" s="74">
        <v>1284</v>
      </c>
      <c r="B1284" s="300" t="s">
        <v>33</v>
      </c>
      <c r="C1284" s="300" t="s">
        <v>1103</v>
      </c>
      <c r="D1284" s="86" t="s">
        <v>1310</v>
      </c>
      <c r="E1284" s="256" t="s">
        <v>1335</v>
      </c>
      <c r="F1284" s="86" t="s">
        <v>279</v>
      </c>
      <c r="G1284" s="86" t="s">
        <v>64</v>
      </c>
      <c r="H1284" s="70" t="s">
        <v>113</v>
      </c>
      <c r="I1284" s="249">
        <v>45.16</v>
      </c>
      <c r="J1284" s="331">
        <f t="shared" si="58"/>
        <v>120</v>
      </c>
      <c r="K1284" s="260">
        <v>120</v>
      </c>
      <c r="L1284" s="260"/>
      <c r="M1284" s="259" t="e">
        <f>IF(K1284="nio",0,IF(K1284&gt;0,K1284*I1284/O1284,0))*VLOOKUP(B1284,'2-Kosten per locatie'!$A$14:$C$21,3,FALSE)</f>
        <v>#DIV/0!</v>
      </c>
      <c r="N1284" s="259">
        <f>IF(L1284&gt;0,L1284*I1284/P1284,0)*VLOOKUP(B1284,'2-Kosten per locatie'!$A$14:$C$21,3,FALSE)</f>
        <v>0</v>
      </c>
      <c r="O1284" s="332">
        <f>IF(K1284="nio",0,IF(K1284&gt;0,VLOOKUP(G1284,'3-Productie normen'!A:L,VLOOKUP(K1284,'3-Productie normen'!$B$34:$C$41,2,FALSE),FALSE)))</f>
        <v>0</v>
      </c>
      <c r="P1284" s="332">
        <f t="shared" si="59"/>
        <v>0</v>
      </c>
      <c r="Q1284" s="333"/>
      <c r="S1284" s="334">
        <f t="shared" si="60"/>
        <v>5419.2</v>
      </c>
    </row>
    <row r="1285" spans="1:19" ht="14.1" customHeight="1">
      <c r="A1285" s="74">
        <v>1285</v>
      </c>
      <c r="B1285" s="300" t="s">
        <v>33</v>
      </c>
      <c r="C1285" s="300" t="s">
        <v>1103</v>
      </c>
      <c r="D1285" s="86" t="s">
        <v>1310</v>
      </c>
      <c r="E1285" s="256" t="s">
        <v>1336</v>
      </c>
      <c r="F1285" s="86" t="s">
        <v>279</v>
      </c>
      <c r="G1285" s="86" t="s">
        <v>64</v>
      </c>
      <c r="H1285" s="70" t="s">
        <v>113</v>
      </c>
      <c r="I1285" s="249">
        <v>44.26</v>
      </c>
      <c r="J1285" s="331">
        <f t="shared" si="58"/>
        <v>120</v>
      </c>
      <c r="K1285" s="260">
        <v>120</v>
      </c>
      <c r="L1285" s="260"/>
      <c r="M1285" s="259" t="e">
        <f>IF(K1285="nio",0,IF(K1285&gt;0,K1285*I1285/O1285,0))*VLOOKUP(B1285,'2-Kosten per locatie'!$A$14:$C$21,3,FALSE)</f>
        <v>#DIV/0!</v>
      </c>
      <c r="N1285" s="259">
        <f>IF(L1285&gt;0,L1285*I1285/P1285,0)*VLOOKUP(B1285,'2-Kosten per locatie'!$A$14:$C$21,3,FALSE)</f>
        <v>0</v>
      </c>
      <c r="O1285" s="332">
        <f>IF(K1285="nio",0,IF(K1285&gt;0,VLOOKUP(G1285,'3-Productie normen'!A:L,VLOOKUP(K1285,'3-Productie normen'!$B$34:$C$41,2,FALSE),FALSE)))</f>
        <v>0</v>
      </c>
      <c r="P1285" s="332">
        <f t="shared" si="59"/>
        <v>0</v>
      </c>
      <c r="Q1285" s="333"/>
      <c r="S1285" s="334">
        <f t="shared" si="60"/>
        <v>5311.2</v>
      </c>
    </row>
    <row r="1286" spans="1:19" ht="14.1" customHeight="1">
      <c r="A1286" s="74">
        <v>1286</v>
      </c>
      <c r="B1286" s="300" t="s">
        <v>33</v>
      </c>
      <c r="C1286" s="300" t="s">
        <v>1103</v>
      </c>
      <c r="D1286" s="86" t="s">
        <v>1310</v>
      </c>
      <c r="E1286" s="256" t="s">
        <v>1337</v>
      </c>
      <c r="F1286" s="86" t="s">
        <v>122</v>
      </c>
      <c r="G1286" s="86" t="s">
        <v>59</v>
      </c>
      <c r="H1286" s="70" t="s">
        <v>113</v>
      </c>
      <c r="I1286" s="249">
        <v>61.31</v>
      </c>
      <c r="J1286" s="331">
        <f t="shared" si="58"/>
        <v>200</v>
      </c>
      <c r="K1286" s="260">
        <v>200</v>
      </c>
      <c r="L1286" s="260"/>
      <c r="M1286" s="259" t="e">
        <f>IF(K1286="nio",0,IF(K1286&gt;0,K1286*I1286/O1286,0))*VLOOKUP(B1286,'2-Kosten per locatie'!$A$14:$C$21,3,FALSE)</f>
        <v>#DIV/0!</v>
      </c>
      <c r="N1286" s="259">
        <f>IF(L1286&gt;0,L1286*I1286/P1286,0)*VLOOKUP(B1286,'2-Kosten per locatie'!$A$14:$C$21,3,FALSE)</f>
        <v>0</v>
      </c>
      <c r="O1286" s="332">
        <f>IF(K1286="nio",0,IF(K1286&gt;0,VLOOKUP(G1286,'3-Productie normen'!A:L,VLOOKUP(K1286,'3-Productie normen'!$B$34:$C$41,2,FALSE),FALSE)))</f>
        <v>0</v>
      </c>
      <c r="P1286" s="332">
        <f t="shared" si="59"/>
        <v>0</v>
      </c>
      <c r="Q1286" s="333"/>
      <c r="S1286" s="334">
        <f t="shared" si="60"/>
        <v>12262</v>
      </c>
    </row>
    <row r="1287" spans="1:19" ht="14.1" customHeight="1">
      <c r="A1287" s="74">
        <v>1287</v>
      </c>
      <c r="B1287" s="300" t="s">
        <v>33</v>
      </c>
      <c r="C1287" s="300" t="s">
        <v>1103</v>
      </c>
      <c r="D1287" s="86" t="s">
        <v>1310</v>
      </c>
      <c r="E1287" s="256" t="s">
        <v>1338</v>
      </c>
      <c r="F1287" s="86" t="s">
        <v>122</v>
      </c>
      <c r="G1287" s="86" t="s">
        <v>59</v>
      </c>
      <c r="H1287" s="70" t="s">
        <v>113</v>
      </c>
      <c r="I1287" s="249">
        <v>109.77</v>
      </c>
      <c r="J1287" s="331">
        <f t="shared" si="58"/>
        <v>200</v>
      </c>
      <c r="K1287" s="260">
        <v>200</v>
      </c>
      <c r="L1287" s="260"/>
      <c r="M1287" s="259" t="e">
        <f>IF(K1287="nio",0,IF(K1287&gt;0,K1287*I1287/O1287,0))*VLOOKUP(B1287,'2-Kosten per locatie'!$A$14:$C$21,3,FALSE)</f>
        <v>#DIV/0!</v>
      </c>
      <c r="N1287" s="259">
        <f>IF(L1287&gt;0,L1287*I1287/P1287,0)*VLOOKUP(B1287,'2-Kosten per locatie'!$A$14:$C$21,3,FALSE)</f>
        <v>0</v>
      </c>
      <c r="O1287" s="332">
        <f>IF(K1287="nio",0,IF(K1287&gt;0,VLOOKUP(G1287,'3-Productie normen'!A:L,VLOOKUP(K1287,'3-Productie normen'!$B$34:$C$41,2,FALSE),FALSE)))</f>
        <v>0</v>
      </c>
      <c r="P1287" s="332">
        <f t="shared" si="59"/>
        <v>0</v>
      </c>
      <c r="Q1287" s="333"/>
      <c r="S1287" s="334">
        <f t="shared" si="60"/>
        <v>21954</v>
      </c>
    </row>
    <row r="1288" spans="1:19" ht="14.1" customHeight="1">
      <c r="A1288" s="74">
        <v>1288</v>
      </c>
      <c r="B1288" s="300" t="s">
        <v>33</v>
      </c>
      <c r="C1288" s="300" t="s">
        <v>1103</v>
      </c>
      <c r="D1288" s="86" t="s">
        <v>1310</v>
      </c>
      <c r="E1288" s="256" t="s">
        <v>1339</v>
      </c>
      <c r="F1288" s="86" t="s">
        <v>279</v>
      </c>
      <c r="G1288" s="86" t="s">
        <v>64</v>
      </c>
      <c r="H1288" s="70" t="s">
        <v>113</v>
      </c>
      <c r="I1288" s="249">
        <v>46.34</v>
      </c>
      <c r="J1288" s="331">
        <f t="shared" si="58"/>
        <v>120</v>
      </c>
      <c r="K1288" s="260">
        <v>120</v>
      </c>
      <c r="L1288" s="260"/>
      <c r="M1288" s="259" t="e">
        <f>IF(K1288="nio",0,IF(K1288&gt;0,K1288*I1288/O1288,0))*VLOOKUP(B1288,'2-Kosten per locatie'!$A$14:$C$21,3,FALSE)</f>
        <v>#DIV/0!</v>
      </c>
      <c r="N1288" s="259">
        <f>IF(L1288&gt;0,L1288*I1288/P1288,0)*VLOOKUP(B1288,'2-Kosten per locatie'!$A$14:$C$21,3,FALSE)</f>
        <v>0</v>
      </c>
      <c r="O1288" s="332">
        <f>IF(K1288="nio",0,IF(K1288&gt;0,VLOOKUP(G1288,'3-Productie normen'!A:L,VLOOKUP(K1288,'3-Productie normen'!$B$34:$C$41,2,FALSE),FALSE)))</f>
        <v>0</v>
      </c>
      <c r="P1288" s="332">
        <f t="shared" si="59"/>
        <v>0</v>
      </c>
      <c r="Q1288" s="333"/>
      <c r="S1288" s="334">
        <f t="shared" si="60"/>
        <v>5560.8</v>
      </c>
    </row>
    <row r="1289" spans="1:19" ht="14.1" customHeight="1">
      <c r="A1289" s="74">
        <v>1289</v>
      </c>
      <c r="B1289" s="300" t="s">
        <v>33</v>
      </c>
      <c r="C1289" s="300" t="s">
        <v>1103</v>
      </c>
      <c r="D1289" s="86" t="s">
        <v>1310</v>
      </c>
      <c r="E1289" s="256" t="s">
        <v>1340</v>
      </c>
      <c r="F1289" s="86" t="s">
        <v>279</v>
      </c>
      <c r="G1289" s="86" t="s">
        <v>64</v>
      </c>
      <c r="H1289" s="70" t="s">
        <v>113</v>
      </c>
      <c r="I1289" s="249">
        <v>51.19</v>
      </c>
      <c r="J1289" s="331">
        <f t="shared" si="58"/>
        <v>120</v>
      </c>
      <c r="K1289" s="260">
        <v>120</v>
      </c>
      <c r="L1289" s="260"/>
      <c r="M1289" s="259" t="e">
        <f>IF(K1289="nio",0,IF(K1289&gt;0,K1289*I1289/O1289,0))*VLOOKUP(B1289,'2-Kosten per locatie'!$A$14:$C$21,3,FALSE)</f>
        <v>#DIV/0!</v>
      </c>
      <c r="N1289" s="259">
        <f>IF(L1289&gt;0,L1289*I1289/P1289,0)*VLOOKUP(B1289,'2-Kosten per locatie'!$A$14:$C$21,3,FALSE)</f>
        <v>0</v>
      </c>
      <c r="O1289" s="332">
        <f>IF(K1289="nio",0,IF(K1289&gt;0,VLOOKUP(G1289,'3-Productie normen'!A:L,VLOOKUP(K1289,'3-Productie normen'!$B$34:$C$41,2,FALSE),FALSE)))</f>
        <v>0</v>
      </c>
      <c r="P1289" s="332">
        <f t="shared" si="59"/>
        <v>0</v>
      </c>
      <c r="Q1289" s="333"/>
      <c r="S1289" s="334">
        <f t="shared" si="60"/>
        <v>6142.7999999999993</v>
      </c>
    </row>
    <row r="1290" spans="1:19" ht="14.1" customHeight="1">
      <c r="A1290" s="74">
        <v>1290</v>
      </c>
      <c r="B1290" s="300" t="s">
        <v>33</v>
      </c>
      <c r="C1290" s="300" t="s">
        <v>1103</v>
      </c>
      <c r="D1290" s="86" t="s">
        <v>1310</v>
      </c>
      <c r="E1290" s="256" t="s">
        <v>1341</v>
      </c>
      <c r="F1290" s="86" t="s">
        <v>144</v>
      </c>
      <c r="G1290" s="86" t="s">
        <v>61</v>
      </c>
      <c r="H1290" s="86" t="s">
        <v>145</v>
      </c>
      <c r="I1290" s="249">
        <v>11.24</v>
      </c>
      <c r="J1290" s="331">
        <f t="shared" ref="J1290:J1353" si="61">SUM(K1290:L1290)</f>
        <v>400</v>
      </c>
      <c r="K1290" s="260">
        <v>200</v>
      </c>
      <c r="L1290" s="260">
        <v>200</v>
      </c>
      <c r="M1290" s="259" t="e">
        <f>IF(K1290="nio",0,IF(K1290&gt;0,K1290*I1290/O1290,0))*VLOOKUP(B1290,'2-Kosten per locatie'!$A$14:$C$21,3,FALSE)</f>
        <v>#DIV/0!</v>
      </c>
      <c r="N1290" s="259" t="e">
        <f>IF(L1290&gt;0,L1290*I1290/P1290,0)*VLOOKUP(B1290,'2-Kosten per locatie'!$A$14:$C$21,3,FALSE)</f>
        <v>#DIV/0!</v>
      </c>
      <c r="O1290" s="332">
        <f>IF(K1290="nio",0,IF(K1290&gt;0,VLOOKUP(G1290,'3-Productie normen'!A:L,VLOOKUP(K1290,'3-Productie normen'!$B$34:$C$41,2,FALSE),FALSE)))</f>
        <v>0</v>
      </c>
      <c r="P1290" s="332">
        <f t="shared" ref="P1290:P1353" si="62">IF(L1290&gt;0,O1290*$P$8,0)</f>
        <v>0</v>
      </c>
      <c r="Q1290" s="333"/>
      <c r="S1290" s="334">
        <f t="shared" si="60"/>
        <v>4496</v>
      </c>
    </row>
    <row r="1291" spans="1:19" ht="14.1" customHeight="1">
      <c r="A1291" s="74">
        <v>1291</v>
      </c>
      <c r="B1291" s="300" t="s">
        <v>33</v>
      </c>
      <c r="C1291" s="300" t="s">
        <v>1103</v>
      </c>
      <c r="D1291" s="86" t="s">
        <v>1310</v>
      </c>
      <c r="E1291" s="256" t="s">
        <v>1342</v>
      </c>
      <c r="F1291" s="86" t="s">
        <v>147</v>
      </c>
      <c r="G1291" s="86" t="s">
        <v>61</v>
      </c>
      <c r="H1291" s="86" t="s">
        <v>145</v>
      </c>
      <c r="I1291" s="249">
        <v>5.84</v>
      </c>
      <c r="J1291" s="331">
        <f t="shared" si="61"/>
        <v>400</v>
      </c>
      <c r="K1291" s="260">
        <v>200</v>
      </c>
      <c r="L1291" s="260">
        <v>200</v>
      </c>
      <c r="M1291" s="259" t="e">
        <f>IF(K1291="nio",0,IF(K1291&gt;0,K1291*I1291/O1291,0))*VLOOKUP(B1291,'2-Kosten per locatie'!$A$14:$C$21,3,FALSE)</f>
        <v>#DIV/0!</v>
      </c>
      <c r="N1291" s="259" t="e">
        <f>IF(L1291&gt;0,L1291*I1291/P1291,0)*VLOOKUP(B1291,'2-Kosten per locatie'!$A$14:$C$21,3,FALSE)</f>
        <v>#DIV/0!</v>
      </c>
      <c r="O1291" s="332">
        <f>IF(K1291="nio",0,IF(K1291&gt;0,VLOOKUP(G1291,'3-Productie normen'!A:L,VLOOKUP(K1291,'3-Productie normen'!$B$34:$C$41,2,FALSE),FALSE)))</f>
        <v>0</v>
      </c>
      <c r="P1291" s="332">
        <f t="shared" si="62"/>
        <v>0</v>
      </c>
      <c r="Q1291" s="333"/>
      <c r="S1291" s="334">
        <f t="shared" si="60"/>
        <v>2336</v>
      </c>
    </row>
    <row r="1292" spans="1:19" ht="14.1" customHeight="1">
      <c r="A1292" s="74">
        <v>1292</v>
      </c>
      <c r="B1292" s="300" t="s">
        <v>33</v>
      </c>
      <c r="C1292" s="300" t="s">
        <v>1103</v>
      </c>
      <c r="D1292" s="86" t="s">
        <v>1310</v>
      </c>
      <c r="E1292" s="256" t="s">
        <v>1343</v>
      </c>
      <c r="F1292" s="86" t="s">
        <v>1134</v>
      </c>
      <c r="G1292" s="86" t="s">
        <v>59</v>
      </c>
      <c r="H1292" s="70" t="s">
        <v>113</v>
      </c>
      <c r="I1292" s="249">
        <v>18.059999999999999</v>
      </c>
      <c r="J1292" s="331">
        <f t="shared" si="61"/>
        <v>7</v>
      </c>
      <c r="K1292" s="260">
        <v>7</v>
      </c>
      <c r="L1292" s="260"/>
      <c r="M1292" s="259" t="e">
        <f>IF(K1292="nio",0,IF(K1292&gt;0,K1292*I1292/O1292,0))*VLOOKUP(B1292,'2-Kosten per locatie'!$A$14:$C$21,3,FALSE)</f>
        <v>#DIV/0!</v>
      </c>
      <c r="N1292" s="259">
        <f>IF(L1292&gt;0,L1292*I1292/P1292,0)*VLOOKUP(B1292,'2-Kosten per locatie'!$A$14:$C$21,3,FALSE)</f>
        <v>0</v>
      </c>
      <c r="O1292" s="332">
        <f>IF(K1292="nio",0,IF(K1292&gt;0,VLOOKUP(G1292,'3-Productie normen'!A:L,VLOOKUP(K1292,'3-Productie normen'!$B$34:$C$41,2,FALSE),FALSE)))</f>
        <v>0</v>
      </c>
      <c r="P1292" s="332">
        <f t="shared" si="62"/>
        <v>0</v>
      </c>
      <c r="Q1292" s="333"/>
      <c r="S1292" s="334">
        <f t="shared" si="60"/>
        <v>126.41999999999999</v>
      </c>
    </row>
    <row r="1293" spans="1:19" ht="14.1" customHeight="1">
      <c r="A1293" s="74">
        <v>1293</v>
      </c>
      <c r="B1293" s="300" t="s">
        <v>33</v>
      </c>
      <c r="C1293" s="300" t="s">
        <v>1103</v>
      </c>
      <c r="D1293" s="86" t="s">
        <v>1310</v>
      </c>
      <c r="E1293" s="256" t="s">
        <v>1344</v>
      </c>
      <c r="F1293" s="86" t="s">
        <v>279</v>
      </c>
      <c r="G1293" s="86" t="s">
        <v>64</v>
      </c>
      <c r="H1293" s="70" t="s">
        <v>113</v>
      </c>
      <c r="I1293" s="249">
        <v>48.96</v>
      </c>
      <c r="J1293" s="331">
        <f t="shared" si="61"/>
        <v>120</v>
      </c>
      <c r="K1293" s="260">
        <v>120</v>
      </c>
      <c r="L1293" s="260"/>
      <c r="M1293" s="259" t="e">
        <f>IF(K1293="nio",0,IF(K1293&gt;0,K1293*I1293/O1293,0))*VLOOKUP(B1293,'2-Kosten per locatie'!$A$14:$C$21,3,FALSE)</f>
        <v>#DIV/0!</v>
      </c>
      <c r="N1293" s="259">
        <f>IF(L1293&gt;0,L1293*I1293/P1293,0)*VLOOKUP(B1293,'2-Kosten per locatie'!$A$14:$C$21,3,FALSE)</f>
        <v>0</v>
      </c>
      <c r="O1293" s="332">
        <f>IF(K1293="nio",0,IF(K1293&gt;0,VLOOKUP(G1293,'3-Productie normen'!A:L,VLOOKUP(K1293,'3-Productie normen'!$B$34:$C$41,2,FALSE),FALSE)))</f>
        <v>0</v>
      </c>
      <c r="P1293" s="332">
        <f t="shared" si="62"/>
        <v>0</v>
      </c>
      <c r="Q1293" s="333"/>
      <c r="S1293" s="334">
        <f t="shared" si="60"/>
        <v>5875.2</v>
      </c>
    </row>
    <row r="1294" spans="1:19" ht="14.1" customHeight="1">
      <c r="A1294" s="74">
        <v>1294</v>
      </c>
      <c r="B1294" s="300" t="s">
        <v>33</v>
      </c>
      <c r="C1294" s="300" t="s">
        <v>1103</v>
      </c>
      <c r="D1294" s="86" t="s">
        <v>1310</v>
      </c>
      <c r="E1294" s="256" t="s">
        <v>1345</v>
      </c>
      <c r="F1294" s="86" t="s">
        <v>1158</v>
      </c>
      <c r="G1294" s="86" t="s">
        <v>74</v>
      </c>
      <c r="H1294" s="70" t="s">
        <v>113</v>
      </c>
      <c r="I1294" s="249">
        <v>2.2999999999999998</v>
      </c>
      <c r="J1294" s="331">
        <f t="shared" si="61"/>
        <v>0</v>
      </c>
      <c r="K1294" s="260" t="s">
        <v>120</v>
      </c>
      <c r="L1294" s="260"/>
      <c r="M1294" s="259">
        <f>IF(K1294="nio",0,IF(K1294&gt;0,K1294*I1294/O1294,0))*VLOOKUP(B1294,'2-Kosten per locatie'!$A$14:$C$21,3,FALSE)</f>
        <v>0</v>
      </c>
      <c r="N1294" s="259">
        <f>IF(L1294&gt;0,L1294*I1294/P1294,0)*VLOOKUP(B1294,'2-Kosten per locatie'!$A$14:$C$21,3,FALSE)</f>
        <v>0</v>
      </c>
      <c r="O1294" s="332">
        <f>IF(K1294="nio",0,IF(K1294&gt;0,VLOOKUP(G1294,'3-Productie normen'!A:L,VLOOKUP(K1294,'3-Productie normen'!$B$34:$C$41,2,FALSE),FALSE)))</f>
        <v>0</v>
      </c>
      <c r="P1294" s="332">
        <f t="shared" si="62"/>
        <v>0</v>
      </c>
      <c r="Q1294" s="333"/>
      <c r="S1294" s="334">
        <f t="shared" si="60"/>
        <v>0</v>
      </c>
    </row>
    <row r="1295" spans="1:19" ht="14.1" customHeight="1">
      <c r="A1295" s="74">
        <v>1295</v>
      </c>
      <c r="B1295" s="300" t="s">
        <v>33</v>
      </c>
      <c r="C1295" s="300" t="s">
        <v>1103</v>
      </c>
      <c r="D1295" s="86" t="s">
        <v>1310</v>
      </c>
      <c r="E1295" s="256" t="s">
        <v>1346</v>
      </c>
      <c r="F1295" s="86" t="s">
        <v>207</v>
      </c>
      <c r="G1295" s="86" t="s">
        <v>74</v>
      </c>
      <c r="H1295" s="70" t="s">
        <v>113</v>
      </c>
      <c r="I1295" s="249">
        <v>1.6</v>
      </c>
      <c r="J1295" s="331">
        <f t="shared" si="61"/>
        <v>0</v>
      </c>
      <c r="K1295" s="260" t="s">
        <v>120</v>
      </c>
      <c r="L1295" s="260"/>
      <c r="M1295" s="259">
        <f>IF(K1295="nio",0,IF(K1295&gt;0,K1295*I1295/O1295,0))*VLOOKUP(B1295,'2-Kosten per locatie'!$A$14:$C$21,3,FALSE)</f>
        <v>0</v>
      </c>
      <c r="N1295" s="259">
        <f>IF(L1295&gt;0,L1295*I1295/P1295,0)*VLOOKUP(B1295,'2-Kosten per locatie'!$A$14:$C$21,3,FALSE)</f>
        <v>0</v>
      </c>
      <c r="O1295" s="332">
        <f>IF(K1295="nio",0,IF(K1295&gt;0,VLOOKUP(G1295,'3-Productie normen'!A:L,VLOOKUP(K1295,'3-Productie normen'!$B$34:$C$41,2,FALSE),FALSE)))</f>
        <v>0</v>
      </c>
      <c r="P1295" s="332">
        <f t="shared" si="62"/>
        <v>0</v>
      </c>
      <c r="Q1295" s="333"/>
      <c r="S1295" s="334">
        <f t="shared" si="60"/>
        <v>0</v>
      </c>
    </row>
    <row r="1296" spans="1:19" ht="14.1" customHeight="1">
      <c r="A1296" s="74">
        <v>1296</v>
      </c>
      <c r="B1296" s="300" t="s">
        <v>33</v>
      </c>
      <c r="C1296" s="300" t="s">
        <v>1103</v>
      </c>
      <c r="D1296" s="86" t="s">
        <v>1310</v>
      </c>
      <c r="E1296" s="256" t="s">
        <v>1347</v>
      </c>
      <c r="F1296" s="86" t="s">
        <v>279</v>
      </c>
      <c r="G1296" s="86" t="s">
        <v>64</v>
      </c>
      <c r="H1296" s="70" t="s">
        <v>113</v>
      </c>
      <c r="I1296" s="249">
        <v>47.06</v>
      </c>
      <c r="J1296" s="331">
        <f t="shared" si="61"/>
        <v>120</v>
      </c>
      <c r="K1296" s="260">
        <v>120</v>
      </c>
      <c r="L1296" s="260"/>
      <c r="M1296" s="259" t="e">
        <f>IF(K1296="nio",0,IF(K1296&gt;0,K1296*I1296/O1296,0))*VLOOKUP(B1296,'2-Kosten per locatie'!$A$14:$C$21,3,FALSE)</f>
        <v>#DIV/0!</v>
      </c>
      <c r="N1296" s="259">
        <f>IF(L1296&gt;0,L1296*I1296/P1296,0)*VLOOKUP(B1296,'2-Kosten per locatie'!$A$14:$C$21,3,FALSE)</f>
        <v>0</v>
      </c>
      <c r="O1296" s="332">
        <f>IF(K1296="nio",0,IF(K1296&gt;0,VLOOKUP(G1296,'3-Productie normen'!A:L,VLOOKUP(K1296,'3-Productie normen'!$B$34:$C$41,2,FALSE),FALSE)))</f>
        <v>0</v>
      </c>
      <c r="P1296" s="332">
        <f t="shared" si="62"/>
        <v>0</v>
      </c>
      <c r="Q1296" s="333"/>
      <c r="S1296" s="334">
        <f t="shared" si="60"/>
        <v>5647.2000000000007</v>
      </c>
    </row>
    <row r="1297" spans="1:19" ht="14.1" customHeight="1">
      <c r="A1297" s="74">
        <v>1297</v>
      </c>
      <c r="B1297" s="300" t="s">
        <v>33</v>
      </c>
      <c r="C1297" s="300" t="s">
        <v>1103</v>
      </c>
      <c r="D1297" s="86" t="s">
        <v>1310</v>
      </c>
      <c r="E1297" s="256" t="s">
        <v>1348</v>
      </c>
      <c r="F1297" s="86" t="s">
        <v>279</v>
      </c>
      <c r="G1297" s="86" t="s">
        <v>64</v>
      </c>
      <c r="H1297" s="70" t="s">
        <v>113</v>
      </c>
      <c r="I1297" s="249">
        <v>49.03</v>
      </c>
      <c r="J1297" s="331">
        <f t="shared" si="61"/>
        <v>120</v>
      </c>
      <c r="K1297" s="260">
        <v>120</v>
      </c>
      <c r="L1297" s="260"/>
      <c r="M1297" s="259" t="e">
        <f>IF(K1297="nio",0,IF(K1297&gt;0,K1297*I1297/O1297,0))*VLOOKUP(B1297,'2-Kosten per locatie'!$A$14:$C$21,3,FALSE)</f>
        <v>#DIV/0!</v>
      </c>
      <c r="N1297" s="259">
        <f>IF(L1297&gt;0,L1297*I1297/P1297,0)*VLOOKUP(B1297,'2-Kosten per locatie'!$A$14:$C$21,3,FALSE)</f>
        <v>0</v>
      </c>
      <c r="O1297" s="332">
        <f>IF(K1297="nio",0,IF(K1297&gt;0,VLOOKUP(G1297,'3-Productie normen'!A:L,VLOOKUP(K1297,'3-Productie normen'!$B$34:$C$41,2,FALSE),FALSE)))</f>
        <v>0</v>
      </c>
      <c r="P1297" s="332">
        <f t="shared" si="62"/>
        <v>0</v>
      </c>
      <c r="Q1297" s="333"/>
      <c r="S1297" s="334">
        <f t="shared" si="60"/>
        <v>5883.6</v>
      </c>
    </row>
    <row r="1298" spans="1:19" ht="14.1" customHeight="1">
      <c r="A1298" s="74">
        <v>1298</v>
      </c>
      <c r="B1298" s="300" t="s">
        <v>33</v>
      </c>
      <c r="C1298" s="300" t="s">
        <v>1103</v>
      </c>
      <c r="D1298" s="86" t="s">
        <v>1310</v>
      </c>
      <c r="E1298" s="256" t="s">
        <v>1349</v>
      </c>
      <c r="F1298" s="86" t="s">
        <v>279</v>
      </c>
      <c r="G1298" s="86" t="s">
        <v>64</v>
      </c>
      <c r="H1298" s="70" t="s">
        <v>113</v>
      </c>
      <c r="I1298" s="249">
        <v>48.83</v>
      </c>
      <c r="J1298" s="331">
        <f t="shared" si="61"/>
        <v>120</v>
      </c>
      <c r="K1298" s="260">
        <v>120</v>
      </c>
      <c r="L1298" s="260"/>
      <c r="M1298" s="259" t="e">
        <f>IF(K1298="nio",0,IF(K1298&gt;0,K1298*I1298/O1298,0))*VLOOKUP(B1298,'2-Kosten per locatie'!$A$14:$C$21,3,FALSE)</f>
        <v>#DIV/0!</v>
      </c>
      <c r="N1298" s="259">
        <f>IF(L1298&gt;0,L1298*I1298/P1298,0)*VLOOKUP(B1298,'2-Kosten per locatie'!$A$14:$C$21,3,FALSE)</f>
        <v>0</v>
      </c>
      <c r="O1298" s="332">
        <f>IF(K1298="nio",0,IF(K1298&gt;0,VLOOKUP(G1298,'3-Productie normen'!A:L,VLOOKUP(K1298,'3-Productie normen'!$B$34:$C$41,2,FALSE),FALSE)))</f>
        <v>0</v>
      </c>
      <c r="P1298" s="332">
        <f t="shared" si="62"/>
        <v>0</v>
      </c>
      <c r="Q1298" s="333"/>
      <c r="S1298" s="334">
        <f t="shared" si="60"/>
        <v>5859.5999999999995</v>
      </c>
    </row>
    <row r="1299" spans="1:19" ht="14.1" customHeight="1">
      <c r="A1299" s="74">
        <v>1299</v>
      </c>
      <c r="B1299" s="300" t="s">
        <v>33</v>
      </c>
      <c r="C1299" s="300" t="s">
        <v>1103</v>
      </c>
      <c r="D1299" s="86" t="s">
        <v>1310</v>
      </c>
      <c r="E1299" s="256" t="s">
        <v>1350</v>
      </c>
      <c r="F1299" s="86" t="s">
        <v>112</v>
      </c>
      <c r="G1299" s="86" t="s">
        <v>58</v>
      </c>
      <c r="H1299" s="70" t="s">
        <v>113</v>
      </c>
      <c r="I1299" s="249">
        <v>9.98</v>
      </c>
      <c r="J1299" s="331">
        <f t="shared" si="61"/>
        <v>200</v>
      </c>
      <c r="K1299" s="260">
        <v>200</v>
      </c>
      <c r="L1299" s="260"/>
      <c r="M1299" s="259" t="e">
        <f>IF(K1299="nio",0,IF(K1299&gt;0,K1299*I1299/O1299,0))*VLOOKUP(B1299,'2-Kosten per locatie'!$A$14:$C$21,3,FALSE)</f>
        <v>#DIV/0!</v>
      </c>
      <c r="N1299" s="259">
        <f>IF(L1299&gt;0,L1299*I1299/P1299,0)*VLOOKUP(B1299,'2-Kosten per locatie'!$A$14:$C$21,3,FALSE)</f>
        <v>0</v>
      </c>
      <c r="O1299" s="332">
        <f>IF(K1299="nio",0,IF(K1299&gt;0,VLOOKUP(G1299,'3-Productie normen'!A:L,VLOOKUP(K1299,'3-Productie normen'!$B$34:$C$41,2,FALSE),FALSE)))</f>
        <v>0</v>
      </c>
      <c r="P1299" s="332">
        <f t="shared" si="62"/>
        <v>0</v>
      </c>
      <c r="Q1299" s="333"/>
      <c r="S1299" s="334">
        <f t="shared" si="60"/>
        <v>1996</v>
      </c>
    </row>
    <row r="1300" spans="1:19" ht="14.1" customHeight="1">
      <c r="A1300" s="74">
        <v>1300</v>
      </c>
      <c r="B1300" s="300" t="s">
        <v>33</v>
      </c>
      <c r="C1300" s="300" t="s">
        <v>1103</v>
      </c>
      <c r="D1300" s="86" t="s">
        <v>1310</v>
      </c>
      <c r="E1300" s="256" t="s">
        <v>1351</v>
      </c>
      <c r="F1300" s="86" t="s">
        <v>262</v>
      </c>
      <c r="G1300" s="86" t="s">
        <v>75</v>
      </c>
      <c r="H1300" s="86" t="s">
        <v>263</v>
      </c>
      <c r="I1300" s="249">
        <v>8.5399999999999991</v>
      </c>
      <c r="J1300" s="331">
        <f t="shared" si="61"/>
        <v>0</v>
      </c>
      <c r="K1300" s="260" t="s">
        <v>120</v>
      </c>
      <c r="L1300" s="260"/>
      <c r="M1300" s="259">
        <f>IF(K1300="nio",0,IF(K1300&gt;0,K1300*I1300/O1300,0))*VLOOKUP(B1300,'2-Kosten per locatie'!$A$14:$C$21,3,FALSE)</f>
        <v>0</v>
      </c>
      <c r="N1300" s="259">
        <f>IF(L1300&gt;0,L1300*I1300/P1300,0)*VLOOKUP(B1300,'2-Kosten per locatie'!$A$14:$C$21,3,FALSE)</f>
        <v>0</v>
      </c>
      <c r="O1300" s="332">
        <f>IF(K1300="nio",0,IF(K1300&gt;0,VLOOKUP(G1300,'3-Productie normen'!A:L,VLOOKUP(K1300,'3-Productie normen'!$B$34:$C$41,2,FALSE),FALSE)))</f>
        <v>0</v>
      </c>
      <c r="P1300" s="332">
        <f t="shared" si="62"/>
        <v>0</v>
      </c>
      <c r="Q1300" s="333"/>
      <c r="S1300" s="334">
        <f t="shared" si="60"/>
        <v>0</v>
      </c>
    </row>
    <row r="1301" spans="1:19" ht="14.1" customHeight="1">
      <c r="A1301" s="74">
        <v>1301</v>
      </c>
      <c r="B1301" s="300" t="s">
        <v>33</v>
      </c>
      <c r="C1301" s="300" t="s">
        <v>1103</v>
      </c>
      <c r="D1301" s="86" t="s">
        <v>1310</v>
      </c>
      <c r="E1301" s="256" t="s">
        <v>1352</v>
      </c>
      <c r="F1301" s="86" t="s">
        <v>267</v>
      </c>
      <c r="G1301" s="86" t="s">
        <v>76</v>
      </c>
      <c r="H1301" s="70" t="s">
        <v>113</v>
      </c>
      <c r="I1301" s="249">
        <v>7.65</v>
      </c>
      <c r="J1301" s="331">
        <f t="shared" si="61"/>
        <v>0</v>
      </c>
      <c r="K1301" s="260" t="s">
        <v>120</v>
      </c>
      <c r="L1301" s="260"/>
      <c r="M1301" s="259">
        <f>IF(K1301="nio",0,IF(K1301&gt;0,K1301*I1301/O1301,0))*VLOOKUP(B1301,'2-Kosten per locatie'!$A$14:$C$21,3,FALSE)</f>
        <v>0</v>
      </c>
      <c r="N1301" s="259">
        <f>IF(L1301&gt;0,L1301*I1301/P1301,0)*VLOOKUP(B1301,'2-Kosten per locatie'!$A$14:$C$21,3,FALSE)</f>
        <v>0</v>
      </c>
      <c r="O1301" s="332">
        <f>IF(K1301="nio",0,IF(K1301&gt;0,VLOOKUP(G1301,'3-Productie normen'!A:L,VLOOKUP(K1301,'3-Productie normen'!$B$34:$C$41,2,FALSE),FALSE)))</f>
        <v>0</v>
      </c>
      <c r="P1301" s="332">
        <f t="shared" si="62"/>
        <v>0</v>
      </c>
      <c r="Q1301" s="333"/>
      <c r="S1301" s="334">
        <f t="shared" si="60"/>
        <v>0</v>
      </c>
    </row>
    <row r="1302" spans="1:19" ht="14.1" customHeight="1">
      <c r="A1302" s="74">
        <v>1302</v>
      </c>
      <c r="B1302" s="300" t="s">
        <v>33</v>
      </c>
      <c r="C1302" s="300" t="s">
        <v>1103</v>
      </c>
      <c r="D1302" s="86" t="s">
        <v>1310</v>
      </c>
      <c r="E1302" s="256" t="s">
        <v>1353</v>
      </c>
      <c r="F1302" s="86" t="s">
        <v>267</v>
      </c>
      <c r="G1302" s="86" t="s">
        <v>76</v>
      </c>
      <c r="H1302" s="70" t="s">
        <v>113</v>
      </c>
      <c r="I1302" s="249">
        <v>4.8899999999999997</v>
      </c>
      <c r="J1302" s="331">
        <f t="shared" si="61"/>
        <v>0</v>
      </c>
      <c r="K1302" s="260" t="s">
        <v>120</v>
      </c>
      <c r="L1302" s="260"/>
      <c r="M1302" s="259">
        <f>IF(K1302="nio",0,IF(K1302&gt;0,K1302*I1302/O1302,0))*VLOOKUP(B1302,'2-Kosten per locatie'!$A$14:$C$21,3,FALSE)</f>
        <v>0</v>
      </c>
      <c r="N1302" s="259">
        <f>IF(L1302&gt;0,L1302*I1302/P1302,0)*VLOOKUP(B1302,'2-Kosten per locatie'!$A$14:$C$21,3,FALSE)</f>
        <v>0</v>
      </c>
      <c r="O1302" s="332">
        <f>IF(K1302="nio",0,IF(K1302&gt;0,VLOOKUP(G1302,'3-Productie normen'!A:L,VLOOKUP(K1302,'3-Productie normen'!$B$34:$C$41,2,FALSE),FALSE)))</f>
        <v>0</v>
      </c>
      <c r="P1302" s="332">
        <f t="shared" si="62"/>
        <v>0</v>
      </c>
      <c r="Q1302" s="333"/>
      <c r="S1302" s="334">
        <f t="shared" si="60"/>
        <v>0</v>
      </c>
    </row>
    <row r="1303" spans="1:19" ht="14.1" customHeight="1">
      <c r="A1303" s="74">
        <v>1303</v>
      </c>
      <c r="B1303" s="300" t="s">
        <v>33</v>
      </c>
      <c r="C1303" s="300" t="s">
        <v>1103</v>
      </c>
      <c r="D1303" s="86" t="s">
        <v>1310</v>
      </c>
      <c r="E1303" s="256" t="s">
        <v>1354</v>
      </c>
      <c r="F1303" s="86" t="s">
        <v>267</v>
      </c>
      <c r="G1303" s="86" t="s">
        <v>76</v>
      </c>
      <c r="H1303" s="70" t="s">
        <v>113</v>
      </c>
      <c r="I1303" s="249">
        <v>1.85</v>
      </c>
      <c r="J1303" s="331">
        <f t="shared" si="61"/>
        <v>0</v>
      </c>
      <c r="K1303" s="260" t="s">
        <v>120</v>
      </c>
      <c r="L1303" s="260"/>
      <c r="M1303" s="259">
        <f>IF(K1303="nio",0,IF(K1303&gt;0,K1303*I1303/O1303,0))*VLOOKUP(B1303,'2-Kosten per locatie'!$A$14:$C$21,3,FALSE)</f>
        <v>0</v>
      </c>
      <c r="N1303" s="259">
        <f>IF(L1303&gt;0,L1303*I1303/P1303,0)*VLOOKUP(B1303,'2-Kosten per locatie'!$A$14:$C$21,3,FALSE)</f>
        <v>0</v>
      </c>
      <c r="O1303" s="332">
        <f>IF(K1303="nio",0,IF(K1303&gt;0,VLOOKUP(G1303,'3-Productie normen'!A:L,VLOOKUP(K1303,'3-Productie normen'!$B$34:$C$41,2,FALSE),FALSE)))</f>
        <v>0</v>
      </c>
      <c r="P1303" s="332">
        <f t="shared" si="62"/>
        <v>0</v>
      </c>
      <c r="Q1303" s="333"/>
      <c r="S1303" s="334">
        <f t="shared" si="60"/>
        <v>0</v>
      </c>
    </row>
    <row r="1304" spans="1:19" ht="14.1" customHeight="1">
      <c r="A1304" s="74">
        <v>1304</v>
      </c>
      <c r="B1304" s="300" t="s">
        <v>33</v>
      </c>
      <c r="C1304" s="300" t="s">
        <v>1103</v>
      </c>
      <c r="D1304" s="86" t="s">
        <v>1310</v>
      </c>
      <c r="E1304" s="256" t="s">
        <v>1355</v>
      </c>
      <c r="F1304" s="86" t="s">
        <v>1134</v>
      </c>
      <c r="G1304" s="86" t="s">
        <v>59</v>
      </c>
      <c r="H1304" s="70" t="s">
        <v>113</v>
      </c>
      <c r="I1304" s="249">
        <v>13.5</v>
      </c>
      <c r="J1304" s="331">
        <f t="shared" si="61"/>
        <v>7</v>
      </c>
      <c r="K1304" s="260">
        <v>7</v>
      </c>
      <c r="L1304" s="260"/>
      <c r="M1304" s="259" t="e">
        <f>IF(K1304="nio",0,IF(K1304&gt;0,K1304*I1304/O1304,0))*VLOOKUP(B1304,'2-Kosten per locatie'!$A$14:$C$21,3,FALSE)</f>
        <v>#DIV/0!</v>
      </c>
      <c r="N1304" s="259">
        <f>IF(L1304&gt;0,L1304*I1304/P1304,0)*VLOOKUP(B1304,'2-Kosten per locatie'!$A$14:$C$21,3,FALSE)</f>
        <v>0</v>
      </c>
      <c r="O1304" s="332">
        <f>IF(K1304="nio",0,IF(K1304&gt;0,VLOOKUP(G1304,'3-Productie normen'!A:L,VLOOKUP(K1304,'3-Productie normen'!$B$34:$C$41,2,FALSE),FALSE)))</f>
        <v>0</v>
      </c>
      <c r="P1304" s="332">
        <f t="shared" si="62"/>
        <v>0</v>
      </c>
      <c r="Q1304" s="333"/>
      <c r="S1304" s="334">
        <f t="shared" si="60"/>
        <v>94.5</v>
      </c>
    </row>
    <row r="1305" spans="1:19" ht="14.1" customHeight="1">
      <c r="A1305" s="74">
        <v>1305</v>
      </c>
      <c r="B1305" s="300" t="s">
        <v>33</v>
      </c>
      <c r="C1305" s="300" t="s">
        <v>1103</v>
      </c>
      <c r="D1305" s="86" t="s">
        <v>1356</v>
      </c>
      <c r="E1305" s="256" t="s">
        <v>1357</v>
      </c>
      <c r="F1305" s="86" t="s">
        <v>1358</v>
      </c>
      <c r="G1305" s="86" t="s">
        <v>74</v>
      </c>
      <c r="H1305" s="70" t="s">
        <v>113</v>
      </c>
      <c r="I1305" s="249">
        <v>1313.66</v>
      </c>
      <c r="J1305" s="331">
        <f t="shared" si="61"/>
        <v>0</v>
      </c>
      <c r="K1305" s="260" t="s">
        <v>120</v>
      </c>
      <c r="L1305" s="260"/>
      <c r="M1305" s="259">
        <f>IF(K1305="nio",0,IF(K1305&gt;0,K1305*I1305/O1305,0))*VLOOKUP(B1305,'2-Kosten per locatie'!$A$14:$C$21,3,FALSE)</f>
        <v>0</v>
      </c>
      <c r="N1305" s="259">
        <f>IF(L1305&gt;0,L1305*I1305/P1305,0)*VLOOKUP(B1305,'2-Kosten per locatie'!$A$14:$C$21,3,FALSE)</f>
        <v>0</v>
      </c>
      <c r="O1305" s="332">
        <f>IF(K1305="nio",0,IF(K1305&gt;0,VLOOKUP(G1305,'3-Productie normen'!A:L,VLOOKUP(K1305,'3-Productie normen'!$B$34:$C$41,2,FALSE),FALSE)))</f>
        <v>0</v>
      </c>
      <c r="P1305" s="332">
        <f t="shared" si="62"/>
        <v>0</v>
      </c>
      <c r="Q1305" s="333"/>
      <c r="S1305" s="334">
        <f t="shared" si="60"/>
        <v>0</v>
      </c>
    </row>
    <row r="1306" spans="1:19" ht="14.1" customHeight="1">
      <c r="A1306" s="74">
        <v>1306</v>
      </c>
      <c r="B1306" s="300" t="s">
        <v>33</v>
      </c>
      <c r="C1306" s="300" t="s">
        <v>1103</v>
      </c>
      <c r="D1306" s="86" t="s">
        <v>1356</v>
      </c>
      <c r="E1306" s="256" t="s">
        <v>1359</v>
      </c>
      <c r="F1306" s="86" t="s">
        <v>1360</v>
      </c>
      <c r="G1306" s="86" t="s">
        <v>74</v>
      </c>
      <c r="H1306" s="70" t="s">
        <v>113</v>
      </c>
      <c r="I1306" s="249">
        <v>349.25</v>
      </c>
      <c r="J1306" s="331">
        <f t="shared" si="61"/>
        <v>0</v>
      </c>
      <c r="K1306" s="260" t="s">
        <v>120</v>
      </c>
      <c r="L1306" s="260"/>
      <c r="M1306" s="259">
        <f>IF(K1306="nio",0,IF(K1306&gt;0,K1306*I1306/O1306,0))*VLOOKUP(B1306,'2-Kosten per locatie'!$A$14:$C$21,3,FALSE)</f>
        <v>0</v>
      </c>
      <c r="N1306" s="259">
        <f>IF(L1306&gt;0,L1306*I1306/P1306,0)*VLOOKUP(B1306,'2-Kosten per locatie'!$A$14:$C$21,3,FALSE)</f>
        <v>0</v>
      </c>
      <c r="O1306" s="332">
        <f>IF(K1306="nio",0,IF(K1306&gt;0,VLOOKUP(G1306,'3-Productie normen'!A:L,VLOOKUP(K1306,'3-Productie normen'!$B$34:$C$41,2,FALSE),FALSE)))</f>
        <v>0</v>
      </c>
      <c r="P1306" s="332">
        <f t="shared" si="62"/>
        <v>0</v>
      </c>
      <c r="Q1306" s="333"/>
      <c r="S1306" s="334">
        <f t="shared" si="60"/>
        <v>0</v>
      </c>
    </row>
    <row r="1307" spans="1:19" ht="14.1" customHeight="1">
      <c r="A1307" s="74">
        <v>1307</v>
      </c>
      <c r="B1307" s="300" t="s">
        <v>33</v>
      </c>
      <c r="C1307" s="300" t="s">
        <v>1103</v>
      </c>
      <c r="D1307" s="86" t="s">
        <v>1356</v>
      </c>
      <c r="E1307" s="256" t="s">
        <v>1361</v>
      </c>
      <c r="F1307" s="86" t="s">
        <v>1362</v>
      </c>
      <c r="G1307" s="86" t="s">
        <v>74</v>
      </c>
      <c r="H1307" s="70" t="s">
        <v>113</v>
      </c>
      <c r="I1307" s="249">
        <v>72.2</v>
      </c>
      <c r="J1307" s="331">
        <f t="shared" si="61"/>
        <v>0</v>
      </c>
      <c r="K1307" s="260" t="s">
        <v>120</v>
      </c>
      <c r="L1307" s="260"/>
      <c r="M1307" s="259">
        <f>IF(K1307="nio",0,IF(K1307&gt;0,K1307*I1307/O1307,0))*VLOOKUP(B1307,'2-Kosten per locatie'!$A$14:$C$21,3,FALSE)</f>
        <v>0</v>
      </c>
      <c r="N1307" s="259">
        <f>IF(L1307&gt;0,L1307*I1307/P1307,0)*VLOOKUP(B1307,'2-Kosten per locatie'!$A$14:$C$21,3,FALSE)</f>
        <v>0</v>
      </c>
      <c r="O1307" s="332">
        <f>IF(K1307="nio",0,IF(K1307&gt;0,VLOOKUP(G1307,'3-Productie normen'!A:L,VLOOKUP(K1307,'3-Productie normen'!$B$34:$C$41,2,FALSE),FALSE)))</f>
        <v>0</v>
      </c>
      <c r="P1307" s="332">
        <f t="shared" si="62"/>
        <v>0</v>
      </c>
      <c r="Q1307" s="333"/>
      <c r="S1307" s="334">
        <f t="shared" si="60"/>
        <v>0</v>
      </c>
    </row>
    <row r="1308" spans="1:19" ht="14.1" customHeight="1">
      <c r="A1308" s="74">
        <v>1308</v>
      </c>
      <c r="B1308" s="300" t="s">
        <v>33</v>
      </c>
      <c r="C1308" s="300" t="s">
        <v>1103</v>
      </c>
      <c r="D1308" s="86" t="s">
        <v>1356</v>
      </c>
      <c r="E1308" s="256" t="s">
        <v>1363</v>
      </c>
      <c r="F1308" s="86" t="s">
        <v>1364</v>
      </c>
      <c r="G1308" s="86" t="s">
        <v>74</v>
      </c>
      <c r="H1308" s="70" t="s">
        <v>113</v>
      </c>
      <c r="I1308" s="249">
        <v>310.57</v>
      </c>
      <c r="J1308" s="331">
        <f t="shared" si="61"/>
        <v>0</v>
      </c>
      <c r="K1308" s="260" t="s">
        <v>120</v>
      </c>
      <c r="L1308" s="260"/>
      <c r="M1308" s="259">
        <f>IF(K1308="nio",0,IF(K1308&gt;0,K1308*I1308/O1308,0))*VLOOKUP(B1308,'2-Kosten per locatie'!$A$14:$C$21,3,FALSE)</f>
        <v>0</v>
      </c>
      <c r="N1308" s="259">
        <f>IF(L1308&gt;0,L1308*I1308/P1308,0)*VLOOKUP(B1308,'2-Kosten per locatie'!$A$14:$C$21,3,FALSE)</f>
        <v>0</v>
      </c>
      <c r="O1308" s="332">
        <f>IF(K1308="nio",0,IF(K1308&gt;0,VLOOKUP(G1308,'3-Productie normen'!A:L,VLOOKUP(K1308,'3-Productie normen'!$B$34:$C$41,2,FALSE),FALSE)))</f>
        <v>0</v>
      </c>
      <c r="P1308" s="332">
        <f t="shared" si="62"/>
        <v>0</v>
      </c>
      <c r="Q1308" s="333"/>
      <c r="S1308" s="334">
        <f t="shared" si="60"/>
        <v>0</v>
      </c>
    </row>
    <row r="1309" spans="1:19" ht="14.1" customHeight="1">
      <c r="A1309" s="74">
        <v>1309</v>
      </c>
      <c r="B1309" s="300" t="s">
        <v>33</v>
      </c>
      <c r="C1309" s="300" t="s">
        <v>1103</v>
      </c>
      <c r="D1309" s="86" t="s">
        <v>1356</v>
      </c>
      <c r="E1309" s="256" t="s">
        <v>1365</v>
      </c>
      <c r="F1309" s="86" t="s">
        <v>1366</v>
      </c>
      <c r="G1309" s="86" t="s">
        <v>74</v>
      </c>
      <c r="H1309" s="70" t="s">
        <v>113</v>
      </c>
      <c r="I1309" s="249">
        <v>106.16</v>
      </c>
      <c r="J1309" s="331">
        <f t="shared" si="61"/>
        <v>0</v>
      </c>
      <c r="K1309" s="260" t="s">
        <v>120</v>
      </c>
      <c r="L1309" s="260"/>
      <c r="M1309" s="259">
        <f>IF(K1309="nio",0,IF(K1309&gt;0,K1309*I1309/O1309,0))*VLOOKUP(B1309,'2-Kosten per locatie'!$A$14:$C$21,3,FALSE)</f>
        <v>0</v>
      </c>
      <c r="N1309" s="259">
        <f>IF(L1309&gt;0,L1309*I1309/P1309,0)*VLOOKUP(B1309,'2-Kosten per locatie'!$A$14:$C$21,3,FALSE)</f>
        <v>0</v>
      </c>
      <c r="O1309" s="332">
        <f>IF(K1309="nio",0,IF(K1309&gt;0,VLOOKUP(G1309,'3-Productie normen'!A:L,VLOOKUP(K1309,'3-Productie normen'!$B$34:$C$41,2,FALSE),FALSE)))</f>
        <v>0</v>
      </c>
      <c r="P1309" s="332">
        <f t="shared" si="62"/>
        <v>0</v>
      </c>
      <c r="Q1309" s="333"/>
      <c r="S1309" s="334">
        <f t="shared" si="60"/>
        <v>0</v>
      </c>
    </row>
    <row r="1310" spans="1:19" ht="14.1" customHeight="1">
      <c r="A1310" s="74">
        <v>1310</v>
      </c>
      <c r="B1310" s="300" t="s">
        <v>33</v>
      </c>
      <c r="C1310" s="300" t="s">
        <v>1103</v>
      </c>
      <c r="D1310" s="86" t="s">
        <v>1356</v>
      </c>
      <c r="E1310" s="256" t="s">
        <v>1367</v>
      </c>
      <c r="F1310" s="86" t="s">
        <v>336</v>
      </c>
      <c r="G1310" s="86" t="s">
        <v>58</v>
      </c>
      <c r="H1310" s="70" t="s">
        <v>113</v>
      </c>
      <c r="I1310" s="249">
        <v>28.42</v>
      </c>
      <c r="J1310" s="331">
        <f t="shared" si="61"/>
        <v>200</v>
      </c>
      <c r="K1310" s="260">
        <v>200</v>
      </c>
      <c r="L1310" s="260"/>
      <c r="M1310" s="259" t="e">
        <f>IF(K1310="nio",0,IF(K1310&gt;0,K1310*I1310/O1310,0))*VLOOKUP(B1310,'2-Kosten per locatie'!$A$14:$C$21,3,FALSE)</f>
        <v>#DIV/0!</v>
      </c>
      <c r="N1310" s="259">
        <f>IF(L1310&gt;0,L1310*I1310/P1310,0)*VLOOKUP(B1310,'2-Kosten per locatie'!$A$14:$C$21,3,FALSE)</f>
        <v>0</v>
      </c>
      <c r="O1310" s="332">
        <f>IF(K1310="nio",0,IF(K1310&gt;0,VLOOKUP(G1310,'3-Productie normen'!A:L,VLOOKUP(K1310,'3-Productie normen'!$B$34:$C$41,2,FALSE),FALSE)))</f>
        <v>0</v>
      </c>
      <c r="P1310" s="332">
        <f t="shared" si="62"/>
        <v>0</v>
      </c>
      <c r="Q1310" s="333"/>
      <c r="S1310" s="334">
        <f t="shared" si="60"/>
        <v>5684</v>
      </c>
    </row>
    <row r="1311" spans="1:19" ht="14.1" customHeight="1">
      <c r="A1311" s="74">
        <v>1311</v>
      </c>
      <c r="B1311" s="300" t="s">
        <v>33</v>
      </c>
      <c r="C1311" s="300" t="s">
        <v>1103</v>
      </c>
      <c r="D1311" s="86" t="s">
        <v>1356</v>
      </c>
      <c r="E1311" s="256" t="s">
        <v>1368</v>
      </c>
      <c r="F1311" s="86" t="s">
        <v>1369</v>
      </c>
      <c r="G1311" s="86" t="s">
        <v>76</v>
      </c>
      <c r="H1311" s="70" t="s">
        <v>113</v>
      </c>
      <c r="I1311" s="249">
        <v>6.35</v>
      </c>
      <c r="J1311" s="331">
        <f t="shared" si="61"/>
        <v>0</v>
      </c>
      <c r="K1311" s="260" t="s">
        <v>120</v>
      </c>
      <c r="L1311" s="260"/>
      <c r="M1311" s="259">
        <f>IF(K1311="nio",0,IF(K1311&gt;0,K1311*I1311/O1311,0))*VLOOKUP(B1311,'2-Kosten per locatie'!$A$14:$C$21,3,FALSE)</f>
        <v>0</v>
      </c>
      <c r="N1311" s="259">
        <f>IF(L1311&gt;0,L1311*I1311/P1311,0)*VLOOKUP(B1311,'2-Kosten per locatie'!$A$14:$C$21,3,FALSE)</f>
        <v>0</v>
      </c>
      <c r="O1311" s="332">
        <f>IF(K1311="nio",0,IF(K1311&gt;0,VLOOKUP(G1311,'3-Productie normen'!A:L,VLOOKUP(K1311,'3-Productie normen'!$B$34:$C$41,2,FALSE),FALSE)))</f>
        <v>0</v>
      </c>
      <c r="P1311" s="332">
        <f t="shared" si="62"/>
        <v>0</v>
      </c>
      <c r="Q1311" s="333"/>
      <c r="S1311" s="334">
        <f t="shared" si="60"/>
        <v>0</v>
      </c>
    </row>
    <row r="1312" spans="1:19" ht="14.1" customHeight="1">
      <c r="A1312" s="74">
        <v>1312</v>
      </c>
      <c r="B1312" s="300" t="s">
        <v>33</v>
      </c>
      <c r="C1312" s="300" t="s">
        <v>1103</v>
      </c>
      <c r="D1312" s="86" t="s">
        <v>1356</v>
      </c>
      <c r="E1312" s="256" t="s">
        <v>1370</v>
      </c>
      <c r="F1312" s="86" t="s">
        <v>1371</v>
      </c>
      <c r="G1312" s="86" t="s">
        <v>76</v>
      </c>
      <c r="H1312" s="70" t="s">
        <v>113</v>
      </c>
      <c r="I1312" s="249">
        <v>6.29</v>
      </c>
      <c r="J1312" s="331">
        <f t="shared" si="61"/>
        <v>0</v>
      </c>
      <c r="K1312" s="260" t="s">
        <v>120</v>
      </c>
      <c r="L1312" s="260"/>
      <c r="M1312" s="259">
        <f>IF(K1312="nio",0,IF(K1312&gt;0,K1312*I1312/O1312,0))*VLOOKUP(B1312,'2-Kosten per locatie'!$A$14:$C$21,3,FALSE)</f>
        <v>0</v>
      </c>
      <c r="N1312" s="259">
        <f>IF(L1312&gt;0,L1312*I1312/P1312,0)*VLOOKUP(B1312,'2-Kosten per locatie'!$A$14:$C$21,3,FALSE)</f>
        <v>0</v>
      </c>
      <c r="O1312" s="332">
        <f>IF(K1312="nio",0,IF(K1312&gt;0,VLOOKUP(G1312,'3-Productie normen'!A:L,VLOOKUP(K1312,'3-Productie normen'!$B$34:$C$41,2,FALSE),FALSE)))</f>
        <v>0</v>
      </c>
      <c r="P1312" s="332">
        <f t="shared" si="62"/>
        <v>0</v>
      </c>
      <c r="Q1312" s="333"/>
      <c r="S1312" s="334">
        <f t="shared" si="60"/>
        <v>0</v>
      </c>
    </row>
    <row r="1313" spans="1:19" ht="14.1" customHeight="1">
      <c r="A1313" s="74">
        <v>1313</v>
      </c>
      <c r="B1313" s="300" t="s">
        <v>33</v>
      </c>
      <c r="C1313" s="300" t="s">
        <v>1103</v>
      </c>
      <c r="D1313" s="86" t="s">
        <v>1356</v>
      </c>
      <c r="E1313" s="256" t="s">
        <v>1372</v>
      </c>
      <c r="F1313" s="86" t="s">
        <v>1054</v>
      </c>
      <c r="G1313" s="86" t="s">
        <v>76</v>
      </c>
      <c r="H1313" s="70" t="s">
        <v>113</v>
      </c>
      <c r="I1313" s="249">
        <v>10.73</v>
      </c>
      <c r="J1313" s="331">
        <f t="shared" si="61"/>
        <v>0</v>
      </c>
      <c r="K1313" s="260" t="s">
        <v>120</v>
      </c>
      <c r="L1313" s="260"/>
      <c r="M1313" s="259">
        <f>IF(K1313="nio",0,IF(K1313&gt;0,K1313*I1313/O1313,0))*VLOOKUP(B1313,'2-Kosten per locatie'!$A$14:$C$21,3,FALSE)</f>
        <v>0</v>
      </c>
      <c r="N1313" s="259">
        <f>IF(L1313&gt;0,L1313*I1313/P1313,0)*VLOOKUP(B1313,'2-Kosten per locatie'!$A$14:$C$21,3,FALSE)</f>
        <v>0</v>
      </c>
      <c r="O1313" s="332">
        <f>IF(K1313="nio",0,IF(K1313&gt;0,VLOOKUP(G1313,'3-Productie normen'!A:L,VLOOKUP(K1313,'3-Productie normen'!$B$34:$C$41,2,FALSE),FALSE)))</f>
        <v>0</v>
      </c>
      <c r="P1313" s="332">
        <f t="shared" si="62"/>
        <v>0</v>
      </c>
      <c r="Q1313" s="333"/>
      <c r="S1313" s="334">
        <f t="shared" si="60"/>
        <v>0</v>
      </c>
    </row>
    <row r="1314" spans="1:19" ht="14.1" customHeight="1">
      <c r="A1314" s="74">
        <v>1314</v>
      </c>
      <c r="B1314" s="300" t="s">
        <v>33</v>
      </c>
      <c r="C1314" s="300" t="s">
        <v>1103</v>
      </c>
      <c r="D1314" s="86" t="s">
        <v>1356</v>
      </c>
      <c r="E1314" s="256" t="s">
        <v>1373</v>
      </c>
      <c r="F1314" s="86" t="s">
        <v>460</v>
      </c>
      <c r="G1314" s="86" t="s">
        <v>74</v>
      </c>
      <c r="H1314" s="70" t="s">
        <v>113</v>
      </c>
      <c r="I1314" s="249">
        <v>8.48</v>
      </c>
      <c r="J1314" s="331">
        <f t="shared" si="61"/>
        <v>0</v>
      </c>
      <c r="K1314" s="260" t="s">
        <v>120</v>
      </c>
      <c r="L1314" s="260"/>
      <c r="M1314" s="259">
        <f>IF(K1314="nio",0,IF(K1314&gt;0,K1314*I1314/O1314,0))*VLOOKUP(B1314,'2-Kosten per locatie'!$A$14:$C$21,3,FALSE)</f>
        <v>0</v>
      </c>
      <c r="N1314" s="259">
        <f>IF(L1314&gt;0,L1314*I1314/P1314,0)*VLOOKUP(B1314,'2-Kosten per locatie'!$A$14:$C$21,3,FALSE)</f>
        <v>0</v>
      </c>
      <c r="O1314" s="332">
        <f>IF(K1314="nio",0,IF(K1314&gt;0,VLOOKUP(G1314,'3-Productie normen'!A:L,VLOOKUP(K1314,'3-Productie normen'!$B$34:$C$41,2,FALSE),FALSE)))</f>
        <v>0</v>
      </c>
      <c r="P1314" s="332">
        <f t="shared" si="62"/>
        <v>0</v>
      </c>
      <c r="Q1314" s="333"/>
      <c r="S1314" s="334">
        <f t="shared" si="60"/>
        <v>0</v>
      </c>
    </row>
    <row r="1315" spans="1:19" ht="14.1" customHeight="1">
      <c r="A1315" s="74">
        <v>1315</v>
      </c>
      <c r="B1315" s="300" t="s">
        <v>33</v>
      </c>
      <c r="C1315" s="300" t="s">
        <v>1103</v>
      </c>
      <c r="D1315" s="86" t="s">
        <v>1356</v>
      </c>
      <c r="E1315" s="256" t="s">
        <v>1374</v>
      </c>
      <c r="F1315" s="86" t="s">
        <v>1260</v>
      </c>
      <c r="G1315" s="86" t="s">
        <v>59</v>
      </c>
      <c r="H1315" s="70" t="s">
        <v>113</v>
      </c>
      <c r="I1315" s="249">
        <v>16.38</v>
      </c>
      <c r="J1315" s="331">
        <f t="shared" si="61"/>
        <v>200</v>
      </c>
      <c r="K1315" s="260">
        <v>200</v>
      </c>
      <c r="L1315" s="260"/>
      <c r="M1315" s="259" t="e">
        <f>IF(K1315="nio",0,IF(K1315&gt;0,K1315*I1315/O1315,0))*VLOOKUP(B1315,'2-Kosten per locatie'!$A$14:$C$21,3,FALSE)</f>
        <v>#DIV/0!</v>
      </c>
      <c r="N1315" s="259">
        <f>IF(L1315&gt;0,L1315*I1315/P1315,0)*VLOOKUP(B1315,'2-Kosten per locatie'!$A$14:$C$21,3,FALSE)</f>
        <v>0</v>
      </c>
      <c r="O1315" s="332">
        <f>IF(K1315="nio",0,IF(K1315&gt;0,VLOOKUP(G1315,'3-Productie normen'!A:L,VLOOKUP(K1315,'3-Productie normen'!$B$34:$C$41,2,FALSE),FALSE)))</f>
        <v>0</v>
      </c>
      <c r="P1315" s="332">
        <f t="shared" si="62"/>
        <v>0</v>
      </c>
      <c r="Q1315" s="333"/>
      <c r="S1315" s="334">
        <f t="shared" si="60"/>
        <v>3276</v>
      </c>
    </row>
    <row r="1316" spans="1:19" ht="14.1" customHeight="1">
      <c r="A1316" s="74">
        <v>1316</v>
      </c>
      <c r="B1316" s="300" t="s">
        <v>33</v>
      </c>
      <c r="C1316" s="300" t="s">
        <v>1103</v>
      </c>
      <c r="D1316" s="86" t="s">
        <v>1356</v>
      </c>
      <c r="E1316" s="256" t="s">
        <v>1375</v>
      </c>
      <c r="F1316" s="86" t="s">
        <v>1183</v>
      </c>
      <c r="G1316" s="86" t="s">
        <v>58</v>
      </c>
      <c r="H1316" s="70" t="s">
        <v>113</v>
      </c>
      <c r="I1316" s="249">
        <v>2.82</v>
      </c>
      <c r="J1316" s="331">
        <f t="shared" si="61"/>
        <v>200</v>
      </c>
      <c r="K1316" s="260">
        <v>200</v>
      </c>
      <c r="L1316" s="260"/>
      <c r="M1316" s="259" t="e">
        <f>IF(K1316="nio",0,IF(K1316&gt;0,K1316*I1316/O1316,0))*VLOOKUP(B1316,'2-Kosten per locatie'!$A$14:$C$21,3,FALSE)</f>
        <v>#DIV/0!</v>
      </c>
      <c r="N1316" s="259">
        <f>IF(L1316&gt;0,L1316*I1316/P1316,0)*VLOOKUP(B1316,'2-Kosten per locatie'!$A$14:$C$21,3,FALSE)</f>
        <v>0</v>
      </c>
      <c r="O1316" s="332">
        <f>IF(K1316="nio",0,IF(K1316&gt;0,VLOOKUP(G1316,'3-Productie normen'!A:L,VLOOKUP(K1316,'3-Productie normen'!$B$34:$C$41,2,FALSE),FALSE)))</f>
        <v>0</v>
      </c>
      <c r="P1316" s="332">
        <f t="shared" si="62"/>
        <v>0</v>
      </c>
      <c r="Q1316" s="333"/>
      <c r="S1316" s="334">
        <f t="shared" si="60"/>
        <v>564</v>
      </c>
    </row>
    <row r="1317" spans="1:19" ht="14.1" customHeight="1">
      <c r="A1317" s="74">
        <v>1317</v>
      </c>
      <c r="B1317" s="300" t="s">
        <v>33</v>
      </c>
      <c r="C1317" s="300" t="s">
        <v>1103</v>
      </c>
      <c r="D1317" s="86" t="s">
        <v>1356</v>
      </c>
      <c r="E1317" s="256" t="s">
        <v>1376</v>
      </c>
      <c r="F1317" s="86" t="s">
        <v>1377</v>
      </c>
      <c r="G1317" s="86" t="s">
        <v>76</v>
      </c>
      <c r="H1317" s="70" t="s">
        <v>113</v>
      </c>
      <c r="I1317" s="249">
        <v>4.76</v>
      </c>
      <c r="J1317" s="331">
        <f t="shared" si="61"/>
        <v>0</v>
      </c>
      <c r="K1317" s="260" t="s">
        <v>120</v>
      </c>
      <c r="L1317" s="260"/>
      <c r="M1317" s="259">
        <f>IF(K1317="nio",0,IF(K1317&gt;0,K1317*I1317/O1317,0))*VLOOKUP(B1317,'2-Kosten per locatie'!$A$14:$C$21,3,FALSE)</f>
        <v>0</v>
      </c>
      <c r="N1317" s="259">
        <f>IF(L1317&gt;0,L1317*I1317/P1317,0)*VLOOKUP(B1317,'2-Kosten per locatie'!$A$14:$C$21,3,FALSE)</f>
        <v>0</v>
      </c>
      <c r="O1317" s="332">
        <f>IF(K1317="nio",0,IF(K1317&gt;0,VLOOKUP(G1317,'3-Productie normen'!A:L,VLOOKUP(K1317,'3-Productie normen'!$B$34:$C$41,2,FALSE),FALSE)))</f>
        <v>0</v>
      </c>
      <c r="P1317" s="332">
        <f t="shared" si="62"/>
        <v>0</v>
      </c>
      <c r="Q1317" s="333"/>
      <c r="S1317" s="334">
        <f t="shared" si="60"/>
        <v>0</v>
      </c>
    </row>
    <row r="1318" spans="1:19" ht="14.1" customHeight="1">
      <c r="A1318" s="74">
        <v>1318</v>
      </c>
      <c r="B1318" s="300" t="s">
        <v>33</v>
      </c>
      <c r="C1318" s="300" t="s">
        <v>1103</v>
      </c>
      <c r="D1318" s="86" t="s">
        <v>1356</v>
      </c>
      <c r="E1318" s="256" t="s">
        <v>1378</v>
      </c>
      <c r="F1318" s="86" t="s">
        <v>267</v>
      </c>
      <c r="G1318" s="86" t="s">
        <v>76</v>
      </c>
      <c r="H1318" s="70" t="s">
        <v>113</v>
      </c>
      <c r="I1318" s="249">
        <v>4.84</v>
      </c>
      <c r="J1318" s="331">
        <f t="shared" si="61"/>
        <v>0</v>
      </c>
      <c r="K1318" s="260" t="s">
        <v>120</v>
      </c>
      <c r="L1318" s="260"/>
      <c r="M1318" s="259">
        <f>IF(K1318="nio",0,IF(K1318&gt;0,K1318*I1318/O1318,0))*VLOOKUP(B1318,'2-Kosten per locatie'!$A$14:$C$21,3,FALSE)</f>
        <v>0</v>
      </c>
      <c r="N1318" s="259">
        <f>IF(L1318&gt;0,L1318*I1318/P1318,0)*VLOOKUP(B1318,'2-Kosten per locatie'!$A$14:$C$21,3,FALSE)</f>
        <v>0</v>
      </c>
      <c r="O1318" s="332">
        <f>IF(K1318="nio",0,IF(K1318&gt;0,VLOOKUP(G1318,'3-Productie normen'!A:L,VLOOKUP(K1318,'3-Productie normen'!$B$34:$C$41,2,FALSE),FALSE)))</f>
        <v>0</v>
      </c>
      <c r="P1318" s="332">
        <f t="shared" si="62"/>
        <v>0</v>
      </c>
      <c r="Q1318" s="333"/>
      <c r="S1318" s="334">
        <f t="shared" ref="S1318:S1381" si="63">J1318*I1318</f>
        <v>0</v>
      </c>
    </row>
    <row r="1319" spans="1:19" ht="14.1" customHeight="1">
      <c r="A1319" s="74">
        <v>1319</v>
      </c>
      <c r="B1319" s="300" t="s">
        <v>33</v>
      </c>
      <c r="C1319" s="300" t="s">
        <v>1103</v>
      </c>
      <c r="D1319" s="86" t="s">
        <v>1356</v>
      </c>
      <c r="E1319" s="256" t="s">
        <v>1379</v>
      </c>
      <c r="F1319" s="86" t="s">
        <v>1380</v>
      </c>
      <c r="G1319" s="86" t="s">
        <v>74</v>
      </c>
      <c r="H1319" s="70" t="s">
        <v>113</v>
      </c>
      <c r="I1319" s="249">
        <v>39.58</v>
      </c>
      <c r="J1319" s="331">
        <f t="shared" si="61"/>
        <v>0</v>
      </c>
      <c r="K1319" s="260" t="s">
        <v>120</v>
      </c>
      <c r="L1319" s="260"/>
      <c r="M1319" s="259">
        <f>IF(K1319="nio",0,IF(K1319&gt;0,K1319*I1319/O1319,0))*VLOOKUP(B1319,'2-Kosten per locatie'!$A$14:$C$21,3,FALSE)</f>
        <v>0</v>
      </c>
      <c r="N1319" s="259">
        <f>IF(L1319&gt;0,L1319*I1319/P1319,0)*VLOOKUP(B1319,'2-Kosten per locatie'!$A$14:$C$21,3,FALSE)</f>
        <v>0</v>
      </c>
      <c r="O1319" s="332">
        <f>IF(K1319="nio",0,IF(K1319&gt;0,VLOOKUP(G1319,'3-Productie normen'!A:L,VLOOKUP(K1319,'3-Productie normen'!$B$34:$C$41,2,FALSE),FALSE)))</f>
        <v>0</v>
      </c>
      <c r="P1319" s="332">
        <f t="shared" si="62"/>
        <v>0</v>
      </c>
      <c r="Q1319" s="333"/>
      <c r="S1319" s="334">
        <f t="shared" si="63"/>
        <v>0</v>
      </c>
    </row>
    <row r="1320" spans="1:19" ht="14.1" customHeight="1">
      <c r="A1320" s="74">
        <v>1320</v>
      </c>
      <c r="B1320" s="300" t="s">
        <v>35</v>
      </c>
      <c r="C1320" s="300" t="s">
        <v>1381</v>
      </c>
      <c r="D1320" s="86"/>
      <c r="E1320" s="256" t="s">
        <v>1382</v>
      </c>
      <c r="F1320" s="86" t="s">
        <v>284</v>
      </c>
      <c r="G1320" s="86" t="s">
        <v>76</v>
      </c>
      <c r="H1320" s="70" t="s">
        <v>113</v>
      </c>
      <c r="I1320" s="249">
        <v>3.41</v>
      </c>
      <c r="J1320" s="331">
        <f t="shared" si="61"/>
        <v>0</v>
      </c>
      <c r="K1320" s="260" t="s">
        <v>120</v>
      </c>
      <c r="L1320" s="260"/>
      <c r="M1320" s="259">
        <f>IF(K1320="nio",0,IF(K1320&gt;0,K1320*I1320/O1320,0))*VLOOKUP(B1320,'2-Kosten per locatie'!$A$14:$C$21,3,FALSE)</f>
        <v>0</v>
      </c>
      <c r="N1320" s="259">
        <f>IF(L1320&gt;0,L1320*I1320/P1320,0)*VLOOKUP(B1320,'2-Kosten per locatie'!$A$14:$C$21,3,FALSE)</f>
        <v>0</v>
      </c>
      <c r="O1320" s="332">
        <f>IF(K1320="nio",0,IF(K1320&gt;0,VLOOKUP(G1320,'3-Productie normen'!A:L,VLOOKUP(K1320,'3-Productie normen'!$B$34:$C$41,2,FALSE),FALSE)))</f>
        <v>0</v>
      </c>
      <c r="P1320" s="332">
        <f t="shared" si="62"/>
        <v>0</v>
      </c>
      <c r="Q1320" s="333"/>
      <c r="S1320" s="334">
        <f t="shared" si="63"/>
        <v>0</v>
      </c>
    </row>
    <row r="1321" spans="1:19" ht="14.1" customHeight="1">
      <c r="A1321" s="74">
        <v>1321</v>
      </c>
      <c r="B1321" s="300" t="s">
        <v>35</v>
      </c>
      <c r="C1321" s="300" t="s">
        <v>1381</v>
      </c>
      <c r="D1321" s="86"/>
      <c r="E1321" s="256" t="s">
        <v>1383</v>
      </c>
      <c r="F1321" s="86" t="s">
        <v>284</v>
      </c>
      <c r="G1321" s="86" t="s">
        <v>76</v>
      </c>
      <c r="H1321" s="70" t="s">
        <v>113</v>
      </c>
      <c r="I1321" s="249">
        <v>4.43</v>
      </c>
      <c r="J1321" s="331">
        <f t="shared" si="61"/>
        <v>0</v>
      </c>
      <c r="K1321" s="260" t="s">
        <v>120</v>
      </c>
      <c r="L1321" s="260"/>
      <c r="M1321" s="259">
        <f>IF(K1321="nio",0,IF(K1321&gt;0,K1321*I1321/O1321,0))*VLOOKUP(B1321,'2-Kosten per locatie'!$A$14:$C$21,3,FALSE)</f>
        <v>0</v>
      </c>
      <c r="N1321" s="259">
        <f>IF(L1321&gt;0,L1321*I1321/P1321,0)*VLOOKUP(B1321,'2-Kosten per locatie'!$A$14:$C$21,3,FALSE)</f>
        <v>0</v>
      </c>
      <c r="O1321" s="332">
        <f>IF(K1321="nio",0,IF(K1321&gt;0,VLOOKUP(G1321,'3-Productie normen'!A:L,VLOOKUP(K1321,'3-Productie normen'!$B$34:$C$41,2,FALSE),FALSE)))</f>
        <v>0</v>
      </c>
      <c r="P1321" s="332">
        <f t="shared" si="62"/>
        <v>0</v>
      </c>
      <c r="Q1321" s="333"/>
      <c r="S1321" s="334">
        <f t="shared" si="63"/>
        <v>0</v>
      </c>
    </row>
    <row r="1322" spans="1:19" ht="14.1" customHeight="1">
      <c r="A1322" s="74">
        <v>1322</v>
      </c>
      <c r="B1322" s="300" t="s">
        <v>35</v>
      </c>
      <c r="C1322" s="300" t="s">
        <v>1381</v>
      </c>
      <c r="D1322" s="86"/>
      <c r="E1322" s="256" t="s">
        <v>1384</v>
      </c>
      <c r="F1322" s="86" t="s">
        <v>284</v>
      </c>
      <c r="G1322" s="86" t="s">
        <v>76</v>
      </c>
      <c r="H1322" s="70" t="s">
        <v>113</v>
      </c>
      <c r="I1322" s="249">
        <v>54.28</v>
      </c>
      <c r="J1322" s="331">
        <f t="shared" si="61"/>
        <v>0</v>
      </c>
      <c r="K1322" s="260" t="s">
        <v>120</v>
      </c>
      <c r="L1322" s="260"/>
      <c r="M1322" s="259">
        <f>IF(K1322="nio",0,IF(K1322&gt;0,K1322*I1322/O1322,0))*VLOOKUP(B1322,'2-Kosten per locatie'!$A$14:$C$21,3,FALSE)</f>
        <v>0</v>
      </c>
      <c r="N1322" s="259">
        <f>IF(L1322&gt;0,L1322*I1322/P1322,0)*VLOOKUP(B1322,'2-Kosten per locatie'!$A$14:$C$21,3,FALSE)</f>
        <v>0</v>
      </c>
      <c r="O1322" s="332">
        <f>IF(K1322="nio",0,IF(K1322&gt;0,VLOOKUP(G1322,'3-Productie normen'!A:L,VLOOKUP(K1322,'3-Productie normen'!$B$34:$C$41,2,FALSE),FALSE)))</f>
        <v>0</v>
      </c>
      <c r="P1322" s="332">
        <f t="shared" si="62"/>
        <v>0</v>
      </c>
      <c r="Q1322" s="333"/>
      <c r="S1322" s="334">
        <f t="shared" si="63"/>
        <v>0</v>
      </c>
    </row>
    <row r="1323" spans="1:19" ht="14.1" customHeight="1">
      <c r="A1323" s="74">
        <v>1323</v>
      </c>
      <c r="B1323" s="300" t="s">
        <v>35</v>
      </c>
      <c r="C1323" s="300" t="s">
        <v>1381</v>
      </c>
      <c r="D1323" s="86"/>
      <c r="E1323" s="256" t="s">
        <v>1385</v>
      </c>
      <c r="F1323" s="86" t="s">
        <v>284</v>
      </c>
      <c r="G1323" s="86" t="s">
        <v>76</v>
      </c>
      <c r="H1323" s="70" t="s">
        <v>113</v>
      </c>
      <c r="I1323" s="249">
        <v>113.18</v>
      </c>
      <c r="J1323" s="331">
        <f t="shared" si="61"/>
        <v>0</v>
      </c>
      <c r="K1323" s="260" t="s">
        <v>120</v>
      </c>
      <c r="L1323" s="260"/>
      <c r="M1323" s="259">
        <f>IF(K1323="nio",0,IF(K1323&gt;0,K1323*I1323/O1323,0))*VLOOKUP(B1323,'2-Kosten per locatie'!$A$14:$C$21,3,FALSE)</f>
        <v>0</v>
      </c>
      <c r="N1323" s="259">
        <f>IF(L1323&gt;0,L1323*I1323/P1323,0)*VLOOKUP(B1323,'2-Kosten per locatie'!$A$14:$C$21,3,FALSE)</f>
        <v>0</v>
      </c>
      <c r="O1323" s="332">
        <f>IF(K1323="nio",0,IF(K1323&gt;0,VLOOKUP(G1323,'3-Productie normen'!A:L,VLOOKUP(K1323,'3-Productie normen'!$B$34:$C$41,2,FALSE),FALSE)))</f>
        <v>0</v>
      </c>
      <c r="P1323" s="332">
        <f t="shared" si="62"/>
        <v>0</v>
      </c>
      <c r="Q1323" s="333"/>
      <c r="S1323" s="334">
        <f t="shared" si="63"/>
        <v>0</v>
      </c>
    </row>
    <row r="1324" spans="1:19" ht="14.1" customHeight="1">
      <c r="A1324" s="74">
        <v>1324</v>
      </c>
      <c r="B1324" s="300" t="s">
        <v>35</v>
      </c>
      <c r="C1324" s="300" t="s">
        <v>1381</v>
      </c>
      <c r="D1324" s="86"/>
      <c r="E1324" s="256" t="s">
        <v>1386</v>
      </c>
      <c r="F1324" s="86" t="s">
        <v>112</v>
      </c>
      <c r="G1324" s="86" t="s">
        <v>58</v>
      </c>
      <c r="H1324" s="70" t="s">
        <v>113</v>
      </c>
      <c r="I1324" s="249">
        <v>9.2799999999999994</v>
      </c>
      <c r="J1324" s="331">
        <f t="shared" si="61"/>
        <v>200</v>
      </c>
      <c r="K1324" s="260">
        <v>200</v>
      </c>
      <c r="L1324" s="260"/>
      <c r="M1324" s="259" t="e">
        <f>IF(K1324="nio",0,IF(K1324&gt;0,K1324*I1324/O1324,0))*VLOOKUP(B1324,'2-Kosten per locatie'!$A$14:$C$21,3,FALSE)</f>
        <v>#DIV/0!</v>
      </c>
      <c r="N1324" s="259">
        <f>IF(L1324&gt;0,L1324*I1324/P1324,0)*VLOOKUP(B1324,'2-Kosten per locatie'!$A$14:$C$21,3,FALSE)</f>
        <v>0</v>
      </c>
      <c r="O1324" s="332">
        <f>IF(K1324="nio",0,IF(K1324&gt;0,VLOOKUP(G1324,'3-Productie normen'!A:L,VLOOKUP(K1324,'3-Productie normen'!$B$34:$C$41,2,FALSE),FALSE)))</f>
        <v>0</v>
      </c>
      <c r="P1324" s="332">
        <f t="shared" si="62"/>
        <v>0</v>
      </c>
      <c r="Q1324" s="333"/>
      <c r="S1324" s="334">
        <f t="shared" si="63"/>
        <v>1855.9999999999998</v>
      </c>
    </row>
    <row r="1325" spans="1:19" ht="14.1" customHeight="1">
      <c r="A1325" s="74">
        <v>1325</v>
      </c>
      <c r="B1325" s="300" t="s">
        <v>35</v>
      </c>
      <c r="C1325" s="300" t="s">
        <v>1381</v>
      </c>
      <c r="D1325" s="86"/>
      <c r="E1325" s="256" t="s">
        <v>1387</v>
      </c>
      <c r="F1325" s="86" t="s">
        <v>267</v>
      </c>
      <c r="G1325" s="86" t="s">
        <v>76</v>
      </c>
      <c r="H1325" s="70" t="s">
        <v>113</v>
      </c>
      <c r="I1325" s="249">
        <v>19.989999999999998</v>
      </c>
      <c r="J1325" s="331">
        <f t="shared" si="61"/>
        <v>0</v>
      </c>
      <c r="K1325" s="260" t="s">
        <v>120</v>
      </c>
      <c r="L1325" s="260"/>
      <c r="M1325" s="259">
        <f>IF(K1325="nio",0,IF(K1325&gt;0,K1325*I1325/O1325,0))*VLOOKUP(B1325,'2-Kosten per locatie'!$A$14:$C$21,3,FALSE)</f>
        <v>0</v>
      </c>
      <c r="N1325" s="259">
        <f>IF(L1325&gt;0,L1325*I1325/P1325,0)*VLOOKUP(B1325,'2-Kosten per locatie'!$A$14:$C$21,3,FALSE)</f>
        <v>0</v>
      </c>
      <c r="O1325" s="332">
        <f>IF(K1325="nio",0,IF(K1325&gt;0,VLOOKUP(G1325,'3-Productie normen'!A:L,VLOOKUP(K1325,'3-Productie normen'!$B$34:$C$41,2,FALSE),FALSE)))</f>
        <v>0</v>
      </c>
      <c r="P1325" s="332">
        <f t="shared" si="62"/>
        <v>0</v>
      </c>
      <c r="Q1325" s="333"/>
      <c r="S1325" s="334">
        <f t="shared" si="63"/>
        <v>0</v>
      </c>
    </row>
    <row r="1326" spans="1:19" ht="14.1" customHeight="1">
      <c r="A1326" s="74">
        <v>1326</v>
      </c>
      <c r="B1326" s="300" t="s">
        <v>35</v>
      </c>
      <c r="C1326" s="300" t="s">
        <v>1381</v>
      </c>
      <c r="D1326" s="86"/>
      <c r="E1326" s="256" t="s">
        <v>1388</v>
      </c>
      <c r="F1326" s="86" t="s">
        <v>112</v>
      </c>
      <c r="G1326" s="86" t="s">
        <v>58</v>
      </c>
      <c r="H1326" s="70" t="s">
        <v>113</v>
      </c>
      <c r="I1326" s="249">
        <v>9</v>
      </c>
      <c r="J1326" s="331">
        <f t="shared" si="61"/>
        <v>200</v>
      </c>
      <c r="K1326" s="260">
        <v>200</v>
      </c>
      <c r="L1326" s="260"/>
      <c r="M1326" s="259" t="e">
        <f>IF(K1326="nio",0,IF(K1326&gt;0,K1326*I1326/O1326,0))*VLOOKUP(B1326,'2-Kosten per locatie'!$A$14:$C$21,3,FALSE)</f>
        <v>#DIV/0!</v>
      </c>
      <c r="N1326" s="259">
        <f>IF(L1326&gt;0,L1326*I1326/P1326,0)*VLOOKUP(B1326,'2-Kosten per locatie'!$A$14:$C$21,3,FALSE)</f>
        <v>0</v>
      </c>
      <c r="O1326" s="332">
        <f>IF(K1326="nio",0,IF(K1326&gt;0,VLOOKUP(G1326,'3-Productie normen'!A:L,VLOOKUP(K1326,'3-Productie normen'!$B$34:$C$41,2,FALSE),FALSE)))</f>
        <v>0</v>
      </c>
      <c r="P1326" s="332">
        <f t="shared" si="62"/>
        <v>0</v>
      </c>
      <c r="Q1326" s="333"/>
      <c r="S1326" s="334">
        <f t="shared" si="63"/>
        <v>1800</v>
      </c>
    </row>
    <row r="1327" spans="1:19" ht="14.1" customHeight="1">
      <c r="A1327" s="74">
        <v>1327</v>
      </c>
      <c r="B1327" s="300" t="s">
        <v>35</v>
      </c>
      <c r="C1327" s="300" t="s">
        <v>1381</v>
      </c>
      <c r="D1327" s="86"/>
      <c r="E1327" s="256" t="s">
        <v>1389</v>
      </c>
      <c r="F1327" s="86" t="s">
        <v>284</v>
      </c>
      <c r="G1327" s="86" t="s">
        <v>76</v>
      </c>
      <c r="H1327" s="70" t="s">
        <v>113</v>
      </c>
      <c r="I1327" s="249">
        <v>26.12</v>
      </c>
      <c r="J1327" s="331">
        <f t="shared" si="61"/>
        <v>0</v>
      </c>
      <c r="K1327" s="260" t="s">
        <v>120</v>
      </c>
      <c r="L1327" s="260"/>
      <c r="M1327" s="259">
        <f>IF(K1327="nio",0,IF(K1327&gt;0,K1327*I1327/O1327,0))*VLOOKUP(B1327,'2-Kosten per locatie'!$A$14:$C$21,3,FALSE)</f>
        <v>0</v>
      </c>
      <c r="N1327" s="259">
        <f>IF(L1327&gt;0,L1327*I1327/P1327,0)*VLOOKUP(B1327,'2-Kosten per locatie'!$A$14:$C$21,3,FALSE)</f>
        <v>0</v>
      </c>
      <c r="O1327" s="332">
        <f>IF(K1327="nio",0,IF(K1327&gt;0,VLOOKUP(G1327,'3-Productie normen'!A:L,VLOOKUP(K1327,'3-Productie normen'!$B$34:$C$41,2,FALSE),FALSE)))</f>
        <v>0</v>
      </c>
      <c r="P1327" s="332">
        <f t="shared" si="62"/>
        <v>0</v>
      </c>
      <c r="Q1327" s="333"/>
      <c r="S1327" s="334">
        <f t="shared" si="63"/>
        <v>0</v>
      </c>
    </row>
    <row r="1328" spans="1:19" ht="14.1" customHeight="1">
      <c r="A1328" s="74">
        <v>1328</v>
      </c>
      <c r="B1328" s="300" t="s">
        <v>35</v>
      </c>
      <c r="C1328" s="300" t="s">
        <v>1381</v>
      </c>
      <c r="D1328" s="86"/>
      <c r="E1328" s="256" t="s">
        <v>1390</v>
      </c>
      <c r="F1328" s="86" t="s">
        <v>267</v>
      </c>
      <c r="G1328" s="86" t="s">
        <v>76</v>
      </c>
      <c r="H1328" s="70" t="s">
        <v>113</v>
      </c>
      <c r="I1328" s="249">
        <v>11.18</v>
      </c>
      <c r="J1328" s="331">
        <f t="shared" si="61"/>
        <v>0</v>
      </c>
      <c r="K1328" s="260" t="s">
        <v>120</v>
      </c>
      <c r="L1328" s="260"/>
      <c r="M1328" s="259">
        <f>IF(K1328="nio",0,IF(K1328&gt;0,K1328*I1328/O1328,0))*VLOOKUP(B1328,'2-Kosten per locatie'!$A$14:$C$21,3,FALSE)</f>
        <v>0</v>
      </c>
      <c r="N1328" s="259">
        <f>IF(L1328&gt;0,L1328*I1328/P1328,0)*VLOOKUP(B1328,'2-Kosten per locatie'!$A$14:$C$21,3,FALSE)</f>
        <v>0</v>
      </c>
      <c r="O1328" s="332">
        <f>IF(K1328="nio",0,IF(K1328&gt;0,VLOOKUP(G1328,'3-Productie normen'!A:L,VLOOKUP(K1328,'3-Productie normen'!$B$34:$C$41,2,FALSE),FALSE)))</f>
        <v>0</v>
      </c>
      <c r="P1328" s="332">
        <f t="shared" si="62"/>
        <v>0</v>
      </c>
      <c r="Q1328" s="333"/>
      <c r="S1328" s="334">
        <f t="shared" si="63"/>
        <v>0</v>
      </c>
    </row>
    <row r="1329" spans="1:19" ht="14.1" customHeight="1">
      <c r="A1329" s="74">
        <v>1329</v>
      </c>
      <c r="B1329" s="300" t="s">
        <v>35</v>
      </c>
      <c r="C1329" s="300" t="s">
        <v>1381</v>
      </c>
      <c r="D1329" s="86"/>
      <c r="E1329" s="256" t="s">
        <v>1391</v>
      </c>
      <c r="F1329" s="86" t="s">
        <v>112</v>
      </c>
      <c r="G1329" s="86" t="s">
        <v>58</v>
      </c>
      <c r="H1329" s="70" t="s">
        <v>113</v>
      </c>
      <c r="I1329" s="249">
        <v>9.2799999999999994</v>
      </c>
      <c r="J1329" s="331">
        <f t="shared" si="61"/>
        <v>200</v>
      </c>
      <c r="K1329" s="260">
        <v>200</v>
      </c>
      <c r="L1329" s="260"/>
      <c r="M1329" s="259" t="e">
        <f>IF(K1329="nio",0,IF(K1329&gt;0,K1329*I1329/O1329,0))*VLOOKUP(B1329,'2-Kosten per locatie'!$A$14:$C$21,3,FALSE)</f>
        <v>#DIV/0!</v>
      </c>
      <c r="N1329" s="259">
        <f>IF(L1329&gt;0,L1329*I1329/P1329,0)*VLOOKUP(B1329,'2-Kosten per locatie'!$A$14:$C$21,3,FALSE)</f>
        <v>0</v>
      </c>
      <c r="O1329" s="332">
        <f>IF(K1329="nio",0,IF(K1329&gt;0,VLOOKUP(G1329,'3-Productie normen'!A:L,VLOOKUP(K1329,'3-Productie normen'!$B$34:$C$41,2,FALSE),FALSE)))</f>
        <v>0</v>
      </c>
      <c r="P1329" s="332">
        <f t="shared" si="62"/>
        <v>0</v>
      </c>
      <c r="Q1329" s="333"/>
      <c r="S1329" s="334">
        <f t="shared" si="63"/>
        <v>1855.9999999999998</v>
      </c>
    </row>
    <row r="1330" spans="1:19" ht="14.1" customHeight="1">
      <c r="A1330" s="74">
        <v>1330</v>
      </c>
      <c r="B1330" s="300" t="s">
        <v>35</v>
      </c>
      <c r="C1330" s="300" t="s">
        <v>1381</v>
      </c>
      <c r="D1330" s="86"/>
      <c r="E1330" s="256" t="s">
        <v>1392</v>
      </c>
      <c r="F1330" s="86" t="s">
        <v>267</v>
      </c>
      <c r="G1330" s="86" t="s">
        <v>76</v>
      </c>
      <c r="H1330" s="70" t="s">
        <v>113</v>
      </c>
      <c r="I1330" s="249">
        <v>20.61</v>
      </c>
      <c r="J1330" s="331">
        <f t="shared" si="61"/>
        <v>0</v>
      </c>
      <c r="K1330" s="260" t="s">
        <v>120</v>
      </c>
      <c r="L1330" s="260"/>
      <c r="M1330" s="259">
        <f>IF(K1330="nio",0,IF(K1330&gt;0,K1330*I1330/O1330,0))*VLOOKUP(B1330,'2-Kosten per locatie'!$A$14:$C$21,3,FALSE)</f>
        <v>0</v>
      </c>
      <c r="N1330" s="259">
        <f>IF(L1330&gt;0,L1330*I1330/P1330,0)*VLOOKUP(B1330,'2-Kosten per locatie'!$A$14:$C$21,3,FALSE)</f>
        <v>0</v>
      </c>
      <c r="O1330" s="332">
        <f>IF(K1330="nio",0,IF(K1330&gt;0,VLOOKUP(G1330,'3-Productie normen'!A:L,VLOOKUP(K1330,'3-Productie normen'!$B$34:$C$41,2,FALSE),FALSE)))</f>
        <v>0</v>
      </c>
      <c r="P1330" s="332">
        <f t="shared" si="62"/>
        <v>0</v>
      </c>
      <c r="Q1330" s="333"/>
      <c r="S1330" s="334">
        <f t="shared" si="63"/>
        <v>0</v>
      </c>
    </row>
    <row r="1331" spans="1:19" ht="14.1" customHeight="1">
      <c r="A1331" s="74">
        <v>1331</v>
      </c>
      <c r="B1331" s="300" t="s">
        <v>35</v>
      </c>
      <c r="C1331" s="300" t="s">
        <v>1381</v>
      </c>
      <c r="D1331" s="86"/>
      <c r="E1331" s="256" t="s">
        <v>1393</v>
      </c>
      <c r="F1331" s="86" t="s">
        <v>112</v>
      </c>
      <c r="G1331" s="86" t="s">
        <v>58</v>
      </c>
      <c r="H1331" s="70" t="s">
        <v>113</v>
      </c>
      <c r="I1331" s="249">
        <v>8.06</v>
      </c>
      <c r="J1331" s="331">
        <f t="shared" si="61"/>
        <v>200</v>
      </c>
      <c r="K1331" s="260">
        <v>200</v>
      </c>
      <c r="L1331" s="260"/>
      <c r="M1331" s="259" t="e">
        <f>IF(K1331="nio",0,IF(K1331&gt;0,K1331*I1331/O1331,0))*VLOOKUP(B1331,'2-Kosten per locatie'!$A$14:$C$21,3,FALSE)</f>
        <v>#DIV/0!</v>
      </c>
      <c r="N1331" s="259">
        <f>IF(L1331&gt;0,L1331*I1331/P1331,0)*VLOOKUP(B1331,'2-Kosten per locatie'!$A$14:$C$21,3,FALSE)</f>
        <v>0</v>
      </c>
      <c r="O1331" s="332">
        <f>IF(K1331="nio",0,IF(K1331&gt;0,VLOOKUP(G1331,'3-Productie normen'!A:L,VLOOKUP(K1331,'3-Productie normen'!$B$34:$C$41,2,FALSE),FALSE)))</f>
        <v>0</v>
      </c>
      <c r="P1331" s="332">
        <f t="shared" si="62"/>
        <v>0</v>
      </c>
      <c r="Q1331" s="333"/>
      <c r="S1331" s="334">
        <f t="shared" si="63"/>
        <v>1612</v>
      </c>
    </row>
    <row r="1332" spans="1:19" ht="14.1" customHeight="1">
      <c r="A1332" s="74">
        <v>1332</v>
      </c>
      <c r="B1332" s="300" t="s">
        <v>35</v>
      </c>
      <c r="C1332" s="300" t="s">
        <v>1381</v>
      </c>
      <c r="D1332" s="86"/>
      <c r="E1332" s="256" t="s">
        <v>1394</v>
      </c>
      <c r="F1332" s="86" t="s">
        <v>267</v>
      </c>
      <c r="G1332" s="86" t="s">
        <v>76</v>
      </c>
      <c r="H1332" s="70" t="s">
        <v>113</v>
      </c>
      <c r="I1332" s="249">
        <v>11.18</v>
      </c>
      <c r="J1332" s="331">
        <f t="shared" si="61"/>
        <v>0</v>
      </c>
      <c r="K1332" s="260" t="s">
        <v>120</v>
      </c>
      <c r="L1332" s="260"/>
      <c r="M1332" s="259">
        <f>IF(K1332="nio",0,IF(K1332&gt;0,K1332*I1332/O1332,0))*VLOOKUP(B1332,'2-Kosten per locatie'!$A$14:$C$21,3,FALSE)</f>
        <v>0</v>
      </c>
      <c r="N1332" s="259">
        <f>IF(L1332&gt;0,L1332*I1332/P1332,0)*VLOOKUP(B1332,'2-Kosten per locatie'!$A$14:$C$21,3,FALSE)</f>
        <v>0</v>
      </c>
      <c r="O1332" s="332">
        <f>IF(K1332="nio",0,IF(K1332&gt;0,VLOOKUP(G1332,'3-Productie normen'!A:L,VLOOKUP(K1332,'3-Productie normen'!$B$34:$C$41,2,FALSE),FALSE)))</f>
        <v>0</v>
      </c>
      <c r="P1332" s="332">
        <f t="shared" si="62"/>
        <v>0</v>
      </c>
      <c r="Q1332" s="333"/>
      <c r="S1332" s="334">
        <f t="shared" si="63"/>
        <v>0</v>
      </c>
    </row>
    <row r="1333" spans="1:19" ht="14.1" customHeight="1">
      <c r="A1333" s="74">
        <v>1333</v>
      </c>
      <c r="B1333" s="300" t="s">
        <v>35</v>
      </c>
      <c r="C1333" s="300" t="s">
        <v>1381</v>
      </c>
      <c r="D1333" s="86"/>
      <c r="E1333" s="256" t="s">
        <v>1395</v>
      </c>
      <c r="F1333" s="86" t="s">
        <v>284</v>
      </c>
      <c r="G1333" s="86" t="s">
        <v>76</v>
      </c>
      <c r="H1333" s="70" t="s">
        <v>113</v>
      </c>
      <c r="I1333" s="249">
        <v>112.18</v>
      </c>
      <c r="J1333" s="331">
        <f t="shared" si="61"/>
        <v>0</v>
      </c>
      <c r="K1333" s="260" t="s">
        <v>120</v>
      </c>
      <c r="L1333" s="260"/>
      <c r="M1333" s="259">
        <f>IF(K1333="nio",0,IF(K1333&gt;0,K1333*I1333/O1333,0))*VLOOKUP(B1333,'2-Kosten per locatie'!$A$14:$C$21,3,FALSE)</f>
        <v>0</v>
      </c>
      <c r="N1333" s="259">
        <f>IF(L1333&gt;0,L1333*I1333/P1333,0)*VLOOKUP(B1333,'2-Kosten per locatie'!$A$14:$C$21,3,FALSE)</f>
        <v>0</v>
      </c>
      <c r="O1333" s="332">
        <f>IF(K1333="nio",0,IF(K1333&gt;0,VLOOKUP(G1333,'3-Productie normen'!A:L,VLOOKUP(K1333,'3-Productie normen'!$B$34:$C$41,2,FALSE),FALSE)))</f>
        <v>0</v>
      </c>
      <c r="P1333" s="332">
        <f t="shared" si="62"/>
        <v>0</v>
      </c>
      <c r="Q1333" s="333"/>
      <c r="S1333" s="334">
        <f t="shared" si="63"/>
        <v>0</v>
      </c>
    </row>
    <row r="1334" spans="1:19" ht="14.1" customHeight="1">
      <c r="A1334" s="74">
        <v>1334</v>
      </c>
      <c r="B1334" s="300" t="s">
        <v>35</v>
      </c>
      <c r="C1334" s="300" t="s">
        <v>1381</v>
      </c>
      <c r="D1334" s="86"/>
      <c r="E1334" s="256" t="s">
        <v>1396</v>
      </c>
      <c r="F1334" s="86" t="s">
        <v>284</v>
      </c>
      <c r="G1334" s="86" t="s">
        <v>76</v>
      </c>
      <c r="H1334" s="70" t="s">
        <v>113</v>
      </c>
      <c r="I1334" s="249">
        <v>108.31</v>
      </c>
      <c r="J1334" s="331">
        <f t="shared" si="61"/>
        <v>0</v>
      </c>
      <c r="K1334" s="260" t="s">
        <v>120</v>
      </c>
      <c r="L1334" s="260"/>
      <c r="M1334" s="259">
        <f>IF(K1334="nio",0,IF(K1334&gt;0,K1334*I1334/O1334,0))*VLOOKUP(B1334,'2-Kosten per locatie'!$A$14:$C$21,3,FALSE)</f>
        <v>0</v>
      </c>
      <c r="N1334" s="259">
        <f>IF(L1334&gt;0,L1334*I1334/P1334,0)*VLOOKUP(B1334,'2-Kosten per locatie'!$A$14:$C$21,3,FALSE)</f>
        <v>0</v>
      </c>
      <c r="O1334" s="332">
        <f>IF(K1334="nio",0,IF(K1334&gt;0,VLOOKUP(G1334,'3-Productie normen'!A:L,VLOOKUP(K1334,'3-Productie normen'!$B$34:$C$41,2,FALSE),FALSE)))</f>
        <v>0</v>
      </c>
      <c r="P1334" s="332">
        <f t="shared" si="62"/>
        <v>0</v>
      </c>
      <c r="Q1334" s="333"/>
      <c r="S1334" s="334">
        <f t="shared" si="63"/>
        <v>0</v>
      </c>
    </row>
    <row r="1335" spans="1:19" ht="14.1" customHeight="1">
      <c r="A1335" s="74">
        <v>1335</v>
      </c>
      <c r="B1335" s="300" t="s">
        <v>35</v>
      </c>
      <c r="C1335" s="300" t="s">
        <v>1381</v>
      </c>
      <c r="D1335" s="86"/>
      <c r="E1335" s="256" t="s">
        <v>1397</v>
      </c>
      <c r="F1335" s="86" t="s">
        <v>267</v>
      </c>
      <c r="G1335" s="86" t="s">
        <v>76</v>
      </c>
      <c r="H1335" s="70" t="s">
        <v>113</v>
      </c>
      <c r="I1335" s="249">
        <v>20.61</v>
      </c>
      <c r="J1335" s="331">
        <f t="shared" si="61"/>
        <v>0</v>
      </c>
      <c r="K1335" s="260" t="s">
        <v>120</v>
      </c>
      <c r="L1335" s="260"/>
      <c r="M1335" s="259">
        <f>IF(K1335="nio",0,IF(K1335&gt;0,K1335*I1335/O1335,0))*VLOOKUP(B1335,'2-Kosten per locatie'!$A$14:$C$21,3,FALSE)</f>
        <v>0</v>
      </c>
      <c r="N1335" s="259">
        <f>IF(L1335&gt;0,L1335*I1335/P1335,0)*VLOOKUP(B1335,'2-Kosten per locatie'!$A$14:$C$21,3,FALSE)</f>
        <v>0</v>
      </c>
      <c r="O1335" s="332">
        <f>IF(K1335="nio",0,IF(K1335&gt;0,VLOOKUP(G1335,'3-Productie normen'!A:L,VLOOKUP(K1335,'3-Productie normen'!$B$34:$C$41,2,FALSE),FALSE)))</f>
        <v>0</v>
      </c>
      <c r="P1335" s="332">
        <f t="shared" si="62"/>
        <v>0</v>
      </c>
      <c r="Q1335" s="333"/>
      <c r="S1335" s="334">
        <f t="shared" si="63"/>
        <v>0</v>
      </c>
    </row>
    <row r="1336" spans="1:19" ht="14.1" customHeight="1">
      <c r="A1336" s="74">
        <v>1336</v>
      </c>
      <c r="B1336" s="300" t="s">
        <v>35</v>
      </c>
      <c r="C1336" s="300" t="s">
        <v>1381</v>
      </c>
      <c r="D1336" s="86"/>
      <c r="E1336" s="256" t="s">
        <v>1398</v>
      </c>
      <c r="F1336" s="86" t="s">
        <v>1399</v>
      </c>
      <c r="G1336" s="86" t="s">
        <v>69</v>
      </c>
      <c r="H1336" s="86" t="s">
        <v>110</v>
      </c>
      <c r="I1336" s="249">
        <v>11.16</v>
      </c>
      <c r="J1336" s="331">
        <f t="shared" si="61"/>
        <v>200</v>
      </c>
      <c r="K1336" s="260">
        <v>200</v>
      </c>
      <c r="L1336" s="260"/>
      <c r="M1336" s="259" t="e">
        <f>IF(K1336="nio",0,IF(K1336&gt;0,K1336*I1336/O1336,0))*VLOOKUP(B1336,'2-Kosten per locatie'!$A$14:$C$21,3,FALSE)</f>
        <v>#DIV/0!</v>
      </c>
      <c r="N1336" s="259">
        <f>IF(L1336&gt;0,L1336*I1336/P1336,0)*VLOOKUP(B1336,'2-Kosten per locatie'!$A$14:$C$21,3,FALSE)</f>
        <v>0</v>
      </c>
      <c r="O1336" s="332">
        <f>IF(K1336="nio",0,IF(K1336&gt;0,VLOOKUP(G1336,'3-Productie normen'!A:L,VLOOKUP(K1336,'3-Productie normen'!$B$34:$C$41,2,FALSE),FALSE)))</f>
        <v>0</v>
      </c>
      <c r="P1336" s="332">
        <f t="shared" si="62"/>
        <v>0</v>
      </c>
      <c r="Q1336" s="333"/>
      <c r="S1336" s="334">
        <f t="shared" si="63"/>
        <v>2232</v>
      </c>
    </row>
    <row r="1337" spans="1:19" ht="14.1" customHeight="1">
      <c r="A1337" s="74">
        <v>1337</v>
      </c>
      <c r="B1337" s="300" t="s">
        <v>35</v>
      </c>
      <c r="C1337" s="300" t="s">
        <v>1381</v>
      </c>
      <c r="D1337" s="86"/>
      <c r="E1337" s="256" t="s">
        <v>1400</v>
      </c>
      <c r="F1337" s="86" t="s">
        <v>112</v>
      </c>
      <c r="G1337" s="86" t="s">
        <v>58</v>
      </c>
      <c r="H1337" s="70" t="s">
        <v>113</v>
      </c>
      <c r="I1337" s="249">
        <v>9.1199999999999992</v>
      </c>
      <c r="J1337" s="331">
        <f t="shared" si="61"/>
        <v>200</v>
      </c>
      <c r="K1337" s="260">
        <v>200</v>
      </c>
      <c r="L1337" s="260"/>
      <c r="M1337" s="259" t="e">
        <f>IF(K1337="nio",0,IF(K1337&gt;0,K1337*I1337/O1337,0))*VLOOKUP(B1337,'2-Kosten per locatie'!$A$14:$C$21,3,FALSE)</f>
        <v>#DIV/0!</v>
      </c>
      <c r="N1337" s="259">
        <f>IF(L1337&gt;0,L1337*I1337/P1337,0)*VLOOKUP(B1337,'2-Kosten per locatie'!$A$14:$C$21,3,FALSE)</f>
        <v>0</v>
      </c>
      <c r="O1337" s="332">
        <f>IF(K1337="nio",0,IF(K1337&gt;0,VLOOKUP(G1337,'3-Productie normen'!A:L,VLOOKUP(K1337,'3-Productie normen'!$B$34:$C$41,2,FALSE),FALSE)))</f>
        <v>0</v>
      </c>
      <c r="P1337" s="332">
        <f t="shared" si="62"/>
        <v>0</v>
      </c>
      <c r="Q1337" s="333"/>
      <c r="S1337" s="334">
        <f t="shared" si="63"/>
        <v>1823.9999999999998</v>
      </c>
    </row>
    <row r="1338" spans="1:19" ht="14.1" customHeight="1">
      <c r="A1338" s="74">
        <v>1338</v>
      </c>
      <c r="B1338" s="300" t="s">
        <v>35</v>
      </c>
      <c r="C1338" s="300" t="s">
        <v>1381</v>
      </c>
      <c r="D1338" s="86"/>
      <c r="E1338" s="256" t="s">
        <v>1401</v>
      </c>
      <c r="F1338" s="86" t="s">
        <v>1402</v>
      </c>
      <c r="G1338" s="86" t="s">
        <v>76</v>
      </c>
      <c r="H1338" s="70" t="s">
        <v>113</v>
      </c>
      <c r="I1338" s="249">
        <v>5.74</v>
      </c>
      <c r="J1338" s="331">
        <f t="shared" si="61"/>
        <v>0</v>
      </c>
      <c r="K1338" s="260" t="s">
        <v>120</v>
      </c>
      <c r="L1338" s="260"/>
      <c r="M1338" s="259">
        <f>IF(K1338="nio",0,IF(K1338&gt;0,K1338*I1338/O1338,0))*VLOOKUP(B1338,'2-Kosten per locatie'!$A$14:$C$21,3,FALSE)</f>
        <v>0</v>
      </c>
      <c r="N1338" s="259">
        <f>IF(L1338&gt;0,L1338*I1338/P1338,0)*VLOOKUP(B1338,'2-Kosten per locatie'!$A$14:$C$21,3,FALSE)</f>
        <v>0</v>
      </c>
      <c r="O1338" s="332">
        <f>IF(K1338="nio",0,IF(K1338&gt;0,VLOOKUP(G1338,'3-Productie normen'!A:L,VLOOKUP(K1338,'3-Productie normen'!$B$34:$C$41,2,FALSE),FALSE)))</f>
        <v>0</v>
      </c>
      <c r="P1338" s="332">
        <f t="shared" si="62"/>
        <v>0</v>
      </c>
      <c r="Q1338" s="333"/>
      <c r="S1338" s="334">
        <f t="shared" si="63"/>
        <v>0</v>
      </c>
    </row>
    <row r="1339" spans="1:19" ht="14.1" customHeight="1">
      <c r="A1339" s="74">
        <v>1339</v>
      </c>
      <c r="B1339" s="300" t="s">
        <v>35</v>
      </c>
      <c r="C1339" s="300" t="s">
        <v>1381</v>
      </c>
      <c r="D1339" s="86"/>
      <c r="E1339" s="256" t="s">
        <v>1403</v>
      </c>
      <c r="F1339" s="86" t="s">
        <v>491</v>
      </c>
      <c r="G1339" s="86" t="s">
        <v>61</v>
      </c>
      <c r="H1339" s="86" t="s">
        <v>145</v>
      </c>
      <c r="I1339" s="249">
        <v>1.26</v>
      </c>
      <c r="J1339" s="331">
        <f t="shared" si="61"/>
        <v>400</v>
      </c>
      <c r="K1339" s="260">
        <v>200</v>
      </c>
      <c r="L1339" s="260">
        <v>200</v>
      </c>
      <c r="M1339" s="259" t="e">
        <f>IF(K1339="nio",0,IF(K1339&gt;0,K1339*I1339/O1339,0))*VLOOKUP(B1339,'2-Kosten per locatie'!$A$14:$C$21,3,FALSE)</f>
        <v>#DIV/0!</v>
      </c>
      <c r="N1339" s="259" t="e">
        <f>IF(L1339&gt;0,L1339*I1339/P1339,0)*VLOOKUP(B1339,'2-Kosten per locatie'!$A$14:$C$21,3,FALSE)</f>
        <v>#DIV/0!</v>
      </c>
      <c r="O1339" s="332">
        <f>IF(K1339="nio",0,IF(K1339&gt;0,VLOOKUP(G1339,'3-Productie normen'!A:L,VLOOKUP(K1339,'3-Productie normen'!$B$34:$C$41,2,FALSE),FALSE)))</f>
        <v>0</v>
      </c>
      <c r="P1339" s="332">
        <f t="shared" si="62"/>
        <v>0</v>
      </c>
      <c r="Q1339" s="333"/>
      <c r="S1339" s="334">
        <f t="shared" si="63"/>
        <v>504</v>
      </c>
    </row>
    <row r="1340" spans="1:19" ht="14.1" customHeight="1">
      <c r="A1340" s="74">
        <v>1340</v>
      </c>
      <c r="B1340" s="300" t="s">
        <v>35</v>
      </c>
      <c r="C1340" s="300" t="s">
        <v>1381</v>
      </c>
      <c r="D1340" s="86"/>
      <c r="E1340" s="256" t="s">
        <v>1404</v>
      </c>
      <c r="F1340" s="86" t="s">
        <v>1132</v>
      </c>
      <c r="G1340" s="86" t="s">
        <v>1405</v>
      </c>
      <c r="H1340" s="70" t="s">
        <v>113</v>
      </c>
      <c r="I1340" s="249">
        <v>6.64</v>
      </c>
      <c r="J1340" s="331">
        <f t="shared" si="61"/>
        <v>200</v>
      </c>
      <c r="K1340" s="260">
        <v>200</v>
      </c>
      <c r="L1340" s="260"/>
      <c r="M1340" s="259" t="e">
        <f>IF(K1340="nio",0,IF(K1340&gt;0,K1340*I1340/O1340,0))*VLOOKUP(B1340,'2-Kosten per locatie'!$A$14:$C$21,3,FALSE)</f>
        <v>#DIV/0!</v>
      </c>
      <c r="N1340" s="259">
        <f>IF(L1340&gt;0,L1340*I1340/P1340,0)*VLOOKUP(B1340,'2-Kosten per locatie'!$A$14:$C$21,3,FALSE)</f>
        <v>0</v>
      </c>
      <c r="O1340" s="332">
        <f>IF(K1340="nio",0,IF(K1340&gt;0,VLOOKUP(G1340,'3-Productie normen'!A:L,VLOOKUP(K1340,'3-Productie normen'!$B$34:$C$41,2,FALSE),FALSE)))</f>
        <v>0</v>
      </c>
      <c r="P1340" s="332">
        <f t="shared" si="62"/>
        <v>0</v>
      </c>
      <c r="Q1340" s="333"/>
      <c r="S1340" s="334">
        <f t="shared" si="63"/>
        <v>1328</v>
      </c>
    </row>
    <row r="1341" spans="1:19" ht="14.1" customHeight="1">
      <c r="A1341" s="74">
        <v>1341</v>
      </c>
      <c r="B1341" s="300" t="s">
        <v>35</v>
      </c>
      <c r="C1341" s="300" t="s">
        <v>1381</v>
      </c>
      <c r="D1341" s="86"/>
      <c r="E1341" s="256" t="s">
        <v>1406</v>
      </c>
      <c r="F1341" s="86" t="s">
        <v>112</v>
      </c>
      <c r="G1341" s="86" t="s">
        <v>58</v>
      </c>
      <c r="H1341" s="70" t="s">
        <v>113</v>
      </c>
      <c r="I1341" s="249">
        <v>7.06</v>
      </c>
      <c r="J1341" s="331">
        <f t="shared" si="61"/>
        <v>200</v>
      </c>
      <c r="K1341" s="260">
        <v>200</v>
      </c>
      <c r="L1341" s="260"/>
      <c r="M1341" s="259" t="e">
        <f>IF(K1341="nio",0,IF(K1341&gt;0,K1341*I1341/O1341,0))*VLOOKUP(B1341,'2-Kosten per locatie'!$A$14:$C$21,3,FALSE)</f>
        <v>#DIV/0!</v>
      </c>
      <c r="N1341" s="259">
        <f>IF(L1341&gt;0,L1341*I1341/P1341,0)*VLOOKUP(B1341,'2-Kosten per locatie'!$A$14:$C$21,3,FALSE)</f>
        <v>0</v>
      </c>
      <c r="O1341" s="332">
        <f>IF(K1341="nio",0,IF(K1341&gt;0,VLOOKUP(G1341,'3-Productie normen'!A:L,VLOOKUP(K1341,'3-Productie normen'!$B$34:$C$41,2,FALSE),FALSE)))</f>
        <v>0</v>
      </c>
      <c r="P1341" s="332">
        <f t="shared" si="62"/>
        <v>0</v>
      </c>
      <c r="Q1341" s="333"/>
      <c r="S1341" s="334">
        <f t="shared" si="63"/>
        <v>1412</v>
      </c>
    </row>
    <row r="1342" spans="1:19" ht="14.1" customHeight="1">
      <c r="A1342" s="74">
        <v>1342</v>
      </c>
      <c r="B1342" s="300" t="s">
        <v>35</v>
      </c>
      <c r="C1342" s="300" t="s">
        <v>1381</v>
      </c>
      <c r="D1342" s="86"/>
      <c r="E1342" s="256" t="s">
        <v>1407</v>
      </c>
      <c r="F1342" s="86" t="s">
        <v>1358</v>
      </c>
      <c r="G1342" s="86" t="s">
        <v>74</v>
      </c>
      <c r="H1342" s="70" t="s">
        <v>113</v>
      </c>
      <c r="I1342" s="249">
        <v>9641.7000000000007</v>
      </c>
      <c r="J1342" s="331">
        <f t="shared" si="61"/>
        <v>0</v>
      </c>
      <c r="K1342" s="260" t="s">
        <v>120</v>
      </c>
      <c r="L1342" s="260"/>
      <c r="M1342" s="259">
        <f>IF(K1342="nio",0,IF(K1342&gt;0,K1342*I1342/O1342,0))*VLOOKUP(B1342,'2-Kosten per locatie'!$A$14:$C$21,3,FALSE)</f>
        <v>0</v>
      </c>
      <c r="N1342" s="259">
        <f>IF(L1342&gt;0,L1342*I1342/P1342,0)*VLOOKUP(B1342,'2-Kosten per locatie'!$A$14:$C$21,3,FALSE)</f>
        <v>0</v>
      </c>
      <c r="O1342" s="332">
        <f>IF(K1342="nio",0,IF(K1342&gt;0,VLOOKUP(G1342,'3-Productie normen'!A:L,VLOOKUP(K1342,'3-Productie normen'!$B$34:$C$41,2,FALSE),FALSE)))</f>
        <v>0</v>
      </c>
      <c r="P1342" s="332">
        <f t="shared" si="62"/>
        <v>0</v>
      </c>
      <c r="Q1342" s="333"/>
      <c r="S1342" s="334">
        <f t="shared" si="63"/>
        <v>0</v>
      </c>
    </row>
    <row r="1343" spans="1:19" ht="14.1" customHeight="1">
      <c r="A1343" s="74">
        <v>1343</v>
      </c>
      <c r="B1343" s="300" t="s">
        <v>35</v>
      </c>
      <c r="C1343" s="300" t="s">
        <v>1381</v>
      </c>
      <c r="D1343" s="86"/>
      <c r="E1343" s="256" t="s">
        <v>1408</v>
      </c>
      <c r="F1343" s="86" t="s">
        <v>325</v>
      </c>
      <c r="G1343" s="86" t="s">
        <v>74</v>
      </c>
      <c r="H1343" s="70" t="s">
        <v>113</v>
      </c>
      <c r="I1343" s="249">
        <v>14.82</v>
      </c>
      <c r="J1343" s="331">
        <f t="shared" si="61"/>
        <v>0</v>
      </c>
      <c r="K1343" s="260" t="s">
        <v>120</v>
      </c>
      <c r="L1343" s="260"/>
      <c r="M1343" s="259">
        <f>IF(K1343="nio",0,IF(K1343&gt;0,K1343*I1343/O1343,0))*VLOOKUP(B1343,'2-Kosten per locatie'!$A$14:$C$21,3,FALSE)</f>
        <v>0</v>
      </c>
      <c r="N1343" s="259">
        <f>IF(L1343&gt;0,L1343*I1343/P1343,0)*VLOOKUP(B1343,'2-Kosten per locatie'!$A$14:$C$21,3,FALSE)</f>
        <v>0</v>
      </c>
      <c r="O1343" s="332">
        <f>IF(K1343="nio",0,IF(K1343&gt;0,VLOOKUP(G1343,'3-Productie normen'!A:L,VLOOKUP(K1343,'3-Productie normen'!$B$34:$C$41,2,FALSE),FALSE)))</f>
        <v>0</v>
      </c>
      <c r="P1343" s="332">
        <f t="shared" si="62"/>
        <v>0</v>
      </c>
      <c r="Q1343" s="333"/>
      <c r="S1343" s="334">
        <f t="shared" si="63"/>
        <v>0</v>
      </c>
    </row>
    <row r="1344" spans="1:19" ht="14.1" customHeight="1">
      <c r="A1344" s="74">
        <v>1344</v>
      </c>
      <c r="B1344" s="300" t="s">
        <v>35</v>
      </c>
      <c r="C1344" s="300" t="s">
        <v>1381</v>
      </c>
      <c r="D1344" s="86"/>
      <c r="E1344" s="256" t="s">
        <v>1409</v>
      </c>
      <c r="F1344" s="86" t="s">
        <v>284</v>
      </c>
      <c r="G1344" s="86" t="s">
        <v>76</v>
      </c>
      <c r="H1344" s="70" t="s">
        <v>113</v>
      </c>
      <c r="I1344" s="249">
        <v>11.14</v>
      </c>
      <c r="J1344" s="331">
        <f t="shared" si="61"/>
        <v>0</v>
      </c>
      <c r="K1344" s="260" t="s">
        <v>120</v>
      </c>
      <c r="L1344" s="260"/>
      <c r="M1344" s="259">
        <f>IF(K1344="nio",0,IF(K1344&gt;0,K1344*I1344/O1344,0))*VLOOKUP(B1344,'2-Kosten per locatie'!$A$14:$C$21,3,FALSE)</f>
        <v>0</v>
      </c>
      <c r="N1344" s="259">
        <f>IF(L1344&gt;0,L1344*I1344/P1344,0)*VLOOKUP(B1344,'2-Kosten per locatie'!$A$14:$C$21,3,FALSE)</f>
        <v>0</v>
      </c>
      <c r="O1344" s="332">
        <f>IF(K1344="nio",0,IF(K1344&gt;0,VLOOKUP(G1344,'3-Productie normen'!A:L,VLOOKUP(K1344,'3-Productie normen'!$B$34:$C$41,2,FALSE),FALSE)))</f>
        <v>0</v>
      </c>
      <c r="P1344" s="332">
        <f t="shared" si="62"/>
        <v>0</v>
      </c>
      <c r="Q1344" s="333"/>
      <c r="S1344" s="334">
        <f t="shared" si="63"/>
        <v>0</v>
      </c>
    </row>
    <row r="1345" spans="1:19" ht="14.1" customHeight="1">
      <c r="A1345" s="74">
        <v>1345</v>
      </c>
      <c r="B1345" s="300" t="s">
        <v>35</v>
      </c>
      <c r="C1345" s="300" t="s">
        <v>1381</v>
      </c>
      <c r="D1345" s="86"/>
      <c r="E1345" s="256" t="s">
        <v>1410</v>
      </c>
      <c r="F1345" s="86" t="s">
        <v>112</v>
      </c>
      <c r="G1345" s="86" t="s">
        <v>58</v>
      </c>
      <c r="H1345" s="70" t="s">
        <v>113</v>
      </c>
      <c r="I1345" s="249">
        <v>9.57</v>
      </c>
      <c r="J1345" s="331">
        <f t="shared" si="61"/>
        <v>200</v>
      </c>
      <c r="K1345" s="260">
        <v>200</v>
      </c>
      <c r="L1345" s="260"/>
      <c r="M1345" s="259" t="e">
        <f>IF(K1345="nio",0,IF(K1345&gt;0,K1345*I1345/O1345,0))*VLOOKUP(B1345,'2-Kosten per locatie'!$A$14:$C$21,3,FALSE)</f>
        <v>#DIV/0!</v>
      </c>
      <c r="N1345" s="259">
        <f>IF(L1345&gt;0,L1345*I1345/P1345,0)*VLOOKUP(B1345,'2-Kosten per locatie'!$A$14:$C$21,3,FALSE)</f>
        <v>0</v>
      </c>
      <c r="O1345" s="332">
        <f>IF(K1345="nio",0,IF(K1345&gt;0,VLOOKUP(G1345,'3-Productie normen'!A:L,VLOOKUP(K1345,'3-Productie normen'!$B$34:$C$41,2,FALSE),FALSE)))</f>
        <v>0</v>
      </c>
      <c r="P1345" s="332">
        <f t="shared" si="62"/>
        <v>0</v>
      </c>
      <c r="Q1345" s="333"/>
      <c r="S1345" s="334">
        <f t="shared" si="63"/>
        <v>1914</v>
      </c>
    </row>
    <row r="1346" spans="1:19" ht="14.1" customHeight="1">
      <c r="A1346" s="74">
        <v>1346</v>
      </c>
      <c r="B1346" s="300" t="s">
        <v>35</v>
      </c>
      <c r="C1346" s="300" t="s">
        <v>1381</v>
      </c>
      <c r="D1346" s="86"/>
      <c r="E1346" s="256" t="s">
        <v>1411</v>
      </c>
      <c r="F1346" s="86" t="s">
        <v>267</v>
      </c>
      <c r="G1346" s="86" t="s">
        <v>76</v>
      </c>
      <c r="H1346" s="70" t="s">
        <v>113</v>
      </c>
      <c r="I1346" s="249">
        <v>20.61</v>
      </c>
      <c r="J1346" s="331">
        <f t="shared" si="61"/>
        <v>0</v>
      </c>
      <c r="K1346" s="260" t="s">
        <v>120</v>
      </c>
      <c r="L1346" s="260"/>
      <c r="M1346" s="259">
        <f>IF(K1346="nio",0,IF(K1346&gt;0,K1346*I1346/O1346,0))*VLOOKUP(B1346,'2-Kosten per locatie'!$A$14:$C$21,3,FALSE)</f>
        <v>0</v>
      </c>
      <c r="N1346" s="259">
        <f>IF(L1346&gt;0,L1346*I1346/P1346,0)*VLOOKUP(B1346,'2-Kosten per locatie'!$A$14:$C$21,3,FALSE)</f>
        <v>0</v>
      </c>
      <c r="O1346" s="332">
        <f>IF(K1346="nio",0,IF(K1346&gt;0,VLOOKUP(G1346,'3-Productie normen'!A:L,VLOOKUP(K1346,'3-Productie normen'!$B$34:$C$41,2,FALSE),FALSE)))</f>
        <v>0</v>
      </c>
      <c r="P1346" s="332">
        <f t="shared" si="62"/>
        <v>0</v>
      </c>
      <c r="Q1346" s="333"/>
      <c r="S1346" s="334">
        <f t="shared" si="63"/>
        <v>0</v>
      </c>
    </row>
    <row r="1347" spans="1:19" ht="14.1" customHeight="1">
      <c r="A1347" s="74">
        <v>1347</v>
      </c>
      <c r="B1347" s="300" t="s">
        <v>35</v>
      </c>
      <c r="C1347" s="300" t="s">
        <v>1381</v>
      </c>
      <c r="D1347" s="86"/>
      <c r="E1347" s="256" t="s">
        <v>1412</v>
      </c>
      <c r="F1347" s="86" t="s">
        <v>1260</v>
      </c>
      <c r="G1347" s="86" t="s">
        <v>59</v>
      </c>
      <c r="H1347" s="70" t="s">
        <v>113</v>
      </c>
      <c r="I1347" s="249">
        <v>6.14</v>
      </c>
      <c r="J1347" s="331">
        <f t="shared" si="61"/>
        <v>200</v>
      </c>
      <c r="K1347" s="260">
        <v>200</v>
      </c>
      <c r="L1347" s="260"/>
      <c r="M1347" s="259" t="e">
        <f>IF(K1347="nio",0,IF(K1347&gt;0,K1347*I1347/O1347,0))*VLOOKUP(B1347,'2-Kosten per locatie'!$A$14:$C$21,3,FALSE)</f>
        <v>#DIV/0!</v>
      </c>
      <c r="N1347" s="259">
        <f>IF(L1347&gt;0,L1347*I1347/P1347,0)*VLOOKUP(B1347,'2-Kosten per locatie'!$A$14:$C$21,3,FALSE)</f>
        <v>0</v>
      </c>
      <c r="O1347" s="332">
        <f>IF(K1347="nio",0,IF(K1347&gt;0,VLOOKUP(G1347,'3-Productie normen'!A:L,VLOOKUP(K1347,'3-Productie normen'!$B$34:$C$41,2,FALSE),FALSE)))</f>
        <v>0</v>
      </c>
      <c r="P1347" s="332">
        <f t="shared" si="62"/>
        <v>0</v>
      </c>
      <c r="Q1347" s="333"/>
      <c r="S1347" s="334">
        <f t="shared" si="63"/>
        <v>1228</v>
      </c>
    </row>
    <row r="1348" spans="1:19" ht="14.1" customHeight="1">
      <c r="A1348" s="74">
        <v>1348</v>
      </c>
      <c r="B1348" s="300" t="s">
        <v>35</v>
      </c>
      <c r="C1348" s="300" t="s">
        <v>1381</v>
      </c>
      <c r="D1348" s="86"/>
      <c r="E1348" s="256" t="s">
        <v>1413</v>
      </c>
      <c r="F1348" s="86" t="s">
        <v>1260</v>
      </c>
      <c r="G1348" s="86" t="s">
        <v>59</v>
      </c>
      <c r="H1348" s="70" t="s">
        <v>113</v>
      </c>
      <c r="I1348" s="249">
        <v>10.7</v>
      </c>
      <c r="J1348" s="331">
        <f t="shared" si="61"/>
        <v>200</v>
      </c>
      <c r="K1348" s="260">
        <v>200</v>
      </c>
      <c r="L1348" s="260"/>
      <c r="M1348" s="259" t="e">
        <f>IF(K1348="nio",0,IF(K1348&gt;0,K1348*I1348/O1348,0))*VLOOKUP(B1348,'2-Kosten per locatie'!$A$14:$C$21,3,FALSE)</f>
        <v>#DIV/0!</v>
      </c>
      <c r="N1348" s="259">
        <f>IF(L1348&gt;0,L1348*I1348/P1348,0)*VLOOKUP(B1348,'2-Kosten per locatie'!$A$14:$C$21,3,FALSE)</f>
        <v>0</v>
      </c>
      <c r="O1348" s="332">
        <f>IF(K1348="nio",0,IF(K1348&gt;0,VLOOKUP(G1348,'3-Productie normen'!A:L,VLOOKUP(K1348,'3-Productie normen'!$B$34:$C$41,2,FALSE),FALSE)))</f>
        <v>0</v>
      </c>
      <c r="P1348" s="332">
        <f t="shared" si="62"/>
        <v>0</v>
      </c>
      <c r="Q1348" s="333"/>
      <c r="S1348" s="334">
        <f t="shared" si="63"/>
        <v>2140</v>
      </c>
    </row>
    <row r="1349" spans="1:19" ht="14.1" customHeight="1">
      <c r="A1349" s="74">
        <v>1349</v>
      </c>
      <c r="B1349" s="300" t="s">
        <v>35</v>
      </c>
      <c r="C1349" s="300" t="s">
        <v>1381</v>
      </c>
      <c r="D1349" s="86"/>
      <c r="E1349" s="256" t="s">
        <v>1414</v>
      </c>
      <c r="F1349" s="86" t="s">
        <v>112</v>
      </c>
      <c r="G1349" s="86" t="s">
        <v>58</v>
      </c>
      <c r="H1349" s="70" t="s">
        <v>113</v>
      </c>
      <c r="I1349" s="249">
        <v>9.2799999999999994</v>
      </c>
      <c r="J1349" s="331">
        <f t="shared" si="61"/>
        <v>200</v>
      </c>
      <c r="K1349" s="260">
        <v>200</v>
      </c>
      <c r="L1349" s="260"/>
      <c r="M1349" s="259" t="e">
        <f>IF(K1349="nio",0,IF(K1349&gt;0,K1349*I1349/O1349,0))*VLOOKUP(B1349,'2-Kosten per locatie'!$A$14:$C$21,3,FALSE)</f>
        <v>#DIV/0!</v>
      </c>
      <c r="N1349" s="259">
        <f>IF(L1349&gt;0,L1349*I1349/P1349,0)*VLOOKUP(B1349,'2-Kosten per locatie'!$A$14:$C$21,3,FALSE)</f>
        <v>0</v>
      </c>
      <c r="O1349" s="332">
        <f>IF(K1349="nio",0,IF(K1349&gt;0,VLOOKUP(G1349,'3-Productie normen'!A:L,VLOOKUP(K1349,'3-Productie normen'!$B$34:$C$41,2,FALSE),FALSE)))</f>
        <v>0</v>
      </c>
      <c r="P1349" s="332">
        <f t="shared" si="62"/>
        <v>0</v>
      </c>
      <c r="Q1349" s="333"/>
      <c r="S1349" s="334">
        <f t="shared" si="63"/>
        <v>1855.9999999999998</v>
      </c>
    </row>
    <row r="1350" spans="1:19" ht="14.1" customHeight="1">
      <c r="A1350" s="74">
        <v>1350</v>
      </c>
      <c r="B1350" s="300" t="s">
        <v>35</v>
      </c>
      <c r="C1350" s="300" t="s">
        <v>1381</v>
      </c>
      <c r="D1350" s="86"/>
      <c r="E1350" s="256" t="s">
        <v>1415</v>
      </c>
      <c r="F1350" s="86" t="s">
        <v>267</v>
      </c>
      <c r="G1350" s="86" t="s">
        <v>76</v>
      </c>
      <c r="H1350" s="70" t="s">
        <v>113</v>
      </c>
      <c r="I1350" s="249">
        <v>20.61</v>
      </c>
      <c r="J1350" s="331">
        <f t="shared" si="61"/>
        <v>0</v>
      </c>
      <c r="K1350" s="260" t="s">
        <v>120</v>
      </c>
      <c r="L1350" s="260"/>
      <c r="M1350" s="259">
        <f>IF(K1350="nio",0,IF(K1350&gt;0,K1350*I1350/O1350,0))*VLOOKUP(B1350,'2-Kosten per locatie'!$A$14:$C$21,3,FALSE)</f>
        <v>0</v>
      </c>
      <c r="N1350" s="259">
        <f>IF(L1350&gt;0,L1350*I1350/P1350,0)*VLOOKUP(B1350,'2-Kosten per locatie'!$A$14:$C$21,3,FALSE)</f>
        <v>0</v>
      </c>
      <c r="O1350" s="332">
        <f>IF(K1350="nio",0,IF(K1350&gt;0,VLOOKUP(G1350,'3-Productie normen'!A:L,VLOOKUP(K1350,'3-Productie normen'!$B$34:$C$41,2,FALSE),FALSE)))</f>
        <v>0</v>
      </c>
      <c r="P1350" s="332">
        <f t="shared" si="62"/>
        <v>0</v>
      </c>
      <c r="Q1350" s="333"/>
      <c r="S1350" s="334">
        <f t="shared" si="63"/>
        <v>0</v>
      </c>
    </row>
    <row r="1351" spans="1:19" ht="14.1" customHeight="1">
      <c r="A1351" s="74">
        <v>1351</v>
      </c>
      <c r="B1351" s="300" t="s">
        <v>35</v>
      </c>
      <c r="C1351" s="300" t="s">
        <v>1381</v>
      </c>
      <c r="D1351" s="86"/>
      <c r="E1351" s="256" t="s">
        <v>1416</v>
      </c>
      <c r="F1351" s="86" t="s">
        <v>112</v>
      </c>
      <c r="G1351" s="86" t="s">
        <v>58</v>
      </c>
      <c r="H1351" s="70" t="s">
        <v>113</v>
      </c>
      <c r="I1351" s="249">
        <v>5.91</v>
      </c>
      <c r="J1351" s="331">
        <f t="shared" si="61"/>
        <v>200</v>
      </c>
      <c r="K1351" s="260">
        <v>200</v>
      </c>
      <c r="L1351" s="260"/>
      <c r="M1351" s="259" t="e">
        <f>IF(K1351="nio",0,IF(K1351&gt;0,K1351*I1351/O1351,0))*VLOOKUP(B1351,'2-Kosten per locatie'!$A$14:$C$21,3,FALSE)</f>
        <v>#DIV/0!</v>
      </c>
      <c r="N1351" s="259">
        <f>IF(L1351&gt;0,L1351*I1351/P1351,0)*VLOOKUP(B1351,'2-Kosten per locatie'!$A$14:$C$21,3,FALSE)</f>
        <v>0</v>
      </c>
      <c r="O1351" s="332">
        <f>IF(K1351="nio",0,IF(K1351&gt;0,VLOOKUP(G1351,'3-Productie normen'!A:L,VLOOKUP(K1351,'3-Productie normen'!$B$34:$C$41,2,FALSE),FALSE)))</f>
        <v>0</v>
      </c>
      <c r="P1351" s="332">
        <f t="shared" si="62"/>
        <v>0</v>
      </c>
      <c r="Q1351" s="333"/>
      <c r="S1351" s="334">
        <f t="shared" si="63"/>
        <v>1182</v>
      </c>
    </row>
    <row r="1352" spans="1:19" ht="14.1" customHeight="1">
      <c r="A1352" s="74">
        <v>1352</v>
      </c>
      <c r="B1352" s="300" t="s">
        <v>35</v>
      </c>
      <c r="C1352" s="300" t="s">
        <v>1381</v>
      </c>
      <c r="D1352" s="86"/>
      <c r="E1352" s="256" t="s">
        <v>1417</v>
      </c>
      <c r="F1352" s="86" t="s">
        <v>1418</v>
      </c>
      <c r="G1352" s="86" t="s">
        <v>61</v>
      </c>
      <c r="H1352" s="86" t="s">
        <v>145</v>
      </c>
      <c r="I1352" s="249">
        <v>16.27</v>
      </c>
      <c r="J1352" s="331">
        <f t="shared" si="61"/>
        <v>400</v>
      </c>
      <c r="K1352" s="260">
        <v>200</v>
      </c>
      <c r="L1352" s="260">
        <v>200</v>
      </c>
      <c r="M1352" s="259" t="e">
        <f>IF(K1352="nio",0,IF(K1352&gt;0,K1352*I1352/O1352,0))*VLOOKUP(B1352,'2-Kosten per locatie'!$A$14:$C$21,3,FALSE)</f>
        <v>#DIV/0!</v>
      </c>
      <c r="N1352" s="259" t="e">
        <f>IF(L1352&gt;0,L1352*I1352/P1352,0)*VLOOKUP(B1352,'2-Kosten per locatie'!$A$14:$C$21,3,FALSE)</f>
        <v>#DIV/0!</v>
      </c>
      <c r="O1352" s="332">
        <f>IF(K1352="nio",0,IF(K1352&gt;0,VLOOKUP(G1352,'3-Productie normen'!A:L,VLOOKUP(K1352,'3-Productie normen'!$B$34:$C$41,2,FALSE),FALSE)))</f>
        <v>0</v>
      </c>
      <c r="P1352" s="332">
        <f t="shared" si="62"/>
        <v>0</v>
      </c>
      <c r="Q1352" s="333"/>
      <c r="S1352" s="334">
        <f t="shared" si="63"/>
        <v>6508</v>
      </c>
    </row>
    <row r="1353" spans="1:19" ht="14.1" customHeight="1">
      <c r="A1353" s="74">
        <v>1353</v>
      </c>
      <c r="B1353" s="300" t="s">
        <v>35</v>
      </c>
      <c r="C1353" s="300" t="s">
        <v>1381</v>
      </c>
      <c r="D1353" s="86"/>
      <c r="E1353" s="256" t="s">
        <v>1419</v>
      </c>
      <c r="F1353" s="86" t="s">
        <v>1114</v>
      </c>
      <c r="G1353" s="86" t="s">
        <v>61</v>
      </c>
      <c r="H1353" s="86" t="s">
        <v>145</v>
      </c>
      <c r="I1353" s="249">
        <v>3.63</v>
      </c>
      <c r="J1353" s="331">
        <f t="shared" si="61"/>
        <v>400</v>
      </c>
      <c r="K1353" s="260">
        <v>200</v>
      </c>
      <c r="L1353" s="260">
        <v>200</v>
      </c>
      <c r="M1353" s="259" t="e">
        <f>IF(K1353="nio",0,IF(K1353&gt;0,K1353*I1353/O1353,0))*VLOOKUP(B1353,'2-Kosten per locatie'!$A$14:$C$21,3,FALSE)</f>
        <v>#DIV/0!</v>
      </c>
      <c r="N1353" s="259" t="e">
        <f>IF(L1353&gt;0,L1353*I1353/P1353,0)*VLOOKUP(B1353,'2-Kosten per locatie'!$A$14:$C$21,3,FALSE)</f>
        <v>#DIV/0!</v>
      </c>
      <c r="O1353" s="332">
        <f>IF(K1353="nio",0,IF(K1353&gt;0,VLOOKUP(G1353,'3-Productie normen'!A:L,VLOOKUP(K1353,'3-Productie normen'!$B$34:$C$41,2,FALSE),FALSE)))</f>
        <v>0</v>
      </c>
      <c r="P1353" s="332">
        <f t="shared" si="62"/>
        <v>0</v>
      </c>
      <c r="Q1353" s="333"/>
      <c r="S1353" s="334">
        <f t="shared" si="63"/>
        <v>1452</v>
      </c>
    </row>
    <row r="1354" spans="1:19" ht="14.1" customHeight="1">
      <c r="A1354" s="74">
        <v>1354</v>
      </c>
      <c r="B1354" s="300" t="s">
        <v>35</v>
      </c>
      <c r="C1354" s="300" t="s">
        <v>1381</v>
      </c>
      <c r="D1354" s="86"/>
      <c r="E1354" s="256" t="s">
        <v>1420</v>
      </c>
      <c r="F1354" s="86" t="s">
        <v>112</v>
      </c>
      <c r="G1354" s="86" t="s">
        <v>58</v>
      </c>
      <c r="H1354" s="70" t="s">
        <v>113</v>
      </c>
      <c r="I1354" s="249">
        <v>15.39</v>
      </c>
      <c r="J1354" s="331">
        <f t="shared" ref="J1354:J1417" si="64">SUM(K1354:L1354)</f>
        <v>200</v>
      </c>
      <c r="K1354" s="260">
        <v>200</v>
      </c>
      <c r="L1354" s="260"/>
      <c r="M1354" s="259" t="e">
        <f>IF(K1354="nio",0,IF(K1354&gt;0,K1354*I1354/O1354,0))*VLOOKUP(B1354,'2-Kosten per locatie'!$A$14:$C$21,3,FALSE)</f>
        <v>#DIV/0!</v>
      </c>
      <c r="N1354" s="259">
        <f>IF(L1354&gt;0,L1354*I1354/P1354,0)*VLOOKUP(B1354,'2-Kosten per locatie'!$A$14:$C$21,3,FALSE)</f>
        <v>0</v>
      </c>
      <c r="O1354" s="332">
        <f>IF(K1354="nio",0,IF(K1354&gt;0,VLOOKUP(G1354,'3-Productie normen'!A:L,VLOOKUP(K1354,'3-Productie normen'!$B$34:$C$41,2,FALSE),FALSE)))</f>
        <v>0</v>
      </c>
      <c r="P1354" s="332">
        <f t="shared" ref="P1354:P1417" si="65">IF(L1354&gt;0,O1354*$P$8,0)</f>
        <v>0</v>
      </c>
      <c r="Q1354" s="333"/>
      <c r="S1354" s="334">
        <f t="shared" si="63"/>
        <v>3078</v>
      </c>
    </row>
    <row r="1355" spans="1:19" ht="14.1" customHeight="1">
      <c r="A1355" s="74">
        <v>1355</v>
      </c>
      <c r="B1355" s="300" t="s">
        <v>35</v>
      </c>
      <c r="C1355" s="300" t="s">
        <v>1381</v>
      </c>
      <c r="D1355" s="86"/>
      <c r="E1355" s="256" t="s">
        <v>1421</v>
      </c>
      <c r="F1355" s="86" t="s">
        <v>122</v>
      </c>
      <c r="G1355" s="86" t="s">
        <v>59</v>
      </c>
      <c r="H1355" s="70" t="s">
        <v>113</v>
      </c>
      <c r="I1355" s="249">
        <v>32.61</v>
      </c>
      <c r="J1355" s="331">
        <f t="shared" si="64"/>
        <v>200</v>
      </c>
      <c r="K1355" s="260">
        <v>200</v>
      </c>
      <c r="L1355" s="260"/>
      <c r="M1355" s="259" t="e">
        <f>IF(K1355="nio",0,IF(K1355&gt;0,K1355*I1355/O1355,0))*VLOOKUP(B1355,'2-Kosten per locatie'!$A$14:$C$21,3,FALSE)</f>
        <v>#DIV/0!</v>
      </c>
      <c r="N1355" s="259">
        <f>IF(L1355&gt;0,L1355*I1355/P1355,0)*VLOOKUP(B1355,'2-Kosten per locatie'!$A$14:$C$21,3,FALSE)</f>
        <v>0</v>
      </c>
      <c r="O1355" s="332">
        <f>IF(K1355="nio",0,IF(K1355&gt;0,VLOOKUP(G1355,'3-Productie normen'!A:L,VLOOKUP(K1355,'3-Productie normen'!$B$34:$C$41,2,FALSE),FALSE)))</f>
        <v>0</v>
      </c>
      <c r="P1355" s="332">
        <f t="shared" si="65"/>
        <v>0</v>
      </c>
      <c r="Q1355" s="333"/>
      <c r="S1355" s="334">
        <f t="shared" si="63"/>
        <v>6522</v>
      </c>
    </row>
    <row r="1356" spans="1:19" ht="14.1" customHeight="1">
      <c r="A1356" s="74">
        <v>1356</v>
      </c>
      <c r="B1356" s="300" t="s">
        <v>35</v>
      </c>
      <c r="C1356" s="300" t="s">
        <v>1381</v>
      </c>
      <c r="D1356" s="86"/>
      <c r="E1356" s="256" t="s">
        <v>1422</v>
      </c>
      <c r="F1356" s="86" t="s">
        <v>117</v>
      </c>
      <c r="G1356" s="86" t="s">
        <v>58</v>
      </c>
      <c r="H1356" s="70" t="s">
        <v>113</v>
      </c>
      <c r="I1356" s="249">
        <v>6.29</v>
      </c>
      <c r="J1356" s="331">
        <f t="shared" si="64"/>
        <v>200</v>
      </c>
      <c r="K1356" s="260">
        <v>200</v>
      </c>
      <c r="L1356" s="260"/>
      <c r="M1356" s="259" t="e">
        <f>IF(K1356="nio",0,IF(K1356&gt;0,K1356*I1356/O1356,0))*VLOOKUP(B1356,'2-Kosten per locatie'!$A$14:$C$21,3,FALSE)</f>
        <v>#DIV/0!</v>
      </c>
      <c r="N1356" s="259">
        <f>IF(L1356&gt;0,L1356*I1356/P1356,0)*VLOOKUP(B1356,'2-Kosten per locatie'!$A$14:$C$21,3,FALSE)</f>
        <v>0</v>
      </c>
      <c r="O1356" s="332">
        <f>IF(K1356="nio",0,IF(K1356&gt;0,VLOOKUP(G1356,'3-Productie normen'!A:L,VLOOKUP(K1356,'3-Productie normen'!$B$34:$C$41,2,FALSE),FALSE)))</f>
        <v>0</v>
      </c>
      <c r="P1356" s="332">
        <f t="shared" si="65"/>
        <v>0</v>
      </c>
      <c r="Q1356" s="333"/>
      <c r="S1356" s="334">
        <f t="shared" si="63"/>
        <v>1258</v>
      </c>
    </row>
    <row r="1357" spans="1:19" ht="14.1" customHeight="1">
      <c r="A1357" s="74">
        <v>1357</v>
      </c>
      <c r="B1357" s="300" t="s">
        <v>35</v>
      </c>
      <c r="C1357" s="300" t="s">
        <v>1381</v>
      </c>
      <c r="D1357" s="86"/>
      <c r="E1357" s="256" t="s">
        <v>1423</v>
      </c>
      <c r="F1357" s="86" t="s">
        <v>117</v>
      </c>
      <c r="G1357" s="86" t="s">
        <v>58</v>
      </c>
      <c r="H1357" s="70" t="s">
        <v>113</v>
      </c>
      <c r="I1357" s="249">
        <v>7.42</v>
      </c>
      <c r="J1357" s="331">
        <f t="shared" si="64"/>
        <v>200</v>
      </c>
      <c r="K1357" s="260">
        <v>200</v>
      </c>
      <c r="L1357" s="260"/>
      <c r="M1357" s="259" t="e">
        <f>IF(K1357="nio",0,IF(K1357&gt;0,K1357*I1357/O1357,0))*VLOOKUP(B1357,'2-Kosten per locatie'!$A$14:$C$21,3,FALSE)</f>
        <v>#DIV/0!</v>
      </c>
      <c r="N1357" s="259">
        <f>IF(L1357&gt;0,L1357*I1357/P1357,0)*VLOOKUP(B1357,'2-Kosten per locatie'!$A$14:$C$21,3,FALSE)</f>
        <v>0</v>
      </c>
      <c r="O1357" s="332">
        <f>IF(K1357="nio",0,IF(K1357&gt;0,VLOOKUP(G1357,'3-Productie normen'!A:L,VLOOKUP(K1357,'3-Productie normen'!$B$34:$C$41,2,FALSE),FALSE)))</f>
        <v>0</v>
      </c>
      <c r="P1357" s="332">
        <f t="shared" si="65"/>
        <v>0</v>
      </c>
      <c r="Q1357" s="333"/>
      <c r="S1357" s="334">
        <f t="shared" si="63"/>
        <v>1484</v>
      </c>
    </row>
    <row r="1358" spans="1:19" ht="14.1" customHeight="1">
      <c r="A1358" s="74">
        <v>1358</v>
      </c>
      <c r="B1358" s="300" t="s">
        <v>35</v>
      </c>
      <c r="C1358" s="300" t="s">
        <v>1381</v>
      </c>
      <c r="D1358" s="86"/>
      <c r="E1358" s="256" t="s">
        <v>1424</v>
      </c>
      <c r="F1358" s="86" t="s">
        <v>267</v>
      </c>
      <c r="G1358" s="86" t="s">
        <v>76</v>
      </c>
      <c r="H1358" s="70" t="s">
        <v>113</v>
      </c>
      <c r="I1358" s="249">
        <v>19.989999999999998</v>
      </c>
      <c r="J1358" s="331">
        <f t="shared" si="64"/>
        <v>0</v>
      </c>
      <c r="K1358" s="260" t="s">
        <v>120</v>
      </c>
      <c r="L1358" s="260"/>
      <c r="M1358" s="259">
        <f>IF(K1358="nio",0,IF(K1358&gt;0,K1358*I1358/O1358,0))*VLOOKUP(B1358,'2-Kosten per locatie'!$A$14:$C$21,3,FALSE)</f>
        <v>0</v>
      </c>
      <c r="N1358" s="259">
        <f>IF(L1358&gt;0,L1358*I1358/P1358,0)*VLOOKUP(B1358,'2-Kosten per locatie'!$A$14:$C$21,3,FALSE)</f>
        <v>0</v>
      </c>
      <c r="O1358" s="332">
        <f>IF(K1358="nio",0,IF(K1358&gt;0,VLOOKUP(G1358,'3-Productie normen'!A:L,VLOOKUP(K1358,'3-Productie normen'!$B$34:$C$41,2,FALSE),FALSE)))</f>
        <v>0</v>
      </c>
      <c r="P1358" s="332">
        <f t="shared" si="65"/>
        <v>0</v>
      </c>
      <c r="Q1358" s="333"/>
      <c r="S1358" s="334">
        <f t="shared" si="63"/>
        <v>0</v>
      </c>
    </row>
    <row r="1359" spans="1:19" ht="14.1" customHeight="1">
      <c r="A1359" s="74">
        <v>1359</v>
      </c>
      <c r="B1359" s="300" t="s">
        <v>35</v>
      </c>
      <c r="C1359" s="300" t="s">
        <v>1381</v>
      </c>
      <c r="D1359" s="86"/>
      <c r="E1359" s="256" t="s">
        <v>1425</v>
      </c>
      <c r="F1359" s="86" t="s">
        <v>112</v>
      </c>
      <c r="G1359" s="86" t="s">
        <v>58</v>
      </c>
      <c r="H1359" s="70" t="s">
        <v>113</v>
      </c>
      <c r="I1359" s="249">
        <v>14.82</v>
      </c>
      <c r="J1359" s="331">
        <f t="shared" si="64"/>
        <v>200</v>
      </c>
      <c r="K1359" s="260">
        <v>200</v>
      </c>
      <c r="L1359" s="260"/>
      <c r="M1359" s="259" t="e">
        <f>IF(K1359="nio",0,IF(K1359&gt;0,K1359*I1359/O1359,0))*VLOOKUP(B1359,'2-Kosten per locatie'!$A$14:$C$21,3,FALSE)</f>
        <v>#DIV/0!</v>
      </c>
      <c r="N1359" s="259">
        <f>IF(L1359&gt;0,L1359*I1359/P1359,0)*VLOOKUP(B1359,'2-Kosten per locatie'!$A$14:$C$21,3,FALSE)</f>
        <v>0</v>
      </c>
      <c r="O1359" s="332">
        <f>IF(K1359="nio",0,IF(K1359&gt;0,VLOOKUP(G1359,'3-Productie normen'!A:L,VLOOKUP(K1359,'3-Productie normen'!$B$34:$C$41,2,FALSE),FALSE)))</f>
        <v>0</v>
      </c>
      <c r="P1359" s="332">
        <f t="shared" si="65"/>
        <v>0</v>
      </c>
      <c r="Q1359" s="333"/>
      <c r="S1359" s="334">
        <f t="shared" si="63"/>
        <v>2964</v>
      </c>
    </row>
    <row r="1360" spans="1:19" ht="14.1" customHeight="1">
      <c r="A1360" s="74">
        <v>1360</v>
      </c>
      <c r="B1360" s="300" t="s">
        <v>35</v>
      </c>
      <c r="C1360" s="300" t="s">
        <v>1381</v>
      </c>
      <c r="D1360" s="86"/>
      <c r="E1360" s="256" t="s">
        <v>1426</v>
      </c>
      <c r="F1360" s="86" t="s">
        <v>267</v>
      </c>
      <c r="G1360" s="86" t="s">
        <v>76</v>
      </c>
      <c r="H1360" s="70" t="s">
        <v>113</v>
      </c>
      <c r="I1360" s="249">
        <v>11.18</v>
      </c>
      <c r="J1360" s="331">
        <f t="shared" si="64"/>
        <v>0</v>
      </c>
      <c r="K1360" s="260" t="s">
        <v>120</v>
      </c>
      <c r="L1360" s="260"/>
      <c r="M1360" s="259">
        <f>IF(K1360="nio",0,IF(K1360&gt;0,K1360*I1360/O1360,0))*VLOOKUP(B1360,'2-Kosten per locatie'!$A$14:$C$21,3,FALSE)</f>
        <v>0</v>
      </c>
      <c r="N1360" s="259">
        <f>IF(L1360&gt;0,L1360*I1360/P1360,0)*VLOOKUP(B1360,'2-Kosten per locatie'!$A$14:$C$21,3,FALSE)</f>
        <v>0</v>
      </c>
      <c r="O1360" s="332">
        <f>IF(K1360="nio",0,IF(K1360&gt;0,VLOOKUP(G1360,'3-Productie normen'!A:L,VLOOKUP(K1360,'3-Productie normen'!$B$34:$C$41,2,FALSE),FALSE)))</f>
        <v>0</v>
      </c>
      <c r="P1360" s="332">
        <f t="shared" si="65"/>
        <v>0</v>
      </c>
      <c r="Q1360" s="333"/>
      <c r="S1360" s="334">
        <f t="shared" si="63"/>
        <v>0</v>
      </c>
    </row>
    <row r="1361" spans="1:19" ht="14.1" customHeight="1">
      <c r="A1361" s="74">
        <v>1361</v>
      </c>
      <c r="B1361" s="300" t="s">
        <v>35</v>
      </c>
      <c r="C1361" s="300" t="s">
        <v>1381</v>
      </c>
      <c r="D1361" s="86"/>
      <c r="E1361" s="256" t="s">
        <v>1427</v>
      </c>
      <c r="F1361" s="86" t="s">
        <v>1428</v>
      </c>
      <c r="G1361" s="86" t="s">
        <v>74</v>
      </c>
      <c r="H1361" s="70" t="s">
        <v>113</v>
      </c>
      <c r="I1361" s="249">
        <v>61.45</v>
      </c>
      <c r="J1361" s="331">
        <f t="shared" si="64"/>
        <v>0</v>
      </c>
      <c r="K1361" s="260" t="s">
        <v>120</v>
      </c>
      <c r="L1361" s="260"/>
      <c r="M1361" s="259">
        <f>IF(K1361="nio",0,IF(K1361&gt;0,K1361*I1361/O1361,0))*VLOOKUP(B1361,'2-Kosten per locatie'!$A$14:$C$21,3,FALSE)</f>
        <v>0</v>
      </c>
      <c r="N1361" s="259">
        <f>IF(L1361&gt;0,L1361*I1361/P1361,0)*VLOOKUP(B1361,'2-Kosten per locatie'!$A$14:$C$21,3,FALSE)</f>
        <v>0</v>
      </c>
      <c r="O1361" s="332">
        <f>IF(K1361="nio",0,IF(K1361&gt;0,VLOOKUP(G1361,'3-Productie normen'!A:L,VLOOKUP(K1361,'3-Productie normen'!$B$34:$C$41,2,FALSE),FALSE)))</f>
        <v>0</v>
      </c>
      <c r="P1361" s="332">
        <f t="shared" si="65"/>
        <v>0</v>
      </c>
      <c r="Q1361" s="333"/>
      <c r="S1361" s="334">
        <f t="shared" si="63"/>
        <v>0</v>
      </c>
    </row>
    <row r="1362" spans="1:19" ht="14.1" customHeight="1">
      <c r="A1362" s="74">
        <v>1362</v>
      </c>
      <c r="B1362" s="300" t="s">
        <v>35</v>
      </c>
      <c r="C1362" s="300" t="s">
        <v>1381</v>
      </c>
      <c r="D1362" s="86"/>
      <c r="E1362" s="256" t="s">
        <v>1429</v>
      </c>
      <c r="F1362" s="86" t="s">
        <v>1430</v>
      </c>
      <c r="G1362" s="86" t="s">
        <v>74</v>
      </c>
      <c r="H1362" s="70" t="s">
        <v>113</v>
      </c>
      <c r="I1362" s="249">
        <v>38.51</v>
      </c>
      <c r="J1362" s="331">
        <f t="shared" si="64"/>
        <v>0</v>
      </c>
      <c r="K1362" s="260" t="s">
        <v>120</v>
      </c>
      <c r="L1362" s="260"/>
      <c r="M1362" s="259">
        <f>IF(K1362="nio",0,IF(K1362&gt;0,K1362*I1362/O1362,0))*VLOOKUP(B1362,'2-Kosten per locatie'!$A$14:$C$21,3,FALSE)</f>
        <v>0</v>
      </c>
      <c r="N1362" s="259">
        <f>IF(L1362&gt;0,L1362*I1362/P1362,0)*VLOOKUP(B1362,'2-Kosten per locatie'!$A$14:$C$21,3,FALSE)</f>
        <v>0</v>
      </c>
      <c r="O1362" s="332">
        <f>IF(K1362="nio",0,IF(K1362&gt;0,VLOOKUP(G1362,'3-Productie normen'!A:L,VLOOKUP(K1362,'3-Productie normen'!$B$34:$C$41,2,FALSE),FALSE)))</f>
        <v>0</v>
      </c>
      <c r="P1362" s="332">
        <f t="shared" si="65"/>
        <v>0</v>
      </c>
      <c r="Q1362" s="333"/>
      <c r="S1362" s="334">
        <f t="shared" si="63"/>
        <v>0</v>
      </c>
    </row>
    <row r="1363" spans="1:19" ht="14.1" customHeight="1">
      <c r="A1363" s="74">
        <v>1363</v>
      </c>
      <c r="B1363" s="300" t="s">
        <v>35</v>
      </c>
      <c r="C1363" s="300" t="s">
        <v>1381</v>
      </c>
      <c r="D1363" s="86"/>
      <c r="E1363" s="256" t="s">
        <v>1429</v>
      </c>
      <c r="F1363" s="86" t="s">
        <v>814</v>
      </c>
      <c r="G1363" s="86" t="s">
        <v>67</v>
      </c>
      <c r="H1363" s="70" t="s">
        <v>113</v>
      </c>
      <c r="I1363" s="249">
        <v>997.58</v>
      </c>
      <c r="J1363" s="331">
        <f t="shared" si="64"/>
        <v>120</v>
      </c>
      <c r="K1363" s="260">
        <v>120</v>
      </c>
      <c r="L1363" s="260"/>
      <c r="M1363" s="259" t="e">
        <f>IF(K1363="nio",0,IF(K1363&gt;0,K1363*I1363/O1363,0))*VLOOKUP(B1363,'2-Kosten per locatie'!$A$14:$C$21,3,FALSE)</f>
        <v>#DIV/0!</v>
      </c>
      <c r="N1363" s="259">
        <f>IF(L1363&gt;0,L1363*I1363/P1363,0)*VLOOKUP(B1363,'2-Kosten per locatie'!$A$14:$C$21,3,FALSE)</f>
        <v>0</v>
      </c>
      <c r="O1363" s="332">
        <f>IF(K1363="nio",0,IF(K1363&gt;0,VLOOKUP(G1363,'3-Productie normen'!A:L,VLOOKUP(K1363,'3-Productie normen'!$B$34:$C$41,2,FALSE),FALSE)))</f>
        <v>0</v>
      </c>
      <c r="P1363" s="332">
        <f t="shared" si="65"/>
        <v>0</v>
      </c>
      <c r="Q1363" s="333"/>
      <c r="S1363" s="334">
        <f t="shared" si="63"/>
        <v>119709.6</v>
      </c>
    </row>
    <row r="1364" spans="1:19" ht="14.1" customHeight="1">
      <c r="A1364" s="74">
        <v>1364</v>
      </c>
      <c r="B1364" s="300" t="s">
        <v>35</v>
      </c>
      <c r="C1364" s="300" t="s">
        <v>1381</v>
      </c>
      <c r="D1364" s="86"/>
      <c r="E1364" s="256" t="s">
        <v>1431</v>
      </c>
      <c r="F1364" s="86" t="s">
        <v>122</v>
      </c>
      <c r="G1364" s="86" t="s">
        <v>59</v>
      </c>
      <c r="H1364" s="70" t="s">
        <v>113</v>
      </c>
      <c r="I1364" s="249">
        <v>50.02</v>
      </c>
      <c r="J1364" s="331">
        <f t="shared" si="64"/>
        <v>200</v>
      </c>
      <c r="K1364" s="260">
        <v>200</v>
      </c>
      <c r="L1364" s="260"/>
      <c r="M1364" s="259" t="e">
        <f>IF(K1364="nio",0,IF(K1364&gt;0,K1364*I1364/O1364,0))*VLOOKUP(B1364,'2-Kosten per locatie'!$A$14:$C$21,3,FALSE)</f>
        <v>#DIV/0!</v>
      </c>
      <c r="N1364" s="259">
        <f>IF(L1364&gt;0,L1364*I1364/P1364,0)*VLOOKUP(B1364,'2-Kosten per locatie'!$A$14:$C$21,3,FALSE)</f>
        <v>0</v>
      </c>
      <c r="O1364" s="332">
        <f>IF(K1364="nio",0,IF(K1364&gt;0,VLOOKUP(G1364,'3-Productie normen'!A:L,VLOOKUP(K1364,'3-Productie normen'!$B$34:$C$41,2,FALSE),FALSE)))</f>
        <v>0</v>
      </c>
      <c r="P1364" s="332">
        <f t="shared" si="65"/>
        <v>0</v>
      </c>
      <c r="Q1364" s="333"/>
      <c r="S1364" s="334">
        <f t="shared" si="63"/>
        <v>10004</v>
      </c>
    </row>
    <row r="1365" spans="1:19" ht="14.1" customHeight="1">
      <c r="A1365" s="74">
        <v>1365</v>
      </c>
      <c r="B1365" s="300" t="s">
        <v>35</v>
      </c>
      <c r="C1365" s="300" t="s">
        <v>1381</v>
      </c>
      <c r="D1365" s="86"/>
      <c r="E1365" s="256" t="s">
        <v>1432</v>
      </c>
      <c r="F1365" s="86" t="s">
        <v>1433</v>
      </c>
      <c r="G1365" s="86" t="s">
        <v>74</v>
      </c>
      <c r="H1365" s="86" t="s">
        <v>145</v>
      </c>
      <c r="I1365" s="249">
        <v>16.5</v>
      </c>
      <c r="J1365" s="331">
        <f t="shared" si="64"/>
        <v>0</v>
      </c>
      <c r="K1365" s="260" t="s">
        <v>120</v>
      </c>
      <c r="L1365" s="260"/>
      <c r="M1365" s="259">
        <f>IF(K1365="nio",0,IF(K1365&gt;0,K1365*I1365/O1365,0))*VLOOKUP(B1365,'2-Kosten per locatie'!$A$14:$C$21,3,FALSE)</f>
        <v>0</v>
      </c>
      <c r="N1365" s="259">
        <f>IF(L1365&gt;0,L1365*I1365/P1365,0)*VLOOKUP(B1365,'2-Kosten per locatie'!$A$14:$C$21,3,FALSE)</f>
        <v>0</v>
      </c>
      <c r="O1365" s="332">
        <f>IF(K1365="nio",0,IF(K1365&gt;0,VLOOKUP(G1365,'3-Productie normen'!A:L,VLOOKUP(K1365,'3-Productie normen'!$B$34:$C$41,2,FALSE),FALSE)))</f>
        <v>0</v>
      </c>
      <c r="P1365" s="332">
        <f t="shared" si="65"/>
        <v>0</v>
      </c>
      <c r="Q1365" s="333"/>
      <c r="S1365" s="334">
        <f t="shared" si="63"/>
        <v>0</v>
      </c>
    </row>
    <row r="1366" spans="1:19" ht="14.1" customHeight="1">
      <c r="A1366" s="74">
        <v>1366</v>
      </c>
      <c r="B1366" s="300" t="s">
        <v>35</v>
      </c>
      <c r="C1366" s="300" t="s">
        <v>1381</v>
      </c>
      <c r="D1366" s="86"/>
      <c r="E1366" s="256" t="s">
        <v>1434</v>
      </c>
      <c r="F1366" s="86" t="s">
        <v>126</v>
      </c>
      <c r="G1366" s="86" t="s">
        <v>69</v>
      </c>
      <c r="H1366" s="86" t="s">
        <v>110</v>
      </c>
      <c r="I1366" s="249">
        <v>15.92</v>
      </c>
      <c r="J1366" s="331">
        <f t="shared" si="64"/>
        <v>200</v>
      </c>
      <c r="K1366" s="260">
        <v>200</v>
      </c>
      <c r="L1366" s="260"/>
      <c r="M1366" s="259" t="e">
        <f>IF(K1366="nio",0,IF(K1366&gt;0,K1366*I1366/O1366,0))*VLOOKUP(B1366,'2-Kosten per locatie'!$A$14:$C$21,3,FALSE)</f>
        <v>#DIV/0!</v>
      </c>
      <c r="N1366" s="259">
        <f>IF(L1366&gt;0,L1366*I1366/P1366,0)*VLOOKUP(B1366,'2-Kosten per locatie'!$A$14:$C$21,3,FALSE)</f>
        <v>0</v>
      </c>
      <c r="O1366" s="332">
        <f>IF(K1366="nio",0,IF(K1366&gt;0,VLOOKUP(G1366,'3-Productie normen'!A:L,VLOOKUP(K1366,'3-Productie normen'!$B$34:$C$41,2,FALSE),FALSE)))</f>
        <v>0</v>
      </c>
      <c r="P1366" s="332">
        <f t="shared" si="65"/>
        <v>0</v>
      </c>
      <c r="Q1366" s="333"/>
      <c r="S1366" s="334">
        <f t="shared" si="63"/>
        <v>3184</v>
      </c>
    </row>
    <row r="1367" spans="1:19" ht="14.1" customHeight="1">
      <c r="A1367" s="74">
        <v>1367</v>
      </c>
      <c r="B1367" s="300" t="s">
        <v>35</v>
      </c>
      <c r="C1367" s="300" t="s">
        <v>1381</v>
      </c>
      <c r="D1367" s="86"/>
      <c r="E1367" s="256" t="s">
        <v>1434</v>
      </c>
      <c r="F1367" s="86" t="s">
        <v>1435</v>
      </c>
      <c r="G1367" s="86" t="s">
        <v>72</v>
      </c>
      <c r="H1367" s="70" t="s">
        <v>113</v>
      </c>
      <c r="I1367" s="249">
        <v>29.47</v>
      </c>
      <c r="J1367" s="331">
        <f t="shared" si="64"/>
        <v>200</v>
      </c>
      <c r="K1367" s="260">
        <v>200</v>
      </c>
      <c r="L1367" s="260"/>
      <c r="M1367" s="259" t="e">
        <f>IF(K1367="nio",0,IF(K1367&gt;0,K1367*I1367/O1367,0))*VLOOKUP(B1367,'2-Kosten per locatie'!$A$14:$C$21,3,FALSE)</f>
        <v>#DIV/0!</v>
      </c>
      <c r="N1367" s="259">
        <f>IF(L1367&gt;0,L1367*I1367/P1367,0)*VLOOKUP(B1367,'2-Kosten per locatie'!$A$14:$C$21,3,FALSE)</f>
        <v>0</v>
      </c>
      <c r="O1367" s="332">
        <f>IF(K1367="nio",0,IF(K1367&gt;0,VLOOKUP(G1367,'3-Productie normen'!A:L,VLOOKUP(K1367,'3-Productie normen'!$B$34:$C$41,2,FALSE),FALSE)))</f>
        <v>0</v>
      </c>
      <c r="P1367" s="332">
        <f t="shared" si="65"/>
        <v>0</v>
      </c>
      <c r="Q1367" s="333"/>
      <c r="S1367" s="334">
        <f t="shared" si="63"/>
        <v>5894</v>
      </c>
    </row>
    <row r="1368" spans="1:19" ht="14.1" customHeight="1">
      <c r="A1368" s="74">
        <v>1368</v>
      </c>
      <c r="B1368" s="300" t="s">
        <v>35</v>
      </c>
      <c r="C1368" s="300" t="s">
        <v>1381</v>
      </c>
      <c r="D1368" s="86"/>
      <c r="E1368" s="256" t="s">
        <v>1436</v>
      </c>
      <c r="F1368" s="86" t="s">
        <v>1437</v>
      </c>
      <c r="G1368" s="86" t="s">
        <v>64</v>
      </c>
      <c r="H1368" s="70" t="s">
        <v>113</v>
      </c>
      <c r="I1368" s="249">
        <v>124.66</v>
      </c>
      <c r="J1368" s="331">
        <f t="shared" si="64"/>
        <v>120</v>
      </c>
      <c r="K1368" s="260">
        <v>120</v>
      </c>
      <c r="L1368" s="260"/>
      <c r="M1368" s="259" t="e">
        <f>IF(K1368="nio",0,IF(K1368&gt;0,K1368*I1368/O1368,0))*VLOOKUP(B1368,'2-Kosten per locatie'!$A$14:$C$21,3,FALSE)</f>
        <v>#DIV/0!</v>
      </c>
      <c r="N1368" s="259">
        <f>IF(L1368&gt;0,L1368*I1368/P1368,0)*VLOOKUP(B1368,'2-Kosten per locatie'!$A$14:$C$21,3,FALSE)</f>
        <v>0</v>
      </c>
      <c r="O1368" s="332">
        <f>IF(K1368="nio",0,IF(K1368&gt;0,VLOOKUP(G1368,'3-Productie normen'!A:L,VLOOKUP(K1368,'3-Productie normen'!$B$34:$C$41,2,FALSE),FALSE)))</f>
        <v>0</v>
      </c>
      <c r="P1368" s="332">
        <f t="shared" si="65"/>
        <v>0</v>
      </c>
      <c r="Q1368" s="333"/>
      <c r="S1368" s="334">
        <f t="shared" si="63"/>
        <v>14959.199999999999</v>
      </c>
    </row>
    <row r="1369" spans="1:19" ht="14.1" customHeight="1">
      <c r="A1369" s="74">
        <v>1369</v>
      </c>
      <c r="B1369" s="300" t="s">
        <v>35</v>
      </c>
      <c r="C1369" s="300" t="s">
        <v>1381</v>
      </c>
      <c r="D1369" s="86"/>
      <c r="E1369" s="256" t="s">
        <v>1438</v>
      </c>
      <c r="F1369" s="86" t="s">
        <v>1439</v>
      </c>
      <c r="G1369" s="86" t="s">
        <v>72</v>
      </c>
      <c r="H1369" s="70" t="s">
        <v>113</v>
      </c>
      <c r="I1369" s="249">
        <v>25.63</v>
      </c>
      <c r="J1369" s="331">
        <f t="shared" si="64"/>
        <v>200</v>
      </c>
      <c r="K1369" s="260">
        <v>200</v>
      </c>
      <c r="L1369" s="260"/>
      <c r="M1369" s="259" t="e">
        <f>IF(K1369="nio",0,IF(K1369&gt;0,K1369*I1369/O1369,0))*VLOOKUP(B1369,'2-Kosten per locatie'!$A$14:$C$21,3,FALSE)</f>
        <v>#DIV/0!</v>
      </c>
      <c r="N1369" s="259">
        <f>IF(L1369&gt;0,L1369*I1369/P1369,0)*VLOOKUP(B1369,'2-Kosten per locatie'!$A$14:$C$21,3,FALSE)</f>
        <v>0</v>
      </c>
      <c r="O1369" s="332">
        <f>IF(K1369="nio",0,IF(K1369&gt;0,VLOOKUP(G1369,'3-Productie normen'!A:L,VLOOKUP(K1369,'3-Productie normen'!$B$34:$C$41,2,FALSE),FALSE)))</f>
        <v>0</v>
      </c>
      <c r="P1369" s="332">
        <f t="shared" si="65"/>
        <v>0</v>
      </c>
      <c r="Q1369" s="333"/>
      <c r="S1369" s="334">
        <f t="shared" si="63"/>
        <v>5126</v>
      </c>
    </row>
    <row r="1370" spans="1:19" ht="14.1" customHeight="1">
      <c r="A1370" s="74">
        <v>1370</v>
      </c>
      <c r="B1370" s="300" t="s">
        <v>35</v>
      </c>
      <c r="C1370" s="300" t="s">
        <v>1381</v>
      </c>
      <c r="D1370" s="86"/>
      <c r="E1370" s="256" t="s">
        <v>1440</v>
      </c>
      <c r="F1370" s="86" t="s">
        <v>1441</v>
      </c>
      <c r="G1370" s="86" t="s">
        <v>74</v>
      </c>
      <c r="H1370" s="70" t="s">
        <v>113</v>
      </c>
      <c r="I1370" s="249">
        <v>8.75</v>
      </c>
      <c r="J1370" s="331">
        <f t="shared" si="64"/>
        <v>0</v>
      </c>
      <c r="K1370" s="260" t="s">
        <v>120</v>
      </c>
      <c r="L1370" s="260"/>
      <c r="M1370" s="259">
        <f>IF(K1370="nio",0,IF(K1370&gt;0,K1370*I1370/O1370,0))*VLOOKUP(B1370,'2-Kosten per locatie'!$A$14:$C$21,3,FALSE)</f>
        <v>0</v>
      </c>
      <c r="N1370" s="259">
        <f>IF(L1370&gt;0,L1370*I1370/P1370,0)*VLOOKUP(B1370,'2-Kosten per locatie'!$A$14:$C$21,3,FALSE)</f>
        <v>0</v>
      </c>
      <c r="O1370" s="332">
        <f>IF(K1370="nio",0,IF(K1370&gt;0,VLOOKUP(G1370,'3-Productie normen'!A:L,VLOOKUP(K1370,'3-Productie normen'!$B$34:$C$41,2,FALSE),FALSE)))</f>
        <v>0</v>
      </c>
      <c r="P1370" s="332">
        <f t="shared" si="65"/>
        <v>0</v>
      </c>
      <c r="Q1370" s="333"/>
      <c r="S1370" s="334">
        <f t="shared" si="63"/>
        <v>0</v>
      </c>
    </row>
    <row r="1371" spans="1:19" ht="14.1" customHeight="1">
      <c r="A1371" s="74">
        <v>1371</v>
      </c>
      <c r="B1371" s="300" t="s">
        <v>35</v>
      </c>
      <c r="C1371" s="300" t="s">
        <v>1381</v>
      </c>
      <c r="D1371" s="86"/>
      <c r="E1371" s="256" t="s">
        <v>1442</v>
      </c>
      <c r="F1371" s="86" t="s">
        <v>1441</v>
      </c>
      <c r="G1371" s="86" t="s">
        <v>74</v>
      </c>
      <c r="H1371" s="70" t="s">
        <v>113</v>
      </c>
      <c r="I1371" s="249">
        <v>8.75</v>
      </c>
      <c r="J1371" s="331">
        <f t="shared" si="64"/>
        <v>0</v>
      </c>
      <c r="K1371" s="260" t="s">
        <v>120</v>
      </c>
      <c r="L1371" s="260"/>
      <c r="M1371" s="259">
        <f>IF(K1371="nio",0,IF(K1371&gt;0,K1371*I1371/O1371,0))*VLOOKUP(B1371,'2-Kosten per locatie'!$A$14:$C$21,3,FALSE)</f>
        <v>0</v>
      </c>
      <c r="N1371" s="259">
        <f>IF(L1371&gt;0,L1371*I1371/P1371,0)*VLOOKUP(B1371,'2-Kosten per locatie'!$A$14:$C$21,3,FALSE)</f>
        <v>0</v>
      </c>
      <c r="O1371" s="332">
        <f>IF(K1371="nio",0,IF(K1371&gt;0,VLOOKUP(G1371,'3-Productie normen'!A:L,VLOOKUP(K1371,'3-Productie normen'!$B$34:$C$41,2,FALSE),FALSE)))</f>
        <v>0</v>
      </c>
      <c r="P1371" s="332">
        <f t="shared" si="65"/>
        <v>0</v>
      </c>
      <c r="Q1371" s="333"/>
      <c r="S1371" s="334">
        <f t="shared" si="63"/>
        <v>0</v>
      </c>
    </row>
    <row r="1372" spans="1:19" ht="14.1" customHeight="1">
      <c r="A1372" s="74">
        <v>1372</v>
      </c>
      <c r="B1372" s="300" t="s">
        <v>35</v>
      </c>
      <c r="C1372" s="300" t="s">
        <v>1381</v>
      </c>
      <c r="D1372" s="86"/>
      <c r="E1372" s="256" t="s">
        <v>1443</v>
      </c>
      <c r="F1372" s="86" t="s">
        <v>126</v>
      </c>
      <c r="G1372" s="86" t="s">
        <v>69</v>
      </c>
      <c r="H1372" s="86" t="s">
        <v>110</v>
      </c>
      <c r="I1372" s="249">
        <v>23.91</v>
      </c>
      <c r="J1372" s="331">
        <f t="shared" si="64"/>
        <v>200</v>
      </c>
      <c r="K1372" s="260">
        <v>200</v>
      </c>
      <c r="L1372" s="260"/>
      <c r="M1372" s="259" t="e">
        <f>IF(K1372="nio",0,IF(K1372&gt;0,K1372*I1372/O1372,0))*VLOOKUP(B1372,'2-Kosten per locatie'!$A$14:$C$21,3,FALSE)</f>
        <v>#DIV/0!</v>
      </c>
      <c r="N1372" s="259">
        <f>IF(L1372&gt;0,L1372*I1372/P1372,0)*VLOOKUP(B1372,'2-Kosten per locatie'!$A$14:$C$21,3,FALSE)</f>
        <v>0</v>
      </c>
      <c r="O1372" s="332">
        <f>IF(K1372="nio",0,IF(K1372&gt;0,VLOOKUP(G1372,'3-Productie normen'!A:L,VLOOKUP(K1372,'3-Productie normen'!$B$34:$C$41,2,FALSE),FALSE)))</f>
        <v>0</v>
      </c>
      <c r="P1372" s="332">
        <f t="shared" si="65"/>
        <v>0</v>
      </c>
      <c r="Q1372" s="333"/>
      <c r="S1372" s="334">
        <f t="shared" si="63"/>
        <v>4782</v>
      </c>
    </row>
    <row r="1373" spans="1:19" ht="14.1" customHeight="1">
      <c r="A1373" s="74">
        <v>1373</v>
      </c>
      <c r="B1373" s="300" t="s">
        <v>35</v>
      </c>
      <c r="C1373" s="300" t="s">
        <v>1381</v>
      </c>
      <c r="D1373" s="86"/>
      <c r="E1373" s="256" t="s">
        <v>1444</v>
      </c>
      <c r="F1373" s="86" t="s">
        <v>927</v>
      </c>
      <c r="G1373" s="86" t="s">
        <v>59</v>
      </c>
      <c r="H1373" s="70" t="s">
        <v>113</v>
      </c>
      <c r="I1373" s="249">
        <v>77.8</v>
      </c>
      <c r="J1373" s="331">
        <f t="shared" si="64"/>
        <v>200</v>
      </c>
      <c r="K1373" s="260">
        <v>200</v>
      </c>
      <c r="L1373" s="260"/>
      <c r="M1373" s="259" t="e">
        <f>IF(K1373="nio",0,IF(K1373&gt;0,K1373*I1373/O1373,0))*VLOOKUP(B1373,'2-Kosten per locatie'!$A$14:$C$21,3,FALSE)</f>
        <v>#DIV/0!</v>
      </c>
      <c r="N1373" s="259">
        <f>IF(L1373&gt;0,L1373*I1373/P1373,0)*VLOOKUP(B1373,'2-Kosten per locatie'!$A$14:$C$21,3,FALSE)</f>
        <v>0</v>
      </c>
      <c r="O1373" s="332">
        <f>IF(K1373="nio",0,IF(K1373&gt;0,VLOOKUP(G1373,'3-Productie normen'!A:L,VLOOKUP(K1373,'3-Productie normen'!$B$34:$C$41,2,FALSE),FALSE)))</f>
        <v>0</v>
      </c>
      <c r="P1373" s="332">
        <f t="shared" si="65"/>
        <v>0</v>
      </c>
      <c r="Q1373" s="333"/>
      <c r="S1373" s="334">
        <f t="shared" si="63"/>
        <v>15560</v>
      </c>
    </row>
    <row r="1374" spans="1:19" ht="14.1" customHeight="1">
      <c r="A1374" s="74">
        <v>1374</v>
      </c>
      <c r="B1374" s="300" t="s">
        <v>35</v>
      </c>
      <c r="C1374" s="300" t="s">
        <v>1381</v>
      </c>
      <c r="D1374" s="86"/>
      <c r="E1374" s="256" t="s">
        <v>1445</v>
      </c>
      <c r="F1374" s="86" t="s">
        <v>1091</v>
      </c>
      <c r="G1374" s="86" t="s">
        <v>67</v>
      </c>
      <c r="H1374" s="70" t="s">
        <v>113</v>
      </c>
      <c r="I1374" s="249">
        <v>39.9</v>
      </c>
      <c r="J1374" s="331">
        <f t="shared" si="64"/>
        <v>120</v>
      </c>
      <c r="K1374" s="260">
        <v>120</v>
      </c>
      <c r="L1374" s="260"/>
      <c r="M1374" s="259" t="e">
        <f>IF(K1374="nio",0,IF(K1374&gt;0,K1374*I1374/O1374,0))*VLOOKUP(B1374,'2-Kosten per locatie'!$A$14:$C$21,3,FALSE)</f>
        <v>#DIV/0!</v>
      </c>
      <c r="N1374" s="259">
        <f>IF(L1374&gt;0,L1374*I1374/P1374,0)*VLOOKUP(B1374,'2-Kosten per locatie'!$A$14:$C$21,3,FALSE)</f>
        <v>0</v>
      </c>
      <c r="O1374" s="332">
        <f>IF(K1374="nio",0,IF(K1374&gt;0,VLOOKUP(G1374,'3-Productie normen'!A:L,VLOOKUP(K1374,'3-Productie normen'!$B$34:$C$41,2,FALSE),FALSE)))</f>
        <v>0</v>
      </c>
      <c r="P1374" s="332">
        <f t="shared" si="65"/>
        <v>0</v>
      </c>
      <c r="Q1374" s="333"/>
      <c r="S1374" s="334">
        <f t="shared" si="63"/>
        <v>4788</v>
      </c>
    </row>
    <row r="1375" spans="1:19" ht="14.1" customHeight="1">
      <c r="A1375" s="74">
        <v>1375</v>
      </c>
      <c r="B1375" s="300" t="s">
        <v>35</v>
      </c>
      <c r="C1375" s="300" t="s">
        <v>1381</v>
      </c>
      <c r="D1375" s="86"/>
      <c r="E1375" s="256" t="s">
        <v>1445</v>
      </c>
      <c r="F1375" s="86" t="s">
        <v>1091</v>
      </c>
      <c r="G1375" s="86" t="s">
        <v>67</v>
      </c>
      <c r="H1375" s="70" t="s">
        <v>113</v>
      </c>
      <c r="I1375" s="249">
        <v>28.32</v>
      </c>
      <c r="J1375" s="331">
        <f t="shared" si="64"/>
        <v>120</v>
      </c>
      <c r="K1375" s="260">
        <v>120</v>
      </c>
      <c r="L1375" s="260"/>
      <c r="M1375" s="259" t="e">
        <f>IF(K1375="nio",0,IF(K1375&gt;0,K1375*I1375/O1375,0))*VLOOKUP(B1375,'2-Kosten per locatie'!$A$14:$C$21,3,FALSE)</f>
        <v>#DIV/0!</v>
      </c>
      <c r="N1375" s="259">
        <f>IF(L1375&gt;0,L1375*I1375/P1375,0)*VLOOKUP(B1375,'2-Kosten per locatie'!$A$14:$C$21,3,FALSE)</f>
        <v>0</v>
      </c>
      <c r="O1375" s="332">
        <f>IF(K1375="nio",0,IF(K1375&gt;0,VLOOKUP(G1375,'3-Productie normen'!A:L,VLOOKUP(K1375,'3-Productie normen'!$B$34:$C$41,2,FALSE),FALSE)))</f>
        <v>0</v>
      </c>
      <c r="P1375" s="332">
        <f t="shared" si="65"/>
        <v>0</v>
      </c>
      <c r="Q1375" s="333"/>
      <c r="S1375" s="334">
        <f t="shared" si="63"/>
        <v>3398.4</v>
      </c>
    </row>
    <row r="1376" spans="1:19" ht="14.1" customHeight="1">
      <c r="A1376" s="74">
        <v>1376</v>
      </c>
      <c r="B1376" s="300" t="s">
        <v>35</v>
      </c>
      <c r="C1376" s="300" t="s">
        <v>1381</v>
      </c>
      <c r="D1376" s="86"/>
      <c r="E1376" s="256" t="s">
        <v>1446</v>
      </c>
      <c r="F1376" s="86" t="s">
        <v>1447</v>
      </c>
      <c r="G1376" s="86" t="s">
        <v>74</v>
      </c>
      <c r="H1376" s="86" t="s">
        <v>145</v>
      </c>
      <c r="I1376" s="249">
        <v>40.29</v>
      </c>
      <c r="J1376" s="331">
        <f t="shared" si="64"/>
        <v>0</v>
      </c>
      <c r="K1376" s="260" t="s">
        <v>120</v>
      </c>
      <c r="L1376" s="260"/>
      <c r="M1376" s="259">
        <f>IF(K1376="nio",0,IF(K1376&gt;0,K1376*I1376/O1376,0))*VLOOKUP(B1376,'2-Kosten per locatie'!$A$14:$C$21,3,FALSE)</f>
        <v>0</v>
      </c>
      <c r="N1376" s="259">
        <f>IF(L1376&gt;0,L1376*I1376/P1376,0)*VLOOKUP(B1376,'2-Kosten per locatie'!$A$14:$C$21,3,FALSE)</f>
        <v>0</v>
      </c>
      <c r="O1376" s="332">
        <f>IF(K1376="nio",0,IF(K1376&gt;0,VLOOKUP(G1376,'3-Productie normen'!A:L,VLOOKUP(K1376,'3-Productie normen'!$B$34:$C$41,2,FALSE),FALSE)))</f>
        <v>0</v>
      </c>
      <c r="P1376" s="332">
        <f t="shared" si="65"/>
        <v>0</v>
      </c>
      <c r="Q1376" s="333"/>
      <c r="S1376" s="334">
        <f t="shared" si="63"/>
        <v>0</v>
      </c>
    </row>
    <row r="1377" spans="1:19" ht="14.1" customHeight="1">
      <c r="A1377" s="74">
        <v>1377</v>
      </c>
      <c r="B1377" s="300" t="s">
        <v>35</v>
      </c>
      <c r="C1377" s="300" t="s">
        <v>1381</v>
      </c>
      <c r="D1377" s="86"/>
      <c r="E1377" s="256" t="s">
        <v>1448</v>
      </c>
      <c r="F1377" s="86" t="s">
        <v>1091</v>
      </c>
      <c r="G1377" s="86" t="s">
        <v>67</v>
      </c>
      <c r="H1377" s="70" t="s">
        <v>113</v>
      </c>
      <c r="I1377" s="249">
        <v>17.77</v>
      </c>
      <c r="J1377" s="331">
        <f t="shared" si="64"/>
        <v>120</v>
      </c>
      <c r="K1377" s="260">
        <v>120</v>
      </c>
      <c r="L1377" s="260"/>
      <c r="M1377" s="259" t="e">
        <f>IF(K1377="nio",0,IF(K1377&gt;0,K1377*I1377/O1377,0))*VLOOKUP(B1377,'2-Kosten per locatie'!$A$14:$C$21,3,FALSE)</f>
        <v>#DIV/0!</v>
      </c>
      <c r="N1377" s="259">
        <f>IF(L1377&gt;0,L1377*I1377/P1377,0)*VLOOKUP(B1377,'2-Kosten per locatie'!$A$14:$C$21,3,FALSE)</f>
        <v>0</v>
      </c>
      <c r="O1377" s="332">
        <f>IF(K1377="nio",0,IF(K1377&gt;0,VLOOKUP(G1377,'3-Productie normen'!A:L,VLOOKUP(K1377,'3-Productie normen'!$B$34:$C$41,2,FALSE),FALSE)))</f>
        <v>0</v>
      </c>
      <c r="P1377" s="332">
        <f t="shared" si="65"/>
        <v>0</v>
      </c>
      <c r="Q1377" s="333"/>
      <c r="S1377" s="334">
        <f t="shared" si="63"/>
        <v>2132.4</v>
      </c>
    </row>
    <row r="1378" spans="1:19" ht="14.1" customHeight="1">
      <c r="A1378" s="74">
        <v>1378</v>
      </c>
      <c r="B1378" s="300" t="s">
        <v>35</v>
      </c>
      <c r="C1378" s="300" t="s">
        <v>1381</v>
      </c>
      <c r="D1378" s="86"/>
      <c r="E1378" s="256" t="s">
        <v>1449</v>
      </c>
      <c r="F1378" s="86" t="s">
        <v>1450</v>
      </c>
      <c r="G1378" s="86" t="s">
        <v>67</v>
      </c>
      <c r="H1378" s="70" t="s">
        <v>113</v>
      </c>
      <c r="I1378" s="249">
        <v>337.67</v>
      </c>
      <c r="J1378" s="331">
        <f t="shared" si="64"/>
        <v>120</v>
      </c>
      <c r="K1378" s="260">
        <v>120</v>
      </c>
      <c r="L1378" s="260"/>
      <c r="M1378" s="259" t="e">
        <f>IF(K1378="nio",0,IF(K1378&gt;0,K1378*I1378/O1378,0))*VLOOKUP(B1378,'2-Kosten per locatie'!$A$14:$C$21,3,FALSE)</f>
        <v>#DIV/0!</v>
      </c>
      <c r="N1378" s="259">
        <f>IF(L1378&gt;0,L1378*I1378/P1378,0)*VLOOKUP(B1378,'2-Kosten per locatie'!$A$14:$C$21,3,FALSE)</f>
        <v>0</v>
      </c>
      <c r="O1378" s="332">
        <f>IF(K1378="nio",0,IF(K1378&gt;0,VLOOKUP(G1378,'3-Productie normen'!A:L,VLOOKUP(K1378,'3-Productie normen'!$B$34:$C$41,2,FALSE),FALSE)))</f>
        <v>0</v>
      </c>
      <c r="P1378" s="332">
        <f t="shared" si="65"/>
        <v>0</v>
      </c>
      <c r="Q1378" s="333"/>
      <c r="S1378" s="334">
        <f t="shared" si="63"/>
        <v>40520.400000000001</v>
      </c>
    </row>
    <row r="1379" spans="1:19" ht="14.1" customHeight="1">
      <c r="A1379" s="74">
        <v>1379</v>
      </c>
      <c r="B1379" s="300" t="s">
        <v>35</v>
      </c>
      <c r="C1379" s="300" t="s">
        <v>1381</v>
      </c>
      <c r="D1379" s="86"/>
      <c r="E1379" s="256" t="s">
        <v>1451</v>
      </c>
      <c r="F1379" s="86" t="s">
        <v>1418</v>
      </c>
      <c r="G1379" s="86" t="s">
        <v>61</v>
      </c>
      <c r="H1379" s="86" t="s">
        <v>145</v>
      </c>
      <c r="I1379" s="249">
        <v>17.57</v>
      </c>
      <c r="J1379" s="331">
        <f t="shared" si="64"/>
        <v>400</v>
      </c>
      <c r="K1379" s="260">
        <v>200</v>
      </c>
      <c r="L1379" s="260">
        <v>200</v>
      </c>
      <c r="M1379" s="259" t="e">
        <f>IF(K1379="nio",0,IF(K1379&gt;0,K1379*I1379/O1379,0))*VLOOKUP(B1379,'2-Kosten per locatie'!$A$14:$C$21,3,FALSE)</f>
        <v>#DIV/0!</v>
      </c>
      <c r="N1379" s="259" t="e">
        <f>IF(L1379&gt;0,L1379*I1379/P1379,0)*VLOOKUP(B1379,'2-Kosten per locatie'!$A$14:$C$21,3,FALSE)</f>
        <v>#DIV/0!</v>
      </c>
      <c r="O1379" s="332">
        <f>IF(K1379="nio",0,IF(K1379&gt;0,VLOOKUP(G1379,'3-Productie normen'!A:L,VLOOKUP(K1379,'3-Productie normen'!$B$34:$C$41,2,FALSE),FALSE)))</f>
        <v>0</v>
      </c>
      <c r="P1379" s="332">
        <f t="shared" si="65"/>
        <v>0</v>
      </c>
      <c r="Q1379" s="333"/>
      <c r="S1379" s="334">
        <f t="shared" si="63"/>
        <v>7028</v>
      </c>
    </row>
    <row r="1380" spans="1:19" ht="14.1" customHeight="1">
      <c r="A1380" s="74">
        <v>1380</v>
      </c>
      <c r="B1380" s="300" t="s">
        <v>35</v>
      </c>
      <c r="C1380" s="300" t="s">
        <v>1381</v>
      </c>
      <c r="D1380" s="86"/>
      <c r="E1380" s="256" t="s">
        <v>1452</v>
      </c>
      <c r="F1380" s="86" t="s">
        <v>1114</v>
      </c>
      <c r="G1380" s="86" t="s">
        <v>61</v>
      </c>
      <c r="H1380" s="86" t="s">
        <v>145</v>
      </c>
      <c r="I1380" s="249">
        <v>3.63</v>
      </c>
      <c r="J1380" s="331">
        <f t="shared" si="64"/>
        <v>400</v>
      </c>
      <c r="K1380" s="260">
        <v>200</v>
      </c>
      <c r="L1380" s="260">
        <v>200</v>
      </c>
      <c r="M1380" s="259" t="e">
        <f>IF(K1380="nio",0,IF(K1380&gt;0,K1380*I1380/O1380,0))*VLOOKUP(B1380,'2-Kosten per locatie'!$A$14:$C$21,3,FALSE)</f>
        <v>#DIV/0!</v>
      </c>
      <c r="N1380" s="259" t="e">
        <f>IF(L1380&gt;0,L1380*I1380/P1380,0)*VLOOKUP(B1380,'2-Kosten per locatie'!$A$14:$C$21,3,FALSE)</f>
        <v>#DIV/0!</v>
      </c>
      <c r="O1380" s="332">
        <f>IF(K1380="nio",0,IF(K1380&gt;0,VLOOKUP(G1380,'3-Productie normen'!A:L,VLOOKUP(K1380,'3-Productie normen'!$B$34:$C$41,2,FALSE),FALSE)))</f>
        <v>0</v>
      </c>
      <c r="P1380" s="332">
        <f t="shared" si="65"/>
        <v>0</v>
      </c>
      <c r="Q1380" s="333"/>
      <c r="S1380" s="334">
        <f t="shared" si="63"/>
        <v>1452</v>
      </c>
    </row>
    <row r="1381" spans="1:19" ht="14.1" customHeight="1">
      <c r="A1381" s="74">
        <v>1381</v>
      </c>
      <c r="B1381" s="300" t="s">
        <v>35</v>
      </c>
      <c r="C1381" s="300" t="s">
        <v>1381</v>
      </c>
      <c r="D1381" s="86"/>
      <c r="E1381" s="256" t="s">
        <v>1453</v>
      </c>
      <c r="F1381" s="86" t="s">
        <v>112</v>
      </c>
      <c r="G1381" s="86" t="s">
        <v>58</v>
      </c>
      <c r="H1381" s="70" t="s">
        <v>113</v>
      </c>
      <c r="I1381" s="249">
        <v>15.39</v>
      </c>
      <c r="J1381" s="331">
        <f t="shared" si="64"/>
        <v>200</v>
      </c>
      <c r="K1381" s="260">
        <v>200</v>
      </c>
      <c r="L1381" s="260"/>
      <c r="M1381" s="259" t="e">
        <f>IF(K1381="nio",0,IF(K1381&gt;0,K1381*I1381/O1381,0))*VLOOKUP(B1381,'2-Kosten per locatie'!$A$14:$C$21,3,FALSE)</f>
        <v>#DIV/0!</v>
      </c>
      <c r="N1381" s="259">
        <f>IF(L1381&gt;0,L1381*I1381/P1381,0)*VLOOKUP(B1381,'2-Kosten per locatie'!$A$14:$C$21,3,FALSE)</f>
        <v>0</v>
      </c>
      <c r="O1381" s="332">
        <f>IF(K1381="nio",0,IF(K1381&gt;0,VLOOKUP(G1381,'3-Productie normen'!A:L,VLOOKUP(K1381,'3-Productie normen'!$B$34:$C$41,2,FALSE),FALSE)))</f>
        <v>0</v>
      </c>
      <c r="P1381" s="332">
        <f t="shared" si="65"/>
        <v>0</v>
      </c>
      <c r="Q1381" s="333"/>
      <c r="S1381" s="334">
        <f t="shared" si="63"/>
        <v>3078</v>
      </c>
    </row>
    <row r="1382" spans="1:19" ht="14.1" customHeight="1">
      <c r="A1382" s="74">
        <v>1382</v>
      </c>
      <c r="B1382" s="300" t="s">
        <v>35</v>
      </c>
      <c r="C1382" s="300" t="s">
        <v>1381</v>
      </c>
      <c r="D1382" s="86"/>
      <c r="E1382" s="256" t="s">
        <v>1454</v>
      </c>
      <c r="F1382" s="86" t="s">
        <v>122</v>
      </c>
      <c r="G1382" s="86" t="s">
        <v>59</v>
      </c>
      <c r="H1382" s="70" t="s">
        <v>113</v>
      </c>
      <c r="I1382" s="249">
        <v>32.61</v>
      </c>
      <c r="J1382" s="331">
        <f t="shared" si="64"/>
        <v>200</v>
      </c>
      <c r="K1382" s="260">
        <v>200</v>
      </c>
      <c r="L1382" s="260"/>
      <c r="M1382" s="259" t="e">
        <f>IF(K1382="nio",0,IF(K1382&gt;0,K1382*I1382/O1382,0))*VLOOKUP(B1382,'2-Kosten per locatie'!$A$14:$C$21,3,FALSE)</f>
        <v>#DIV/0!</v>
      </c>
      <c r="N1382" s="259">
        <f>IF(L1382&gt;0,L1382*I1382/P1382,0)*VLOOKUP(B1382,'2-Kosten per locatie'!$A$14:$C$21,3,FALSE)</f>
        <v>0</v>
      </c>
      <c r="O1382" s="332">
        <f>IF(K1382="nio",0,IF(K1382&gt;0,VLOOKUP(G1382,'3-Productie normen'!A:L,VLOOKUP(K1382,'3-Productie normen'!$B$34:$C$41,2,FALSE),FALSE)))</f>
        <v>0</v>
      </c>
      <c r="P1382" s="332">
        <f t="shared" si="65"/>
        <v>0</v>
      </c>
      <c r="Q1382" s="333"/>
      <c r="S1382" s="334">
        <f t="shared" ref="S1382:S1445" si="66">J1382*I1382</f>
        <v>6522</v>
      </c>
    </row>
    <row r="1383" spans="1:19" ht="14.1" customHeight="1">
      <c r="A1383" s="74">
        <v>1383</v>
      </c>
      <c r="B1383" s="300" t="s">
        <v>35</v>
      </c>
      <c r="C1383" s="300" t="s">
        <v>1381</v>
      </c>
      <c r="D1383" s="86"/>
      <c r="E1383" s="256" t="s">
        <v>1455</v>
      </c>
      <c r="F1383" s="86" t="s">
        <v>117</v>
      </c>
      <c r="G1383" s="86" t="s">
        <v>58</v>
      </c>
      <c r="H1383" s="70" t="s">
        <v>113</v>
      </c>
      <c r="I1383" s="249">
        <v>6.56</v>
      </c>
      <c r="J1383" s="331">
        <f t="shared" si="64"/>
        <v>200</v>
      </c>
      <c r="K1383" s="260">
        <v>200</v>
      </c>
      <c r="L1383" s="260"/>
      <c r="M1383" s="259" t="e">
        <f>IF(K1383="nio",0,IF(K1383&gt;0,K1383*I1383/O1383,0))*VLOOKUP(B1383,'2-Kosten per locatie'!$A$14:$C$21,3,FALSE)</f>
        <v>#DIV/0!</v>
      </c>
      <c r="N1383" s="259">
        <f>IF(L1383&gt;0,L1383*I1383/P1383,0)*VLOOKUP(B1383,'2-Kosten per locatie'!$A$14:$C$21,3,FALSE)</f>
        <v>0</v>
      </c>
      <c r="O1383" s="332">
        <f>IF(K1383="nio",0,IF(K1383&gt;0,VLOOKUP(G1383,'3-Productie normen'!A:L,VLOOKUP(K1383,'3-Productie normen'!$B$34:$C$41,2,FALSE),FALSE)))</f>
        <v>0</v>
      </c>
      <c r="P1383" s="332">
        <f t="shared" si="65"/>
        <v>0</v>
      </c>
      <c r="Q1383" s="333"/>
      <c r="S1383" s="334">
        <f t="shared" si="66"/>
        <v>1312</v>
      </c>
    </row>
    <row r="1384" spans="1:19" ht="14.1" customHeight="1">
      <c r="A1384" s="74">
        <v>1384</v>
      </c>
      <c r="B1384" s="300" t="s">
        <v>35</v>
      </c>
      <c r="C1384" s="300" t="s">
        <v>1381</v>
      </c>
      <c r="D1384" s="86"/>
      <c r="E1384" s="256" t="s">
        <v>1456</v>
      </c>
      <c r="F1384" s="86" t="s">
        <v>117</v>
      </c>
      <c r="G1384" s="86" t="s">
        <v>58</v>
      </c>
      <c r="H1384" s="70" t="s">
        <v>113</v>
      </c>
      <c r="I1384" s="249">
        <v>6.56</v>
      </c>
      <c r="J1384" s="331">
        <f t="shared" si="64"/>
        <v>200</v>
      </c>
      <c r="K1384" s="260">
        <v>200</v>
      </c>
      <c r="L1384" s="260"/>
      <c r="M1384" s="259" t="e">
        <f>IF(K1384="nio",0,IF(K1384&gt;0,K1384*I1384/O1384,0))*VLOOKUP(B1384,'2-Kosten per locatie'!$A$14:$C$21,3,FALSE)</f>
        <v>#DIV/0!</v>
      </c>
      <c r="N1384" s="259">
        <f>IF(L1384&gt;0,L1384*I1384/P1384,0)*VLOOKUP(B1384,'2-Kosten per locatie'!$A$14:$C$21,3,FALSE)</f>
        <v>0</v>
      </c>
      <c r="O1384" s="332">
        <f>IF(K1384="nio",0,IF(K1384&gt;0,VLOOKUP(G1384,'3-Productie normen'!A:L,VLOOKUP(K1384,'3-Productie normen'!$B$34:$C$41,2,FALSE),FALSE)))</f>
        <v>0</v>
      </c>
      <c r="P1384" s="332">
        <f t="shared" si="65"/>
        <v>0</v>
      </c>
      <c r="Q1384" s="333"/>
      <c r="S1384" s="334">
        <f t="shared" si="66"/>
        <v>1312</v>
      </c>
    </row>
    <row r="1385" spans="1:19" ht="14.1" customHeight="1">
      <c r="A1385" s="74">
        <v>1385</v>
      </c>
      <c r="B1385" s="300" t="s">
        <v>35</v>
      </c>
      <c r="C1385" s="300" t="s">
        <v>1381</v>
      </c>
      <c r="D1385" s="86"/>
      <c r="E1385" s="256" t="s">
        <v>1457</v>
      </c>
      <c r="F1385" s="86" t="s">
        <v>267</v>
      </c>
      <c r="G1385" s="86" t="s">
        <v>76</v>
      </c>
      <c r="H1385" s="70" t="s">
        <v>113</v>
      </c>
      <c r="I1385" s="249">
        <v>20.61</v>
      </c>
      <c r="J1385" s="331">
        <f t="shared" si="64"/>
        <v>0</v>
      </c>
      <c r="K1385" s="260" t="s">
        <v>120</v>
      </c>
      <c r="L1385" s="260"/>
      <c r="M1385" s="259">
        <f>IF(K1385="nio",0,IF(K1385&gt;0,K1385*I1385/O1385,0))*VLOOKUP(B1385,'2-Kosten per locatie'!$A$14:$C$21,3,FALSE)</f>
        <v>0</v>
      </c>
      <c r="N1385" s="259">
        <f>IF(L1385&gt;0,L1385*I1385/P1385,0)*VLOOKUP(B1385,'2-Kosten per locatie'!$A$14:$C$21,3,FALSE)</f>
        <v>0</v>
      </c>
      <c r="O1385" s="332">
        <f>IF(K1385="nio",0,IF(K1385&gt;0,VLOOKUP(G1385,'3-Productie normen'!A:L,VLOOKUP(K1385,'3-Productie normen'!$B$34:$C$41,2,FALSE),FALSE)))</f>
        <v>0</v>
      </c>
      <c r="P1385" s="332">
        <f t="shared" si="65"/>
        <v>0</v>
      </c>
      <c r="Q1385" s="333"/>
      <c r="S1385" s="334">
        <f t="shared" si="66"/>
        <v>0</v>
      </c>
    </row>
    <row r="1386" spans="1:19" ht="14.1" customHeight="1">
      <c r="A1386" s="74">
        <v>1386</v>
      </c>
      <c r="B1386" s="300" t="s">
        <v>35</v>
      </c>
      <c r="C1386" s="300" t="s">
        <v>1381</v>
      </c>
      <c r="D1386" s="86"/>
      <c r="E1386" s="256" t="s">
        <v>1458</v>
      </c>
      <c r="F1386" s="86" t="s">
        <v>814</v>
      </c>
      <c r="G1386" s="86" t="s">
        <v>67</v>
      </c>
      <c r="H1386" s="70" t="s">
        <v>113</v>
      </c>
      <c r="I1386" s="249">
        <v>122.61</v>
      </c>
      <c r="J1386" s="331">
        <f t="shared" si="64"/>
        <v>120</v>
      </c>
      <c r="K1386" s="260">
        <v>120</v>
      </c>
      <c r="L1386" s="260"/>
      <c r="M1386" s="259" t="e">
        <f>IF(K1386="nio",0,IF(K1386&gt;0,K1386*I1386/O1386,0))*VLOOKUP(B1386,'2-Kosten per locatie'!$A$14:$C$21,3,FALSE)</f>
        <v>#DIV/0!</v>
      </c>
      <c r="N1386" s="259">
        <f>IF(L1386&gt;0,L1386*I1386/P1386,0)*VLOOKUP(B1386,'2-Kosten per locatie'!$A$14:$C$21,3,FALSE)</f>
        <v>0</v>
      </c>
      <c r="O1386" s="332">
        <f>IF(K1386="nio",0,IF(K1386&gt;0,VLOOKUP(G1386,'3-Productie normen'!A:L,VLOOKUP(K1386,'3-Productie normen'!$B$34:$C$41,2,FALSE),FALSE)))</f>
        <v>0</v>
      </c>
      <c r="P1386" s="332">
        <f t="shared" si="65"/>
        <v>0</v>
      </c>
      <c r="Q1386" s="333"/>
      <c r="S1386" s="334">
        <f t="shared" si="66"/>
        <v>14713.2</v>
      </c>
    </row>
    <row r="1387" spans="1:19" ht="14.1" customHeight="1">
      <c r="A1387" s="74">
        <v>1387</v>
      </c>
      <c r="B1387" s="300" t="s">
        <v>35</v>
      </c>
      <c r="C1387" s="300" t="s">
        <v>1381</v>
      </c>
      <c r="D1387" s="86"/>
      <c r="E1387" s="256" t="s">
        <v>1459</v>
      </c>
      <c r="F1387" s="86" t="s">
        <v>1460</v>
      </c>
      <c r="G1387" s="86" t="s">
        <v>74</v>
      </c>
      <c r="H1387" s="70" t="s">
        <v>113</v>
      </c>
      <c r="I1387" s="249">
        <v>16.5</v>
      </c>
      <c r="J1387" s="331">
        <f t="shared" si="64"/>
        <v>0</v>
      </c>
      <c r="K1387" s="260" t="s">
        <v>120</v>
      </c>
      <c r="L1387" s="260"/>
      <c r="M1387" s="259">
        <f>IF(K1387="nio",0,IF(K1387&gt;0,K1387*I1387/O1387,0))*VLOOKUP(B1387,'2-Kosten per locatie'!$A$14:$C$21,3,FALSE)</f>
        <v>0</v>
      </c>
      <c r="N1387" s="259">
        <f>IF(L1387&gt;0,L1387*I1387/P1387,0)*VLOOKUP(B1387,'2-Kosten per locatie'!$A$14:$C$21,3,FALSE)</f>
        <v>0</v>
      </c>
      <c r="O1387" s="332">
        <f>IF(K1387="nio",0,IF(K1387&gt;0,VLOOKUP(G1387,'3-Productie normen'!A:L,VLOOKUP(K1387,'3-Productie normen'!$B$34:$C$41,2,FALSE),FALSE)))</f>
        <v>0</v>
      </c>
      <c r="P1387" s="332">
        <f t="shared" si="65"/>
        <v>0</v>
      </c>
      <c r="Q1387" s="333"/>
      <c r="S1387" s="334">
        <f t="shared" si="66"/>
        <v>0</v>
      </c>
    </row>
    <row r="1388" spans="1:19" ht="14.1" customHeight="1">
      <c r="A1388" s="74">
        <v>1388</v>
      </c>
      <c r="B1388" s="300" t="s">
        <v>35</v>
      </c>
      <c r="C1388" s="300" t="s">
        <v>1381</v>
      </c>
      <c r="D1388" s="86"/>
      <c r="E1388" s="256" t="s">
        <v>1461</v>
      </c>
      <c r="F1388" s="86" t="s">
        <v>112</v>
      </c>
      <c r="G1388" s="86" t="s">
        <v>58</v>
      </c>
      <c r="H1388" s="70" t="s">
        <v>113</v>
      </c>
      <c r="I1388" s="249">
        <v>14.25</v>
      </c>
      <c r="J1388" s="331">
        <f t="shared" si="64"/>
        <v>200</v>
      </c>
      <c r="K1388" s="260">
        <v>200</v>
      </c>
      <c r="L1388" s="260"/>
      <c r="M1388" s="259" t="e">
        <f>IF(K1388="nio",0,IF(K1388&gt;0,K1388*I1388/O1388,0))*VLOOKUP(B1388,'2-Kosten per locatie'!$A$14:$C$21,3,FALSE)</f>
        <v>#DIV/0!</v>
      </c>
      <c r="N1388" s="259">
        <f>IF(L1388&gt;0,L1388*I1388/P1388,0)*VLOOKUP(B1388,'2-Kosten per locatie'!$A$14:$C$21,3,FALSE)</f>
        <v>0</v>
      </c>
      <c r="O1388" s="332">
        <f>IF(K1388="nio",0,IF(K1388&gt;0,VLOOKUP(G1388,'3-Productie normen'!A:L,VLOOKUP(K1388,'3-Productie normen'!$B$34:$C$41,2,FALSE),FALSE)))</f>
        <v>0</v>
      </c>
      <c r="P1388" s="332">
        <f t="shared" si="65"/>
        <v>0</v>
      </c>
      <c r="Q1388" s="333"/>
      <c r="S1388" s="334">
        <f t="shared" si="66"/>
        <v>2850</v>
      </c>
    </row>
    <row r="1389" spans="1:19" ht="14.1" customHeight="1">
      <c r="A1389" s="74">
        <v>1389</v>
      </c>
      <c r="B1389" s="300" t="s">
        <v>35</v>
      </c>
      <c r="C1389" s="300" t="s">
        <v>1381</v>
      </c>
      <c r="D1389" s="86"/>
      <c r="E1389" s="256" t="s">
        <v>1462</v>
      </c>
      <c r="F1389" s="86" t="s">
        <v>267</v>
      </c>
      <c r="G1389" s="86" t="s">
        <v>76</v>
      </c>
      <c r="H1389" s="70" t="s">
        <v>113</v>
      </c>
      <c r="I1389" s="249">
        <v>11.18</v>
      </c>
      <c r="J1389" s="331">
        <f t="shared" si="64"/>
        <v>0</v>
      </c>
      <c r="K1389" s="260" t="s">
        <v>120</v>
      </c>
      <c r="L1389" s="260"/>
      <c r="M1389" s="259">
        <f>IF(K1389="nio",0,IF(K1389&gt;0,K1389*I1389/O1389,0))*VLOOKUP(B1389,'2-Kosten per locatie'!$A$14:$C$21,3,FALSE)</f>
        <v>0</v>
      </c>
      <c r="N1389" s="259">
        <f>IF(L1389&gt;0,L1389*I1389/P1389,0)*VLOOKUP(B1389,'2-Kosten per locatie'!$A$14:$C$21,3,FALSE)</f>
        <v>0</v>
      </c>
      <c r="O1389" s="332">
        <f>IF(K1389="nio",0,IF(K1389&gt;0,VLOOKUP(G1389,'3-Productie normen'!A:L,VLOOKUP(K1389,'3-Productie normen'!$B$34:$C$41,2,FALSE),FALSE)))</f>
        <v>0</v>
      </c>
      <c r="P1389" s="332">
        <f t="shared" si="65"/>
        <v>0</v>
      </c>
      <c r="Q1389" s="333"/>
      <c r="S1389" s="334">
        <f t="shared" si="66"/>
        <v>0</v>
      </c>
    </row>
    <row r="1390" spans="1:19" ht="14.1" customHeight="1">
      <c r="A1390" s="74">
        <v>1390</v>
      </c>
      <c r="B1390" s="300" t="s">
        <v>35</v>
      </c>
      <c r="C1390" s="300" t="s">
        <v>1381</v>
      </c>
      <c r="D1390" s="86"/>
      <c r="E1390" s="256" t="s">
        <v>1463</v>
      </c>
      <c r="F1390" s="86" t="s">
        <v>126</v>
      </c>
      <c r="G1390" s="86" t="s">
        <v>69</v>
      </c>
      <c r="H1390" s="86" t="s">
        <v>110</v>
      </c>
      <c r="I1390" s="249">
        <v>96.91</v>
      </c>
      <c r="J1390" s="331">
        <f t="shared" si="64"/>
        <v>200</v>
      </c>
      <c r="K1390" s="260">
        <v>200</v>
      </c>
      <c r="L1390" s="260"/>
      <c r="M1390" s="259" t="e">
        <f>IF(K1390="nio",0,IF(K1390&gt;0,K1390*I1390/O1390,0))*VLOOKUP(B1390,'2-Kosten per locatie'!$A$14:$C$21,3,FALSE)</f>
        <v>#DIV/0!</v>
      </c>
      <c r="N1390" s="259">
        <f>IF(L1390&gt;0,L1390*I1390/P1390,0)*VLOOKUP(B1390,'2-Kosten per locatie'!$A$14:$C$21,3,FALSE)</f>
        <v>0</v>
      </c>
      <c r="O1390" s="332">
        <f>IF(K1390="nio",0,IF(K1390&gt;0,VLOOKUP(G1390,'3-Productie normen'!A:L,VLOOKUP(K1390,'3-Productie normen'!$B$34:$C$41,2,FALSE),FALSE)))</f>
        <v>0</v>
      </c>
      <c r="P1390" s="332">
        <f t="shared" si="65"/>
        <v>0</v>
      </c>
      <c r="Q1390" s="333"/>
      <c r="S1390" s="334">
        <f t="shared" si="66"/>
        <v>19382</v>
      </c>
    </row>
    <row r="1391" spans="1:19" ht="14.1" customHeight="1">
      <c r="A1391" s="74">
        <v>1391</v>
      </c>
      <c r="B1391" s="300" t="s">
        <v>35</v>
      </c>
      <c r="C1391" s="300" t="s">
        <v>1381</v>
      </c>
      <c r="D1391" s="86"/>
      <c r="E1391" s="256" t="s">
        <v>1464</v>
      </c>
      <c r="F1391" s="86" t="s">
        <v>1465</v>
      </c>
      <c r="G1391" s="86" t="s">
        <v>76</v>
      </c>
      <c r="H1391" s="70" t="s">
        <v>113</v>
      </c>
      <c r="I1391" s="249">
        <v>5.16</v>
      </c>
      <c r="J1391" s="331">
        <f t="shared" si="64"/>
        <v>0</v>
      </c>
      <c r="K1391" s="260" t="s">
        <v>120</v>
      </c>
      <c r="L1391" s="260"/>
      <c r="M1391" s="259">
        <f>IF(K1391="nio",0,IF(K1391&gt;0,K1391*I1391/O1391,0))*VLOOKUP(B1391,'2-Kosten per locatie'!$A$14:$C$21,3,FALSE)</f>
        <v>0</v>
      </c>
      <c r="N1391" s="259">
        <f>IF(L1391&gt;0,L1391*I1391/P1391,0)*VLOOKUP(B1391,'2-Kosten per locatie'!$A$14:$C$21,3,FALSE)</f>
        <v>0</v>
      </c>
      <c r="O1391" s="332">
        <f>IF(K1391="nio",0,IF(K1391&gt;0,VLOOKUP(G1391,'3-Productie normen'!A:L,VLOOKUP(K1391,'3-Productie normen'!$B$34:$C$41,2,FALSE),FALSE)))</f>
        <v>0</v>
      </c>
      <c r="P1391" s="332">
        <f t="shared" si="65"/>
        <v>0</v>
      </c>
      <c r="Q1391" s="333"/>
      <c r="S1391" s="334">
        <f t="shared" si="66"/>
        <v>0</v>
      </c>
    </row>
    <row r="1392" spans="1:19" ht="14.1" customHeight="1">
      <c r="A1392" s="74">
        <v>1392</v>
      </c>
      <c r="B1392" s="300" t="s">
        <v>35</v>
      </c>
      <c r="C1392" s="300" t="s">
        <v>1381</v>
      </c>
      <c r="D1392" s="86"/>
      <c r="E1392" s="256" t="s">
        <v>1466</v>
      </c>
      <c r="F1392" s="86" t="s">
        <v>267</v>
      </c>
      <c r="G1392" s="86" t="s">
        <v>76</v>
      </c>
      <c r="H1392" s="70" t="s">
        <v>113</v>
      </c>
      <c r="I1392" s="249">
        <v>2.94</v>
      </c>
      <c r="J1392" s="331">
        <f t="shared" si="64"/>
        <v>0</v>
      </c>
      <c r="K1392" s="260" t="s">
        <v>120</v>
      </c>
      <c r="L1392" s="260"/>
      <c r="M1392" s="259">
        <f>IF(K1392="nio",0,IF(K1392&gt;0,K1392*I1392/O1392,0))*VLOOKUP(B1392,'2-Kosten per locatie'!$A$14:$C$21,3,FALSE)</f>
        <v>0</v>
      </c>
      <c r="N1392" s="259">
        <f>IF(L1392&gt;0,L1392*I1392/P1392,0)*VLOOKUP(B1392,'2-Kosten per locatie'!$A$14:$C$21,3,FALSE)</f>
        <v>0</v>
      </c>
      <c r="O1392" s="332">
        <f>IF(K1392="nio",0,IF(K1392&gt;0,VLOOKUP(G1392,'3-Productie normen'!A:L,VLOOKUP(K1392,'3-Productie normen'!$B$34:$C$41,2,FALSE),FALSE)))</f>
        <v>0</v>
      </c>
      <c r="P1392" s="332">
        <f t="shared" si="65"/>
        <v>0</v>
      </c>
      <c r="Q1392" s="333"/>
      <c r="S1392" s="334">
        <f t="shared" si="66"/>
        <v>0</v>
      </c>
    </row>
    <row r="1393" spans="1:19" ht="14.1" customHeight="1">
      <c r="A1393" s="74">
        <v>1393</v>
      </c>
      <c r="B1393" s="300" t="s">
        <v>35</v>
      </c>
      <c r="C1393" s="300" t="s">
        <v>1381</v>
      </c>
      <c r="D1393" s="86"/>
      <c r="E1393" s="256" t="s">
        <v>1467</v>
      </c>
      <c r="F1393" s="86" t="s">
        <v>1465</v>
      </c>
      <c r="G1393" s="86" t="s">
        <v>76</v>
      </c>
      <c r="H1393" s="70" t="s">
        <v>113</v>
      </c>
      <c r="I1393" s="249">
        <v>2.54</v>
      </c>
      <c r="J1393" s="331">
        <f t="shared" si="64"/>
        <v>0</v>
      </c>
      <c r="K1393" s="260" t="s">
        <v>120</v>
      </c>
      <c r="L1393" s="260"/>
      <c r="M1393" s="259">
        <f>IF(K1393="nio",0,IF(K1393&gt;0,K1393*I1393/O1393,0))*VLOOKUP(B1393,'2-Kosten per locatie'!$A$14:$C$21,3,FALSE)</f>
        <v>0</v>
      </c>
      <c r="N1393" s="259">
        <f>IF(L1393&gt;0,L1393*I1393/P1393,0)*VLOOKUP(B1393,'2-Kosten per locatie'!$A$14:$C$21,3,FALSE)</f>
        <v>0</v>
      </c>
      <c r="O1393" s="332">
        <f>IF(K1393="nio",0,IF(K1393&gt;0,VLOOKUP(G1393,'3-Productie normen'!A:L,VLOOKUP(K1393,'3-Productie normen'!$B$34:$C$41,2,FALSE),FALSE)))</f>
        <v>0</v>
      </c>
      <c r="P1393" s="332">
        <f t="shared" si="65"/>
        <v>0</v>
      </c>
      <c r="Q1393" s="333"/>
      <c r="S1393" s="334">
        <f t="shared" si="66"/>
        <v>0</v>
      </c>
    </row>
    <row r="1394" spans="1:19" ht="14.1" customHeight="1">
      <c r="A1394" s="74">
        <v>1394</v>
      </c>
      <c r="B1394" s="300" t="s">
        <v>35</v>
      </c>
      <c r="C1394" s="300" t="s">
        <v>1381</v>
      </c>
      <c r="D1394" s="86"/>
      <c r="E1394" s="256" t="s">
        <v>1468</v>
      </c>
      <c r="F1394" s="86" t="s">
        <v>122</v>
      </c>
      <c r="G1394" s="86" t="s">
        <v>59</v>
      </c>
      <c r="H1394" s="70" t="s">
        <v>113</v>
      </c>
      <c r="I1394" s="249">
        <v>115.18</v>
      </c>
      <c r="J1394" s="331">
        <f t="shared" si="64"/>
        <v>200</v>
      </c>
      <c r="K1394" s="260">
        <v>200</v>
      </c>
      <c r="L1394" s="260"/>
      <c r="M1394" s="259" t="e">
        <f>IF(K1394="nio",0,IF(K1394&gt;0,K1394*I1394/O1394,0))*VLOOKUP(B1394,'2-Kosten per locatie'!$A$14:$C$21,3,FALSE)</f>
        <v>#DIV/0!</v>
      </c>
      <c r="N1394" s="259">
        <f>IF(L1394&gt;0,L1394*I1394/P1394,0)*VLOOKUP(B1394,'2-Kosten per locatie'!$A$14:$C$21,3,FALSE)</f>
        <v>0</v>
      </c>
      <c r="O1394" s="332">
        <f>IF(K1394="nio",0,IF(K1394&gt;0,VLOOKUP(G1394,'3-Productie normen'!A:L,VLOOKUP(K1394,'3-Productie normen'!$B$34:$C$41,2,FALSE),FALSE)))</f>
        <v>0</v>
      </c>
      <c r="P1394" s="332">
        <f t="shared" si="65"/>
        <v>0</v>
      </c>
      <c r="Q1394" s="333"/>
      <c r="S1394" s="334">
        <f t="shared" si="66"/>
        <v>23036</v>
      </c>
    </row>
    <row r="1395" spans="1:19" ht="14.1" customHeight="1">
      <c r="A1395" s="74">
        <v>1395</v>
      </c>
      <c r="B1395" s="300" t="s">
        <v>35</v>
      </c>
      <c r="C1395" s="300" t="s">
        <v>1381</v>
      </c>
      <c r="D1395" s="86"/>
      <c r="E1395" s="256" t="s">
        <v>1469</v>
      </c>
      <c r="F1395" s="86" t="s">
        <v>814</v>
      </c>
      <c r="G1395" s="86" t="s">
        <v>67</v>
      </c>
      <c r="H1395" s="70" t="s">
        <v>113</v>
      </c>
      <c r="I1395" s="249">
        <v>367.95</v>
      </c>
      <c r="J1395" s="331">
        <f t="shared" si="64"/>
        <v>120</v>
      </c>
      <c r="K1395" s="260">
        <v>120</v>
      </c>
      <c r="L1395" s="260"/>
      <c r="M1395" s="259" t="e">
        <f>IF(K1395="nio",0,IF(K1395&gt;0,K1395*I1395/O1395,0))*VLOOKUP(B1395,'2-Kosten per locatie'!$A$14:$C$21,3,FALSE)</f>
        <v>#DIV/0!</v>
      </c>
      <c r="N1395" s="259">
        <f>IF(L1395&gt;0,L1395*I1395/P1395,0)*VLOOKUP(B1395,'2-Kosten per locatie'!$A$14:$C$21,3,FALSE)</f>
        <v>0</v>
      </c>
      <c r="O1395" s="332">
        <f>IF(K1395="nio",0,IF(K1395&gt;0,VLOOKUP(G1395,'3-Productie normen'!A:L,VLOOKUP(K1395,'3-Productie normen'!$B$34:$C$41,2,FALSE),FALSE)))</f>
        <v>0</v>
      </c>
      <c r="P1395" s="332">
        <f t="shared" si="65"/>
        <v>0</v>
      </c>
      <c r="Q1395" s="333"/>
      <c r="S1395" s="334">
        <f t="shared" si="66"/>
        <v>44154</v>
      </c>
    </row>
    <row r="1396" spans="1:19" ht="14.1" customHeight="1">
      <c r="A1396" s="74">
        <v>1396</v>
      </c>
      <c r="B1396" s="300" t="s">
        <v>35</v>
      </c>
      <c r="C1396" s="300" t="s">
        <v>1381</v>
      </c>
      <c r="D1396" s="86"/>
      <c r="E1396" s="256" t="s">
        <v>1470</v>
      </c>
      <c r="F1396" s="86" t="s">
        <v>927</v>
      </c>
      <c r="G1396" s="86" t="s">
        <v>59</v>
      </c>
      <c r="H1396" s="70" t="s">
        <v>113</v>
      </c>
      <c r="I1396" s="249">
        <v>68.39</v>
      </c>
      <c r="J1396" s="331">
        <f t="shared" si="64"/>
        <v>200</v>
      </c>
      <c r="K1396" s="260">
        <v>200</v>
      </c>
      <c r="L1396" s="260"/>
      <c r="M1396" s="259" t="e">
        <f>IF(K1396="nio",0,IF(K1396&gt;0,K1396*I1396/O1396,0))*VLOOKUP(B1396,'2-Kosten per locatie'!$A$14:$C$21,3,FALSE)</f>
        <v>#DIV/0!</v>
      </c>
      <c r="N1396" s="259">
        <f>IF(L1396&gt;0,L1396*I1396/P1396,0)*VLOOKUP(B1396,'2-Kosten per locatie'!$A$14:$C$21,3,FALSE)</f>
        <v>0</v>
      </c>
      <c r="O1396" s="332">
        <f>IF(K1396="nio",0,IF(K1396&gt;0,VLOOKUP(G1396,'3-Productie normen'!A:L,VLOOKUP(K1396,'3-Productie normen'!$B$34:$C$41,2,FALSE),FALSE)))</f>
        <v>0</v>
      </c>
      <c r="P1396" s="332">
        <f t="shared" si="65"/>
        <v>0</v>
      </c>
      <c r="Q1396" s="333"/>
      <c r="S1396" s="334">
        <f t="shared" si="66"/>
        <v>13678</v>
      </c>
    </row>
    <row r="1397" spans="1:19" ht="14.1" customHeight="1">
      <c r="A1397" s="74">
        <v>1397</v>
      </c>
      <c r="B1397" s="300" t="s">
        <v>35</v>
      </c>
      <c r="C1397" s="300" t="s">
        <v>1381</v>
      </c>
      <c r="D1397" s="86"/>
      <c r="E1397" s="256" t="s">
        <v>1471</v>
      </c>
      <c r="F1397" s="86" t="s">
        <v>284</v>
      </c>
      <c r="G1397" s="86" t="s">
        <v>76</v>
      </c>
      <c r="H1397" s="70" t="s">
        <v>113</v>
      </c>
      <c r="I1397" s="249">
        <v>36.130000000000003</v>
      </c>
      <c r="J1397" s="331">
        <f t="shared" si="64"/>
        <v>0</v>
      </c>
      <c r="K1397" s="260" t="s">
        <v>120</v>
      </c>
      <c r="L1397" s="260"/>
      <c r="M1397" s="259">
        <f>IF(K1397="nio",0,IF(K1397&gt;0,K1397*I1397/O1397,0))*VLOOKUP(B1397,'2-Kosten per locatie'!$A$14:$C$21,3,FALSE)</f>
        <v>0</v>
      </c>
      <c r="N1397" s="259">
        <f>IF(L1397&gt;0,L1397*I1397/P1397,0)*VLOOKUP(B1397,'2-Kosten per locatie'!$A$14:$C$21,3,FALSE)</f>
        <v>0</v>
      </c>
      <c r="O1397" s="332">
        <f>IF(K1397="nio",0,IF(K1397&gt;0,VLOOKUP(G1397,'3-Productie normen'!A:L,VLOOKUP(K1397,'3-Productie normen'!$B$34:$C$41,2,FALSE),FALSE)))</f>
        <v>0</v>
      </c>
      <c r="P1397" s="332">
        <f t="shared" si="65"/>
        <v>0</v>
      </c>
      <c r="Q1397" s="333"/>
      <c r="S1397" s="334">
        <f t="shared" si="66"/>
        <v>0</v>
      </c>
    </row>
    <row r="1398" spans="1:19" ht="14.1" customHeight="1">
      <c r="A1398" s="74">
        <v>1398</v>
      </c>
      <c r="B1398" s="300" t="s">
        <v>35</v>
      </c>
      <c r="C1398" s="300" t="s">
        <v>1381</v>
      </c>
      <c r="D1398" s="86"/>
      <c r="E1398" s="256" t="s">
        <v>1472</v>
      </c>
      <c r="F1398" s="86" t="s">
        <v>284</v>
      </c>
      <c r="G1398" s="86" t="s">
        <v>76</v>
      </c>
      <c r="H1398" s="70" t="s">
        <v>113</v>
      </c>
      <c r="I1398" s="249">
        <v>7.7</v>
      </c>
      <c r="J1398" s="331">
        <f t="shared" si="64"/>
        <v>0</v>
      </c>
      <c r="K1398" s="260" t="s">
        <v>120</v>
      </c>
      <c r="L1398" s="260"/>
      <c r="M1398" s="259">
        <f>IF(K1398="nio",0,IF(K1398&gt;0,K1398*I1398/O1398,0))*VLOOKUP(B1398,'2-Kosten per locatie'!$A$14:$C$21,3,FALSE)</f>
        <v>0</v>
      </c>
      <c r="N1398" s="259">
        <f>IF(L1398&gt;0,L1398*I1398/P1398,0)*VLOOKUP(B1398,'2-Kosten per locatie'!$A$14:$C$21,3,FALSE)</f>
        <v>0</v>
      </c>
      <c r="O1398" s="332">
        <f>IF(K1398="nio",0,IF(K1398&gt;0,VLOOKUP(G1398,'3-Productie normen'!A:L,VLOOKUP(K1398,'3-Productie normen'!$B$34:$C$41,2,FALSE),FALSE)))</f>
        <v>0</v>
      </c>
      <c r="P1398" s="332">
        <f t="shared" si="65"/>
        <v>0</v>
      </c>
      <c r="Q1398" s="333"/>
      <c r="S1398" s="334">
        <f t="shared" si="66"/>
        <v>0</v>
      </c>
    </row>
    <row r="1399" spans="1:19" ht="14.1" customHeight="1">
      <c r="A1399" s="74">
        <v>1399</v>
      </c>
      <c r="B1399" s="300" t="s">
        <v>35</v>
      </c>
      <c r="C1399" s="300" t="s">
        <v>1381</v>
      </c>
      <c r="D1399" s="86"/>
      <c r="E1399" s="256" t="s">
        <v>1473</v>
      </c>
      <c r="F1399" s="86" t="s">
        <v>185</v>
      </c>
      <c r="G1399" s="86" t="s">
        <v>74</v>
      </c>
      <c r="H1399" s="70" t="s">
        <v>113</v>
      </c>
      <c r="I1399" s="249">
        <v>39.03</v>
      </c>
      <c r="J1399" s="331">
        <f t="shared" si="64"/>
        <v>0</v>
      </c>
      <c r="K1399" s="260" t="s">
        <v>120</v>
      </c>
      <c r="L1399" s="260"/>
      <c r="M1399" s="259">
        <f>IF(K1399="nio",0,IF(K1399&gt;0,K1399*I1399/O1399,0))*VLOOKUP(B1399,'2-Kosten per locatie'!$A$14:$C$21,3,FALSE)</f>
        <v>0</v>
      </c>
      <c r="N1399" s="259">
        <f>IF(L1399&gt;0,L1399*I1399/P1399,0)*VLOOKUP(B1399,'2-Kosten per locatie'!$A$14:$C$21,3,FALSE)</f>
        <v>0</v>
      </c>
      <c r="O1399" s="332">
        <f>IF(K1399="nio",0,IF(K1399&gt;0,VLOOKUP(G1399,'3-Productie normen'!A:L,VLOOKUP(K1399,'3-Productie normen'!$B$34:$C$41,2,FALSE),FALSE)))</f>
        <v>0</v>
      </c>
      <c r="P1399" s="332">
        <f t="shared" si="65"/>
        <v>0</v>
      </c>
      <c r="Q1399" s="333"/>
      <c r="S1399" s="334">
        <f t="shared" si="66"/>
        <v>0</v>
      </c>
    </row>
    <row r="1400" spans="1:19" ht="14.1" customHeight="1">
      <c r="A1400" s="74">
        <v>1400</v>
      </c>
      <c r="B1400" s="300" t="s">
        <v>35</v>
      </c>
      <c r="C1400" s="300" t="s">
        <v>1381</v>
      </c>
      <c r="D1400" s="86"/>
      <c r="E1400" s="256" t="s">
        <v>1474</v>
      </c>
      <c r="F1400" s="86" t="s">
        <v>185</v>
      </c>
      <c r="G1400" s="86" t="s">
        <v>74</v>
      </c>
      <c r="H1400" s="70" t="s">
        <v>113</v>
      </c>
      <c r="I1400" s="249">
        <v>26.46</v>
      </c>
      <c r="J1400" s="331">
        <f t="shared" si="64"/>
        <v>0</v>
      </c>
      <c r="K1400" s="260" t="s">
        <v>120</v>
      </c>
      <c r="L1400" s="260"/>
      <c r="M1400" s="259">
        <f>IF(K1400="nio",0,IF(K1400&gt;0,K1400*I1400/O1400,0))*VLOOKUP(B1400,'2-Kosten per locatie'!$A$14:$C$21,3,FALSE)</f>
        <v>0</v>
      </c>
      <c r="N1400" s="259">
        <f>IF(L1400&gt;0,L1400*I1400/P1400,0)*VLOOKUP(B1400,'2-Kosten per locatie'!$A$14:$C$21,3,FALSE)</f>
        <v>0</v>
      </c>
      <c r="O1400" s="332">
        <f>IF(K1400="nio",0,IF(K1400&gt;0,VLOOKUP(G1400,'3-Productie normen'!A:L,VLOOKUP(K1400,'3-Productie normen'!$B$34:$C$41,2,FALSE),FALSE)))</f>
        <v>0</v>
      </c>
      <c r="P1400" s="332">
        <f t="shared" si="65"/>
        <v>0</v>
      </c>
      <c r="Q1400" s="333"/>
      <c r="S1400" s="334">
        <f t="shared" si="66"/>
        <v>0</v>
      </c>
    </row>
    <row r="1401" spans="1:19" ht="14.1" customHeight="1">
      <c r="A1401" s="74">
        <v>1401</v>
      </c>
      <c r="B1401" s="300" t="s">
        <v>35</v>
      </c>
      <c r="C1401" s="300" t="s">
        <v>1381</v>
      </c>
      <c r="D1401" s="86"/>
      <c r="E1401" s="256" t="s">
        <v>1475</v>
      </c>
      <c r="F1401" s="86" t="s">
        <v>1476</v>
      </c>
      <c r="G1401" s="86" t="s">
        <v>76</v>
      </c>
      <c r="H1401" s="70" t="s">
        <v>113</v>
      </c>
      <c r="I1401" s="249">
        <v>21.18</v>
      </c>
      <c r="J1401" s="331">
        <f t="shared" si="64"/>
        <v>0</v>
      </c>
      <c r="K1401" s="260" t="s">
        <v>120</v>
      </c>
      <c r="L1401" s="260"/>
      <c r="M1401" s="259">
        <f>IF(K1401="nio",0,IF(K1401&gt;0,K1401*I1401/O1401,0))*VLOOKUP(B1401,'2-Kosten per locatie'!$A$14:$C$21,3,FALSE)</f>
        <v>0</v>
      </c>
      <c r="N1401" s="259">
        <f>IF(L1401&gt;0,L1401*I1401/P1401,0)*VLOOKUP(B1401,'2-Kosten per locatie'!$A$14:$C$21,3,FALSE)</f>
        <v>0</v>
      </c>
      <c r="O1401" s="332">
        <f>IF(K1401="nio",0,IF(K1401&gt;0,VLOOKUP(G1401,'3-Productie normen'!A:L,VLOOKUP(K1401,'3-Productie normen'!$B$34:$C$41,2,FALSE),FALSE)))</f>
        <v>0</v>
      </c>
      <c r="P1401" s="332">
        <f t="shared" si="65"/>
        <v>0</v>
      </c>
      <c r="Q1401" s="333"/>
      <c r="S1401" s="334">
        <f t="shared" si="66"/>
        <v>0</v>
      </c>
    </row>
    <row r="1402" spans="1:19" ht="14.1" customHeight="1">
      <c r="A1402" s="74">
        <v>1402</v>
      </c>
      <c r="B1402" s="300" t="s">
        <v>35</v>
      </c>
      <c r="C1402" s="300" t="s">
        <v>1381</v>
      </c>
      <c r="D1402" s="86"/>
      <c r="E1402" s="256" t="s">
        <v>1477</v>
      </c>
      <c r="F1402" s="86" t="s">
        <v>185</v>
      </c>
      <c r="G1402" s="86" t="s">
        <v>74</v>
      </c>
      <c r="H1402" s="70" t="s">
        <v>113</v>
      </c>
      <c r="I1402" s="249">
        <v>28.31</v>
      </c>
      <c r="J1402" s="331">
        <f t="shared" si="64"/>
        <v>0</v>
      </c>
      <c r="K1402" s="260" t="s">
        <v>120</v>
      </c>
      <c r="L1402" s="260"/>
      <c r="M1402" s="259">
        <f>IF(K1402="nio",0,IF(K1402&gt;0,K1402*I1402/O1402,0))*VLOOKUP(B1402,'2-Kosten per locatie'!$A$14:$C$21,3,FALSE)</f>
        <v>0</v>
      </c>
      <c r="N1402" s="259">
        <f>IF(L1402&gt;0,L1402*I1402/P1402,0)*VLOOKUP(B1402,'2-Kosten per locatie'!$A$14:$C$21,3,FALSE)</f>
        <v>0</v>
      </c>
      <c r="O1402" s="332">
        <f>IF(K1402="nio",0,IF(K1402&gt;0,VLOOKUP(G1402,'3-Productie normen'!A:L,VLOOKUP(K1402,'3-Productie normen'!$B$34:$C$41,2,FALSE),FALSE)))</f>
        <v>0</v>
      </c>
      <c r="P1402" s="332">
        <f t="shared" si="65"/>
        <v>0</v>
      </c>
      <c r="Q1402" s="333"/>
      <c r="S1402" s="334">
        <f t="shared" si="66"/>
        <v>0</v>
      </c>
    </row>
    <row r="1403" spans="1:19" ht="14.1" customHeight="1">
      <c r="A1403" s="74">
        <v>1403</v>
      </c>
      <c r="B1403" s="300" t="s">
        <v>35</v>
      </c>
      <c r="C1403" s="300" t="s">
        <v>1381</v>
      </c>
      <c r="D1403" s="86"/>
      <c r="E1403" s="256" t="s">
        <v>1478</v>
      </c>
      <c r="F1403" s="86" t="s">
        <v>1479</v>
      </c>
      <c r="G1403" s="86" t="s">
        <v>76</v>
      </c>
      <c r="H1403" s="70" t="s">
        <v>113</v>
      </c>
      <c r="I1403" s="249">
        <v>12.47</v>
      </c>
      <c r="J1403" s="331">
        <f t="shared" si="64"/>
        <v>0</v>
      </c>
      <c r="K1403" s="260" t="s">
        <v>120</v>
      </c>
      <c r="L1403" s="260"/>
      <c r="M1403" s="259">
        <f>IF(K1403="nio",0,IF(K1403&gt;0,K1403*I1403/O1403,0))*VLOOKUP(B1403,'2-Kosten per locatie'!$A$14:$C$21,3,FALSE)</f>
        <v>0</v>
      </c>
      <c r="N1403" s="259">
        <f>IF(L1403&gt;0,L1403*I1403/P1403,0)*VLOOKUP(B1403,'2-Kosten per locatie'!$A$14:$C$21,3,FALSE)</f>
        <v>0</v>
      </c>
      <c r="O1403" s="332">
        <f>IF(K1403="nio",0,IF(K1403&gt;0,VLOOKUP(G1403,'3-Productie normen'!A:L,VLOOKUP(K1403,'3-Productie normen'!$B$34:$C$41,2,FALSE),FALSE)))</f>
        <v>0</v>
      </c>
      <c r="P1403" s="332">
        <f t="shared" si="65"/>
        <v>0</v>
      </c>
      <c r="Q1403" s="333"/>
      <c r="S1403" s="334">
        <f t="shared" si="66"/>
        <v>0</v>
      </c>
    </row>
    <row r="1404" spans="1:19" ht="14.1" customHeight="1">
      <c r="A1404" s="74">
        <v>1404</v>
      </c>
      <c r="B1404" s="300" t="s">
        <v>35</v>
      </c>
      <c r="C1404" s="300" t="s">
        <v>1381</v>
      </c>
      <c r="D1404" s="86"/>
      <c r="E1404" s="256" t="s">
        <v>1480</v>
      </c>
      <c r="F1404" s="86" t="s">
        <v>185</v>
      </c>
      <c r="G1404" s="86" t="s">
        <v>74</v>
      </c>
      <c r="H1404" s="70" t="s">
        <v>113</v>
      </c>
      <c r="I1404" s="249">
        <v>47.21</v>
      </c>
      <c r="J1404" s="331">
        <f t="shared" si="64"/>
        <v>0</v>
      </c>
      <c r="K1404" s="260" t="s">
        <v>120</v>
      </c>
      <c r="L1404" s="260"/>
      <c r="M1404" s="259">
        <f>IF(K1404="nio",0,IF(K1404&gt;0,K1404*I1404/O1404,0))*VLOOKUP(B1404,'2-Kosten per locatie'!$A$14:$C$21,3,FALSE)</f>
        <v>0</v>
      </c>
      <c r="N1404" s="259">
        <f>IF(L1404&gt;0,L1404*I1404/P1404,0)*VLOOKUP(B1404,'2-Kosten per locatie'!$A$14:$C$21,3,FALSE)</f>
        <v>0</v>
      </c>
      <c r="O1404" s="332">
        <f>IF(K1404="nio",0,IF(K1404&gt;0,VLOOKUP(G1404,'3-Productie normen'!A:L,VLOOKUP(K1404,'3-Productie normen'!$B$34:$C$41,2,FALSE),FALSE)))</f>
        <v>0</v>
      </c>
      <c r="P1404" s="332">
        <f t="shared" si="65"/>
        <v>0</v>
      </c>
      <c r="Q1404" s="333"/>
      <c r="S1404" s="334">
        <f t="shared" si="66"/>
        <v>0</v>
      </c>
    </row>
    <row r="1405" spans="1:19" ht="14.1" customHeight="1">
      <c r="A1405" s="74">
        <v>1405</v>
      </c>
      <c r="B1405" s="300" t="s">
        <v>35</v>
      </c>
      <c r="C1405" s="300" t="s">
        <v>1381</v>
      </c>
      <c r="D1405" s="86"/>
      <c r="E1405" s="256" t="s">
        <v>1481</v>
      </c>
      <c r="F1405" s="86" t="s">
        <v>1479</v>
      </c>
      <c r="G1405" s="86" t="s">
        <v>76</v>
      </c>
      <c r="H1405" s="70" t="s">
        <v>113</v>
      </c>
      <c r="I1405" s="249">
        <v>7.25</v>
      </c>
      <c r="J1405" s="331">
        <f t="shared" si="64"/>
        <v>0</v>
      </c>
      <c r="K1405" s="260" t="s">
        <v>120</v>
      </c>
      <c r="L1405" s="260"/>
      <c r="M1405" s="259">
        <f>IF(K1405="nio",0,IF(K1405&gt;0,K1405*I1405/O1405,0))*VLOOKUP(B1405,'2-Kosten per locatie'!$A$14:$C$21,3,FALSE)</f>
        <v>0</v>
      </c>
      <c r="N1405" s="259">
        <f>IF(L1405&gt;0,L1405*I1405/P1405,0)*VLOOKUP(B1405,'2-Kosten per locatie'!$A$14:$C$21,3,FALSE)</f>
        <v>0</v>
      </c>
      <c r="O1405" s="332">
        <f>IF(K1405="nio",0,IF(K1405&gt;0,VLOOKUP(G1405,'3-Productie normen'!A:L,VLOOKUP(K1405,'3-Productie normen'!$B$34:$C$41,2,FALSE),FALSE)))</f>
        <v>0</v>
      </c>
      <c r="P1405" s="332">
        <f t="shared" si="65"/>
        <v>0</v>
      </c>
      <c r="Q1405" s="333"/>
      <c r="S1405" s="334">
        <f t="shared" si="66"/>
        <v>0</v>
      </c>
    </row>
    <row r="1406" spans="1:19" ht="14.1" customHeight="1">
      <c r="A1406" s="74">
        <v>1406</v>
      </c>
      <c r="B1406" s="300" t="s">
        <v>35</v>
      </c>
      <c r="C1406" s="300" t="s">
        <v>1381</v>
      </c>
      <c r="D1406" s="86"/>
      <c r="E1406" s="256" t="s">
        <v>1482</v>
      </c>
      <c r="F1406" s="86" t="s">
        <v>1483</v>
      </c>
      <c r="G1406" s="86" t="s">
        <v>76</v>
      </c>
      <c r="H1406" s="70" t="s">
        <v>113</v>
      </c>
      <c r="I1406" s="249">
        <v>15.55</v>
      </c>
      <c r="J1406" s="331">
        <f t="shared" si="64"/>
        <v>0</v>
      </c>
      <c r="K1406" s="260" t="s">
        <v>120</v>
      </c>
      <c r="L1406" s="260"/>
      <c r="M1406" s="259">
        <f>IF(K1406="nio",0,IF(K1406&gt;0,K1406*I1406/O1406,0))*VLOOKUP(B1406,'2-Kosten per locatie'!$A$14:$C$21,3,FALSE)</f>
        <v>0</v>
      </c>
      <c r="N1406" s="259">
        <f>IF(L1406&gt;0,L1406*I1406/P1406,0)*VLOOKUP(B1406,'2-Kosten per locatie'!$A$14:$C$21,3,FALSE)</f>
        <v>0</v>
      </c>
      <c r="O1406" s="332">
        <f>IF(K1406="nio",0,IF(K1406&gt;0,VLOOKUP(G1406,'3-Productie normen'!A:L,VLOOKUP(K1406,'3-Productie normen'!$B$34:$C$41,2,FALSE),FALSE)))</f>
        <v>0</v>
      </c>
      <c r="P1406" s="332">
        <f t="shared" si="65"/>
        <v>0</v>
      </c>
      <c r="Q1406" s="333"/>
      <c r="S1406" s="334">
        <f t="shared" si="66"/>
        <v>0</v>
      </c>
    </row>
    <row r="1407" spans="1:19" ht="14.1" customHeight="1">
      <c r="A1407" s="74">
        <v>1407</v>
      </c>
      <c r="B1407" s="300" t="s">
        <v>35</v>
      </c>
      <c r="C1407" s="300" t="s">
        <v>1381</v>
      </c>
      <c r="D1407" s="86"/>
      <c r="E1407" s="256" t="s">
        <v>1484</v>
      </c>
      <c r="F1407" s="86" t="s">
        <v>185</v>
      </c>
      <c r="G1407" s="86" t="s">
        <v>74</v>
      </c>
      <c r="H1407" s="70" t="s">
        <v>113</v>
      </c>
      <c r="I1407" s="249">
        <v>29.17</v>
      </c>
      <c r="J1407" s="331">
        <f t="shared" si="64"/>
        <v>0</v>
      </c>
      <c r="K1407" s="260" t="s">
        <v>120</v>
      </c>
      <c r="L1407" s="260"/>
      <c r="M1407" s="259">
        <f>IF(K1407="nio",0,IF(K1407&gt;0,K1407*I1407/O1407,0))*VLOOKUP(B1407,'2-Kosten per locatie'!$A$14:$C$21,3,FALSE)</f>
        <v>0</v>
      </c>
      <c r="N1407" s="259">
        <f>IF(L1407&gt;0,L1407*I1407/P1407,0)*VLOOKUP(B1407,'2-Kosten per locatie'!$A$14:$C$21,3,FALSE)</f>
        <v>0</v>
      </c>
      <c r="O1407" s="332">
        <f>IF(K1407="nio",0,IF(K1407&gt;0,VLOOKUP(G1407,'3-Productie normen'!A:L,VLOOKUP(K1407,'3-Productie normen'!$B$34:$C$41,2,FALSE),FALSE)))</f>
        <v>0</v>
      </c>
      <c r="P1407" s="332">
        <f t="shared" si="65"/>
        <v>0</v>
      </c>
      <c r="Q1407" s="333"/>
      <c r="S1407" s="334">
        <f t="shared" si="66"/>
        <v>0</v>
      </c>
    </row>
    <row r="1408" spans="1:19" ht="14.1" customHeight="1">
      <c r="A1408" s="74">
        <v>1408</v>
      </c>
      <c r="B1408" s="300" t="s">
        <v>35</v>
      </c>
      <c r="C1408" s="300" t="s">
        <v>1381</v>
      </c>
      <c r="D1408" s="86"/>
      <c r="E1408" s="256" t="s">
        <v>1485</v>
      </c>
      <c r="F1408" s="86" t="s">
        <v>1486</v>
      </c>
      <c r="G1408" s="86" t="s">
        <v>61</v>
      </c>
      <c r="H1408" s="86" t="s">
        <v>145</v>
      </c>
      <c r="I1408" s="249">
        <v>17.45</v>
      </c>
      <c r="J1408" s="331">
        <f t="shared" si="64"/>
        <v>400</v>
      </c>
      <c r="K1408" s="260">
        <v>200</v>
      </c>
      <c r="L1408" s="260">
        <v>200</v>
      </c>
      <c r="M1408" s="259" t="e">
        <f>IF(K1408="nio",0,IF(K1408&gt;0,K1408*I1408/O1408,0))*VLOOKUP(B1408,'2-Kosten per locatie'!$A$14:$C$21,3,FALSE)</f>
        <v>#DIV/0!</v>
      </c>
      <c r="N1408" s="259" t="e">
        <f>IF(L1408&gt;0,L1408*I1408/P1408,0)*VLOOKUP(B1408,'2-Kosten per locatie'!$A$14:$C$21,3,FALSE)</f>
        <v>#DIV/0!</v>
      </c>
      <c r="O1408" s="332">
        <f>IF(K1408="nio",0,IF(K1408&gt;0,VLOOKUP(G1408,'3-Productie normen'!A:L,VLOOKUP(K1408,'3-Productie normen'!$B$34:$C$41,2,FALSE),FALSE)))</f>
        <v>0</v>
      </c>
      <c r="P1408" s="332">
        <f t="shared" si="65"/>
        <v>0</v>
      </c>
      <c r="Q1408" s="333"/>
      <c r="S1408" s="334">
        <f t="shared" si="66"/>
        <v>6980</v>
      </c>
    </row>
    <row r="1409" spans="1:19" ht="14.1" customHeight="1">
      <c r="A1409" s="74">
        <v>1409</v>
      </c>
      <c r="B1409" s="300" t="s">
        <v>35</v>
      </c>
      <c r="C1409" s="300" t="s">
        <v>1381</v>
      </c>
      <c r="D1409" s="86"/>
      <c r="E1409" s="256" t="s">
        <v>1487</v>
      </c>
      <c r="F1409" s="86" t="s">
        <v>1114</v>
      </c>
      <c r="G1409" s="86" t="s">
        <v>61</v>
      </c>
      <c r="H1409" s="86" t="s">
        <v>145</v>
      </c>
      <c r="I1409" s="249">
        <v>3.63</v>
      </c>
      <c r="J1409" s="331">
        <f t="shared" si="64"/>
        <v>400</v>
      </c>
      <c r="K1409" s="260">
        <v>200</v>
      </c>
      <c r="L1409" s="260">
        <v>200</v>
      </c>
      <c r="M1409" s="259" t="e">
        <f>IF(K1409="nio",0,IF(K1409&gt;0,K1409*I1409/O1409,0))*VLOOKUP(B1409,'2-Kosten per locatie'!$A$14:$C$21,3,FALSE)</f>
        <v>#DIV/0!</v>
      </c>
      <c r="N1409" s="259" t="e">
        <f>IF(L1409&gt;0,L1409*I1409/P1409,0)*VLOOKUP(B1409,'2-Kosten per locatie'!$A$14:$C$21,3,FALSE)</f>
        <v>#DIV/0!</v>
      </c>
      <c r="O1409" s="332">
        <f>IF(K1409="nio",0,IF(K1409&gt;0,VLOOKUP(G1409,'3-Productie normen'!A:L,VLOOKUP(K1409,'3-Productie normen'!$B$34:$C$41,2,FALSE),FALSE)))</f>
        <v>0</v>
      </c>
      <c r="P1409" s="332">
        <f t="shared" si="65"/>
        <v>0</v>
      </c>
      <c r="Q1409" s="333"/>
      <c r="S1409" s="334">
        <f t="shared" si="66"/>
        <v>1452</v>
      </c>
    </row>
    <row r="1410" spans="1:19" ht="14.1" customHeight="1">
      <c r="A1410" s="74">
        <v>1410</v>
      </c>
      <c r="B1410" s="300" t="s">
        <v>35</v>
      </c>
      <c r="C1410" s="300" t="s">
        <v>1381</v>
      </c>
      <c r="D1410" s="86"/>
      <c r="E1410" s="256" t="s">
        <v>1488</v>
      </c>
      <c r="F1410" s="86" t="s">
        <v>122</v>
      </c>
      <c r="G1410" s="86" t="s">
        <v>59</v>
      </c>
      <c r="H1410" s="70" t="s">
        <v>113</v>
      </c>
      <c r="I1410" s="249">
        <v>41.71</v>
      </c>
      <c r="J1410" s="331">
        <f t="shared" si="64"/>
        <v>200</v>
      </c>
      <c r="K1410" s="260">
        <v>200</v>
      </c>
      <c r="L1410" s="260"/>
      <c r="M1410" s="259" t="e">
        <f>IF(K1410="nio",0,IF(K1410&gt;0,K1410*I1410/O1410,0))*VLOOKUP(B1410,'2-Kosten per locatie'!$A$14:$C$21,3,FALSE)</f>
        <v>#DIV/0!</v>
      </c>
      <c r="N1410" s="259">
        <f>IF(L1410&gt;0,L1410*I1410/P1410,0)*VLOOKUP(B1410,'2-Kosten per locatie'!$A$14:$C$21,3,FALSE)</f>
        <v>0</v>
      </c>
      <c r="O1410" s="332">
        <f>IF(K1410="nio",0,IF(K1410&gt;0,VLOOKUP(G1410,'3-Productie normen'!A:L,VLOOKUP(K1410,'3-Productie normen'!$B$34:$C$41,2,FALSE),FALSE)))</f>
        <v>0</v>
      </c>
      <c r="P1410" s="332">
        <f t="shared" si="65"/>
        <v>0</v>
      </c>
      <c r="Q1410" s="333"/>
      <c r="S1410" s="334">
        <f t="shared" si="66"/>
        <v>8342</v>
      </c>
    </row>
    <row r="1411" spans="1:19" ht="14.1" customHeight="1">
      <c r="A1411" s="74">
        <v>1411</v>
      </c>
      <c r="B1411" s="300" t="s">
        <v>35</v>
      </c>
      <c r="C1411" s="300" t="s">
        <v>1381</v>
      </c>
      <c r="D1411" s="86"/>
      <c r="E1411" s="256" t="s">
        <v>1489</v>
      </c>
      <c r="F1411" s="86" t="s">
        <v>117</v>
      </c>
      <c r="G1411" s="86" t="s">
        <v>58</v>
      </c>
      <c r="H1411" s="70" t="s">
        <v>113</v>
      </c>
      <c r="I1411" s="249">
        <v>7.25</v>
      </c>
      <c r="J1411" s="331">
        <f t="shared" si="64"/>
        <v>200</v>
      </c>
      <c r="K1411" s="260">
        <v>200</v>
      </c>
      <c r="L1411" s="260"/>
      <c r="M1411" s="259" t="e">
        <f>IF(K1411="nio",0,IF(K1411&gt;0,K1411*I1411/O1411,0))*VLOOKUP(B1411,'2-Kosten per locatie'!$A$14:$C$21,3,FALSE)</f>
        <v>#DIV/0!</v>
      </c>
      <c r="N1411" s="259">
        <f>IF(L1411&gt;0,L1411*I1411/P1411,0)*VLOOKUP(B1411,'2-Kosten per locatie'!$A$14:$C$21,3,FALSE)</f>
        <v>0</v>
      </c>
      <c r="O1411" s="332">
        <f>IF(K1411="nio",0,IF(K1411&gt;0,VLOOKUP(G1411,'3-Productie normen'!A:L,VLOOKUP(K1411,'3-Productie normen'!$B$34:$C$41,2,FALSE),FALSE)))</f>
        <v>0</v>
      </c>
      <c r="P1411" s="332">
        <f t="shared" si="65"/>
        <v>0</v>
      </c>
      <c r="Q1411" s="333"/>
      <c r="S1411" s="334">
        <f t="shared" si="66"/>
        <v>1450</v>
      </c>
    </row>
    <row r="1412" spans="1:19" ht="14.1" customHeight="1">
      <c r="A1412" s="74">
        <v>1412</v>
      </c>
      <c r="B1412" s="300" t="s">
        <v>35</v>
      </c>
      <c r="C1412" s="300" t="s">
        <v>1381</v>
      </c>
      <c r="D1412" s="86"/>
      <c r="E1412" s="256" t="s">
        <v>1490</v>
      </c>
      <c r="F1412" s="86" t="s">
        <v>117</v>
      </c>
      <c r="G1412" s="86" t="s">
        <v>58</v>
      </c>
      <c r="H1412" s="70" t="s">
        <v>113</v>
      </c>
      <c r="I1412" s="249">
        <v>6.56</v>
      </c>
      <c r="J1412" s="331">
        <f t="shared" si="64"/>
        <v>200</v>
      </c>
      <c r="K1412" s="260">
        <v>200</v>
      </c>
      <c r="L1412" s="260"/>
      <c r="M1412" s="259" t="e">
        <f>IF(K1412="nio",0,IF(K1412&gt;0,K1412*I1412/O1412,0))*VLOOKUP(B1412,'2-Kosten per locatie'!$A$14:$C$21,3,FALSE)</f>
        <v>#DIV/0!</v>
      </c>
      <c r="N1412" s="259">
        <f>IF(L1412&gt;0,L1412*I1412/P1412,0)*VLOOKUP(B1412,'2-Kosten per locatie'!$A$14:$C$21,3,FALSE)</f>
        <v>0</v>
      </c>
      <c r="O1412" s="332">
        <f>IF(K1412="nio",0,IF(K1412&gt;0,VLOOKUP(G1412,'3-Productie normen'!A:L,VLOOKUP(K1412,'3-Productie normen'!$B$34:$C$41,2,FALSE),FALSE)))</f>
        <v>0</v>
      </c>
      <c r="P1412" s="332">
        <f t="shared" si="65"/>
        <v>0</v>
      </c>
      <c r="Q1412" s="333"/>
      <c r="S1412" s="334">
        <f t="shared" si="66"/>
        <v>1312</v>
      </c>
    </row>
    <row r="1413" spans="1:19" ht="14.1" customHeight="1">
      <c r="A1413" s="74">
        <v>1413</v>
      </c>
      <c r="B1413" s="300" t="s">
        <v>35</v>
      </c>
      <c r="C1413" s="300" t="s">
        <v>1381</v>
      </c>
      <c r="D1413" s="86"/>
      <c r="E1413" s="256" t="s">
        <v>1491</v>
      </c>
      <c r="F1413" s="86" t="s">
        <v>267</v>
      </c>
      <c r="G1413" s="86" t="s">
        <v>76</v>
      </c>
      <c r="H1413" s="70" t="s">
        <v>113</v>
      </c>
      <c r="I1413" s="249">
        <v>20.61</v>
      </c>
      <c r="J1413" s="331">
        <f t="shared" si="64"/>
        <v>0</v>
      </c>
      <c r="K1413" s="260" t="s">
        <v>120</v>
      </c>
      <c r="L1413" s="260"/>
      <c r="M1413" s="259">
        <f>IF(K1413="nio",0,IF(K1413&gt;0,K1413*I1413/O1413,0))*VLOOKUP(B1413,'2-Kosten per locatie'!$A$14:$C$21,3,FALSE)</f>
        <v>0</v>
      </c>
      <c r="N1413" s="259">
        <f>IF(L1413&gt;0,L1413*I1413/P1413,0)*VLOOKUP(B1413,'2-Kosten per locatie'!$A$14:$C$21,3,FALSE)</f>
        <v>0</v>
      </c>
      <c r="O1413" s="332">
        <f>IF(K1413="nio",0,IF(K1413&gt;0,VLOOKUP(G1413,'3-Productie normen'!A:L,VLOOKUP(K1413,'3-Productie normen'!$B$34:$C$41,2,FALSE),FALSE)))</f>
        <v>0</v>
      </c>
      <c r="P1413" s="332">
        <f t="shared" si="65"/>
        <v>0</v>
      </c>
      <c r="Q1413" s="333"/>
      <c r="S1413" s="334">
        <f t="shared" si="66"/>
        <v>0</v>
      </c>
    </row>
    <row r="1414" spans="1:19" ht="14.1" customHeight="1">
      <c r="A1414" s="74">
        <v>1414</v>
      </c>
      <c r="B1414" s="300" t="s">
        <v>35</v>
      </c>
      <c r="C1414" s="300" t="s">
        <v>1381</v>
      </c>
      <c r="D1414" s="86"/>
      <c r="E1414" s="256" t="s">
        <v>1492</v>
      </c>
      <c r="F1414" s="86" t="s">
        <v>112</v>
      </c>
      <c r="G1414" s="86" t="s">
        <v>58</v>
      </c>
      <c r="H1414" s="70" t="s">
        <v>113</v>
      </c>
      <c r="I1414" s="249">
        <v>15.39</v>
      </c>
      <c r="J1414" s="331">
        <f t="shared" si="64"/>
        <v>200</v>
      </c>
      <c r="K1414" s="260">
        <v>200</v>
      </c>
      <c r="L1414" s="260"/>
      <c r="M1414" s="259" t="e">
        <f>IF(K1414="nio",0,IF(K1414&gt;0,K1414*I1414/O1414,0))*VLOOKUP(B1414,'2-Kosten per locatie'!$A$14:$C$21,3,FALSE)</f>
        <v>#DIV/0!</v>
      </c>
      <c r="N1414" s="259">
        <f>IF(L1414&gt;0,L1414*I1414/P1414,0)*VLOOKUP(B1414,'2-Kosten per locatie'!$A$14:$C$21,3,FALSE)</f>
        <v>0</v>
      </c>
      <c r="O1414" s="332">
        <f>IF(K1414="nio",0,IF(K1414&gt;0,VLOOKUP(G1414,'3-Productie normen'!A:L,VLOOKUP(K1414,'3-Productie normen'!$B$34:$C$41,2,FALSE),FALSE)))</f>
        <v>0</v>
      </c>
      <c r="P1414" s="332">
        <f t="shared" si="65"/>
        <v>0</v>
      </c>
      <c r="Q1414" s="333"/>
      <c r="S1414" s="334">
        <f t="shared" si="66"/>
        <v>3078</v>
      </c>
    </row>
    <row r="1415" spans="1:19" ht="14.1" customHeight="1">
      <c r="A1415" s="74">
        <v>1415</v>
      </c>
      <c r="B1415" s="300" t="s">
        <v>35</v>
      </c>
      <c r="C1415" s="300" t="s">
        <v>1381</v>
      </c>
      <c r="D1415" s="86"/>
      <c r="E1415" s="256" t="s">
        <v>1493</v>
      </c>
      <c r="F1415" s="86" t="s">
        <v>185</v>
      </c>
      <c r="G1415" s="86" t="s">
        <v>74</v>
      </c>
      <c r="H1415" s="70" t="s">
        <v>113</v>
      </c>
      <c r="I1415" s="249">
        <v>54.08</v>
      </c>
      <c r="J1415" s="331">
        <f t="shared" si="64"/>
        <v>0</v>
      </c>
      <c r="K1415" s="260" t="s">
        <v>120</v>
      </c>
      <c r="L1415" s="260"/>
      <c r="M1415" s="259">
        <f>IF(K1415="nio",0,IF(K1415&gt;0,K1415*I1415/O1415,0))*VLOOKUP(B1415,'2-Kosten per locatie'!$A$14:$C$21,3,FALSE)</f>
        <v>0</v>
      </c>
      <c r="N1415" s="259">
        <f>IF(L1415&gt;0,L1415*I1415/P1415,0)*VLOOKUP(B1415,'2-Kosten per locatie'!$A$14:$C$21,3,FALSE)</f>
        <v>0</v>
      </c>
      <c r="O1415" s="332">
        <f>IF(K1415="nio",0,IF(K1415&gt;0,VLOOKUP(G1415,'3-Productie normen'!A:L,VLOOKUP(K1415,'3-Productie normen'!$B$34:$C$41,2,FALSE),FALSE)))</f>
        <v>0</v>
      </c>
      <c r="P1415" s="332">
        <f t="shared" si="65"/>
        <v>0</v>
      </c>
      <c r="Q1415" s="333"/>
      <c r="S1415" s="334">
        <f t="shared" si="66"/>
        <v>0</v>
      </c>
    </row>
    <row r="1416" spans="1:19" ht="14.1" customHeight="1">
      <c r="A1416" s="74">
        <v>1416</v>
      </c>
      <c r="B1416" s="300" t="s">
        <v>35</v>
      </c>
      <c r="C1416" s="300" t="s">
        <v>1381</v>
      </c>
      <c r="D1416" s="86"/>
      <c r="E1416" s="256" t="s">
        <v>1494</v>
      </c>
      <c r="F1416" s="86" t="s">
        <v>185</v>
      </c>
      <c r="G1416" s="86" t="s">
        <v>74</v>
      </c>
      <c r="H1416" s="70" t="s">
        <v>113</v>
      </c>
      <c r="I1416" s="249">
        <v>33.83</v>
      </c>
      <c r="J1416" s="331">
        <f t="shared" si="64"/>
        <v>0</v>
      </c>
      <c r="K1416" s="260" t="s">
        <v>120</v>
      </c>
      <c r="L1416" s="260"/>
      <c r="M1416" s="259">
        <f>IF(K1416="nio",0,IF(K1416&gt;0,K1416*I1416/O1416,0))*VLOOKUP(B1416,'2-Kosten per locatie'!$A$14:$C$21,3,FALSE)</f>
        <v>0</v>
      </c>
      <c r="N1416" s="259">
        <f>IF(L1416&gt;0,L1416*I1416/P1416,0)*VLOOKUP(B1416,'2-Kosten per locatie'!$A$14:$C$21,3,FALSE)</f>
        <v>0</v>
      </c>
      <c r="O1416" s="332">
        <f>IF(K1416="nio",0,IF(K1416&gt;0,VLOOKUP(G1416,'3-Productie normen'!A:L,VLOOKUP(K1416,'3-Productie normen'!$B$34:$C$41,2,FALSE),FALSE)))</f>
        <v>0</v>
      </c>
      <c r="P1416" s="332">
        <f t="shared" si="65"/>
        <v>0</v>
      </c>
      <c r="Q1416" s="333"/>
      <c r="S1416" s="334">
        <f t="shared" si="66"/>
        <v>0</v>
      </c>
    </row>
    <row r="1417" spans="1:19" ht="14.1" customHeight="1">
      <c r="A1417" s="74">
        <v>1417</v>
      </c>
      <c r="B1417" s="300" t="s">
        <v>35</v>
      </c>
      <c r="C1417" s="300" t="s">
        <v>1381</v>
      </c>
      <c r="D1417" s="86"/>
      <c r="E1417" s="256" t="s">
        <v>1495</v>
      </c>
      <c r="F1417" s="86" t="s">
        <v>122</v>
      </c>
      <c r="G1417" s="86" t="s">
        <v>59</v>
      </c>
      <c r="H1417" s="70" t="s">
        <v>113</v>
      </c>
      <c r="I1417" s="249">
        <v>21.77</v>
      </c>
      <c r="J1417" s="331">
        <f t="shared" si="64"/>
        <v>200</v>
      </c>
      <c r="K1417" s="260">
        <v>200</v>
      </c>
      <c r="L1417" s="260"/>
      <c r="M1417" s="259" t="e">
        <f>IF(K1417="nio",0,IF(K1417&gt;0,K1417*I1417/O1417,0))*VLOOKUP(B1417,'2-Kosten per locatie'!$A$14:$C$21,3,FALSE)</f>
        <v>#DIV/0!</v>
      </c>
      <c r="N1417" s="259">
        <f>IF(L1417&gt;0,L1417*I1417/P1417,0)*VLOOKUP(B1417,'2-Kosten per locatie'!$A$14:$C$21,3,FALSE)</f>
        <v>0</v>
      </c>
      <c r="O1417" s="332">
        <f>IF(K1417="nio",0,IF(K1417&gt;0,VLOOKUP(G1417,'3-Productie normen'!A:L,VLOOKUP(K1417,'3-Productie normen'!$B$34:$C$41,2,FALSE),FALSE)))</f>
        <v>0</v>
      </c>
      <c r="P1417" s="332">
        <f t="shared" si="65"/>
        <v>0</v>
      </c>
      <c r="Q1417" s="333"/>
      <c r="S1417" s="334">
        <f t="shared" si="66"/>
        <v>4354</v>
      </c>
    </row>
    <row r="1418" spans="1:19" ht="14.1" customHeight="1">
      <c r="A1418" s="74">
        <v>1418</v>
      </c>
      <c r="B1418" s="300" t="s">
        <v>35</v>
      </c>
      <c r="C1418" s="300" t="s">
        <v>1381</v>
      </c>
      <c r="D1418" s="86"/>
      <c r="E1418" s="256" t="s">
        <v>1496</v>
      </c>
      <c r="F1418" s="86" t="s">
        <v>1497</v>
      </c>
      <c r="G1418" s="86" t="s">
        <v>72</v>
      </c>
      <c r="H1418" s="70" t="s">
        <v>113</v>
      </c>
      <c r="I1418" s="249">
        <v>4.12</v>
      </c>
      <c r="J1418" s="331">
        <f t="shared" ref="J1418:J1481" si="67">SUM(K1418:L1418)</f>
        <v>200</v>
      </c>
      <c r="K1418" s="260">
        <v>200</v>
      </c>
      <c r="L1418" s="260"/>
      <c r="M1418" s="259" t="e">
        <f>IF(K1418="nio",0,IF(K1418&gt;0,K1418*I1418/O1418,0))*VLOOKUP(B1418,'2-Kosten per locatie'!$A$14:$C$21,3,FALSE)</f>
        <v>#DIV/0!</v>
      </c>
      <c r="N1418" s="259">
        <f>IF(L1418&gt;0,L1418*I1418/P1418,0)*VLOOKUP(B1418,'2-Kosten per locatie'!$A$14:$C$21,3,FALSE)</f>
        <v>0</v>
      </c>
      <c r="O1418" s="332">
        <f>IF(K1418="nio",0,IF(K1418&gt;0,VLOOKUP(G1418,'3-Productie normen'!A:L,VLOOKUP(K1418,'3-Productie normen'!$B$34:$C$41,2,FALSE),FALSE)))</f>
        <v>0</v>
      </c>
      <c r="P1418" s="332">
        <f t="shared" ref="P1418:P1481" si="68">IF(L1418&gt;0,O1418*$P$8,0)</f>
        <v>0</v>
      </c>
      <c r="Q1418" s="333"/>
      <c r="S1418" s="334">
        <f t="shared" si="66"/>
        <v>824</v>
      </c>
    </row>
    <row r="1419" spans="1:19" ht="14.1" customHeight="1">
      <c r="A1419" s="74">
        <v>1419</v>
      </c>
      <c r="B1419" s="300" t="s">
        <v>35</v>
      </c>
      <c r="C1419" s="300" t="s">
        <v>1381</v>
      </c>
      <c r="D1419" s="86"/>
      <c r="E1419" s="256" t="s">
        <v>1498</v>
      </c>
      <c r="F1419" s="86" t="s">
        <v>1418</v>
      </c>
      <c r="G1419" s="86" t="s">
        <v>61</v>
      </c>
      <c r="H1419" s="86" t="s">
        <v>145</v>
      </c>
      <c r="I1419" s="249">
        <v>18.79</v>
      </c>
      <c r="J1419" s="331">
        <f t="shared" si="67"/>
        <v>400</v>
      </c>
      <c r="K1419" s="260">
        <v>200</v>
      </c>
      <c r="L1419" s="260">
        <v>200</v>
      </c>
      <c r="M1419" s="259" t="e">
        <f>IF(K1419="nio",0,IF(K1419&gt;0,K1419*I1419/O1419,0))*VLOOKUP(B1419,'2-Kosten per locatie'!$A$14:$C$21,3,FALSE)</f>
        <v>#DIV/0!</v>
      </c>
      <c r="N1419" s="259" t="e">
        <f>IF(L1419&gt;0,L1419*I1419/P1419,0)*VLOOKUP(B1419,'2-Kosten per locatie'!$A$14:$C$21,3,FALSE)</f>
        <v>#DIV/0!</v>
      </c>
      <c r="O1419" s="332">
        <f>IF(K1419="nio",0,IF(K1419&gt;0,VLOOKUP(G1419,'3-Productie normen'!A:L,VLOOKUP(K1419,'3-Productie normen'!$B$34:$C$41,2,FALSE),FALSE)))</f>
        <v>0</v>
      </c>
      <c r="P1419" s="332">
        <f t="shared" si="68"/>
        <v>0</v>
      </c>
      <c r="Q1419" s="333"/>
      <c r="S1419" s="334">
        <f t="shared" si="66"/>
        <v>7516</v>
      </c>
    </row>
    <row r="1420" spans="1:19" ht="14.1" customHeight="1">
      <c r="A1420" s="74">
        <v>1420</v>
      </c>
      <c r="B1420" s="300" t="s">
        <v>35</v>
      </c>
      <c r="C1420" s="300" t="s">
        <v>1381</v>
      </c>
      <c r="D1420" s="86"/>
      <c r="E1420" s="256" t="s">
        <v>1499</v>
      </c>
      <c r="F1420" s="86" t="s">
        <v>1500</v>
      </c>
      <c r="G1420" s="86" t="s">
        <v>74</v>
      </c>
      <c r="H1420" s="70" t="s">
        <v>113</v>
      </c>
      <c r="I1420" s="249">
        <v>1.55</v>
      </c>
      <c r="J1420" s="331">
        <f t="shared" si="67"/>
        <v>0</v>
      </c>
      <c r="K1420" s="260" t="s">
        <v>120</v>
      </c>
      <c r="L1420" s="260"/>
      <c r="M1420" s="259">
        <f>IF(K1420="nio",0,IF(K1420&gt;0,K1420*I1420/O1420,0))*VLOOKUP(B1420,'2-Kosten per locatie'!$A$14:$C$21,3,FALSE)</f>
        <v>0</v>
      </c>
      <c r="N1420" s="259">
        <f>IF(L1420&gt;0,L1420*I1420/P1420,0)*VLOOKUP(B1420,'2-Kosten per locatie'!$A$14:$C$21,3,FALSE)</f>
        <v>0</v>
      </c>
      <c r="O1420" s="332">
        <f>IF(K1420="nio",0,IF(K1420&gt;0,VLOOKUP(G1420,'3-Productie normen'!A:L,VLOOKUP(K1420,'3-Productie normen'!$B$34:$C$41,2,FALSE),FALSE)))</f>
        <v>0</v>
      </c>
      <c r="P1420" s="332">
        <f t="shared" si="68"/>
        <v>0</v>
      </c>
      <c r="Q1420" s="333"/>
      <c r="S1420" s="334">
        <f t="shared" si="66"/>
        <v>0</v>
      </c>
    </row>
    <row r="1421" spans="1:19" ht="14.1" customHeight="1">
      <c r="A1421" s="74">
        <v>1421</v>
      </c>
      <c r="B1421" s="300" t="s">
        <v>35</v>
      </c>
      <c r="C1421" s="300" t="s">
        <v>1381</v>
      </c>
      <c r="D1421" s="86"/>
      <c r="E1421" s="256" t="s">
        <v>1501</v>
      </c>
      <c r="F1421" s="86" t="s">
        <v>112</v>
      </c>
      <c r="G1421" s="86" t="s">
        <v>58</v>
      </c>
      <c r="H1421" s="70" t="s">
        <v>113</v>
      </c>
      <c r="I1421" s="249">
        <v>15.39</v>
      </c>
      <c r="J1421" s="331">
        <f t="shared" si="67"/>
        <v>200</v>
      </c>
      <c r="K1421" s="260">
        <v>200</v>
      </c>
      <c r="L1421" s="260"/>
      <c r="M1421" s="259" t="e">
        <f>IF(K1421="nio",0,IF(K1421&gt;0,K1421*I1421/O1421,0))*VLOOKUP(B1421,'2-Kosten per locatie'!$A$14:$C$21,3,FALSE)</f>
        <v>#DIV/0!</v>
      </c>
      <c r="N1421" s="259">
        <f>IF(L1421&gt;0,L1421*I1421/P1421,0)*VLOOKUP(B1421,'2-Kosten per locatie'!$A$14:$C$21,3,FALSE)</f>
        <v>0</v>
      </c>
      <c r="O1421" s="332">
        <f>IF(K1421="nio",0,IF(K1421&gt;0,VLOOKUP(G1421,'3-Productie normen'!A:L,VLOOKUP(K1421,'3-Productie normen'!$B$34:$C$41,2,FALSE),FALSE)))</f>
        <v>0</v>
      </c>
      <c r="P1421" s="332">
        <f t="shared" si="68"/>
        <v>0</v>
      </c>
      <c r="Q1421" s="333"/>
      <c r="S1421" s="334">
        <f t="shared" si="66"/>
        <v>3078</v>
      </c>
    </row>
    <row r="1422" spans="1:19" ht="14.1" customHeight="1">
      <c r="A1422" s="74">
        <v>1422</v>
      </c>
      <c r="B1422" s="300" t="s">
        <v>35</v>
      </c>
      <c r="C1422" s="300" t="s">
        <v>1381</v>
      </c>
      <c r="D1422" s="86"/>
      <c r="E1422" s="256" t="s">
        <v>1502</v>
      </c>
      <c r="F1422" s="86" t="s">
        <v>1503</v>
      </c>
      <c r="G1422" s="86" t="s">
        <v>72</v>
      </c>
      <c r="H1422" s="70" t="s">
        <v>113</v>
      </c>
      <c r="I1422" s="249">
        <v>11.16</v>
      </c>
      <c r="J1422" s="331">
        <f t="shared" si="67"/>
        <v>200</v>
      </c>
      <c r="K1422" s="260">
        <v>200</v>
      </c>
      <c r="L1422" s="260"/>
      <c r="M1422" s="259" t="e">
        <f>IF(K1422="nio",0,IF(K1422&gt;0,K1422*I1422/O1422,0))*VLOOKUP(B1422,'2-Kosten per locatie'!$A$14:$C$21,3,FALSE)</f>
        <v>#DIV/0!</v>
      </c>
      <c r="N1422" s="259">
        <f>IF(L1422&gt;0,L1422*I1422/P1422,0)*VLOOKUP(B1422,'2-Kosten per locatie'!$A$14:$C$21,3,FALSE)</f>
        <v>0</v>
      </c>
      <c r="O1422" s="332">
        <f>IF(K1422="nio",0,IF(K1422&gt;0,VLOOKUP(G1422,'3-Productie normen'!A:L,VLOOKUP(K1422,'3-Productie normen'!$B$34:$C$41,2,FALSE),FALSE)))</f>
        <v>0</v>
      </c>
      <c r="P1422" s="332">
        <f t="shared" si="68"/>
        <v>0</v>
      </c>
      <c r="Q1422" s="333"/>
      <c r="S1422" s="334">
        <f t="shared" si="66"/>
        <v>2232</v>
      </c>
    </row>
    <row r="1423" spans="1:19" ht="14.1" customHeight="1">
      <c r="A1423" s="74">
        <v>1423</v>
      </c>
      <c r="B1423" s="300" t="s">
        <v>35</v>
      </c>
      <c r="C1423" s="300" t="s">
        <v>1381</v>
      </c>
      <c r="D1423" s="86"/>
      <c r="E1423" s="256" t="s">
        <v>1504</v>
      </c>
      <c r="F1423" s="86" t="s">
        <v>1505</v>
      </c>
      <c r="G1423" s="86" t="s">
        <v>72</v>
      </c>
      <c r="H1423" s="70" t="s">
        <v>113</v>
      </c>
      <c r="I1423" s="249">
        <v>11.52</v>
      </c>
      <c r="J1423" s="331">
        <f t="shared" si="67"/>
        <v>200</v>
      </c>
      <c r="K1423" s="260">
        <v>200</v>
      </c>
      <c r="L1423" s="260"/>
      <c r="M1423" s="259" t="e">
        <f>IF(K1423="nio",0,IF(K1423&gt;0,K1423*I1423/O1423,0))*VLOOKUP(B1423,'2-Kosten per locatie'!$A$14:$C$21,3,FALSE)</f>
        <v>#DIV/0!</v>
      </c>
      <c r="N1423" s="259">
        <f>IF(L1423&gt;0,L1423*I1423/P1423,0)*VLOOKUP(B1423,'2-Kosten per locatie'!$A$14:$C$21,3,FALSE)</f>
        <v>0</v>
      </c>
      <c r="O1423" s="332">
        <f>IF(K1423="nio",0,IF(K1423&gt;0,VLOOKUP(G1423,'3-Productie normen'!A:L,VLOOKUP(K1423,'3-Productie normen'!$B$34:$C$41,2,FALSE),FALSE)))</f>
        <v>0</v>
      </c>
      <c r="P1423" s="332">
        <f t="shared" si="68"/>
        <v>0</v>
      </c>
      <c r="Q1423" s="333"/>
      <c r="S1423" s="334">
        <f t="shared" si="66"/>
        <v>2304</v>
      </c>
    </row>
    <row r="1424" spans="1:19" ht="14.1" customHeight="1">
      <c r="A1424" s="74">
        <v>1424</v>
      </c>
      <c r="B1424" s="300" t="s">
        <v>35</v>
      </c>
      <c r="C1424" s="300" t="s">
        <v>1381</v>
      </c>
      <c r="D1424" s="86"/>
      <c r="E1424" s="256" t="s">
        <v>1506</v>
      </c>
      <c r="F1424" s="86" t="s">
        <v>1507</v>
      </c>
      <c r="G1424" s="86" t="s">
        <v>74</v>
      </c>
      <c r="H1424" s="70" t="s">
        <v>113</v>
      </c>
      <c r="I1424" s="249">
        <v>36.92</v>
      </c>
      <c r="J1424" s="331">
        <f t="shared" si="67"/>
        <v>0</v>
      </c>
      <c r="K1424" s="260" t="s">
        <v>120</v>
      </c>
      <c r="L1424" s="260"/>
      <c r="M1424" s="259">
        <f>IF(K1424="nio",0,IF(K1424&gt;0,K1424*I1424/O1424,0))*VLOOKUP(B1424,'2-Kosten per locatie'!$A$14:$C$21,3,FALSE)</f>
        <v>0</v>
      </c>
      <c r="N1424" s="259">
        <f>IF(L1424&gt;0,L1424*I1424/P1424,0)*VLOOKUP(B1424,'2-Kosten per locatie'!$A$14:$C$21,3,FALSE)</f>
        <v>0</v>
      </c>
      <c r="O1424" s="332">
        <f>IF(K1424="nio",0,IF(K1424&gt;0,VLOOKUP(G1424,'3-Productie normen'!A:L,VLOOKUP(K1424,'3-Productie normen'!$B$34:$C$41,2,FALSE),FALSE)))</f>
        <v>0</v>
      </c>
      <c r="P1424" s="332">
        <f t="shared" si="68"/>
        <v>0</v>
      </c>
      <c r="Q1424" s="333"/>
      <c r="S1424" s="334">
        <f t="shared" si="66"/>
        <v>0</v>
      </c>
    </row>
    <row r="1425" spans="1:19" ht="14.1" customHeight="1">
      <c r="A1425" s="74">
        <v>1425</v>
      </c>
      <c r="B1425" s="300" t="s">
        <v>35</v>
      </c>
      <c r="C1425" s="300" t="s">
        <v>1381</v>
      </c>
      <c r="D1425" s="86"/>
      <c r="E1425" s="256" t="s">
        <v>1508</v>
      </c>
      <c r="F1425" s="86" t="s">
        <v>122</v>
      </c>
      <c r="G1425" s="86" t="s">
        <v>59</v>
      </c>
      <c r="H1425" s="70" t="s">
        <v>113</v>
      </c>
      <c r="I1425" s="249">
        <v>44.58</v>
      </c>
      <c r="J1425" s="331">
        <f t="shared" si="67"/>
        <v>200</v>
      </c>
      <c r="K1425" s="260">
        <v>200</v>
      </c>
      <c r="L1425" s="260"/>
      <c r="M1425" s="259" t="e">
        <f>IF(K1425="nio",0,IF(K1425&gt;0,K1425*I1425/O1425,0))*VLOOKUP(B1425,'2-Kosten per locatie'!$A$14:$C$21,3,FALSE)</f>
        <v>#DIV/0!</v>
      </c>
      <c r="N1425" s="259">
        <f>IF(L1425&gt;0,L1425*I1425/P1425,0)*VLOOKUP(B1425,'2-Kosten per locatie'!$A$14:$C$21,3,FALSE)</f>
        <v>0</v>
      </c>
      <c r="O1425" s="332">
        <f>IF(K1425="nio",0,IF(K1425&gt;0,VLOOKUP(G1425,'3-Productie normen'!A:L,VLOOKUP(K1425,'3-Productie normen'!$B$34:$C$41,2,FALSE),FALSE)))</f>
        <v>0</v>
      </c>
      <c r="P1425" s="332">
        <f t="shared" si="68"/>
        <v>0</v>
      </c>
      <c r="Q1425" s="333"/>
      <c r="S1425" s="334">
        <f t="shared" si="66"/>
        <v>8916</v>
      </c>
    </row>
    <row r="1426" spans="1:19" ht="14.1" customHeight="1">
      <c r="A1426" s="74">
        <v>1426</v>
      </c>
      <c r="B1426" s="300" t="s">
        <v>35</v>
      </c>
      <c r="C1426" s="300" t="s">
        <v>1381</v>
      </c>
      <c r="D1426" s="86"/>
      <c r="E1426" s="256" t="s">
        <v>1509</v>
      </c>
      <c r="F1426" s="86" t="s">
        <v>267</v>
      </c>
      <c r="G1426" s="86" t="s">
        <v>76</v>
      </c>
      <c r="H1426" s="70" t="s">
        <v>113</v>
      </c>
      <c r="I1426" s="249">
        <v>19.989999999999998</v>
      </c>
      <c r="J1426" s="331">
        <f t="shared" si="67"/>
        <v>0</v>
      </c>
      <c r="K1426" s="260" t="s">
        <v>120</v>
      </c>
      <c r="L1426" s="260"/>
      <c r="M1426" s="259">
        <f>IF(K1426="nio",0,IF(K1426&gt;0,K1426*I1426/O1426,0))*VLOOKUP(B1426,'2-Kosten per locatie'!$A$14:$C$21,3,FALSE)</f>
        <v>0</v>
      </c>
      <c r="N1426" s="259">
        <f>IF(L1426&gt;0,L1426*I1426/P1426,0)*VLOOKUP(B1426,'2-Kosten per locatie'!$A$14:$C$21,3,FALSE)</f>
        <v>0</v>
      </c>
      <c r="O1426" s="332">
        <f>IF(K1426="nio",0,IF(K1426&gt;0,VLOOKUP(G1426,'3-Productie normen'!A:L,VLOOKUP(K1426,'3-Productie normen'!$B$34:$C$41,2,FALSE),FALSE)))</f>
        <v>0</v>
      </c>
      <c r="P1426" s="332">
        <f t="shared" si="68"/>
        <v>0</v>
      </c>
      <c r="Q1426" s="333"/>
      <c r="S1426" s="334">
        <f t="shared" si="66"/>
        <v>0</v>
      </c>
    </row>
    <row r="1427" spans="1:19" ht="14.1" customHeight="1">
      <c r="A1427" s="74">
        <v>1427</v>
      </c>
      <c r="B1427" s="300" t="s">
        <v>35</v>
      </c>
      <c r="C1427" s="300" t="s">
        <v>1381</v>
      </c>
      <c r="D1427" s="86"/>
      <c r="E1427" s="256" t="s">
        <v>1510</v>
      </c>
      <c r="F1427" s="86" t="s">
        <v>1511</v>
      </c>
      <c r="G1427" s="86" t="s">
        <v>67</v>
      </c>
      <c r="H1427" s="86" t="s">
        <v>173</v>
      </c>
      <c r="I1427" s="249">
        <v>162.25</v>
      </c>
      <c r="J1427" s="331">
        <f t="shared" si="67"/>
        <v>120</v>
      </c>
      <c r="K1427" s="260">
        <v>120</v>
      </c>
      <c r="L1427" s="260"/>
      <c r="M1427" s="259" t="e">
        <f>IF(K1427="nio",0,IF(K1427&gt;0,K1427*I1427/O1427,0))*VLOOKUP(B1427,'2-Kosten per locatie'!$A$14:$C$21,3,FALSE)</f>
        <v>#DIV/0!</v>
      </c>
      <c r="N1427" s="259">
        <f>IF(L1427&gt;0,L1427*I1427/P1427,0)*VLOOKUP(B1427,'2-Kosten per locatie'!$A$14:$C$21,3,FALSE)</f>
        <v>0</v>
      </c>
      <c r="O1427" s="332">
        <f>IF(K1427="nio",0,IF(K1427&gt;0,VLOOKUP(G1427,'3-Productie normen'!A:L,VLOOKUP(K1427,'3-Productie normen'!$B$34:$C$41,2,FALSE),FALSE)))</f>
        <v>0</v>
      </c>
      <c r="P1427" s="332">
        <f t="shared" si="68"/>
        <v>0</v>
      </c>
      <c r="Q1427" s="333"/>
      <c r="S1427" s="334">
        <f t="shared" si="66"/>
        <v>19470</v>
      </c>
    </row>
    <row r="1428" spans="1:19" ht="14.1" customHeight="1">
      <c r="A1428" s="74">
        <v>1428</v>
      </c>
      <c r="B1428" s="300" t="s">
        <v>35</v>
      </c>
      <c r="C1428" s="300" t="s">
        <v>1381</v>
      </c>
      <c r="D1428" s="86"/>
      <c r="E1428" s="256" t="s">
        <v>1512</v>
      </c>
      <c r="F1428" s="86" t="s">
        <v>458</v>
      </c>
      <c r="G1428" s="86" t="s">
        <v>67</v>
      </c>
      <c r="H1428" s="86" t="s">
        <v>173</v>
      </c>
      <c r="I1428" s="249">
        <v>10.75</v>
      </c>
      <c r="J1428" s="331">
        <f t="shared" si="67"/>
        <v>120</v>
      </c>
      <c r="K1428" s="260">
        <v>120</v>
      </c>
      <c r="L1428" s="260"/>
      <c r="M1428" s="259" t="e">
        <f>IF(K1428="nio",0,IF(K1428&gt;0,K1428*I1428/O1428,0))*VLOOKUP(B1428,'2-Kosten per locatie'!$A$14:$C$21,3,FALSE)</f>
        <v>#DIV/0!</v>
      </c>
      <c r="N1428" s="259">
        <f>IF(L1428&gt;0,L1428*I1428/P1428,0)*VLOOKUP(B1428,'2-Kosten per locatie'!$A$14:$C$21,3,FALSE)</f>
        <v>0</v>
      </c>
      <c r="O1428" s="332">
        <f>IF(K1428="nio",0,IF(K1428&gt;0,VLOOKUP(G1428,'3-Productie normen'!A:L,VLOOKUP(K1428,'3-Productie normen'!$B$34:$C$41,2,FALSE),FALSE)))</f>
        <v>0</v>
      </c>
      <c r="P1428" s="332">
        <f t="shared" si="68"/>
        <v>0</v>
      </c>
      <c r="Q1428" s="333"/>
      <c r="S1428" s="334">
        <f t="shared" si="66"/>
        <v>1290</v>
      </c>
    </row>
    <row r="1429" spans="1:19" ht="14.1" customHeight="1">
      <c r="A1429" s="74">
        <v>1429</v>
      </c>
      <c r="B1429" s="300" t="s">
        <v>35</v>
      </c>
      <c r="C1429" s="300" t="s">
        <v>1381</v>
      </c>
      <c r="D1429" s="86"/>
      <c r="E1429" s="256" t="s">
        <v>1513</v>
      </c>
      <c r="F1429" s="86" t="s">
        <v>1500</v>
      </c>
      <c r="G1429" s="86" t="s">
        <v>74</v>
      </c>
      <c r="H1429" s="70" t="s">
        <v>113</v>
      </c>
      <c r="I1429" s="249">
        <v>0.76</v>
      </c>
      <c r="J1429" s="331">
        <f t="shared" si="67"/>
        <v>0</v>
      </c>
      <c r="K1429" s="260" t="s">
        <v>120</v>
      </c>
      <c r="L1429" s="260"/>
      <c r="M1429" s="259">
        <f>IF(K1429="nio",0,IF(K1429&gt;0,K1429*I1429/O1429,0))*VLOOKUP(B1429,'2-Kosten per locatie'!$A$14:$C$21,3,FALSE)</f>
        <v>0</v>
      </c>
      <c r="N1429" s="259">
        <f>IF(L1429&gt;0,L1429*I1429/P1429,0)*VLOOKUP(B1429,'2-Kosten per locatie'!$A$14:$C$21,3,FALSE)</f>
        <v>0</v>
      </c>
      <c r="O1429" s="332">
        <f>IF(K1429="nio",0,IF(K1429&gt;0,VLOOKUP(G1429,'3-Productie normen'!A:L,VLOOKUP(K1429,'3-Productie normen'!$B$34:$C$41,2,FALSE),FALSE)))</f>
        <v>0</v>
      </c>
      <c r="P1429" s="332">
        <f t="shared" si="68"/>
        <v>0</v>
      </c>
      <c r="Q1429" s="333"/>
      <c r="S1429" s="334">
        <f t="shared" si="66"/>
        <v>0</v>
      </c>
    </row>
    <row r="1430" spans="1:19" ht="14.1" customHeight="1">
      <c r="A1430" s="74">
        <v>1430</v>
      </c>
      <c r="B1430" s="300" t="s">
        <v>35</v>
      </c>
      <c r="C1430" s="300" t="s">
        <v>1381</v>
      </c>
      <c r="D1430" s="86"/>
      <c r="E1430" s="256" t="s">
        <v>1514</v>
      </c>
      <c r="F1430" s="86" t="s">
        <v>1515</v>
      </c>
      <c r="G1430" s="86" t="s">
        <v>67</v>
      </c>
      <c r="H1430" s="70" t="s">
        <v>113</v>
      </c>
      <c r="I1430" s="249">
        <v>71.209999999999994</v>
      </c>
      <c r="J1430" s="331">
        <f t="shared" si="67"/>
        <v>120</v>
      </c>
      <c r="K1430" s="260">
        <v>120</v>
      </c>
      <c r="L1430" s="260"/>
      <c r="M1430" s="259" t="e">
        <f>IF(K1430="nio",0,IF(K1430&gt;0,K1430*I1430/O1430,0))*VLOOKUP(B1430,'2-Kosten per locatie'!$A$14:$C$21,3,FALSE)</f>
        <v>#DIV/0!</v>
      </c>
      <c r="N1430" s="259">
        <f>IF(L1430&gt;0,L1430*I1430/P1430,0)*VLOOKUP(B1430,'2-Kosten per locatie'!$A$14:$C$21,3,FALSE)</f>
        <v>0</v>
      </c>
      <c r="O1430" s="332">
        <f>IF(K1430="nio",0,IF(K1430&gt;0,VLOOKUP(G1430,'3-Productie normen'!A:L,VLOOKUP(K1430,'3-Productie normen'!$B$34:$C$41,2,FALSE),FALSE)))</f>
        <v>0</v>
      </c>
      <c r="P1430" s="332">
        <f t="shared" si="68"/>
        <v>0</v>
      </c>
      <c r="Q1430" s="333"/>
      <c r="S1430" s="334">
        <f t="shared" si="66"/>
        <v>8545.1999999999989</v>
      </c>
    </row>
    <row r="1431" spans="1:19" ht="14.1" customHeight="1">
      <c r="A1431" s="74">
        <v>1431</v>
      </c>
      <c r="B1431" s="300" t="s">
        <v>35</v>
      </c>
      <c r="C1431" s="300" t="s">
        <v>1381</v>
      </c>
      <c r="D1431" s="86"/>
      <c r="E1431" s="256" t="s">
        <v>1516</v>
      </c>
      <c r="F1431" s="86" t="s">
        <v>460</v>
      </c>
      <c r="G1431" s="86" t="s">
        <v>74</v>
      </c>
      <c r="H1431" s="70" t="s">
        <v>113</v>
      </c>
      <c r="I1431" s="249">
        <v>5.41</v>
      </c>
      <c r="J1431" s="331">
        <f t="shared" si="67"/>
        <v>0</v>
      </c>
      <c r="K1431" s="260" t="s">
        <v>120</v>
      </c>
      <c r="L1431" s="260"/>
      <c r="M1431" s="259">
        <f>IF(K1431="nio",0,IF(K1431&gt;0,K1431*I1431/O1431,0))*VLOOKUP(B1431,'2-Kosten per locatie'!$A$14:$C$21,3,FALSE)</f>
        <v>0</v>
      </c>
      <c r="N1431" s="259">
        <f>IF(L1431&gt;0,L1431*I1431/P1431,0)*VLOOKUP(B1431,'2-Kosten per locatie'!$A$14:$C$21,3,FALSE)</f>
        <v>0</v>
      </c>
      <c r="O1431" s="332">
        <f>IF(K1431="nio",0,IF(K1431&gt;0,VLOOKUP(G1431,'3-Productie normen'!A:L,VLOOKUP(K1431,'3-Productie normen'!$B$34:$C$41,2,FALSE),FALSE)))</f>
        <v>0</v>
      </c>
      <c r="P1431" s="332">
        <f t="shared" si="68"/>
        <v>0</v>
      </c>
      <c r="Q1431" s="333"/>
      <c r="S1431" s="334">
        <f t="shared" si="66"/>
        <v>0</v>
      </c>
    </row>
    <row r="1432" spans="1:19" ht="14.1" customHeight="1">
      <c r="A1432" s="74">
        <v>1432</v>
      </c>
      <c r="B1432" s="300" t="s">
        <v>35</v>
      </c>
      <c r="C1432" s="300" t="s">
        <v>1381</v>
      </c>
      <c r="D1432" s="86"/>
      <c r="E1432" s="256" t="s">
        <v>1517</v>
      </c>
      <c r="F1432" s="86" t="s">
        <v>460</v>
      </c>
      <c r="G1432" s="86" t="s">
        <v>74</v>
      </c>
      <c r="H1432" s="70" t="s">
        <v>113</v>
      </c>
      <c r="I1432" s="249">
        <v>50.93</v>
      </c>
      <c r="J1432" s="331">
        <f t="shared" si="67"/>
        <v>0</v>
      </c>
      <c r="K1432" s="260" t="s">
        <v>120</v>
      </c>
      <c r="L1432" s="260"/>
      <c r="M1432" s="259">
        <f>IF(K1432="nio",0,IF(K1432&gt;0,K1432*I1432/O1432,0))*VLOOKUP(B1432,'2-Kosten per locatie'!$A$14:$C$21,3,FALSE)</f>
        <v>0</v>
      </c>
      <c r="N1432" s="259">
        <f>IF(L1432&gt;0,L1432*I1432/P1432,0)*VLOOKUP(B1432,'2-Kosten per locatie'!$A$14:$C$21,3,FALSE)</f>
        <v>0</v>
      </c>
      <c r="O1432" s="332">
        <f>IF(K1432="nio",0,IF(K1432&gt;0,VLOOKUP(G1432,'3-Productie normen'!A:L,VLOOKUP(K1432,'3-Productie normen'!$B$34:$C$41,2,FALSE),FALSE)))</f>
        <v>0</v>
      </c>
      <c r="P1432" s="332">
        <f t="shared" si="68"/>
        <v>0</v>
      </c>
      <c r="Q1432" s="333"/>
      <c r="S1432" s="334">
        <f t="shared" si="66"/>
        <v>0</v>
      </c>
    </row>
    <row r="1433" spans="1:19" ht="14.1" customHeight="1">
      <c r="A1433" s="74">
        <v>1433</v>
      </c>
      <c r="B1433" s="300" t="s">
        <v>35</v>
      </c>
      <c r="C1433" s="300" t="s">
        <v>1381</v>
      </c>
      <c r="D1433" s="86"/>
      <c r="E1433" s="256" t="s">
        <v>1518</v>
      </c>
      <c r="F1433" s="86" t="s">
        <v>888</v>
      </c>
      <c r="G1433" s="86" t="s">
        <v>70</v>
      </c>
      <c r="H1433" s="86" t="s">
        <v>110</v>
      </c>
      <c r="I1433" s="249">
        <v>5.03</v>
      </c>
      <c r="J1433" s="331">
        <f t="shared" si="67"/>
        <v>120</v>
      </c>
      <c r="K1433" s="260">
        <v>120</v>
      </c>
      <c r="L1433" s="260"/>
      <c r="M1433" s="259" t="e">
        <f>IF(K1433="nio",0,IF(K1433&gt;0,K1433*I1433/O1433,0))*VLOOKUP(B1433,'2-Kosten per locatie'!$A$14:$C$21,3,FALSE)</f>
        <v>#DIV/0!</v>
      </c>
      <c r="N1433" s="259">
        <f>IF(L1433&gt;0,L1433*I1433/P1433,0)*VLOOKUP(B1433,'2-Kosten per locatie'!$A$14:$C$21,3,FALSE)</f>
        <v>0</v>
      </c>
      <c r="O1433" s="332">
        <f>IF(K1433="nio",0,IF(K1433&gt;0,VLOOKUP(G1433,'3-Productie normen'!A:L,VLOOKUP(K1433,'3-Productie normen'!$B$34:$C$41,2,FALSE),FALSE)))</f>
        <v>0</v>
      </c>
      <c r="P1433" s="332">
        <f t="shared" si="68"/>
        <v>0</v>
      </c>
      <c r="Q1433" s="333"/>
      <c r="S1433" s="334">
        <f t="shared" si="66"/>
        <v>603.6</v>
      </c>
    </row>
    <row r="1434" spans="1:19" ht="14.1" customHeight="1">
      <c r="A1434" s="74">
        <v>1434</v>
      </c>
      <c r="B1434" s="300" t="s">
        <v>35</v>
      </c>
      <c r="C1434" s="300" t="s">
        <v>1381</v>
      </c>
      <c r="D1434" s="86"/>
      <c r="E1434" s="256" t="s">
        <v>1519</v>
      </c>
      <c r="F1434" s="86" t="s">
        <v>122</v>
      </c>
      <c r="G1434" s="86" t="s">
        <v>59</v>
      </c>
      <c r="H1434" s="70" t="s">
        <v>113</v>
      </c>
      <c r="I1434" s="249">
        <v>23.83</v>
      </c>
      <c r="J1434" s="331">
        <f t="shared" si="67"/>
        <v>200</v>
      </c>
      <c r="K1434" s="260">
        <v>200</v>
      </c>
      <c r="L1434" s="260"/>
      <c r="M1434" s="259" t="e">
        <f>IF(K1434="nio",0,IF(K1434&gt;0,K1434*I1434/O1434,0))*VLOOKUP(B1434,'2-Kosten per locatie'!$A$14:$C$21,3,FALSE)</f>
        <v>#DIV/0!</v>
      </c>
      <c r="N1434" s="259">
        <f>IF(L1434&gt;0,L1434*I1434/P1434,0)*VLOOKUP(B1434,'2-Kosten per locatie'!$A$14:$C$21,3,FALSE)</f>
        <v>0</v>
      </c>
      <c r="O1434" s="332">
        <f>IF(K1434="nio",0,IF(K1434&gt;0,VLOOKUP(G1434,'3-Productie normen'!A:L,VLOOKUP(K1434,'3-Productie normen'!$B$34:$C$41,2,FALSE),FALSE)))</f>
        <v>0</v>
      </c>
      <c r="P1434" s="332">
        <f t="shared" si="68"/>
        <v>0</v>
      </c>
      <c r="Q1434" s="333"/>
      <c r="S1434" s="334">
        <f t="shared" si="66"/>
        <v>4766</v>
      </c>
    </row>
    <row r="1435" spans="1:19" ht="14.1" customHeight="1">
      <c r="A1435" s="74">
        <v>1435</v>
      </c>
      <c r="B1435" s="300" t="s">
        <v>35</v>
      </c>
      <c r="C1435" s="300" t="s">
        <v>1381</v>
      </c>
      <c r="D1435" s="86"/>
      <c r="E1435" s="256" t="s">
        <v>1520</v>
      </c>
      <c r="F1435" s="86" t="s">
        <v>112</v>
      </c>
      <c r="G1435" s="86" t="s">
        <v>58</v>
      </c>
      <c r="H1435" s="70" t="s">
        <v>113</v>
      </c>
      <c r="I1435" s="249">
        <v>14.82</v>
      </c>
      <c r="J1435" s="331">
        <f t="shared" si="67"/>
        <v>200</v>
      </c>
      <c r="K1435" s="260">
        <v>200</v>
      </c>
      <c r="L1435" s="260"/>
      <c r="M1435" s="259" t="e">
        <f>IF(K1435="nio",0,IF(K1435&gt;0,K1435*I1435/O1435,0))*VLOOKUP(B1435,'2-Kosten per locatie'!$A$14:$C$21,3,FALSE)</f>
        <v>#DIV/0!</v>
      </c>
      <c r="N1435" s="259">
        <f>IF(L1435&gt;0,L1435*I1435/P1435,0)*VLOOKUP(B1435,'2-Kosten per locatie'!$A$14:$C$21,3,FALSE)</f>
        <v>0</v>
      </c>
      <c r="O1435" s="332">
        <f>IF(K1435="nio",0,IF(K1435&gt;0,VLOOKUP(G1435,'3-Productie normen'!A:L,VLOOKUP(K1435,'3-Productie normen'!$B$34:$C$41,2,FALSE),FALSE)))</f>
        <v>0</v>
      </c>
      <c r="P1435" s="332">
        <f t="shared" si="68"/>
        <v>0</v>
      </c>
      <c r="Q1435" s="333"/>
      <c r="S1435" s="334">
        <f t="shared" si="66"/>
        <v>2964</v>
      </c>
    </row>
    <row r="1436" spans="1:19" ht="14.1" customHeight="1">
      <c r="A1436" s="74">
        <v>1436</v>
      </c>
      <c r="B1436" s="300" t="s">
        <v>35</v>
      </c>
      <c r="C1436" s="300" t="s">
        <v>1381</v>
      </c>
      <c r="D1436" s="86"/>
      <c r="E1436" s="256" t="s">
        <v>1521</v>
      </c>
      <c r="F1436" s="86" t="s">
        <v>262</v>
      </c>
      <c r="G1436" s="86" t="s">
        <v>75</v>
      </c>
      <c r="H1436" s="86" t="s">
        <v>263</v>
      </c>
      <c r="I1436" s="249">
        <v>745.75</v>
      </c>
      <c r="J1436" s="331">
        <f t="shared" si="67"/>
        <v>0</v>
      </c>
      <c r="K1436" s="260" t="s">
        <v>120</v>
      </c>
      <c r="L1436" s="260"/>
      <c r="M1436" s="259">
        <f>IF(K1436="nio",0,IF(K1436&gt;0,K1436*I1436/O1436,0))*VLOOKUP(B1436,'2-Kosten per locatie'!$A$14:$C$21,3,FALSE)</f>
        <v>0</v>
      </c>
      <c r="N1436" s="259">
        <f>IF(L1436&gt;0,L1436*I1436/P1436,0)*VLOOKUP(B1436,'2-Kosten per locatie'!$A$14:$C$21,3,FALSE)</f>
        <v>0</v>
      </c>
      <c r="O1436" s="332">
        <f>IF(K1436="nio",0,IF(K1436&gt;0,VLOOKUP(G1436,'3-Productie normen'!A:L,VLOOKUP(K1436,'3-Productie normen'!$B$34:$C$41,2,FALSE),FALSE)))</f>
        <v>0</v>
      </c>
      <c r="P1436" s="332">
        <f t="shared" si="68"/>
        <v>0</v>
      </c>
      <c r="Q1436" s="333"/>
      <c r="S1436" s="334">
        <f t="shared" si="66"/>
        <v>0</v>
      </c>
    </row>
    <row r="1437" spans="1:19" ht="14.1" customHeight="1">
      <c r="A1437" s="74">
        <v>1437</v>
      </c>
      <c r="B1437" s="300" t="s">
        <v>35</v>
      </c>
      <c r="C1437" s="300" t="s">
        <v>1381</v>
      </c>
      <c r="D1437" s="86"/>
      <c r="E1437" s="256" t="s">
        <v>1522</v>
      </c>
      <c r="F1437" s="86" t="s">
        <v>1523</v>
      </c>
      <c r="G1437" s="86" t="s">
        <v>67</v>
      </c>
      <c r="H1437" s="70" t="s">
        <v>113</v>
      </c>
      <c r="I1437" s="249">
        <v>159.58000000000001</v>
      </c>
      <c r="J1437" s="331">
        <f t="shared" si="67"/>
        <v>120</v>
      </c>
      <c r="K1437" s="260">
        <v>120</v>
      </c>
      <c r="L1437" s="260"/>
      <c r="M1437" s="259" t="e">
        <f>IF(K1437="nio",0,IF(K1437&gt;0,K1437*I1437/O1437,0))*VLOOKUP(B1437,'2-Kosten per locatie'!$A$14:$C$21,3,FALSE)</f>
        <v>#DIV/0!</v>
      </c>
      <c r="N1437" s="259">
        <f>IF(L1437&gt;0,L1437*I1437/P1437,0)*VLOOKUP(B1437,'2-Kosten per locatie'!$A$14:$C$21,3,FALSE)</f>
        <v>0</v>
      </c>
      <c r="O1437" s="332">
        <f>IF(K1437="nio",0,IF(K1437&gt;0,VLOOKUP(G1437,'3-Productie normen'!A:L,VLOOKUP(K1437,'3-Productie normen'!$B$34:$C$41,2,FALSE),FALSE)))</f>
        <v>0</v>
      </c>
      <c r="P1437" s="332">
        <f t="shared" si="68"/>
        <v>0</v>
      </c>
      <c r="Q1437" s="333"/>
      <c r="S1437" s="334">
        <f t="shared" si="66"/>
        <v>19149.600000000002</v>
      </c>
    </row>
    <row r="1438" spans="1:19" ht="14.1" customHeight="1">
      <c r="A1438" s="74">
        <v>1438</v>
      </c>
      <c r="B1438" s="300" t="s">
        <v>35</v>
      </c>
      <c r="C1438" s="300" t="s">
        <v>1381</v>
      </c>
      <c r="D1438" s="86"/>
      <c r="E1438" s="256" t="s">
        <v>1524</v>
      </c>
      <c r="F1438" s="86" t="s">
        <v>1500</v>
      </c>
      <c r="G1438" s="86" t="s">
        <v>74</v>
      </c>
      <c r="H1438" s="70" t="s">
        <v>113</v>
      </c>
      <c r="I1438" s="249">
        <v>1.27</v>
      </c>
      <c r="J1438" s="331">
        <f t="shared" si="67"/>
        <v>0</v>
      </c>
      <c r="K1438" s="260" t="s">
        <v>120</v>
      </c>
      <c r="L1438" s="260"/>
      <c r="M1438" s="259">
        <f>IF(K1438="nio",0,IF(K1438&gt;0,K1438*I1438/O1438,0))*VLOOKUP(B1438,'2-Kosten per locatie'!$A$14:$C$21,3,FALSE)</f>
        <v>0</v>
      </c>
      <c r="N1438" s="259">
        <f>IF(L1438&gt;0,L1438*I1438/P1438,0)*VLOOKUP(B1438,'2-Kosten per locatie'!$A$14:$C$21,3,FALSE)</f>
        <v>0</v>
      </c>
      <c r="O1438" s="332">
        <f>IF(K1438="nio",0,IF(K1438&gt;0,VLOOKUP(G1438,'3-Productie normen'!A:L,VLOOKUP(K1438,'3-Productie normen'!$B$34:$C$41,2,FALSE),FALSE)))</f>
        <v>0</v>
      </c>
      <c r="P1438" s="332">
        <f t="shared" si="68"/>
        <v>0</v>
      </c>
      <c r="Q1438" s="333"/>
      <c r="S1438" s="334">
        <f t="shared" si="66"/>
        <v>0</v>
      </c>
    </row>
    <row r="1439" spans="1:19" ht="14.1" customHeight="1">
      <c r="A1439" s="74">
        <v>1439</v>
      </c>
      <c r="B1439" s="300" t="s">
        <v>35</v>
      </c>
      <c r="C1439" s="300" t="s">
        <v>1381</v>
      </c>
      <c r="D1439" s="86"/>
      <c r="E1439" s="256" t="s">
        <v>1525</v>
      </c>
      <c r="F1439" s="86" t="s">
        <v>185</v>
      </c>
      <c r="G1439" s="86" t="s">
        <v>74</v>
      </c>
      <c r="H1439" s="70" t="s">
        <v>113</v>
      </c>
      <c r="I1439" s="249">
        <v>1.27</v>
      </c>
      <c r="J1439" s="331">
        <f t="shared" si="67"/>
        <v>0</v>
      </c>
      <c r="K1439" s="260" t="s">
        <v>120</v>
      </c>
      <c r="L1439" s="260"/>
      <c r="M1439" s="259">
        <f>IF(K1439="nio",0,IF(K1439&gt;0,K1439*I1439/O1439,0))*VLOOKUP(B1439,'2-Kosten per locatie'!$A$14:$C$21,3,FALSE)</f>
        <v>0</v>
      </c>
      <c r="N1439" s="259">
        <f>IF(L1439&gt;0,L1439*I1439/P1439,0)*VLOOKUP(B1439,'2-Kosten per locatie'!$A$14:$C$21,3,FALSE)</f>
        <v>0</v>
      </c>
      <c r="O1439" s="332">
        <f>IF(K1439="nio",0,IF(K1439&gt;0,VLOOKUP(G1439,'3-Productie normen'!A:L,VLOOKUP(K1439,'3-Productie normen'!$B$34:$C$41,2,FALSE),FALSE)))</f>
        <v>0</v>
      </c>
      <c r="P1439" s="332">
        <f t="shared" si="68"/>
        <v>0</v>
      </c>
      <c r="Q1439" s="333"/>
      <c r="S1439" s="334">
        <f t="shared" si="66"/>
        <v>0</v>
      </c>
    </row>
    <row r="1440" spans="1:19" ht="14.1" customHeight="1">
      <c r="A1440" s="74">
        <v>1440</v>
      </c>
      <c r="B1440" s="300" t="s">
        <v>35</v>
      </c>
      <c r="C1440" s="300" t="s">
        <v>1381</v>
      </c>
      <c r="D1440" s="86"/>
      <c r="E1440" s="256" t="s">
        <v>1526</v>
      </c>
      <c r="F1440" s="86" t="s">
        <v>1527</v>
      </c>
      <c r="G1440" s="86" t="s">
        <v>67</v>
      </c>
      <c r="H1440" s="70" t="s">
        <v>113</v>
      </c>
      <c r="I1440" s="249">
        <v>38.47</v>
      </c>
      <c r="J1440" s="331">
        <f t="shared" si="67"/>
        <v>120</v>
      </c>
      <c r="K1440" s="260">
        <v>120</v>
      </c>
      <c r="L1440" s="260"/>
      <c r="M1440" s="259" t="e">
        <f>IF(K1440="nio",0,IF(K1440&gt;0,K1440*I1440/O1440,0))*VLOOKUP(B1440,'2-Kosten per locatie'!$A$14:$C$21,3,FALSE)</f>
        <v>#DIV/0!</v>
      </c>
      <c r="N1440" s="259">
        <f>IF(L1440&gt;0,L1440*I1440/P1440,0)*VLOOKUP(B1440,'2-Kosten per locatie'!$A$14:$C$21,3,FALSE)</f>
        <v>0</v>
      </c>
      <c r="O1440" s="332">
        <f>IF(K1440="nio",0,IF(K1440&gt;0,VLOOKUP(G1440,'3-Productie normen'!A:L,VLOOKUP(K1440,'3-Productie normen'!$B$34:$C$41,2,FALSE),FALSE)))</f>
        <v>0</v>
      </c>
      <c r="P1440" s="332">
        <f t="shared" si="68"/>
        <v>0</v>
      </c>
      <c r="Q1440" s="333"/>
      <c r="S1440" s="334">
        <f t="shared" si="66"/>
        <v>4616.3999999999996</v>
      </c>
    </row>
    <row r="1441" spans="1:19" ht="14.1" customHeight="1">
      <c r="A1441" s="74">
        <v>1441</v>
      </c>
      <c r="B1441" s="300" t="s">
        <v>35</v>
      </c>
      <c r="C1441" s="300" t="s">
        <v>1381</v>
      </c>
      <c r="D1441" s="86"/>
      <c r="E1441" s="256" t="s">
        <v>1528</v>
      </c>
      <c r="F1441" s="86" t="s">
        <v>1529</v>
      </c>
      <c r="G1441" s="86" t="s">
        <v>67</v>
      </c>
      <c r="H1441" s="70" t="s">
        <v>113</v>
      </c>
      <c r="I1441" s="249">
        <v>24.63</v>
      </c>
      <c r="J1441" s="331">
        <f t="shared" si="67"/>
        <v>120</v>
      </c>
      <c r="K1441" s="260">
        <v>120</v>
      </c>
      <c r="L1441" s="260"/>
      <c r="M1441" s="259" t="e">
        <f>IF(K1441="nio",0,IF(K1441&gt;0,K1441*I1441/O1441,0))*VLOOKUP(B1441,'2-Kosten per locatie'!$A$14:$C$21,3,FALSE)</f>
        <v>#DIV/0!</v>
      </c>
      <c r="N1441" s="259">
        <f>IF(L1441&gt;0,L1441*I1441/P1441,0)*VLOOKUP(B1441,'2-Kosten per locatie'!$A$14:$C$21,3,FALSE)</f>
        <v>0</v>
      </c>
      <c r="O1441" s="332">
        <f>IF(K1441="nio",0,IF(K1441&gt;0,VLOOKUP(G1441,'3-Productie normen'!A:L,VLOOKUP(K1441,'3-Productie normen'!$B$34:$C$41,2,FALSE),FALSE)))</f>
        <v>0</v>
      </c>
      <c r="P1441" s="332">
        <f t="shared" si="68"/>
        <v>0</v>
      </c>
      <c r="Q1441" s="333"/>
      <c r="S1441" s="334">
        <f t="shared" si="66"/>
        <v>2955.6</v>
      </c>
    </row>
    <row r="1442" spans="1:19" ht="14.1" customHeight="1">
      <c r="A1442" s="74">
        <v>1442</v>
      </c>
      <c r="B1442" s="300" t="s">
        <v>35</v>
      </c>
      <c r="C1442" s="300" t="s">
        <v>1381</v>
      </c>
      <c r="D1442" s="86"/>
      <c r="E1442" s="256" t="s">
        <v>1530</v>
      </c>
      <c r="F1442" s="86" t="s">
        <v>458</v>
      </c>
      <c r="G1442" s="86" t="s">
        <v>67</v>
      </c>
      <c r="H1442" s="86" t="s">
        <v>173</v>
      </c>
      <c r="I1442" s="249">
        <v>10.6</v>
      </c>
      <c r="J1442" s="331">
        <f t="shared" si="67"/>
        <v>120</v>
      </c>
      <c r="K1442" s="260">
        <v>120</v>
      </c>
      <c r="L1442" s="260"/>
      <c r="M1442" s="259" t="e">
        <f>IF(K1442="nio",0,IF(K1442&gt;0,K1442*I1442/O1442,0))*VLOOKUP(B1442,'2-Kosten per locatie'!$A$14:$C$21,3,FALSE)</f>
        <v>#DIV/0!</v>
      </c>
      <c r="N1442" s="259">
        <f>IF(L1442&gt;0,L1442*I1442/P1442,0)*VLOOKUP(B1442,'2-Kosten per locatie'!$A$14:$C$21,3,FALSE)</f>
        <v>0</v>
      </c>
      <c r="O1442" s="332">
        <f>IF(K1442="nio",0,IF(K1442&gt;0,VLOOKUP(G1442,'3-Productie normen'!A:L,VLOOKUP(K1442,'3-Productie normen'!$B$34:$C$41,2,FALSE),FALSE)))</f>
        <v>0</v>
      </c>
      <c r="P1442" s="332">
        <f t="shared" si="68"/>
        <v>0</v>
      </c>
      <c r="Q1442" s="333"/>
      <c r="S1442" s="334">
        <f t="shared" si="66"/>
        <v>1272</v>
      </c>
    </row>
    <row r="1443" spans="1:19" ht="14.1" customHeight="1">
      <c r="A1443" s="74">
        <v>1443</v>
      </c>
      <c r="B1443" s="300" t="s">
        <v>35</v>
      </c>
      <c r="C1443" s="300" t="s">
        <v>1381</v>
      </c>
      <c r="D1443" s="86"/>
      <c r="E1443" s="256" t="s">
        <v>1531</v>
      </c>
      <c r="F1443" s="86" t="s">
        <v>1532</v>
      </c>
      <c r="G1443" s="86" t="s">
        <v>67</v>
      </c>
      <c r="H1443" s="70" t="s">
        <v>113</v>
      </c>
      <c r="I1443" s="249">
        <v>52.41</v>
      </c>
      <c r="J1443" s="331">
        <f t="shared" si="67"/>
        <v>120</v>
      </c>
      <c r="K1443" s="260">
        <v>120</v>
      </c>
      <c r="L1443" s="260"/>
      <c r="M1443" s="259" t="e">
        <f>IF(K1443="nio",0,IF(K1443&gt;0,K1443*I1443/O1443,0))*VLOOKUP(B1443,'2-Kosten per locatie'!$A$14:$C$21,3,FALSE)</f>
        <v>#DIV/0!</v>
      </c>
      <c r="N1443" s="259">
        <f>IF(L1443&gt;0,L1443*I1443/P1443,0)*VLOOKUP(B1443,'2-Kosten per locatie'!$A$14:$C$21,3,FALSE)</f>
        <v>0</v>
      </c>
      <c r="O1443" s="332">
        <f>IF(K1443="nio",0,IF(K1443&gt;0,VLOOKUP(G1443,'3-Productie normen'!A:L,VLOOKUP(K1443,'3-Productie normen'!$B$34:$C$41,2,FALSE),FALSE)))</f>
        <v>0</v>
      </c>
      <c r="P1443" s="332">
        <f t="shared" si="68"/>
        <v>0</v>
      </c>
      <c r="Q1443" s="333"/>
      <c r="S1443" s="334">
        <f t="shared" si="66"/>
        <v>6289.2</v>
      </c>
    </row>
    <row r="1444" spans="1:19" ht="14.1" customHeight="1">
      <c r="A1444" s="74">
        <v>1444</v>
      </c>
      <c r="B1444" s="300" t="s">
        <v>35</v>
      </c>
      <c r="C1444" s="300" t="s">
        <v>1381</v>
      </c>
      <c r="D1444" s="86"/>
      <c r="E1444" s="256" t="s">
        <v>1533</v>
      </c>
      <c r="F1444" s="86" t="s">
        <v>1534</v>
      </c>
      <c r="G1444" s="86" t="s">
        <v>68</v>
      </c>
      <c r="H1444" s="86" t="s">
        <v>110</v>
      </c>
      <c r="I1444" s="249">
        <v>36.78</v>
      </c>
      <c r="J1444" s="331">
        <f t="shared" si="67"/>
        <v>120</v>
      </c>
      <c r="K1444" s="260">
        <v>120</v>
      </c>
      <c r="L1444" s="260"/>
      <c r="M1444" s="259" t="e">
        <f>IF(K1444="nio",0,IF(K1444&gt;0,K1444*I1444/O1444,0))*VLOOKUP(B1444,'2-Kosten per locatie'!$A$14:$C$21,3,FALSE)</f>
        <v>#DIV/0!</v>
      </c>
      <c r="N1444" s="259">
        <f>IF(L1444&gt;0,L1444*I1444/P1444,0)*VLOOKUP(B1444,'2-Kosten per locatie'!$A$14:$C$21,3,FALSE)</f>
        <v>0</v>
      </c>
      <c r="O1444" s="332">
        <f>IF(K1444="nio",0,IF(K1444&gt;0,VLOOKUP(G1444,'3-Productie normen'!A:L,VLOOKUP(K1444,'3-Productie normen'!$B$34:$C$41,2,FALSE),FALSE)))</f>
        <v>0</v>
      </c>
      <c r="P1444" s="332">
        <f t="shared" si="68"/>
        <v>0</v>
      </c>
      <c r="Q1444" s="333"/>
      <c r="S1444" s="334">
        <f t="shared" si="66"/>
        <v>4413.6000000000004</v>
      </c>
    </row>
    <row r="1445" spans="1:19" ht="14.1" customHeight="1">
      <c r="A1445" s="74">
        <v>1445</v>
      </c>
      <c r="B1445" s="300" t="s">
        <v>35</v>
      </c>
      <c r="C1445" s="300" t="s">
        <v>1381</v>
      </c>
      <c r="D1445" s="86"/>
      <c r="E1445" s="256" t="s">
        <v>1535</v>
      </c>
      <c r="F1445" s="86" t="s">
        <v>1536</v>
      </c>
      <c r="G1445" s="86" t="s">
        <v>67</v>
      </c>
      <c r="H1445" s="70" t="s">
        <v>113</v>
      </c>
      <c r="I1445" s="249">
        <v>65.27</v>
      </c>
      <c r="J1445" s="331">
        <f t="shared" si="67"/>
        <v>120</v>
      </c>
      <c r="K1445" s="260">
        <v>120</v>
      </c>
      <c r="L1445" s="260"/>
      <c r="M1445" s="259" t="e">
        <f>IF(K1445="nio",0,IF(K1445&gt;0,K1445*I1445/O1445,0))*VLOOKUP(B1445,'2-Kosten per locatie'!$A$14:$C$21,3,FALSE)</f>
        <v>#DIV/0!</v>
      </c>
      <c r="N1445" s="259">
        <f>IF(L1445&gt;0,L1445*I1445/P1445,0)*VLOOKUP(B1445,'2-Kosten per locatie'!$A$14:$C$21,3,FALSE)</f>
        <v>0</v>
      </c>
      <c r="O1445" s="332">
        <f>IF(K1445="nio",0,IF(K1445&gt;0,VLOOKUP(G1445,'3-Productie normen'!A:L,VLOOKUP(K1445,'3-Productie normen'!$B$34:$C$41,2,FALSE),FALSE)))</f>
        <v>0</v>
      </c>
      <c r="P1445" s="332">
        <f t="shared" si="68"/>
        <v>0</v>
      </c>
      <c r="Q1445" s="333"/>
      <c r="S1445" s="334">
        <f t="shared" si="66"/>
        <v>7832.4</v>
      </c>
    </row>
    <row r="1446" spans="1:19" ht="14.1" customHeight="1">
      <c r="A1446" s="74">
        <v>1446</v>
      </c>
      <c r="B1446" s="300" t="s">
        <v>35</v>
      </c>
      <c r="C1446" s="300" t="s">
        <v>1381</v>
      </c>
      <c r="D1446" s="86"/>
      <c r="E1446" s="256" t="s">
        <v>1537</v>
      </c>
      <c r="F1446" s="86" t="s">
        <v>1538</v>
      </c>
      <c r="G1446" s="86" t="s">
        <v>67</v>
      </c>
      <c r="H1446" s="70" t="s">
        <v>113</v>
      </c>
      <c r="I1446" s="249">
        <v>135.15</v>
      </c>
      <c r="J1446" s="331">
        <f t="shared" si="67"/>
        <v>120</v>
      </c>
      <c r="K1446" s="260">
        <v>120</v>
      </c>
      <c r="L1446" s="260"/>
      <c r="M1446" s="259" t="e">
        <f>IF(K1446="nio",0,IF(K1446&gt;0,K1446*I1446/O1446,0))*VLOOKUP(B1446,'2-Kosten per locatie'!$A$14:$C$21,3,FALSE)</f>
        <v>#DIV/0!</v>
      </c>
      <c r="N1446" s="259">
        <f>IF(L1446&gt;0,L1446*I1446/P1446,0)*VLOOKUP(B1446,'2-Kosten per locatie'!$A$14:$C$21,3,FALSE)</f>
        <v>0</v>
      </c>
      <c r="O1446" s="332">
        <f>IF(K1446="nio",0,IF(K1446&gt;0,VLOOKUP(G1446,'3-Productie normen'!A:L,VLOOKUP(K1446,'3-Productie normen'!$B$34:$C$41,2,FALSE),FALSE)))</f>
        <v>0</v>
      </c>
      <c r="P1446" s="332">
        <f t="shared" si="68"/>
        <v>0</v>
      </c>
      <c r="Q1446" s="333"/>
      <c r="S1446" s="334">
        <f t="shared" ref="S1446:S1509" si="69">J1446*I1446</f>
        <v>16218</v>
      </c>
    </row>
    <row r="1447" spans="1:19" ht="14.1" customHeight="1">
      <c r="A1447" s="74">
        <v>1447</v>
      </c>
      <c r="B1447" s="300" t="s">
        <v>35</v>
      </c>
      <c r="C1447" s="300" t="s">
        <v>1381</v>
      </c>
      <c r="D1447" s="86"/>
      <c r="E1447" s="256" t="s">
        <v>1539</v>
      </c>
      <c r="F1447" s="86" t="s">
        <v>1540</v>
      </c>
      <c r="G1447" s="86" t="s">
        <v>70</v>
      </c>
      <c r="H1447" s="86" t="s">
        <v>110</v>
      </c>
      <c r="I1447" s="249">
        <v>17.920000000000002</v>
      </c>
      <c r="J1447" s="331">
        <f t="shared" si="67"/>
        <v>120</v>
      </c>
      <c r="K1447" s="260">
        <v>120</v>
      </c>
      <c r="L1447" s="260"/>
      <c r="M1447" s="259" t="e">
        <f>IF(K1447="nio",0,IF(K1447&gt;0,K1447*I1447/O1447,0))*VLOOKUP(B1447,'2-Kosten per locatie'!$A$14:$C$21,3,FALSE)</f>
        <v>#DIV/0!</v>
      </c>
      <c r="N1447" s="259">
        <f>IF(L1447&gt;0,L1447*I1447/P1447,0)*VLOOKUP(B1447,'2-Kosten per locatie'!$A$14:$C$21,3,FALSE)</f>
        <v>0</v>
      </c>
      <c r="O1447" s="332">
        <f>IF(K1447="nio",0,IF(K1447&gt;0,VLOOKUP(G1447,'3-Productie normen'!A:L,VLOOKUP(K1447,'3-Productie normen'!$B$34:$C$41,2,FALSE),FALSE)))</f>
        <v>0</v>
      </c>
      <c r="P1447" s="332">
        <f t="shared" si="68"/>
        <v>0</v>
      </c>
      <c r="Q1447" s="333"/>
      <c r="S1447" s="334">
        <f t="shared" si="69"/>
        <v>2150.4</v>
      </c>
    </row>
    <row r="1448" spans="1:19" ht="14.1" customHeight="1">
      <c r="A1448" s="74">
        <v>1448</v>
      </c>
      <c r="B1448" s="300" t="s">
        <v>35</v>
      </c>
      <c r="C1448" s="300" t="s">
        <v>1381</v>
      </c>
      <c r="D1448" s="86"/>
      <c r="E1448" s="256" t="s">
        <v>1541</v>
      </c>
      <c r="F1448" s="86" t="s">
        <v>1540</v>
      </c>
      <c r="G1448" s="86" t="s">
        <v>70</v>
      </c>
      <c r="H1448" s="86" t="s">
        <v>110</v>
      </c>
      <c r="I1448" s="249">
        <v>17.920000000000002</v>
      </c>
      <c r="J1448" s="331">
        <f t="shared" si="67"/>
        <v>120</v>
      </c>
      <c r="K1448" s="260">
        <v>120</v>
      </c>
      <c r="L1448" s="260"/>
      <c r="M1448" s="259" t="e">
        <f>IF(K1448="nio",0,IF(K1448&gt;0,K1448*I1448/O1448,0))*VLOOKUP(B1448,'2-Kosten per locatie'!$A$14:$C$21,3,FALSE)</f>
        <v>#DIV/0!</v>
      </c>
      <c r="N1448" s="259">
        <f>IF(L1448&gt;0,L1448*I1448/P1448,0)*VLOOKUP(B1448,'2-Kosten per locatie'!$A$14:$C$21,3,FALSE)</f>
        <v>0</v>
      </c>
      <c r="O1448" s="332">
        <f>IF(K1448="nio",0,IF(K1448&gt;0,VLOOKUP(G1448,'3-Productie normen'!A:L,VLOOKUP(K1448,'3-Productie normen'!$B$34:$C$41,2,FALSE),FALSE)))</f>
        <v>0</v>
      </c>
      <c r="P1448" s="332">
        <f t="shared" si="68"/>
        <v>0</v>
      </c>
      <c r="Q1448" s="333"/>
      <c r="S1448" s="334">
        <f t="shared" si="69"/>
        <v>2150.4</v>
      </c>
    </row>
    <row r="1449" spans="1:19" ht="14.1" customHeight="1">
      <c r="A1449" s="74">
        <v>1449</v>
      </c>
      <c r="B1449" s="300" t="s">
        <v>35</v>
      </c>
      <c r="C1449" s="300" t="s">
        <v>1381</v>
      </c>
      <c r="D1449" s="86"/>
      <c r="E1449" s="256" t="s">
        <v>1542</v>
      </c>
      <c r="F1449" s="86" t="s">
        <v>888</v>
      </c>
      <c r="G1449" s="86" t="s">
        <v>70</v>
      </c>
      <c r="H1449" s="86" t="s">
        <v>110</v>
      </c>
      <c r="I1449" s="249">
        <v>8.49</v>
      </c>
      <c r="J1449" s="331">
        <f t="shared" si="67"/>
        <v>120</v>
      </c>
      <c r="K1449" s="260">
        <v>120</v>
      </c>
      <c r="L1449" s="260"/>
      <c r="M1449" s="259" t="e">
        <f>IF(K1449="nio",0,IF(K1449&gt;0,K1449*I1449/O1449,0))*VLOOKUP(B1449,'2-Kosten per locatie'!$A$14:$C$21,3,FALSE)</f>
        <v>#DIV/0!</v>
      </c>
      <c r="N1449" s="259">
        <f>IF(L1449&gt;0,L1449*I1449/P1449,0)*VLOOKUP(B1449,'2-Kosten per locatie'!$A$14:$C$21,3,FALSE)</f>
        <v>0</v>
      </c>
      <c r="O1449" s="332">
        <f>IF(K1449="nio",0,IF(K1449&gt;0,VLOOKUP(G1449,'3-Productie normen'!A:L,VLOOKUP(K1449,'3-Productie normen'!$B$34:$C$41,2,FALSE),FALSE)))</f>
        <v>0</v>
      </c>
      <c r="P1449" s="332">
        <f t="shared" si="68"/>
        <v>0</v>
      </c>
      <c r="Q1449" s="333"/>
      <c r="S1449" s="334">
        <f t="shared" si="69"/>
        <v>1018.8000000000001</v>
      </c>
    </row>
    <row r="1450" spans="1:19" ht="14.1" customHeight="1">
      <c r="A1450" s="74">
        <v>1450</v>
      </c>
      <c r="B1450" s="300" t="s">
        <v>35</v>
      </c>
      <c r="C1450" s="300" t="s">
        <v>1381</v>
      </c>
      <c r="D1450" s="86"/>
      <c r="E1450" s="256" t="s">
        <v>1543</v>
      </c>
      <c r="F1450" s="86" t="s">
        <v>1418</v>
      </c>
      <c r="G1450" s="86" t="s">
        <v>61</v>
      </c>
      <c r="H1450" s="86" t="s">
        <v>145</v>
      </c>
      <c r="I1450" s="249">
        <v>19.559999999999999</v>
      </c>
      <c r="J1450" s="331">
        <f t="shared" si="67"/>
        <v>400</v>
      </c>
      <c r="K1450" s="260">
        <v>200</v>
      </c>
      <c r="L1450" s="260">
        <v>200</v>
      </c>
      <c r="M1450" s="259" t="e">
        <f>IF(K1450="nio",0,IF(K1450&gt;0,K1450*I1450/O1450,0))*VLOOKUP(B1450,'2-Kosten per locatie'!$A$14:$C$21,3,FALSE)</f>
        <v>#DIV/0!</v>
      </c>
      <c r="N1450" s="259" t="e">
        <f>IF(L1450&gt;0,L1450*I1450/P1450,0)*VLOOKUP(B1450,'2-Kosten per locatie'!$A$14:$C$21,3,FALSE)</f>
        <v>#DIV/0!</v>
      </c>
      <c r="O1450" s="332">
        <f>IF(K1450="nio",0,IF(K1450&gt;0,VLOOKUP(G1450,'3-Productie normen'!A:L,VLOOKUP(K1450,'3-Productie normen'!$B$34:$C$41,2,FALSE),FALSE)))</f>
        <v>0</v>
      </c>
      <c r="P1450" s="332">
        <f t="shared" si="68"/>
        <v>0</v>
      </c>
      <c r="Q1450" s="333"/>
      <c r="S1450" s="334">
        <f t="shared" si="69"/>
        <v>7823.9999999999991</v>
      </c>
    </row>
    <row r="1451" spans="1:19" ht="14.1" customHeight="1">
      <c r="A1451" s="74">
        <v>1451</v>
      </c>
      <c r="B1451" s="300" t="s">
        <v>35</v>
      </c>
      <c r="C1451" s="300" t="s">
        <v>1381</v>
      </c>
      <c r="D1451" s="86"/>
      <c r="E1451" s="256" t="s">
        <v>1544</v>
      </c>
      <c r="F1451" s="86" t="s">
        <v>1500</v>
      </c>
      <c r="G1451" s="86" t="s">
        <v>74</v>
      </c>
      <c r="H1451" s="70" t="s">
        <v>113</v>
      </c>
      <c r="I1451" s="249">
        <v>1.55</v>
      </c>
      <c r="J1451" s="331">
        <f t="shared" si="67"/>
        <v>0</v>
      </c>
      <c r="K1451" s="260" t="s">
        <v>120</v>
      </c>
      <c r="L1451" s="260"/>
      <c r="M1451" s="259">
        <f>IF(K1451="nio",0,IF(K1451&gt;0,K1451*I1451/O1451,0))*VLOOKUP(B1451,'2-Kosten per locatie'!$A$14:$C$21,3,FALSE)</f>
        <v>0</v>
      </c>
      <c r="N1451" s="259">
        <f>IF(L1451&gt;0,L1451*I1451/P1451,0)*VLOOKUP(B1451,'2-Kosten per locatie'!$A$14:$C$21,3,FALSE)</f>
        <v>0</v>
      </c>
      <c r="O1451" s="332">
        <f>IF(K1451="nio",0,IF(K1451&gt;0,VLOOKUP(G1451,'3-Productie normen'!A:L,VLOOKUP(K1451,'3-Productie normen'!$B$34:$C$41,2,FALSE),FALSE)))</f>
        <v>0</v>
      </c>
      <c r="P1451" s="332">
        <f t="shared" si="68"/>
        <v>0</v>
      </c>
      <c r="Q1451" s="333"/>
      <c r="S1451" s="334">
        <f t="shared" si="69"/>
        <v>0</v>
      </c>
    </row>
    <row r="1452" spans="1:19" ht="14.1" customHeight="1">
      <c r="A1452" s="74">
        <v>1452</v>
      </c>
      <c r="B1452" s="300" t="s">
        <v>35</v>
      </c>
      <c r="C1452" s="300" t="s">
        <v>1381</v>
      </c>
      <c r="D1452" s="86"/>
      <c r="E1452" s="256" t="s">
        <v>1545</v>
      </c>
      <c r="F1452" s="86" t="s">
        <v>112</v>
      </c>
      <c r="G1452" s="86" t="s">
        <v>58</v>
      </c>
      <c r="H1452" s="70" t="s">
        <v>113</v>
      </c>
      <c r="I1452" s="249">
        <v>15.39</v>
      </c>
      <c r="J1452" s="331">
        <f t="shared" si="67"/>
        <v>200</v>
      </c>
      <c r="K1452" s="260">
        <v>200</v>
      </c>
      <c r="L1452" s="260"/>
      <c r="M1452" s="259" t="e">
        <f>IF(K1452="nio",0,IF(K1452&gt;0,K1452*I1452/O1452,0))*VLOOKUP(B1452,'2-Kosten per locatie'!$A$14:$C$21,3,FALSE)</f>
        <v>#DIV/0!</v>
      </c>
      <c r="N1452" s="259">
        <f>IF(L1452&gt;0,L1452*I1452/P1452,0)*VLOOKUP(B1452,'2-Kosten per locatie'!$A$14:$C$21,3,FALSE)</f>
        <v>0</v>
      </c>
      <c r="O1452" s="332">
        <f>IF(K1452="nio",0,IF(K1452&gt;0,VLOOKUP(G1452,'3-Productie normen'!A:L,VLOOKUP(K1452,'3-Productie normen'!$B$34:$C$41,2,FALSE),FALSE)))</f>
        <v>0</v>
      </c>
      <c r="P1452" s="332">
        <f t="shared" si="68"/>
        <v>0</v>
      </c>
      <c r="Q1452" s="333"/>
      <c r="S1452" s="334">
        <f t="shared" si="69"/>
        <v>3078</v>
      </c>
    </row>
    <row r="1453" spans="1:19" ht="14.1" customHeight="1">
      <c r="A1453" s="74">
        <v>1453</v>
      </c>
      <c r="B1453" s="300" t="s">
        <v>35</v>
      </c>
      <c r="C1453" s="300" t="s">
        <v>1381</v>
      </c>
      <c r="D1453" s="86"/>
      <c r="E1453" s="256" t="s">
        <v>1546</v>
      </c>
      <c r="F1453" s="86" t="s">
        <v>122</v>
      </c>
      <c r="G1453" s="86" t="s">
        <v>59</v>
      </c>
      <c r="H1453" s="70" t="s">
        <v>113</v>
      </c>
      <c r="I1453" s="249">
        <v>36.619999999999997</v>
      </c>
      <c r="J1453" s="331">
        <f t="shared" si="67"/>
        <v>200</v>
      </c>
      <c r="K1453" s="260">
        <v>200</v>
      </c>
      <c r="L1453" s="260"/>
      <c r="M1453" s="259" t="e">
        <f>IF(K1453="nio",0,IF(K1453&gt;0,K1453*I1453/O1453,0))*VLOOKUP(B1453,'2-Kosten per locatie'!$A$14:$C$21,3,FALSE)</f>
        <v>#DIV/0!</v>
      </c>
      <c r="N1453" s="259">
        <f>IF(L1453&gt;0,L1453*I1453/P1453,0)*VLOOKUP(B1453,'2-Kosten per locatie'!$A$14:$C$21,3,FALSE)</f>
        <v>0</v>
      </c>
      <c r="O1453" s="332">
        <f>IF(K1453="nio",0,IF(K1453&gt;0,VLOOKUP(G1453,'3-Productie normen'!A:L,VLOOKUP(K1453,'3-Productie normen'!$B$34:$C$41,2,FALSE),FALSE)))</f>
        <v>0</v>
      </c>
      <c r="P1453" s="332">
        <f t="shared" si="68"/>
        <v>0</v>
      </c>
      <c r="Q1453" s="333"/>
      <c r="S1453" s="334">
        <f t="shared" si="69"/>
        <v>7323.9999999999991</v>
      </c>
    </row>
    <row r="1454" spans="1:19" ht="14.1" customHeight="1">
      <c r="A1454" s="74">
        <v>1454</v>
      </c>
      <c r="B1454" s="300" t="s">
        <v>35</v>
      </c>
      <c r="C1454" s="300" t="s">
        <v>1381</v>
      </c>
      <c r="D1454" s="86"/>
      <c r="E1454" s="256" t="s">
        <v>1547</v>
      </c>
      <c r="F1454" s="86" t="s">
        <v>267</v>
      </c>
      <c r="G1454" s="86" t="s">
        <v>76</v>
      </c>
      <c r="H1454" s="70" t="s">
        <v>113</v>
      </c>
      <c r="I1454" s="249">
        <v>20.61</v>
      </c>
      <c r="J1454" s="331">
        <f t="shared" si="67"/>
        <v>0</v>
      </c>
      <c r="K1454" s="260" t="s">
        <v>120</v>
      </c>
      <c r="L1454" s="260"/>
      <c r="M1454" s="259">
        <f>IF(K1454="nio",0,IF(K1454&gt;0,K1454*I1454/O1454,0))*VLOOKUP(B1454,'2-Kosten per locatie'!$A$14:$C$21,3,FALSE)</f>
        <v>0</v>
      </c>
      <c r="N1454" s="259">
        <f>IF(L1454&gt;0,L1454*I1454/P1454,0)*VLOOKUP(B1454,'2-Kosten per locatie'!$A$14:$C$21,3,FALSE)</f>
        <v>0</v>
      </c>
      <c r="O1454" s="332">
        <f>IF(K1454="nio",0,IF(K1454&gt;0,VLOOKUP(G1454,'3-Productie normen'!A:L,VLOOKUP(K1454,'3-Productie normen'!$B$34:$C$41,2,FALSE),FALSE)))</f>
        <v>0</v>
      </c>
      <c r="P1454" s="332">
        <f t="shared" si="68"/>
        <v>0</v>
      </c>
      <c r="Q1454" s="333"/>
      <c r="S1454" s="334">
        <f t="shared" si="69"/>
        <v>0</v>
      </c>
    </row>
    <row r="1455" spans="1:19" ht="14.1" customHeight="1">
      <c r="A1455" s="74">
        <v>1455</v>
      </c>
      <c r="B1455" s="300" t="s">
        <v>35</v>
      </c>
      <c r="C1455" s="300" t="s">
        <v>1381</v>
      </c>
      <c r="D1455" s="86"/>
      <c r="E1455" s="256" t="s">
        <v>1548</v>
      </c>
      <c r="F1455" s="86" t="s">
        <v>1549</v>
      </c>
      <c r="G1455" s="86" t="s">
        <v>64</v>
      </c>
      <c r="H1455" s="70" t="s">
        <v>113</v>
      </c>
      <c r="I1455" s="249">
        <v>36.82</v>
      </c>
      <c r="J1455" s="331">
        <f t="shared" si="67"/>
        <v>120</v>
      </c>
      <c r="K1455" s="260">
        <v>120</v>
      </c>
      <c r="L1455" s="260"/>
      <c r="M1455" s="259" t="e">
        <f>IF(K1455="nio",0,IF(K1455&gt;0,K1455*I1455/O1455,0))*VLOOKUP(B1455,'2-Kosten per locatie'!$A$14:$C$21,3,FALSE)</f>
        <v>#DIV/0!</v>
      </c>
      <c r="N1455" s="259">
        <f>IF(L1455&gt;0,L1455*I1455/P1455,0)*VLOOKUP(B1455,'2-Kosten per locatie'!$A$14:$C$21,3,FALSE)</f>
        <v>0</v>
      </c>
      <c r="O1455" s="332">
        <f>IF(K1455="nio",0,IF(K1455&gt;0,VLOOKUP(G1455,'3-Productie normen'!A:L,VLOOKUP(K1455,'3-Productie normen'!$B$34:$C$41,2,FALSE),FALSE)))</f>
        <v>0</v>
      </c>
      <c r="P1455" s="332">
        <f t="shared" si="68"/>
        <v>0</v>
      </c>
      <c r="Q1455" s="333"/>
      <c r="S1455" s="334">
        <f t="shared" si="69"/>
        <v>4418.3999999999996</v>
      </c>
    </row>
    <row r="1456" spans="1:19" ht="14.1" customHeight="1">
      <c r="A1456" s="74">
        <v>1456</v>
      </c>
      <c r="B1456" s="300" t="s">
        <v>35</v>
      </c>
      <c r="C1456" s="300" t="s">
        <v>1381</v>
      </c>
      <c r="D1456" s="86"/>
      <c r="E1456" s="256" t="s">
        <v>1550</v>
      </c>
      <c r="F1456" s="86" t="s">
        <v>122</v>
      </c>
      <c r="G1456" s="86" t="s">
        <v>59</v>
      </c>
      <c r="H1456" s="70" t="s">
        <v>113</v>
      </c>
      <c r="I1456" s="249">
        <v>137.76</v>
      </c>
      <c r="J1456" s="331">
        <f t="shared" si="67"/>
        <v>200</v>
      </c>
      <c r="K1456" s="260">
        <v>200</v>
      </c>
      <c r="L1456" s="260"/>
      <c r="M1456" s="259" t="e">
        <f>IF(K1456="nio",0,IF(K1456&gt;0,K1456*I1456/O1456,0))*VLOOKUP(B1456,'2-Kosten per locatie'!$A$14:$C$21,3,FALSE)</f>
        <v>#DIV/0!</v>
      </c>
      <c r="N1456" s="259">
        <f>IF(L1456&gt;0,L1456*I1456/P1456,0)*VLOOKUP(B1456,'2-Kosten per locatie'!$A$14:$C$21,3,FALSE)</f>
        <v>0</v>
      </c>
      <c r="O1456" s="332">
        <f>IF(K1456="nio",0,IF(K1456&gt;0,VLOOKUP(G1456,'3-Productie normen'!A:L,VLOOKUP(K1456,'3-Productie normen'!$B$34:$C$41,2,FALSE),FALSE)))</f>
        <v>0</v>
      </c>
      <c r="P1456" s="332">
        <f t="shared" si="68"/>
        <v>0</v>
      </c>
      <c r="Q1456" s="333"/>
      <c r="S1456" s="334">
        <f t="shared" si="69"/>
        <v>27552</v>
      </c>
    </row>
    <row r="1457" spans="1:19" ht="14.1" customHeight="1">
      <c r="A1457" s="74">
        <v>1457</v>
      </c>
      <c r="B1457" s="300" t="s">
        <v>35</v>
      </c>
      <c r="C1457" s="300" t="s">
        <v>1381</v>
      </c>
      <c r="D1457" s="86"/>
      <c r="E1457" s="256" t="s">
        <v>1551</v>
      </c>
      <c r="F1457" s="86" t="s">
        <v>1549</v>
      </c>
      <c r="G1457" s="86" t="s">
        <v>64</v>
      </c>
      <c r="H1457" s="70" t="s">
        <v>113</v>
      </c>
      <c r="I1457" s="249">
        <v>36.36</v>
      </c>
      <c r="J1457" s="331">
        <f t="shared" si="67"/>
        <v>120</v>
      </c>
      <c r="K1457" s="260">
        <v>120</v>
      </c>
      <c r="L1457" s="260"/>
      <c r="M1457" s="259" t="e">
        <f>IF(K1457="nio",0,IF(K1457&gt;0,K1457*I1457/O1457,0))*VLOOKUP(B1457,'2-Kosten per locatie'!$A$14:$C$21,3,FALSE)</f>
        <v>#DIV/0!</v>
      </c>
      <c r="N1457" s="259">
        <f>IF(L1457&gt;0,L1457*I1457/P1457,0)*VLOOKUP(B1457,'2-Kosten per locatie'!$A$14:$C$21,3,FALSE)</f>
        <v>0</v>
      </c>
      <c r="O1457" s="332">
        <f>IF(K1457="nio",0,IF(K1457&gt;0,VLOOKUP(G1457,'3-Productie normen'!A:L,VLOOKUP(K1457,'3-Productie normen'!$B$34:$C$41,2,FALSE),FALSE)))</f>
        <v>0</v>
      </c>
      <c r="P1457" s="332">
        <f t="shared" si="68"/>
        <v>0</v>
      </c>
      <c r="Q1457" s="333"/>
      <c r="S1457" s="334">
        <f t="shared" si="69"/>
        <v>4363.2</v>
      </c>
    </row>
    <row r="1458" spans="1:19" ht="14.1" customHeight="1">
      <c r="A1458" s="74">
        <v>1458</v>
      </c>
      <c r="B1458" s="300" t="s">
        <v>35</v>
      </c>
      <c r="C1458" s="300" t="s">
        <v>1381</v>
      </c>
      <c r="D1458" s="86"/>
      <c r="E1458" s="256" t="s">
        <v>1552</v>
      </c>
      <c r="F1458" s="86" t="s">
        <v>1553</v>
      </c>
      <c r="G1458" s="86" t="s">
        <v>67</v>
      </c>
      <c r="H1458" s="70" t="s">
        <v>113</v>
      </c>
      <c r="I1458" s="249">
        <v>264.98</v>
      </c>
      <c r="J1458" s="331">
        <f t="shared" si="67"/>
        <v>120</v>
      </c>
      <c r="K1458" s="260">
        <v>120</v>
      </c>
      <c r="L1458" s="260"/>
      <c r="M1458" s="259" t="e">
        <f>IF(K1458="nio",0,IF(K1458&gt;0,K1458*I1458/O1458,0))*VLOOKUP(B1458,'2-Kosten per locatie'!$A$14:$C$21,3,FALSE)</f>
        <v>#DIV/0!</v>
      </c>
      <c r="N1458" s="259">
        <f>IF(L1458&gt;0,L1458*I1458/P1458,0)*VLOOKUP(B1458,'2-Kosten per locatie'!$A$14:$C$21,3,FALSE)</f>
        <v>0</v>
      </c>
      <c r="O1458" s="332">
        <f>IF(K1458="nio",0,IF(K1458&gt;0,VLOOKUP(G1458,'3-Productie normen'!A:L,VLOOKUP(K1458,'3-Productie normen'!$B$34:$C$41,2,FALSE),FALSE)))</f>
        <v>0</v>
      </c>
      <c r="P1458" s="332">
        <f t="shared" si="68"/>
        <v>0</v>
      </c>
      <c r="Q1458" s="333"/>
      <c r="S1458" s="334">
        <f t="shared" si="69"/>
        <v>31797.600000000002</v>
      </c>
    </row>
    <row r="1459" spans="1:19" ht="14.1" customHeight="1">
      <c r="A1459" s="74">
        <v>1459</v>
      </c>
      <c r="B1459" s="300" t="s">
        <v>35</v>
      </c>
      <c r="C1459" s="300" t="s">
        <v>1381</v>
      </c>
      <c r="D1459" s="86"/>
      <c r="E1459" s="256" t="s">
        <v>1554</v>
      </c>
      <c r="F1459" s="86" t="s">
        <v>112</v>
      </c>
      <c r="G1459" s="86" t="s">
        <v>58</v>
      </c>
      <c r="H1459" s="70" t="s">
        <v>113</v>
      </c>
      <c r="I1459" s="249">
        <v>2.5499999999999998</v>
      </c>
      <c r="J1459" s="331">
        <f t="shared" si="67"/>
        <v>200</v>
      </c>
      <c r="K1459" s="260">
        <v>200</v>
      </c>
      <c r="L1459" s="260"/>
      <c r="M1459" s="259" t="e">
        <f>IF(K1459="nio",0,IF(K1459&gt;0,K1459*I1459/O1459,0))*VLOOKUP(B1459,'2-Kosten per locatie'!$A$14:$C$21,3,FALSE)</f>
        <v>#DIV/0!</v>
      </c>
      <c r="N1459" s="259">
        <f>IF(L1459&gt;0,L1459*I1459/P1459,0)*VLOOKUP(B1459,'2-Kosten per locatie'!$A$14:$C$21,3,FALSE)</f>
        <v>0</v>
      </c>
      <c r="O1459" s="332">
        <f>IF(K1459="nio",0,IF(K1459&gt;0,VLOOKUP(G1459,'3-Productie normen'!A:L,VLOOKUP(K1459,'3-Productie normen'!$B$34:$C$41,2,FALSE),FALSE)))</f>
        <v>0</v>
      </c>
      <c r="P1459" s="332">
        <f t="shared" si="68"/>
        <v>0</v>
      </c>
      <c r="Q1459" s="333"/>
      <c r="S1459" s="334">
        <f t="shared" si="69"/>
        <v>509.99999999999994</v>
      </c>
    </row>
    <row r="1460" spans="1:19" ht="14.1" customHeight="1">
      <c r="A1460" s="74">
        <v>1460</v>
      </c>
      <c r="B1460" s="300" t="s">
        <v>35</v>
      </c>
      <c r="C1460" s="300" t="s">
        <v>1381</v>
      </c>
      <c r="D1460" s="86"/>
      <c r="E1460" s="256" t="s">
        <v>1555</v>
      </c>
      <c r="F1460" s="86" t="s">
        <v>112</v>
      </c>
      <c r="G1460" s="86" t="s">
        <v>58</v>
      </c>
      <c r="H1460" s="70" t="s">
        <v>113</v>
      </c>
      <c r="I1460" s="249">
        <v>2.5499999999999998</v>
      </c>
      <c r="J1460" s="331">
        <f t="shared" si="67"/>
        <v>200</v>
      </c>
      <c r="K1460" s="260">
        <v>200</v>
      </c>
      <c r="L1460" s="260"/>
      <c r="M1460" s="259" t="e">
        <f>IF(K1460="nio",0,IF(K1460&gt;0,K1460*I1460/O1460,0))*VLOOKUP(B1460,'2-Kosten per locatie'!$A$14:$C$21,3,FALSE)</f>
        <v>#DIV/0!</v>
      </c>
      <c r="N1460" s="259">
        <f>IF(L1460&gt;0,L1460*I1460/P1460,0)*VLOOKUP(B1460,'2-Kosten per locatie'!$A$14:$C$21,3,FALSE)</f>
        <v>0</v>
      </c>
      <c r="O1460" s="332">
        <f>IF(K1460="nio",0,IF(K1460&gt;0,VLOOKUP(G1460,'3-Productie normen'!A:L,VLOOKUP(K1460,'3-Productie normen'!$B$34:$C$41,2,FALSE),FALSE)))</f>
        <v>0</v>
      </c>
      <c r="P1460" s="332">
        <f t="shared" si="68"/>
        <v>0</v>
      </c>
      <c r="Q1460" s="333"/>
      <c r="S1460" s="334">
        <f t="shared" si="69"/>
        <v>509.99999999999994</v>
      </c>
    </row>
    <row r="1461" spans="1:19" ht="14.1" customHeight="1">
      <c r="A1461" s="74">
        <v>1461</v>
      </c>
      <c r="B1461" s="300" t="s">
        <v>35</v>
      </c>
      <c r="C1461" s="300" t="s">
        <v>1381</v>
      </c>
      <c r="D1461" s="86"/>
      <c r="E1461" s="256" t="s">
        <v>1556</v>
      </c>
      <c r="F1461" s="86" t="s">
        <v>262</v>
      </c>
      <c r="G1461" s="86" t="s">
        <v>75</v>
      </c>
      <c r="H1461" s="86" t="s">
        <v>263</v>
      </c>
      <c r="I1461" s="249">
        <v>139.76</v>
      </c>
      <c r="J1461" s="331">
        <f t="shared" si="67"/>
        <v>0</v>
      </c>
      <c r="K1461" s="260" t="s">
        <v>120</v>
      </c>
      <c r="L1461" s="260"/>
      <c r="M1461" s="259">
        <f>IF(K1461="nio",0,IF(K1461&gt;0,K1461*I1461/O1461,0))*VLOOKUP(B1461,'2-Kosten per locatie'!$A$14:$C$21,3,FALSE)</f>
        <v>0</v>
      </c>
      <c r="N1461" s="259">
        <f>IF(L1461&gt;0,L1461*I1461/P1461,0)*VLOOKUP(B1461,'2-Kosten per locatie'!$A$14:$C$21,3,FALSE)</f>
        <v>0</v>
      </c>
      <c r="O1461" s="332">
        <f>IF(K1461="nio",0,IF(K1461&gt;0,VLOOKUP(G1461,'3-Productie normen'!A:L,VLOOKUP(K1461,'3-Productie normen'!$B$34:$C$41,2,FALSE),FALSE)))</f>
        <v>0</v>
      </c>
      <c r="P1461" s="332">
        <f t="shared" si="68"/>
        <v>0</v>
      </c>
      <c r="Q1461" s="333"/>
      <c r="S1461" s="334">
        <f t="shared" si="69"/>
        <v>0</v>
      </c>
    </row>
    <row r="1462" spans="1:19" ht="14.1" customHeight="1">
      <c r="A1462" s="74">
        <v>1462</v>
      </c>
      <c r="B1462" s="300" t="s">
        <v>35</v>
      </c>
      <c r="C1462" s="300" t="s">
        <v>1381</v>
      </c>
      <c r="D1462" s="86"/>
      <c r="E1462" s="256" t="s">
        <v>1557</v>
      </c>
      <c r="F1462" s="86" t="s">
        <v>262</v>
      </c>
      <c r="G1462" s="86" t="s">
        <v>75</v>
      </c>
      <c r="H1462" s="86" t="s">
        <v>263</v>
      </c>
      <c r="I1462" s="249">
        <v>10.89</v>
      </c>
      <c r="J1462" s="331">
        <f t="shared" si="67"/>
        <v>0</v>
      </c>
      <c r="K1462" s="260" t="s">
        <v>120</v>
      </c>
      <c r="L1462" s="260"/>
      <c r="M1462" s="259">
        <f>IF(K1462="nio",0,IF(K1462&gt;0,K1462*I1462/O1462,0))*VLOOKUP(B1462,'2-Kosten per locatie'!$A$14:$C$21,3,FALSE)</f>
        <v>0</v>
      </c>
      <c r="N1462" s="259">
        <f>IF(L1462&gt;0,L1462*I1462/P1462,0)*VLOOKUP(B1462,'2-Kosten per locatie'!$A$14:$C$21,3,FALSE)</f>
        <v>0</v>
      </c>
      <c r="O1462" s="332">
        <f>IF(K1462="nio",0,IF(K1462&gt;0,VLOOKUP(G1462,'3-Productie normen'!A:L,VLOOKUP(K1462,'3-Productie normen'!$B$34:$C$41,2,FALSE),FALSE)))</f>
        <v>0</v>
      </c>
      <c r="P1462" s="332">
        <f t="shared" si="68"/>
        <v>0</v>
      </c>
      <c r="Q1462" s="333"/>
      <c r="S1462" s="334">
        <f t="shared" si="69"/>
        <v>0</v>
      </c>
    </row>
    <row r="1463" spans="1:19" ht="14.1" customHeight="1">
      <c r="A1463" s="74">
        <v>1463</v>
      </c>
      <c r="B1463" s="300" t="s">
        <v>35</v>
      </c>
      <c r="C1463" s="300" t="s">
        <v>1381</v>
      </c>
      <c r="D1463" s="86"/>
      <c r="E1463" s="256" t="s">
        <v>1558</v>
      </c>
      <c r="F1463" s="86" t="s">
        <v>185</v>
      </c>
      <c r="G1463" s="86" t="s">
        <v>74</v>
      </c>
      <c r="H1463" s="70" t="s">
        <v>113</v>
      </c>
      <c r="I1463" s="249">
        <v>15.27</v>
      </c>
      <c r="J1463" s="331">
        <f t="shared" si="67"/>
        <v>0</v>
      </c>
      <c r="K1463" s="260" t="s">
        <v>120</v>
      </c>
      <c r="L1463" s="260"/>
      <c r="M1463" s="259">
        <f>IF(K1463="nio",0,IF(K1463&gt;0,K1463*I1463/O1463,0))*VLOOKUP(B1463,'2-Kosten per locatie'!$A$14:$C$21,3,FALSE)</f>
        <v>0</v>
      </c>
      <c r="N1463" s="259">
        <f>IF(L1463&gt;0,L1463*I1463/P1463,0)*VLOOKUP(B1463,'2-Kosten per locatie'!$A$14:$C$21,3,FALSE)</f>
        <v>0</v>
      </c>
      <c r="O1463" s="332">
        <f>IF(K1463="nio",0,IF(K1463&gt;0,VLOOKUP(G1463,'3-Productie normen'!A:L,VLOOKUP(K1463,'3-Productie normen'!$B$34:$C$41,2,FALSE),FALSE)))</f>
        <v>0</v>
      </c>
      <c r="P1463" s="332">
        <f t="shared" si="68"/>
        <v>0</v>
      </c>
      <c r="Q1463" s="333"/>
      <c r="S1463" s="334">
        <f t="shared" si="69"/>
        <v>0</v>
      </c>
    </row>
    <row r="1464" spans="1:19" ht="14.1" customHeight="1">
      <c r="A1464" s="74">
        <v>1464</v>
      </c>
      <c r="B1464" s="300" t="s">
        <v>35</v>
      </c>
      <c r="C1464" s="300" t="s">
        <v>1381</v>
      </c>
      <c r="D1464" s="86"/>
      <c r="E1464" s="256" t="s">
        <v>1559</v>
      </c>
      <c r="F1464" s="86" t="s">
        <v>112</v>
      </c>
      <c r="G1464" s="86" t="s">
        <v>58</v>
      </c>
      <c r="H1464" s="70" t="s">
        <v>113</v>
      </c>
      <c r="I1464" s="249">
        <v>14.25</v>
      </c>
      <c r="J1464" s="331">
        <f t="shared" si="67"/>
        <v>200</v>
      </c>
      <c r="K1464" s="260">
        <v>200</v>
      </c>
      <c r="L1464" s="260"/>
      <c r="M1464" s="259" t="e">
        <f>IF(K1464="nio",0,IF(K1464&gt;0,K1464*I1464/O1464,0))*VLOOKUP(B1464,'2-Kosten per locatie'!$A$14:$C$21,3,FALSE)</f>
        <v>#DIV/0!</v>
      </c>
      <c r="N1464" s="259">
        <f>IF(L1464&gt;0,L1464*I1464/P1464,0)*VLOOKUP(B1464,'2-Kosten per locatie'!$A$14:$C$21,3,FALSE)</f>
        <v>0</v>
      </c>
      <c r="O1464" s="332">
        <f>IF(K1464="nio",0,IF(K1464&gt;0,VLOOKUP(G1464,'3-Productie normen'!A:L,VLOOKUP(K1464,'3-Productie normen'!$B$34:$C$41,2,FALSE),FALSE)))</f>
        <v>0</v>
      </c>
      <c r="P1464" s="332">
        <f t="shared" si="68"/>
        <v>0</v>
      </c>
      <c r="Q1464" s="333"/>
      <c r="S1464" s="334">
        <f t="shared" si="69"/>
        <v>2850</v>
      </c>
    </row>
    <row r="1465" spans="1:19" ht="14.1" customHeight="1">
      <c r="A1465" s="74">
        <v>1465</v>
      </c>
      <c r="B1465" s="300" t="s">
        <v>35</v>
      </c>
      <c r="C1465" s="300" t="s">
        <v>1381</v>
      </c>
      <c r="D1465" s="86"/>
      <c r="E1465" s="256" t="s">
        <v>1560</v>
      </c>
      <c r="F1465" s="86" t="s">
        <v>262</v>
      </c>
      <c r="G1465" s="86" t="s">
        <v>75</v>
      </c>
      <c r="H1465" s="86" t="s">
        <v>263</v>
      </c>
      <c r="I1465" s="249">
        <v>16.5</v>
      </c>
      <c r="J1465" s="331">
        <f t="shared" si="67"/>
        <v>0</v>
      </c>
      <c r="K1465" s="260" t="s">
        <v>120</v>
      </c>
      <c r="L1465" s="260"/>
      <c r="M1465" s="259">
        <f>IF(K1465="nio",0,IF(K1465&gt;0,K1465*I1465/O1465,0))*VLOOKUP(B1465,'2-Kosten per locatie'!$A$14:$C$21,3,FALSE)</f>
        <v>0</v>
      </c>
      <c r="N1465" s="259">
        <f>IF(L1465&gt;0,L1465*I1465/P1465,0)*VLOOKUP(B1465,'2-Kosten per locatie'!$A$14:$C$21,3,FALSE)</f>
        <v>0</v>
      </c>
      <c r="O1465" s="332">
        <f>IF(K1465="nio",0,IF(K1465&gt;0,VLOOKUP(G1465,'3-Productie normen'!A:L,VLOOKUP(K1465,'3-Productie normen'!$B$34:$C$41,2,FALSE),FALSE)))</f>
        <v>0</v>
      </c>
      <c r="P1465" s="332">
        <f t="shared" si="68"/>
        <v>0</v>
      </c>
      <c r="Q1465" s="333"/>
      <c r="S1465" s="334">
        <f t="shared" si="69"/>
        <v>0</v>
      </c>
    </row>
    <row r="1466" spans="1:19" ht="14.1" customHeight="1">
      <c r="A1466" s="74">
        <v>1466</v>
      </c>
      <c r="B1466" s="300" t="s">
        <v>35</v>
      </c>
      <c r="C1466" s="300" t="s">
        <v>1381</v>
      </c>
      <c r="D1466" s="86"/>
      <c r="E1466" s="256" t="s">
        <v>1561</v>
      </c>
      <c r="F1466" s="86" t="s">
        <v>262</v>
      </c>
      <c r="G1466" s="86" t="s">
        <v>75</v>
      </c>
      <c r="H1466" s="86" t="s">
        <v>263</v>
      </c>
      <c r="I1466" s="249">
        <v>17.84</v>
      </c>
      <c r="J1466" s="331">
        <f t="shared" si="67"/>
        <v>0</v>
      </c>
      <c r="K1466" s="260" t="s">
        <v>120</v>
      </c>
      <c r="L1466" s="260"/>
      <c r="M1466" s="259">
        <f>IF(K1466="nio",0,IF(K1466&gt;0,K1466*I1466/O1466,0))*VLOOKUP(B1466,'2-Kosten per locatie'!$A$14:$C$21,3,FALSE)</f>
        <v>0</v>
      </c>
      <c r="N1466" s="259">
        <f>IF(L1466&gt;0,L1466*I1466/P1466,0)*VLOOKUP(B1466,'2-Kosten per locatie'!$A$14:$C$21,3,FALSE)</f>
        <v>0</v>
      </c>
      <c r="O1466" s="332">
        <f>IF(K1466="nio",0,IF(K1466&gt;0,VLOOKUP(G1466,'3-Productie normen'!A:L,VLOOKUP(K1466,'3-Productie normen'!$B$34:$C$41,2,FALSE),FALSE)))</f>
        <v>0</v>
      </c>
      <c r="P1466" s="332">
        <f t="shared" si="68"/>
        <v>0</v>
      </c>
      <c r="Q1466" s="333"/>
      <c r="S1466" s="334">
        <f t="shared" si="69"/>
        <v>0</v>
      </c>
    </row>
    <row r="1467" spans="1:19" ht="14.1" customHeight="1">
      <c r="A1467" s="74">
        <v>1467</v>
      </c>
      <c r="B1467" s="300" t="s">
        <v>35</v>
      </c>
      <c r="C1467" s="300" t="s">
        <v>1381</v>
      </c>
      <c r="D1467" s="86"/>
      <c r="E1467" s="256" t="s">
        <v>1562</v>
      </c>
      <c r="F1467" s="86" t="s">
        <v>262</v>
      </c>
      <c r="G1467" s="86" t="s">
        <v>75</v>
      </c>
      <c r="H1467" s="86" t="s">
        <v>263</v>
      </c>
      <c r="I1467" s="249">
        <v>93</v>
      </c>
      <c r="J1467" s="331">
        <f t="shared" si="67"/>
        <v>0</v>
      </c>
      <c r="K1467" s="260" t="s">
        <v>120</v>
      </c>
      <c r="L1467" s="260"/>
      <c r="M1467" s="259">
        <f>IF(K1467="nio",0,IF(K1467&gt;0,K1467*I1467/O1467,0))*VLOOKUP(B1467,'2-Kosten per locatie'!$A$14:$C$21,3,FALSE)</f>
        <v>0</v>
      </c>
      <c r="N1467" s="259">
        <f>IF(L1467&gt;0,L1467*I1467/P1467,0)*VLOOKUP(B1467,'2-Kosten per locatie'!$A$14:$C$21,3,FALSE)</f>
        <v>0</v>
      </c>
      <c r="O1467" s="332">
        <f>IF(K1467="nio",0,IF(K1467&gt;0,VLOOKUP(G1467,'3-Productie normen'!A:L,VLOOKUP(K1467,'3-Productie normen'!$B$34:$C$41,2,FALSE),FALSE)))</f>
        <v>0</v>
      </c>
      <c r="P1467" s="332">
        <f t="shared" si="68"/>
        <v>0</v>
      </c>
      <c r="Q1467" s="333"/>
      <c r="S1467" s="334">
        <f t="shared" si="69"/>
        <v>0</v>
      </c>
    </row>
    <row r="1468" spans="1:19" ht="14.1" customHeight="1">
      <c r="A1468" s="74">
        <v>1468</v>
      </c>
      <c r="B1468" s="300" t="s">
        <v>35</v>
      </c>
      <c r="C1468" s="300" t="s">
        <v>1381</v>
      </c>
      <c r="D1468" s="86"/>
      <c r="E1468" s="256" t="s">
        <v>1563</v>
      </c>
      <c r="F1468" s="86" t="s">
        <v>185</v>
      </c>
      <c r="G1468" s="86" t="s">
        <v>74</v>
      </c>
      <c r="H1468" s="70" t="s">
        <v>113</v>
      </c>
      <c r="I1468" s="249">
        <v>18.02</v>
      </c>
      <c r="J1468" s="331">
        <f t="shared" si="67"/>
        <v>0</v>
      </c>
      <c r="K1468" s="260" t="s">
        <v>120</v>
      </c>
      <c r="L1468" s="260"/>
      <c r="M1468" s="259">
        <f>IF(K1468="nio",0,IF(K1468&gt;0,K1468*I1468/O1468,0))*VLOOKUP(B1468,'2-Kosten per locatie'!$A$14:$C$21,3,FALSE)</f>
        <v>0</v>
      </c>
      <c r="N1468" s="259">
        <f>IF(L1468&gt;0,L1468*I1468/P1468,0)*VLOOKUP(B1468,'2-Kosten per locatie'!$A$14:$C$21,3,FALSE)</f>
        <v>0</v>
      </c>
      <c r="O1468" s="332">
        <f>IF(K1468="nio",0,IF(K1468&gt;0,VLOOKUP(G1468,'3-Productie normen'!A:L,VLOOKUP(K1468,'3-Productie normen'!$B$34:$C$41,2,FALSE),FALSE)))</f>
        <v>0</v>
      </c>
      <c r="P1468" s="332">
        <f t="shared" si="68"/>
        <v>0</v>
      </c>
      <c r="Q1468" s="333"/>
      <c r="S1468" s="334">
        <f t="shared" si="69"/>
        <v>0</v>
      </c>
    </row>
    <row r="1469" spans="1:19" ht="14.1" customHeight="1">
      <c r="A1469" s="74">
        <v>1469</v>
      </c>
      <c r="B1469" s="300" t="s">
        <v>35</v>
      </c>
      <c r="C1469" s="300" t="s">
        <v>1381</v>
      </c>
      <c r="D1469" s="86"/>
      <c r="E1469" s="256" t="s">
        <v>1564</v>
      </c>
      <c r="F1469" s="86" t="s">
        <v>185</v>
      </c>
      <c r="G1469" s="86" t="s">
        <v>74</v>
      </c>
      <c r="H1469" s="70" t="s">
        <v>113</v>
      </c>
      <c r="I1469" s="249">
        <v>39.58</v>
      </c>
      <c r="J1469" s="331">
        <f t="shared" si="67"/>
        <v>0</v>
      </c>
      <c r="K1469" s="260" t="s">
        <v>120</v>
      </c>
      <c r="L1469" s="260"/>
      <c r="M1469" s="259">
        <f>IF(K1469="nio",0,IF(K1469&gt;0,K1469*I1469/O1469,0))*VLOOKUP(B1469,'2-Kosten per locatie'!$A$14:$C$21,3,FALSE)</f>
        <v>0</v>
      </c>
      <c r="N1469" s="259">
        <f>IF(L1469&gt;0,L1469*I1469/P1469,0)*VLOOKUP(B1469,'2-Kosten per locatie'!$A$14:$C$21,3,FALSE)</f>
        <v>0</v>
      </c>
      <c r="O1469" s="332">
        <f>IF(K1469="nio",0,IF(K1469&gt;0,VLOOKUP(G1469,'3-Productie normen'!A:L,VLOOKUP(K1469,'3-Productie normen'!$B$34:$C$41,2,FALSE),FALSE)))</f>
        <v>0</v>
      </c>
      <c r="P1469" s="332">
        <f t="shared" si="68"/>
        <v>0</v>
      </c>
      <c r="Q1469" s="333"/>
      <c r="S1469" s="334">
        <f t="shared" si="69"/>
        <v>0</v>
      </c>
    </row>
    <row r="1470" spans="1:19" ht="14.1" customHeight="1">
      <c r="A1470" s="74">
        <v>1470</v>
      </c>
      <c r="B1470" s="300" t="s">
        <v>35</v>
      </c>
      <c r="C1470" s="300" t="s">
        <v>1381</v>
      </c>
      <c r="D1470" s="86"/>
      <c r="E1470" s="256" t="s">
        <v>1565</v>
      </c>
      <c r="F1470" s="86" t="s">
        <v>262</v>
      </c>
      <c r="G1470" s="86" t="s">
        <v>75</v>
      </c>
      <c r="H1470" s="86" t="s">
        <v>263</v>
      </c>
      <c r="I1470" s="249">
        <v>96.05</v>
      </c>
      <c r="J1470" s="331">
        <f t="shared" si="67"/>
        <v>0</v>
      </c>
      <c r="K1470" s="260" t="s">
        <v>120</v>
      </c>
      <c r="L1470" s="260"/>
      <c r="M1470" s="259">
        <f>IF(K1470="nio",0,IF(K1470&gt;0,K1470*I1470/O1470,0))*VLOOKUP(B1470,'2-Kosten per locatie'!$A$14:$C$21,3,FALSE)</f>
        <v>0</v>
      </c>
      <c r="N1470" s="259">
        <f>IF(L1470&gt;0,L1470*I1470/P1470,0)*VLOOKUP(B1470,'2-Kosten per locatie'!$A$14:$C$21,3,FALSE)</f>
        <v>0</v>
      </c>
      <c r="O1470" s="332">
        <f>IF(K1470="nio",0,IF(K1470&gt;0,VLOOKUP(G1470,'3-Productie normen'!A:L,VLOOKUP(K1470,'3-Productie normen'!$B$34:$C$41,2,FALSE),FALSE)))</f>
        <v>0</v>
      </c>
      <c r="P1470" s="332">
        <f t="shared" si="68"/>
        <v>0</v>
      </c>
      <c r="Q1470" s="333"/>
      <c r="S1470" s="334">
        <f t="shared" si="69"/>
        <v>0</v>
      </c>
    </row>
    <row r="1471" spans="1:19" ht="14.1" customHeight="1">
      <c r="A1471" s="74">
        <v>1471</v>
      </c>
      <c r="B1471" s="300" t="s">
        <v>35</v>
      </c>
      <c r="C1471" s="300" t="s">
        <v>1381</v>
      </c>
      <c r="D1471" s="86"/>
      <c r="E1471" s="256" t="s">
        <v>1566</v>
      </c>
      <c r="F1471" s="86" t="s">
        <v>185</v>
      </c>
      <c r="G1471" s="86" t="s">
        <v>74</v>
      </c>
      <c r="H1471" s="70" t="s">
        <v>113</v>
      </c>
      <c r="I1471" s="249">
        <v>28.58</v>
      </c>
      <c r="J1471" s="331">
        <f t="shared" si="67"/>
        <v>0</v>
      </c>
      <c r="K1471" s="260" t="s">
        <v>120</v>
      </c>
      <c r="L1471" s="260"/>
      <c r="M1471" s="259">
        <f>IF(K1471="nio",0,IF(K1471&gt;0,K1471*I1471/O1471,0))*VLOOKUP(B1471,'2-Kosten per locatie'!$A$14:$C$21,3,FALSE)</f>
        <v>0</v>
      </c>
      <c r="N1471" s="259">
        <f>IF(L1471&gt;0,L1471*I1471/P1471,0)*VLOOKUP(B1471,'2-Kosten per locatie'!$A$14:$C$21,3,FALSE)</f>
        <v>0</v>
      </c>
      <c r="O1471" s="332">
        <f>IF(K1471="nio",0,IF(K1471&gt;0,VLOOKUP(G1471,'3-Productie normen'!A:L,VLOOKUP(K1471,'3-Productie normen'!$B$34:$C$41,2,FALSE),FALSE)))</f>
        <v>0</v>
      </c>
      <c r="P1471" s="332">
        <f t="shared" si="68"/>
        <v>0</v>
      </c>
      <c r="Q1471" s="333"/>
      <c r="S1471" s="334">
        <f t="shared" si="69"/>
        <v>0</v>
      </c>
    </row>
    <row r="1472" spans="1:19" ht="14.1" customHeight="1">
      <c r="A1472" s="74">
        <v>1472</v>
      </c>
      <c r="B1472" s="300" t="s">
        <v>35</v>
      </c>
      <c r="C1472" s="300" t="s">
        <v>1381</v>
      </c>
      <c r="D1472" s="86"/>
      <c r="E1472" s="256" t="s">
        <v>1567</v>
      </c>
      <c r="F1472" s="86" t="s">
        <v>112</v>
      </c>
      <c r="G1472" s="86" t="s">
        <v>58</v>
      </c>
      <c r="H1472" s="70" t="s">
        <v>113</v>
      </c>
      <c r="I1472" s="249">
        <v>3.17</v>
      </c>
      <c r="J1472" s="331">
        <f t="shared" si="67"/>
        <v>200</v>
      </c>
      <c r="K1472" s="260">
        <v>200</v>
      </c>
      <c r="L1472" s="260"/>
      <c r="M1472" s="259" t="e">
        <f>IF(K1472="nio",0,IF(K1472&gt;0,K1472*I1472/O1472,0))*VLOOKUP(B1472,'2-Kosten per locatie'!$A$14:$C$21,3,FALSE)</f>
        <v>#DIV/0!</v>
      </c>
      <c r="N1472" s="259">
        <f>IF(L1472&gt;0,L1472*I1472/P1472,0)*VLOOKUP(B1472,'2-Kosten per locatie'!$A$14:$C$21,3,FALSE)</f>
        <v>0</v>
      </c>
      <c r="O1472" s="332">
        <f>IF(K1472="nio",0,IF(K1472&gt;0,VLOOKUP(G1472,'3-Productie normen'!A:L,VLOOKUP(K1472,'3-Productie normen'!$B$34:$C$41,2,FALSE),FALSE)))</f>
        <v>0</v>
      </c>
      <c r="P1472" s="332">
        <f t="shared" si="68"/>
        <v>0</v>
      </c>
      <c r="Q1472" s="333"/>
      <c r="S1472" s="334">
        <f t="shared" si="69"/>
        <v>634</v>
      </c>
    </row>
    <row r="1473" spans="1:19" ht="14.1" customHeight="1">
      <c r="A1473" s="74">
        <v>1473</v>
      </c>
      <c r="B1473" s="300" t="s">
        <v>35</v>
      </c>
      <c r="C1473" s="300" t="s">
        <v>1381</v>
      </c>
      <c r="D1473" s="86"/>
      <c r="E1473" s="256" t="s">
        <v>1568</v>
      </c>
      <c r="F1473" s="86" t="s">
        <v>122</v>
      </c>
      <c r="G1473" s="86" t="s">
        <v>59</v>
      </c>
      <c r="H1473" s="70" t="s">
        <v>113</v>
      </c>
      <c r="I1473" s="249">
        <v>16.41</v>
      </c>
      <c r="J1473" s="331">
        <f t="shared" si="67"/>
        <v>200</v>
      </c>
      <c r="K1473" s="260">
        <v>200</v>
      </c>
      <c r="L1473" s="260"/>
      <c r="M1473" s="259" t="e">
        <f>IF(K1473="nio",0,IF(K1473&gt;0,K1473*I1473/O1473,0))*VLOOKUP(B1473,'2-Kosten per locatie'!$A$14:$C$21,3,FALSE)</f>
        <v>#DIV/0!</v>
      </c>
      <c r="N1473" s="259">
        <f>IF(L1473&gt;0,L1473*I1473/P1473,0)*VLOOKUP(B1473,'2-Kosten per locatie'!$A$14:$C$21,3,FALSE)</f>
        <v>0</v>
      </c>
      <c r="O1473" s="332">
        <f>IF(K1473="nio",0,IF(K1473&gt;0,VLOOKUP(G1473,'3-Productie normen'!A:L,VLOOKUP(K1473,'3-Productie normen'!$B$34:$C$41,2,FALSE),FALSE)))</f>
        <v>0</v>
      </c>
      <c r="P1473" s="332">
        <f t="shared" si="68"/>
        <v>0</v>
      </c>
      <c r="Q1473" s="333"/>
      <c r="S1473" s="334">
        <f t="shared" si="69"/>
        <v>3282</v>
      </c>
    </row>
    <row r="1474" spans="1:19" ht="14.1" customHeight="1">
      <c r="A1474" s="74">
        <v>1474</v>
      </c>
      <c r="B1474" s="300" t="s">
        <v>35</v>
      </c>
      <c r="C1474" s="300" t="s">
        <v>1381</v>
      </c>
      <c r="D1474" s="86"/>
      <c r="E1474" s="256" t="s">
        <v>1569</v>
      </c>
      <c r="F1474" s="86" t="s">
        <v>1570</v>
      </c>
      <c r="G1474" s="86" t="s">
        <v>76</v>
      </c>
      <c r="H1474" s="70" t="s">
        <v>113</v>
      </c>
      <c r="I1474" s="249">
        <v>70.59</v>
      </c>
      <c r="J1474" s="331">
        <f t="shared" si="67"/>
        <v>0</v>
      </c>
      <c r="K1474" s="260" t="s">
        <v>120</v>
      </c>
      <c r="L1474" s="260"/>
      <c r="M1474" s="259">
        <f>IF(K1474="nio",0,IF(K1474&gt;0,K1474*I1474/O1474,0))*VLOOKUP(B1474,'2-Kosten per locatie'!$A$14:$C$21,3,FALSE)</f>
        <v>0</v>
      </c>
      <c r="N1474" s="259">
        <f>IF(L1474&gt;0,L1474*I1474/P1474,0)*VLOOKUP(B1474,'2-Kosten per locatie'!$A$14:$C$21,3,FALSE)</f>
        <v>0</v>
      </c>
      <c r="O1474" s="332">
        <f>IF(K1474="nio",0,IF(K1474&gt;0,VLOOKUP(G1474,'3-Productie normen'!A:L,VLOOKUP(K1474,'3-Productie normen'!$B$34:$C$41,2,FALSE),FALSE)))</f>
        <v>0</v>
      </c>
      <c r="P1474" s="332">
        <f t="shared" si="68"/>
        <v>0</v>
      </c>
      <c r="Q1474" s="333"/>
      <c r="S1474" s="334">
        <f t="shared" si="69"/>
        <v>0</v>
      </c>
    </row>
    <row r="1475" spans="1:19" ht="14.1" customHeight="1">
      <c r="A1475" s="74">
        <v>1475</v>
      </c>
      <c r="B1475" s="300" t="s">
        <v>35</v>
      </c>
      <c r="C1475" s="300" t="s">
        <v>1381</v>
      </c>
      <c r="D1475" s="86"/>
      <c r="E1475" s="256" t="s">
        <v>1571</v>
      </c>
      <c r="F1475" s="86" t="s">
        <v>262</v>
      </c>
      <c r="G1475" s="86" t="s">
        <v>75</v>
      </c>
      <c r="H1475" s="86" t="s">
        <v>263</v>
      </c>
      <c r="I1475" s="249">
        <v>28.5</v>
      </c>
      <c r="J1475" s="331">
        <f t="shared" si="67"/>
        <v>0</v>
      </c>
      <c r="K1475" s="260" t="s">
        <v>120</v>
      </c>
      <c r="L1475" s="260"/>
      <c r="M1475" s="259">
        <f>IF(K1475="nio",0,IF(K1475&gt;0,K1475*I1475/O1475,0))*VLOOKUP(B1475,'2-Kosten per locatie'!$A$14:$C$21,3,FALSE)</f>
        <v>0</v>
      </c>
      <c r="N1475" s="259">
        <f>IF(L1475&gt;0,L1475*I1475/P1475,0)*VLOOKUP(B1475,'2-Kosten per locatie'!$A$14:$C$21,3,FALSE)</f>
        <v>0</v>
      </c>
      <c r="O1475" s="332">
        <f>IF(K1475="nio",0,IF(K1475&gt;0,VLOOKUP(G1475,'3-Productie normen'!A:L,VLOOKUP(K1475,'3-Productie normen'!$B$34:$C$41,2,FALSE),FALSE)))</f>
        <v>0</v>
      </c>
      <c r="P1475" s="332">
        <f t="shared" si="68"/>
        <v>0</v>
      </c>
      <c r="Q1475" s="333"/>
      <c r="S1475" s="334">
        <f t="shared" si="69"/>
        <v>0</v>
      </c>
    </row>
    <row r="1476" spans="1:19" ht="14.1" customHeight="1">
      <c r="A1476" s="74">
        <v>1476</v>
      </c>
      <c r="B1476" s="300" t="s">
        <v>35</v>
      </c>
      <c r="C1476" s="300" t="s">
        <v>1381</v>
      </c>
      <c r="D1476" s="86"/>
      <c r="E1476" s="256" t="s">
        <v>1572</v>
      </c>
      <c r="F1476" s="86" t="s">
        <v>1573</v>
      </c>
      <c r="G1476" s="86" t="s">
        <v>76</v>
      </c>
      <c r="H1476" s="70" t="s">
        <v>113</v>
      </c>
      <c r="I1476" s="249">
        <v>18.079999999999998</v>
      </c>
      <c r="J1476" s="331">
        <f t="shared" si="67"/>
        <v>0</v>
      </c>
      <c r="K1476" s="260" t="s">
        <v>120</v>
      </c>
      <c r="L1476" s="260"/>
      <c r="M1476" s="259">
        <f>IF(K1476="nio",0,IF(K1476&gt;0,K1476*I1476/O1476,0))*VLOOKUP(B1476,'2-Kosten per locatie'!$A$14:$C$21,3,FALSE)</f>
        <v>0</v>
      </c>
      <c r="N1476" s="259">
        <f>IF(L1476&gt;0,L1476*I1476/P1476,0)*VLOOKUP(B1476,'2-Kosten per locatie'!$A$14:$C$21,3,FALSE)</f>
        <v>0</v>
      </c>
      <c r="O1476" s="332">
        <f>IF(K1476="nio",0,IF(K1476&gt;0,VLOOKUP(G1476,'3-Productie normen'!A:L,VLOOKUP(K1476,'3-Productie normen'!$B$34:$C$41,2,FALSE),FALSE)))</f>
        <v>0</v>
      </c>
      <c r="P1476" s="332">
        <f t="shared" si="68"/>
        <v>0</v>
      </c>
      <c r="Q1476" s="333"/>
      <c r="S1476" s="334">
        <f t="shared" si="69"/>
        <v>0</v>
      </c>
    </row>
    <row r="1477" spans="1:19" ht="14.1" customHeight="1">
      <c r="A1477" s="74">
        <v>1477</v>
      </c>
      <c r="B1477" s="300" t="s">
        <v>35</v>
      </c>
      <c r="C1477" s="300" t="s">
        <v>1381</v>
      </c>
      <c r="D1477" s="86"/>
      <c r="E1477" s="256" t="s">
        <v>1574</v>
      </c>
      <c r="F1477" s="86" t="s">
        <v>1575</v>
      </c>
      <c r="G1477" s="86" t="s">
        <v>76</v>
      </c>
      <c r="H1477" s="70" t="s">
        <v>113</v>
      </c>
      <c r="I1477" s="249">
        <v>26.91</v>
      </c>
      <c r="J1477" s="331">
        <f t="shared" si="67"/>
        <v>0</v>
      </c>
      <c r="K1477" s="260" t="s">
        <v>120</v>
      </c>
      <c r="L1477" s="260"/>
      <c r="M1477" s="259">
        <f>IF(K1477="nio",0,IF(K1477&gt;0,K1477*I1477/O1477,0))*VLOOKUP(B1477,'2-Kosten per locatie'!$A$14:$C$21,3,FALSE)</f>
        <v>0</v>
      </c>
      <c r="N1477" s="259">
        <f>IF(L1477&gt;0,L1477*I1477/P1477,0)*VLOOKUP(B1477,'2-Kosten per locatie'!$A$14:$C$21,3,FALSE)</f>
        <v>0</v>
      </c>
      <c r="O1477" s="332">
        <f>IF(K1477="nio",0,IF(K1477&gt;0,VLOOKUP(G1477,'3-Productie normen'!A:L,VLOOKUP(K1477,'3-Productie normen'!$B$34:$C$41,2,FALSE),FALSE)))</f>
        <v>0</v>
      </c>
      <c r="P1477" s="332">
        <f t="shared" si="68"/>
        <v>0</v>
      </c>
      <c r="Q1477" s="333"/>
      <c r="S1477" s="334">
        <f t="shared" si="69"/>
        <v>0</v>
      </c>
    </row>
    <row r="1478" spans="1:19" ht="14.1" customHeight="1">
      <c r="A1478" s="74">
        <v>1478</v>
      </c>
      <c r="B1478" s="300" t="s">
        <v>35</v>
      </c>
      <c r="C1478" s="300" t="s">
        <v>1381</v>
      </c>
      <c r="D1478" s="86"/>
      <c r="E1478" s="256" t="s">
        <v>1576</v>
      </c>
      <c r="F1478" s="86" t="s">
        <v>262</v>
      </c>
      <c r="G1478" s="86" t="s">
        <v>75</v>
      </c>
      <c r="H1478" s="86" t="s">
        <v>263</v>
      </c>
      <c r="I1478" s="249">
        <v>49.31</v>
      </c>
      <c r="J1478" s="331">
        <f t="shared" si="67"/>
        <v>0</v>
      </c>
      <c r="K1478" s="260" t="s">
        <v>120</v>
      </c>
      <c r="L1478" s="260"/>
      <c r="M1478" s="259">
        <f>IF(K1478="nio",0,IF(K1478&gt;0,K1478*I1478/O1478,0))*VLOOKUP(B1478,'2-Kosten per locatie'!$A$14:$C$21,3,FALSE)</f>
        <v>0</v>
      </c>
      <c r="N1478" s="259">
        <f>IF(L1478&gt;0,L1478*I1478/P1478,0)*VLOOKUP(B1478,'2-Kosten per locatie'!$A$14:$C$21,3,FALSE)</f>
        <v>0</v>
      </c>
      <c r="O1478" s="332">
        <f>IF(K1478="nio",0,IF(K1478&gt;0,VLOOKUP(G1478,'3-Productie normen'!A:L,VLOOKUP(K1478,'3-Productie normen'!$B$34:$C$41,2,FALSE),FALSE)))</f>
        <v>0</v>
      </c>
      <c r="P1478" s="332">
        <f t="shared" si="68"/>
        <v>0</v>
      </c>
      <c r="Q1478" s="333"/>
      <c r="S1478" s="334">
        <f t="shared" si="69"/>
        <v>0</v>
      </c>
    </row>
    <row r="1479" spans="1:19" ht="14.1" customHeight="1">
      <c r="A1479" s="74">
        <v>1479</v>
      </c>
      <c r="B1479" s="300" t="s">
        <v>35</v>
      </c>
      <c r="C1479" s="300" t="s">
        <v>1381</v>
      </c>
      <c r="D1479" s="86"/>
      <c r="E1479" s="256" t="s">
        <v>1577</v>
      </c>
      <c r="F1479" s="86" t="s">
        <v>112</v>
      </c>
      <c r="G1479" s="86" t="s">
        <v>58</v>
      </c>
      <c r="H1479" s="70" t="s">
        <v>113</v>
      </c>
      <c r="I1479" s="249">
        <v>3.17</v>
      </c>
      <c r="J1479" s="331">
        <f t="shared" si="67"/>
        <v>200</v>
      </c>
      <c r="K1479" s="260">
        <v>200</v>
      </c>
      <c r="L1479" s="260"/>
      <c r="M1479" s="259" t="e">
        <f>IF(K1479="nio",0,IF(K1479&gt;0,K1479*I1479/O1479,0))*VLOOKUP(B1479,'2-Kosten per locatie'!$A$14:$C$21,3,FALSE)</f>
        <v>#DIV/0!</v>
      </c>
      <c r="N1479" s="259">
        <f>IF(L1479&gt;0,L1479*I1479/P1479,0)*VLOOKUP(B1479,'2-Kosten per locatie'!$A$14:$C$21,3,FALSE)</f>
        <v>0</v>
      </c>
      <c r="O1479" s="332">
        <f>IF(K1479="nio",0,IF(K1479&gt;0,VLOOKUP(G1479,'3-Productie normen'!A:L,VLOOKUP(K1479,'3-Productie normen'!$B$34:$C$41,2,FALSE),FALSE)))</f>
        <v>0</v>
      </c>
      <c r="P1479" s="332">
        <f t="shared" si="68"/>
        <v>0</v>
      </c>
      <c r="Q1479" s="333"/>
      <c r="S1479" s="334">
        <f t="shared" si="69"/>
        <v>634</v>
      </c>
    </row>
    <row r="1480" spans="1:19" ht="14.1" customHeight="1">
      <c r="A1480" s="74">
        <v>1480</v>
      </c>
      <c r="B1480" s="300" t="s">
        <v>35</v>
      </c>
      <c r="C1480" s="300" t="s">
        <v>1381</v>
      </c>
      <c r="D1480" s="86"/>
      <c r="E1480" s="256" t="s">
        <v>1578</v>
      </c>
      <c r="F1480" s="86" t="s">
        <v>262</v>
      </c>
      <c r="G1480" s="86" t="s">
        <v>75</v>
      </c>
      <c r="H1480" s="86" t="s">
        <v>263</v>
      </c>
      <c r="I1480" s="249">
        <v>29.27</v>
      </c>
      <c r="J1480" s="331">
        <f t="shared" si="67"/>
        <v>0</v>
      </c>
      <c r="K1480" s="260" t="s">
        <v>120</v>
      </c>
      <c r="L1480" s="260"/>
      <c r="M1480" s="259">
        <f>IF(K1480="nio",0,IF(K1480&gt;0,K1480*I1480/O1480,0))*VLOOKUP(B1480,'2-Kosten per locatie'!$A$14:$C$21,3,FALSE)</f>
        <v>0</v>
      </c>
      <c r="N1480" s="259">
        <f>IF(L1480&gt;0,L1480*I1480/P1480,0)*VLOOKUP(B1480,'2-Kosten per locatie'!$A$14:$C$21,3,FALSE)</f>
        <v>0</v>
      </c>
      <c r="O1480" s="332">
        <f>IF(K1480="nio",0,IF(K1480&gt;0,VLOOKUP(G1480,'3-Productie normen'!A:L,VLOOKUP(K1480,'3-Productie normen'!$B$34:$C$41,2,FALSE),FALSE)))</f>
        <v>0</v>
      </c>
      <c r="P1480" s="332">
        <f t="shared" si="68"/>
        <v>0</v>
      </c>
      <c r="Q1480" s="333"/>
      <c r="S1480" s="334">
        <f t="shared" si="69"/>
        <v>0</v>
      </c>
    </row>
    <row r="1481" spans="1:19" ht="14.1" customHeight="1">
      <c r="A1481" s="74">
        <v>1481</v>
      </c>
      <c r="B1481" s="300" t="s">
        <v>35</v>
      </c>
      <c r="C1481" s="300" t="s">
        <v>1381</v>
      </c>
      <c r="D1481" s="86"/>
      <c r="E1481" s="256" t="s">
        <v>1579</v>
      </c>
      <c r="F1481" s="86" t="s">
        <v>122</v>
      </c>
      <c r="G1481" s="86" t="s">
        <v>59</v>
      </c>
      <c r="H1481" s="70" t="s">
        <v>113</v>
      </c>
      <c r="I1481" s="249">
        <v>38</v>
      </c>
      <c r="J1481" s="331">
        <f t="shared" si="67"/>
        <v>200</v>
      </c>
      <c r="K1481" s="260">
        <v>200</v>
      </c>
      <c r="L1481" s="260"/>
      <c r="M1481" s="259" t="e">
        <f>IF(K1481="nio",0,IF(K1481&gt;0,K1481*I1481/O1481,0))*VLOOKUP(B1481,'2-Kosten per locatie'!$A$14:$C$21,3,FALSE)</f>
        <v>#DIV/0!</v>
      </c>
      <c r="N1481" s="259">
        <f>IF(L1481&gt;0,L1481*I1481/P1481,0)*VLOOKUP(B1481,'2-Kosten per locatie'!$A$14:$C$21,3,FALSE)</f>
        <v>0</v>
      </c>
      <c r="O1481" s="332">
        <f>IF(K1481="nio",0,IF(K1481&gt;0,VLOOKUP(G1481,'3-Productie normen'!A:L,VLOOKUP(K1481,'3-Productie normen'!$B$34:$C$41,2,FALSE),FALSE)))</f>
        <v>0</v>
      </c>
      <c r="P1481" s="332">
        <f t="shared" si="68"/>
        <v>0</v>
      </c>
      <c r="Q1481" s="333"/>
      <c r="S1481" s="334">
        <f t="shared" si="69"/>
        <v>7600</v>
      </c>
    </row>
    <row r="1482" spans="1:19" ht="14.1" customHeight="1">
      <c r="A1482" s="74">
        <v>1482</v>
      </c>
      <c r="B1482" s="300" t="s">
        <v>35</v>
      </c>
      <c r="C1482" s="300" t="s">
        <v>1381</v>
      </c>
      <c r="D1482" s="86"/>
      <c r="E1482" s="256" t="s">
        <v>1580</v>
      </c>
      <c r="F1482" s="86" t="s">
        <v>267</v>
      </c>
      <c r="G1482" s="86" t="s">
        <v>76</v>
      </c>
      <c r="H1482" s="70" t="s">
        <v>113</v>
      </c>
      <c r="I1482" s="249">
        <v>20.61</v>
      </c>
      <c r="J1482" s="331">
        <f t="shared" ref="J1482:J1545" si="70">SUM(K1482:L1482)</f>
        <v>0</v>
      </c>
      <c r="K1482" s="260" t="s">
        <v>120</v>
      </c>
      <c r="L1482" s="260"/>
      <c r="M1482" s="259">
        <f>IF(K1482="nio",0,IF(K1482&gt;0,K1482*I1482/O1482,0))*VLOOKUP(B1482,'2-Kosten per locatie'!$A$14:$C$21,3,FALSE)</f>
        <v>0</v>
      </c>
      <c r="N1482" s="259">
        <f>IF(L1482&gt;0,L1482*I1482/P1482,0)*VLOOKUP(B1482,'2-Kosten per locatie'!$A$14:$C$21,3,FALSE)</f>
        <v>0</v>
      </c>
      <c r="O1482" s="332">
        <f>IF(K1482="nio",0,IF(K1482&gt;0,VLOOKUP(G1482,'3-Productie normen'!A:L,VLOOKUP(K1482,'3-Productie normen'!$B$34:$C$41,2,FALSE),FALSE)))</f>
        <v>0</v>
      </c>
      <c r="P1482" s="332">
        <f t="shared" ref="P1482:P1545" si="71">IF(L1482&gt;0,O1482*$P$8,0)</f>
        <v>0</v>
      </c>
      <c r="Q1482" s="333"/>
      <c r="S1482" s="334">
        <f t="shared" si="69"/>
        <v>0</v>
      </c>
    </row>
    <row r="1483" spans="1:19" ht="14.1" customHeight="1">
      <c r="A1483" s="74">
        <v>1483</v>
      </c>
      <c r="B1483" s="300" t="s">
        <v>35</v>
      </c>
      <c r="C1483" s="300" t="s">
        <v>1381</v>
      </c>
      <c r="D1483" s="86"/>
      <c r="E1483" s="256" t="s">
        <v>1581</v>
      </c>
      <c r="F1483" s="86" t="s">
        <v>1418</v>
      </c>
      <c r="G1483" s="86" t="s">
        <v>61</v>
      </c>
      <c r="H1483" s="86" t="s">
        <v>145</v>
      </c>
      <c r="I1483" s="249">
        <v>19.41</v>
      </c>
      <c r="J1483" s="331">
        <f t="shared" si="70"/>
        <v>400</v>
      </c>
      <c r="K1483" s="260">
        <v>200</v>
      </c>
      <c r="L1483" s="260">
        <v>200</v>
      </c>
      <c r="M1483" s="259" t="e">
        <f>IF(K1483="nio",0,IF(K1483&gt;0,K1483*I1483/O1483,0))*VLOOKUP(B1483,'2-Kosten per locatie'!$A$14:$C$21,3,FALSE)</f>
        <v>#DIV/0!</v>
      </c>
      <c r="N1483" s="259" t="e">
        <f>IF(L1483&gt;0,L1483*I1483/P1483,0)*VLOOKUP(B1483,'2-Kosten per locatie'!$A$14:$C$21,3,FALSE)</f>
        <v>#DIV/0!</v>
      </c>
      <c r="O1483" s="332">
        <f>IF(K1483="nio",0,IF(K1483&gt;0,VLOOKUP(G1483,'3-Productie normen'!A:L,VLOOKUP(K1483,'3-Productie normen'!$B$34:$C$41,2,FALSE),FALSE)))</f>
        <v>0</v>
      </c>
      <c r="P1483" s="332">
        <f t="shared" si="71"/>
        <v>0</v>
      </c>
      <c r="Q1483" s="333"/>
      <c r="S1483" s="334">
        <f t="shared" si="69"/>
        <v>7764</v>
      </c>
    </row>
    <row r="1484" spans="1:19" ht="14.1" customHeight="1">
      <c r="A1484" s="74">
        <v>1484</v>
      </c>
      <c r="B1484" s="300" t="s">
        <v>35</v>
      </c>
      <c r="C1484" s="300" t="s">
        <v>1381</v>
      </c>
      <c r="D1484" s="86"/>
      <c r="E1484" s="256" t="s">
        <v>1582</v>
      </c>
      <c r="F1484" s="86" t="s">
        <v>1500</v>
      </c>
      <c r="G1484" s="86" t="s">
        <v>74</v>
      </c>
      <c r="H1484" s="70" t="s">
        <v>113</v>
      </c>
      <c r="I1484" s="249">
        <v>1.55</v>
      </c>
      <c r="J1484" s="331">
        <f t="shared" si="70"/>
        <v>0</v>
      </c>
      <c r="K1484" s="260" t="s">
        <v>120</v>
      </c>
      <c r="L1484" s="260"/>
      <c r="M1484" s="259">
        <f>IF(K1484="nio",0,IF(K1484&gt;0,K1484*I1484/O1484,0))*VLOOKUP(B1484,'2-Kosten per locatie'!$A$14:$C$21,3,FALSE)</f>
        <v>0</v>
      </c>
      <c r="N1484" s="259">
        <f>IF(L1484&gt;0,L1484*I1484/P1484,0)*VLOOKUP(B1484,'2-Kosten per locatie'!$A$14:$C$21,3,FALSE)</f>
        <v>0</v>
      </c>
      <c r="O1484" s="332">
        <f>IF(K1484="nio",0,IF(K1484&gt;0,VLOOKUP(G1484,'3-Productie normen'!A:L,VLOOKUP(K1484,'3-Productie normen'!$B$34:$C$41,2,FALSE),FALSE)))</f>
        <v>0</v>
      </c>
      <c r="P1484" s="332">
        <f t="shared" si="71"/>
        <v>0</v>
      </c>
      <c r="Q1484" s="333"/>
      <c r="S1484" s="334">
        <f t="shared" si="69"/>
        <v>0</v>
      </c>
    </row>
    <row r="1485" spans="1:19" ht="14.1" customHeight="1">
      <c r="A1485" s="74">
        <v>1485</v>
      </c>
      <c r="B1485" s="300" t="s">
        <v>35</v>
      </c>
      <c r="C1485" s="300" t="s">
        <v>1381</v>
      </c>
      <c r="D1485" s="86"/>
      <c r="E1485" s="256" t="s">
        <v>1583</v>
      </c>
      <c r="F1485" s="86" t="s">
        <v>112</v>
      </c>
      <c r="G1485" s="86" t="s">
        <v>58</v>
      </c>
      <c r="H1485" s="70" t="s">
        <v>113</v>
      </c>
      <c r="I1485" s="249">
        <v>15.39</v>
      </c>
      <c r="J1485" s="331">
        <f t="shared" si="70"/>
        <v>200</v>
      </c>
      <c r="K1485" s="260">
        <v>200</v>
      </c>
      <c r="L1485" s="260"/>
      <c r="M1485" s="259" t="e">
        <f>IF(K1485="nio",0,IF(K1485&gt;0,K1485*I1485/O1485,0))*VLOOKUP(B1485,'2-Kosten per locatie'!$A$14:$C$21,3,FALSE)</f>
        <v>#DIV/0!</v>
      </c>
      <c r="N1485" s="259">
        <f>IF(L1485&gt;0,L1485*I1485/P1485,0)*VLOOKUP(B1485,'2-Kosten per locatie'!$A$14:$C$21,3,FALSE)</f>
        <v>0</v>
      </c>
      <c r="O1485" s="332">
        <f>IF(K1485="nio",0,IF(K1485&gt;0,VLOOKUP(G1485,'3-Productie normen'!A:L,VLOOKUP(K1485,'3-Productie normen'!$B$34:$C$41,2,FALSE),FALSE)))</f>
        <v>0</v>
      </c>
      <c r="P1485" s="332">
        <f t="shared" si="71"/>
        <v>0</v>
      </c>
      <c r="Q1485" s="333"/>
      <c r="S1485" s="334">
        <f t="shared" si="69"/>
        <v>3078</v>
      </c>
    </row>
    <row r="1486" spans="1:19" ht="14.1" customHeight="1">
      <c r="A1486" s="74">
        <v>1486</v>
      </c>
      <c r="B1486" s="300" t="s">
        <v>35</v>
      </c>
      <c r="C1486" s="300" t="s">
        <v>1381</v>
      </c>
      <c r="D1486" s="86"/>
      <c r="E1486" s="256" t="s">
        <v>1584</v>
      </c>
      <c r="F1486" s="86" t="s">
        <v>185</v>
      </c>
      <c r="G1486" s="86" t="s">
        <v>74</v>
      </c>
      <c r="H1486" s="70" t="s">
        <v>113</v>
      </c>
      <c r="I1486" s="249">
        <v>24.91</v>
      </c>
      <c r="J1486" s="331">
        <f t="shared" si="70"/>
        <v>0</v>
      </c>
      <c r="K1486" s="260" t="s">
        <v>120</v>
      </c>
      <c r="L1486" s="260"/>
      <c r="M1486" s="259">
        <f>IF(K1486="nio",0,IF(K1486&gt;0,K1486*I1486/O1486,0))*VLOOKUP(B1486,'2-Kosten per locatie'!$A$14:$C$21,3,FALSE)</f>
        <v>0</v>
      </c>
      <c r="N1486" s="259">
        <f>IF(L1486&gt;0,L1486*I1486/P1486,0)*VLOOKUP(B1486,'2-Kosten per locatie'!$A$14:$C$21,3,FALSE)</f>
        <v>0</v>
      </c>
      <c r="O1486" s="332">
        <f>IF(K1486="nio",0,IF(K1486&gt;0,VLOOKUP(G1486,'3-Productie normen'!A:L,VLOOKUP(K1486,'3-Productie normen'!$B$34:$C$41,2,FALSE),FALSE)))</f>
        <v>0</v>
      </c>
      <c r="P1486" s="332">
        <f t="shared" si="71"/>
        <v>0</v>
      </c>
      <c r="Q1486" s="333"/>
      <c r="S1486" s="334">
        <f t="shared" si="69"/>
        <v>0</v>
      </c>
    </row>
    <row r="1487" spans="1:19" ht="14.1" customHeight="1">
      <c r="A1487" s="74">
        <v>1487</v>
      </c>
      <c r="B1487" s="300" t="s">
        <v>35</v>
      </c>
      <c r="C1487" s="300" t="s">
        <v>1381</v>
      </c>
      <c r="D1487" s="86"/>
      <c r="E1487" s="256" t="s">
        <v>1585</v>
      </c>
      <c r="F1487" s="86" t="s">
        <v>185</v>
      </c>
      <c r="G1487" s="86" t="s">
        <v>74</v>
      </c>
      <c r="H1487" s="70" t="s">
        <v>113</v>
      </c>
      <c r="I1487" s="249">
        <v>25.08</v>
      </c>
      <c r="J1487" s="331">
        <f t="shared" si="70"/>
        <v>0</v>
      </c>
      <c r="K1487" s="260" t="s">
        <v>120</v>
      </c>
      <c r="L1487" s="260"/>
      <c r="M1487" s="259">
        <f>IF(K1487="nio",0,IF(K1487&gt;0,K1487*I1487/O1487,0))*VLOOKUP(B1487,'2-Kosten per locatie'!$A$14:$C$21,3,FALSE)</f>
        <v>0</v>
      </c>
      <c r="N1487" s="259">
        <f>IF(L1487&gt;0,L1487*I1487/P1487,0)*VLOOKUP(B1487,'2-Kosten per locatie'!$A$14:$C$21,3,FALSE)</f>
        <v>0</v>
      </c>
      <c r="O1487" s="332">
        <f>IF(K1487="nio",0,IF(K1487&gt;0,VLOOKUP(G1487,'3-Productie normen'!A:L,VLOOKUP(K1487,'3-Productie normen'!$B$34:$C$41,2,FALSE),FALSE)))</f>
        <v>0</v>
      </c>
      <c r="P1487" s="332">
        <f t="shared" si="71"/>
        <v>0</v>
      </c>
      <c r="Q1487" s="333"/>
      <c r="S1487" s="334">
        <f t="shared" si="69"/>
        <v>0</v>
      </c>
    </row>
    <row r="1488" spans="1:19" ht="14.1" customHeight="1">
      <c r="A1488" s="74">
        <v>1488</v>
      </c>
      <c r="B1488" s="300" t="s">
        <v>35</v>
      </c>
      <c r="C1488" s="300" t="s">
        <v>1381</v>
      </c>
      <c r="D1488" s="86"/>
      <c r="E1488" s="256" t="s">
        <v>1586</v>
      </c>
      <c r="F1488" s="86" t="s">
        <v>185</v>
      </c>
      <c r="G1488" s="86" t="s">
        <v>74</v>
      </c>
      <c r="H1488" s="70" t="s">
        <v>113</v>
      </c>
      <c r="I1488" s="249">
        <v>43.85</v>
      </c>
      <c r="J1488" s="331">
        <f t="shared" si="70"/>
        <v>0</v>
      </c>
      <c r="K1488" s="260" t="s">
        <v>120</v>
      </c>
      <c r="L1488" s="260"/>
      <c r="M1488" s="259">
        <f>IF(K1488="nio",0,IF(K1488&gt;0,K1488*I1488/O1488,0))*VLOOKUP(B1488,'2-Kosten per locatie'!$A$14:$C$21,3,FALSE)</f>
        <v>0</v>
      </c>
      <c r="N1488" s="259">
        <f>IF(L1488&gt;0,L1488*I1488/P1488,0)*VLOOKUP(B1488,'2-Kosten per locatie'!$A$14:$C$21,3,FALSE)</f>
        <v>0</v>
      </c>
      <c r="O1488" s="332">
        <f>IF(K1488="nio",0,IF(K1488&gt;0,VLOOKUP(G1488,'3-Productie normen'!A:L,VLOOKUP(K1488,'3-Productie normen'!$B$34:$C$41,2,FALSE),FALSE)))</f>
        <v>0</v>
      </c>
      <c r="P1488" s="332">
        <f t="shared" si="71"/>
        <v>0</v>
      </c>
      <c r="Q1488" s="333"/>
      <c r="S1488" s="334">
        <f t="shared" si="69"/>
        <v>0</v>
      </c>
    </row>
    <row r="1489" spans="1:19" ht="14.1" customHeight="1">
      <c r="A1489" s="74">
        <v>1489</v>
      </c>
      <c r="B1489" s="300" t="s">
        <v>35</v>
      </c>
      <c r="C1489" s="300" t="s">
        <v>1381</v>
      </c>
      <c r="D1489" s="86"/>
      <c r="E1489" s="256" t="s">
        <v>1587</v>
      </c>
      <c r="F1489" s="86" t="s">
        <v>185</v>
      </c>
      <c r="G1489" s="86" t="s">
        <v>74</v>
      </c>
      <c r="H1489" s="70" t="s">
        <v>113</v>
      </c>
      <c r="I1489" s="249">
        <v>24.66</v>
      </c>
      <c r="J1489" s="331">
        <f t="shared" si="70"/>
        <v>0</v>
      </c>
      <c r="K1489" s="260" t="s">
        <v>120</v>
      </c>
      <c r="L1489" s="260"/>
      <c r="M1489" s="259">
        <f>IF(K1489="nio",0,IF(K1489&gt;0,K1489*I1489/O1489,0))*VLOOKUP(B1489,'2-Kosten per locatie'!$A$14:$C$21,3,FALSE)</f>
        <v>0</v>
      </c>
      <c r="N1489" s="259">
        <f>IF(L1489&gt;0,L1489*I1489/P1489,0)*VLOOKUP(B1489,'2-Kosten per locatie'!$A$14:$C$21,3,FALSE)</f>
        <v>0</v>
      </c>
      <c r="O1489" s="332">
        <f>IF(K1489="nio",0,IF(K1489&gt;0,VLOOKUP(G1489,'3-Productie normen'!A:L,VLOOKUP(K1489,'3-Productie normen'!$B$34:$C$41,2,FALSE),FALSE)))</f>
        <v>0</v>
      </c>
      <c r="P1489" s="332">
        <f t="shared" si="71"/>
        <v>0</v>
      </c>
      <c r="Q1489" s="333"/>
      <c r="S1489" s="334">
        <f t="shared" si="69"/>
        <v>0</v>
      </c>
    </row>
    <row r="1490" spans="1:19" ht="14.1" customHeight="1">
      <c r="A1490" s="74">
        <v>1490</v>
      </c>
      <c r="B1490" s="300" t="s">
        <v>35</v>
      </c>
      <c r="C1490" s="300" t="s">
        <v>1381</v>
      </c>
      <c r="D1490" s="86"/>
      <c r="E1490" s="256" t="s">
        <v>1588</v>
      </c>
      <c r="F1490" s="86" t="s">
        <v>1418</v>
      </c>
      <c r="G1490" s="86" t="s">
        <v>61</v>
      </c>
      <c r="H1490" s="86" t="s">
        <v>145</v>
      </c>
      <c r="I1490" s="249">
        <v>17.850000000000001</v>
      </c>
      <c r="J1490" s="331">
        <f t="shared" si="70"/>
        <v>400</v>
      </c>
      <c r="K1490" s="260">
        <v>200</v>
      </c>
      <c r="L1490" s="260">
        <v>200</v>
      </c>
      <c r="M1490" s="259" t="e">
        <f>IF(K1490="nio",0,IF(K1490&gt;0,K1490*I1490/O1490,0))*VLOOKUP(B1490,'2-Kosten per locatie'!$A$14:$C$21,3,FALSE)</f>
        <v>#DIV/0!</v>
      </c>
      <c r="N1490" s="259" t="e">
        <f>IF(L1490&gt;0,L1490*I1490/P1490,0)*VLOOKUP(B1490,'2-Kosten per locatie'!$A$14:$C$21,3,FALSE)</f>
        <v>#DIV/0!</v>
      </c>
      <c r="O1490" s="332">
        <f>IF(K1490="nio",0,IF(K1490&gt;0,VLOOKUP(G1490,'3-Productie normen'!A:L,VLOOKUP(K1490,'3-Productie normen'!$B$34:$C$41,2,FALSE),FALSE)))</f>
        <v>0</v>
      </c>
      <c r="P1490" s="332">
        <f t="shared" si="71"/>
        <v>0</v>
      </c>
      <c r="Q1490" s="333"/>
      <c r="S1490" s="334">
        <f t="shared" si="69"/>
        <v>7140.0000000000009</v>
      </c>
    </row>
    <row r="1491" spans="1:19" ht="14.1" customHeight="1">
      <c r="A1491" s="74">
        <v>1491</v>
      </c>
      <c r="B1491" s="300" t="s">
        <v>35</v>
      </c>
      <c r="C1491" s="300" t="s">
        <v>1381</v>
      </c>
      <c r="D1491" s="86"/>
      <c r="E1491" s="256" t="s">
        <v>1589</v>
      </c>
      <c r="F1491" s="86" t="s">
        <v>1500</v>
      </c>
      <c r="G1491" s="86" t="s">
        <v>74</v>
      </c>
      <c r="H1491" s="70" t="s">
        <v>113</v>
      </c>
      <c r="I1491" s="249">
        <v>1.55</v>
      </c>
      <c r="J1491" s="331">
        <f t="shared" si="70"/>
        <v>0</v>
      </c>
      <c r="K1491" s="260" t="s">
        <v>120</v>
      </c>
      <c r="L1491" s="260"/>
      <c r="M1491" s="259">
        <f>IF(K1491="nio",0,IF(K1491&gt;0,K1491*I1491/O1491,0))*VLOOKUP(B1491,'2-Kosten per locatie'!$A$14:$C$21,3,FALSE)</f>
        <v>0</v>
      </c>
      <c r="N1491" s="259">
        <f>IF(L1491&gt;0,L1491*I1491/P1491,0)*VLOOKUP(B1491,'2-Kosten per locatie'!$A$14:$C$21,3,FALSE)</f>
        <v>0</v>
      </c>
      <c r="O1491" s="332">
        <f>IF(K1491="nio",0,IF(K1491&gt;0,VLOOKUP(G1491,'3-Productie normen'!A:L,VLOOKUP(K1491,'3-Productie normen'!$B$34:$C$41,2,FALSE),FALSE)))</f>
        <v>0</v>
      </c>
      <c r="P1491" s="332">
        <f t="shared" si="71"/>
        <v>0</v>
      </c>
      <c r="Q1491" s="333"/>
      <c r="S1491" s="334">
        <f t="shared" si="69"/>
        <v>0</v>
      </c>
    </row>
    <row r="1492" spans="1:19" ht="14.1" customHeight="1">
      <c r="A1492" s="74">
        <v>1492</v>
      </c>
      <c r="B1492" s="300" t="s">
        <v>35</v>
      </c>
      <c r="C1492" s="300" t="s">
        <v>1381</v>
      </c>
      <c r="D1492" s="86"/>
      <c r="E1492" s="256" t="s">
        <v>1590</v>
      </c>
      <c r="F1492" s="86" t="s">
        <v>112</v>
      </c>
      <c r="G1492" s="86" t="s">
        <v>58</v>
      </c>
      <c r="H1492" s="70" t="s">
        <v>113</v>
      </c>
      <c r="I1492" s="249">
        <v>15.39</v>
      </c>
      <c r="J1492" s="331">
        <f t="shared" si="70"/>
        <v>200</v>
      </c>
      <c r="K1492" s="260">
        <v>200</v>
      </c>
      <c r="L1492" s="260"/>
      <c r="M1492" s="259" t="e">
        <f>IF(K1492="nio",0,IF(K1492&gt;0,K1492*I1492/O1492,0))*VLOOKUP(B1492,'2-Kosten per locatie'!$A$14:$C$21,3,FALSE)</f>
        <v>#DIV/0!</v>
      </c>
      <c r="N1492" s="259">
        <f>IF(L1492&gt;0,L1492*I1492/P1492,0)*VLOOKUP(B1492,'2-Kosten per locatie'!$A$14:$C$21,3,FALSE)</f>
        <v>0</v>
      </c>
      <c r="O1492" s="332">
        <f>IF(K1492="nio",0,IF(K1492&gt;0,VLOOKUP(G1492,'3-Productie normen'!A:L,VLOOKUP(K1492,'3-Productie normen'!$B$34:$C$41,2,FALSE),FALSE)))</f>
        <v>0</v>
      </c>
      <c r="P1492" s="332">
        <f t="shared" si="71"/>
        <v>0</v>
      </c>
      <c r="Q1492" s="333"/>
      <c r="S1492" s="334">
        <f t="shared" si="69"/>
        <v>3078</v>
      </c>
    </row>
    <row r="1493" spans="1:19" ht="14.1" customHeight="1">
      <c r="A1493" s="74">
        <v>1493</v>
      </c>
      <c r="B1493" s="300" t="s">
        <v>35</v>
      </c>
      <c r="C1493" s="300" t="s">
        <v>1381</v>
      </c>
      <c r="D1493" s="86"/>
      <c r="E1493" s="256" t="s">
        <v>1591</v>
      </c>
      <c r="F1493" s="86" t="s">
        <v>122</v>
      </c>
      <c r="G1493" s="86" t="s">
        <v>59</v>
      </c>
      <c r="H1493" s="70" t="s">
        <v>113</v>
      </c>
      <c r="I1493" s="249">
        <v>65</v>
      </c>
      <c r="J1493" s="331">
        <f t="shared" si="70"/>
        <v>200</v>
      </c>
      <c r="K1493" s="260">
        <v>200</v>
      </c>
      <c r="L1493" s="260"/>
      <c r="M1493" s="259" t="e">
        <f>IF(K1493="nio",0,IF(K1493&gt;0,K1493*I1493/O1493,0))*VLOOKUP(B1493,'2-Kosten per locatie'!$A$14:$C$21,3,FALSE)</f>
        <v>#DIV/0!</v>
      </c>
      <c r="N1493" s="259">
        <f>IF(L1493&gt;0,L1493*I1493/P1493,0)*VLOOKUP(B1493,'2-Kosten per locatie'!$A$14:$C$21,3,FALSE)</f>
        <v>0</v>
      </c>
      <c r="O1493" s="332">
        <f>IF(K1493="nio",0,IF(K1493&gt;0,VLOOKUP(G1493,'3-Productie normen'!A:L,VLOOKUP(K1493,'3-Productie normen'!$B$34:$C$41,2,FALSE),FALSE)))</f>
        <v>0</v>
      </c>
      <c r="P1493" s="332">
        <f t="shared" si="71"/>
        <v>0</v>
      </c>
      <c r="Q1493" s="333"/>
      <c r="S1493" s="334">
        <f t="shared" si="69"/>
        <v>13000</v>
      </c>
    </row>
    <row r="1494" spans="1:19" ht="14.1" customHeight="1">
      <c r="A1494" s="74">
        <v>1494</v>
      </c>
      <c r="B1494" s="300" t="s">
        <v>35</v>
      </c>
      <c r="C1494" s="300" t="s">
        <v>1381</v>
      </c>
      <c r="D1494" s="86"/>
      <c r="E1494" s="256" t="s">
        <v>1592</v>
      </c>
      <c r="F1494" s="86" t="s">
        <v>109</v>
      </c>
      <c r="G1494" s="86" t="s">
        <v>59</v>
      </c>
      <c r="H1494" s="86" t="s">
        <v>110</v>
      </c>
      <c r="I1494" s="249">
        <v>4.71</v>
      </c>
      <c r="J1494" s="331">
        <f t="shared" si="70"/>
        <v>200</v>
      </c>
      <c r="K1494" s="260">
        <v>200</v>
      </c>
      <c r="L1494" s="260"/>
      <c r="M1494" s="259" t="e">
        <f>IF(K1494="nio",0,IF(K1494&gt;0,K1494*I1494/O1494,0))*VLOOKUP(B1494,'2-Kosten per locatie'!$A$14:$C$21,3,FALSE)</f>
        <v>#DIV/0!</v>
      </c>
      <c r="N1494" s="259">
        <f>IF(L1494&gt;0,L1494*I1494/P1494,0)*VLOOKUP(B1494,'2-Kosten per locatie'!$A$14:$C$21,3,FALSE)</f>
        <v>0</v>
      </c>
      <c r="O1494" s="332">
        <f>IF(K1494="nio",0,IF(K1494&gt;0,VLOOKUP(G1494,'3-Productie normen'!A:L,VLOOKUP(K1494,'3-Productie normen'!$B$34:$C$41,2,FALSE),FALSE)))</f>
        <v>0</v>
      </c>
      <c r="P1494" s="332">
        <f t="shared" si="71"/>
        <v>0</v>
      </c>
      <c r="Q1494" s="333"/>
      <c r="S1494" s="334">
        <f t="shared" si="69"/>
        <v>942</v>
      </c>
    </row>
    <row r="1495" spans="1:19" ht="14.1" customHeight="1">
      <c r="A1495" s="74">
        <v>1495</v>
      </c>
      <c r="B1495" s="300" t="s">
        <v>35</v>
      </c>
      <c r="C1495" s="300" t="s">
        <v>1381</v>
      </c>
      <c r="D1495" s="86"/>
      <c r="E1495" s="256" t="s">
        <v>1593</v>
      </c>
      <c r="F1495" s="86" t="s">
        <v>267</v>
      </c>
      <c r="G1495" s="86" t="s">
        <v>76</v>
      </c>
      <c r="H1495" s="70" t="s">
        <v>113</v>
      </c>
      <c r="I1495" s="249">
        <v>19.989999999999998</v>
      </c>
      <c r="J1495" s="331">
        <f t="shared" si="70"/>
        <v>0</v>
      </c>
      <c r="K1495" s="260" t="s">
        <v>120</v>
      </c>
      <c r="L1495" s="260"/>
      <c r="M1495" s="259">
        <f>IF(K1495="nio",0,IF(K1495&gt;0,K1495*I1495/O1495,0))*VLOOKUP(B1495,'2-Kosten per locatie'!$A$14:$C$21,3,FALSE)</f>
        <v>0</v>
      </c>
      <c r="N1495" s="259">
        <f>IF(L1495&gt;0,L1495*I1495/P1495,0)*VLOOKUP(B1495,'2-Kosten per locatie'!$A$14:$C$21,3,FALSE)</f>
        <v>0</v>
      </c>
      <c r="O1495" s="332">
        <f>IF(K1495="nio",0,IF(K1495&gt;0,VLOOKUP(G1495,'3-Productie normen'!A:L,VLOOKUP(K1495,'3-Productie normen'!$B$34:$C$41,2,FALSE),FALSE)))</f>
        <v>0</v>
      </c>
      <c r="P1495" s="332">
        <f t="shared" si="71"/>
        <v>0</v>
      </c>
      <c r="Q1495" s="333"/>
      <c r="S1495" s="334">
        <f t="shared" si="69"/>
        <v>0</v>
      </c>
    </row>
    <row r="1496" spans="1:19" ht="14.1" customHeight="1">
      <c r="A1496" s="74">
        <v>1496</v>
      </c>
      <c r="B1496" s="300" t="s">
        <v>35</v>
      </c>
      <c r="C1496" s="300" t="s">
        <v>1381</v>
      </c>
      <c r="D1496" s="86"/>
      <c r="E1496" s="256" t="s">
        <v>1594</v>
      </c>
      <c r="F1496" s="86" t="s">
        <v>1549</v>
      </c>
      <c r="G1496" s="86" t="s">
        <v>65</v>
      </c>
      <c r="H1496" s="70" t="s">
        <v>113</v>
      </c>
      <c r="I1496" s="249">
        <v>58.96</v>
      </c>
      <c r="J1496" s="331">
        <f t="shared" si="70"/>
        <v>120</v>
      </c>
      <c r="K1496" s="260">
        <v>120</v>
      </c>
      <c r="L1496" s="260"/>
      <c r="M1496" s="259" t="e">
        <f>IF(K1496="nio",0,IF(K1496&gt;0,K1496*I1496/O1496,0))*VLOOKUP(B1496,'2-Kosten per locatie'!$A$14:$C$21,3,FALSE)</f>
        <v>#DIV/0!</v>
      </c>
      <c r="N1496" s="259">
        <f>IF(L1496&gt;0,L1496*I1496/P1496,0)*VLOOKUP(B1496,'2-Kosten per locatie'!$A$14:$C$21,3,FALSE)</f>
        <v>0</v>
      </c>
      <c r="O1496" s="332">
        <f>IF(K1496="nio",0,IF(K1496&gt;0,VLOOKUP(G1496,'3-Productie normen'!A:L,VLOOKUP(K1496,'3-Productie normen'!$B$34:$C$41,2,FALSE),FALSE)))</f>
        <v>0</v>
      </c>
      <c r="P1496" s="332">
        <f t="shared" si="71"/>
        <v>0</v>
      </c>
      <c r="Q1496" s="333"/>
      <c r="S1496" s="334">
        <f t="shared" si="69"/>
        <v>7075.2</v>
      </c>
    </row>
    <row r="1497" spans="1:19" ht="14.1" customHeight="1">
      <c r="A1497" s="74">
        <v>1497</v>
      </c>
      <c r="B1497" s="300" t="s">
        <v>35</v>
      </c>
      <c r="C1497" s="300" t="s">
        <v>1381</v>
      </c>
      <c r="D1497" s="86"/>
      <c r="E1497" s="256" t="s">
        <v>1595</v>
      </c>
      <c r="F1497" s="86" t="s">
        <v>126</v>
      </c>
      <c r="G1497" s="86" t="s">
        <v>69</v>
      </c>
      <c r="H1497" s="86" t="s">
        <v>110</v>
      </c>
      <c r="I1497" s="249">
        <v>12.93</v>
      </c>
      <c r="J1497" s="331">
        <f t="shared" si="70"/>
        <v>200</v>
      </c>
      <c r="K1497" s="260">
        <v>200</v>
      </c>
      <c r="L1497" s="260"/>
      <c r="M1497" s="259" t="e">
        <f>IF(K1497="nio",0,IF(K1497&gt;0,K1497*I1497/O1497,0))*VLOOKUP(B1497,'2-Kosten per locatie'!$A$14:$C$21,3,FALSE)</f>
        <v>#DIV/0!</v>
      </c>
      <c r="N1497" s="259">
        <f>IF(L1497&gt;0,L1497*I1497/P1497,0)*VLOOKUP(B1497,'2-Kosten per locatie'!$A$14:$C$21,3,FALSE)</f>
        <v>0</v>
      </c>
      <c r="O1497" s="332">
        <f>IF(K1497="nio",0,IF(K1497&gt;0,VLOOKUP(G1497,'3-Productie normen'!A:L,VLOOKUP(K1497,'3-Productie normen'!$B$34:$C$41,2,FALSE),FALSE)))</f>
        <v>0</v>
      </c>
      <c r="P1497" s="332">
        <f t="shared" si="71"/>
        <v>0</v>
      </c>
      <c r="Q1497" s="333"/>
      <c r="S1497" s="334">
        <f t="shared" si="69"/>
        <v>2586</v>
      </c>
    </row>
    <row r="1498" spans="1:19" ht="14.1" customHeight="1">
      <c r="A1498" s="74">
        <v>1498</v>
      </c>
      <c r="B1498" s="300" t="s">
        <v>35</v>
      </c>
      <c r="C1498" s="300" t="s">
        <v>1381</v>
      </c>
      <c r="D1498" s="86"/>
      <c r="E1498" s="256" t="s">
        <v>1596</v>
      </c>
      <c r="F1498" s="86" t="s">
        <v>1534</v>
      </c>
      <c r="G1498" s="86" t="s">
        <v>68</v>
      </c>
      <c r="H1498" s="86" t="s">
        <v>110</v>
      </c>
      <c r="I1498" s="249">
        <v>28.84</v>
      </c>
      <c r="J1498" s="331">
        <f t="shared" si="70"/>
        <v>120</v>
      </c>
      <c r="K1498" s="260">
        <v>120</v>
      </c>
      <c r="L1498" s="260"/>
      <c r="M1498" s="259" t="e">
        <f>IF(K1498="nio",0,IF(K1498&gt;0,K1498*I1498/O1498,0))*VLOOKUP(B1498,'2-Kosten per locatie'!$A$14:$C$21,3,FALSE)</f>
        <v>#DIV/0!</v>
      </c>
      <c r="N1498" s="259">
        <f>IF(L1498&gt;0,L1498*I1498/P1498,0)*VLOOKUP(B1498,'2-Kosten per locatie'!$A$14:$C$21,3,FALSE)</f>
        <v>0</v>
      </c>
      <c r="O1498" s="332">
        <f>IF(K1498="nio",0,IF(K1498&gt;0,VLOOKUP(G1498,'3-Productie normen'!A:L,VLOOKUP(K1498,'3-Productie normen'!$B$34:$C$41,2,FALSE),FALSE)))</f>
        <v>0</v>
      </c>
      <c r="P1498" s="332">
        <f t="shared" si="71"/>
        <v>0</v>
      </c>
      <c r="Q1498" s="333"/>
      <c r="S1498" s="334">
        <f t="shared" si="69"/>
        <v>3460.8</v>
      </c>
    </row>
    <row r="1499" spans="1:19" ht="14.1" customHeight="1">
      <c r="A1499" s="74">
        <v>1499</v>
      </c>
      <c r="B1499" s="300" t="s">
        <v>35</v>
      </c>
      <c r="C1499" s="300" t="s">
        <v>1381</v>
      </c>
      <c r="D1499" s="86"/>
      <c r="E1499" s="256" t="s">
        <v>1597</v>
      </c>
      <c r="F1499" s="86" t="s">
        <v>122</v>
      </c>
      <c r="G1499" s="86" t="s">
        <v>59</v>
      </c>
      <c r="H1499" s="70" t="s">
        <v>113</v>
      </c>
      <c r="I1499" s="249">
        <v>33.19</v>
      </c>
      <c r="J1499" s="331">
        <f t="shared" si="70"/>
        <v>200</v>
      </c>
      <c r="K1499" s="260">
        <v>200</v>
      </c>
      <c r="L1499" s="260"/>
      <c r="M1499" s="259" t="e">
        <f>IF(K1499="nio",0,IF(K1499&gt;0,K1499*I1499/O1499,0))*VLOOKUP(B1499,'2-Kosten per locatie'!$A$14:$C$21,3,FALSE)</f>
        <v>#DIV/0!</v>
      </c>
      <c r="N1499" s="259">
        <f>IF(L1499&gt;0,L1499*I1499/P1499,0)*VLOOKUP(B1499,'2-Kosten per locatie'!$A$14:$C$21,3,FALSE)</f>
        <v>0</v>
      </c>
      <c r="O1499" s="332">
        <f>IF(K1499="nio",0,IF(K1499&gt;0,VLOOKUP(G1499,'3-Productie normen'!A:L,VLOOKUP(K1499,'3-Productie normen'!$B$34:$C$41,2,FALSE),FALSE)))</f>
        <v>0</v>
      </c>
      <c r="P1499" s="332">
        <f t="shared" si="71"/>
        <v>0</v>
      </c>
      <c r="Q1499" s="333"/>
      <c r="S1499" s="334">
        <f t="shared" si="69"/>
        <v>6638</v>
      </c>
    </row>
    <row r="1500" spans="1:19" ht="14.1" customHeight="1">
      <c r="A1500" s="74">
        <v>1500</v>
      </c>
      <c r="B1500" s="300" t="s">
        <v>35</v>
      </c>
      <c r="C1500" s="300" t="s">
        <v>1381</v>
      </c>
      <c r="D1500" s="86"/>
      <c r="E1500" s="256" t="s">
        <v>1598</v>
      </c>
      <c r="F1500" s="86" t="s">
        <v>112</v>
      </c>
      <c r="G1500" s="86" t="s">
        <v>58</v>
      </c>
      <c r="H1500" s="70" t="s">
        <v>113</v>
      </c>
      <c r="I1500" s="249">
        <v>14.82</v>
      </c>
      <c r="J1500" s="331">
        <f t="shared" si="70"/>
        <v>200</v>
      </c>
      <c r="K1500" s="260">
        <v>200</v>
      </c>
      <c r="L1500" s="260"/>
      <c r="M1500" s="259" t="e">
        <f>IF(K1500="nio",0,IF(K1500&gt;0,K1500*I1500/O1500,0))*VLOOKUP(B1500,'2-Kosten per locatie'!$A$14:$C$21,3,FALSE)</f>
        <v>#DIV/0!</v>
      </c>
      <c r="N1500" s="259">
        <f>IF(L1500&gt;0,L1500*I1500/P1500,0)*VLOOKUP(B1500,'2-Kosten per locatie'!$A$14:$C$21,3,FALSE)</f>
        <v>0</v>
      </c>
      <c r="O1500" s="332">
        <f>IF(K1500="nio",0,IF(K1500&gt;0,VLOOKUP(G1500,'3-Productie normen'!A:L,VLOOKUP(K1500,'3-Productie normen'!$B$34:$C$41,2,FALSE),FALSE)))</f>
        <v>0</v>
      </c>
      <c r="P1500" s="332">
        <f t="shared" si="71"/>
        <v>0</v>
      </c>
      <c r="Q1500" s="333"/>
      <c r="S1500" s="334">
        <f t="shared" si="69"/>
        <v>2964</v>
      </c>
    </row>
    <row r="1501" spans="1:19" ht="14.1" customHeight="1">
      <c r="A1501" s="74">
        <v>1501</v>
      </c>
      <c r="B1501" s="300" t="s">
        <v>35</v>
      </c>
      <c r="C1501" s="300" t="s">
        <v>1381</v>
      </c>
      <c r="D1501" s="86"/>
      <c r="E1501" s="256" t="s">
        <v>1599</v>
      </c>
      <c r="F1501" s="86" t="s">
        <v>1534</v>
      </c>
      <c r="G1501" s="86" t="s">
        <v>68</v>
      </c>
      <c r="H1501" s="86" t="s">
        <v>110</v>
      </c>
      <c r="I1501" s="249">
        <v>11.26</v>
      </c>
      <c r="J1501" s="331">
        <f t="shared" si="70"/>
        <v>120</v>
      </c>
      <c r="K1501" s="260">
        <v>120</v>
      </c>
      <c r="L1501" s="260"/>
      <c r="M1501" s="259" t="e">
        <f>IF(K1501="nio",0,IF(K1501&gt;0,K1501*I1501/O1501,0))*VLOOKUP(B1501,'2-Kosten per locatie'!$A$14:$C$21,3,FALSE)</f>
        <v>#DIV/0!</v>
      </c>
      <c r="N1501" s="259">
        <f>IF(L1501&gt;0,L1501*I1501/P1501,0)*VLOOKUP(B1501,'2-Kosten per locatie'!$A$14:$C$21,3,FALSE)</f>
        <v>0</v>
      </c>
      <c r="O1501" s="332">
        <f>IF(K1501="nio",0,IF(K1501&gt;0,VLOOKUP(G1501,'3-Productie normen'!A:L,VLOOKUP(K1501,'3-Productie normen'!$B$34:$C$41,2,FALSE),FALSE)))</f>
        <v>0</v>
      </c>
      <c r="P1501" s="332">
        <f t="shared" si="71"/>
        <v>0</v>
      </c>
      <c r="Q1501" s="333"/>
      <c r="S1501" s="334">
        <f t="shared" si="69"/>
        <v>1351.2</v>
      </c>
    </row>
    <row r="1502" spans="1:19" ht="14.1" customHeight="1">
      <c r="A1502" s="74">
        <v>1502</v>
      </c>
      <c r="B1502" s="300" t="s">
        <v>35</v>
      </c>
      <c r="C1502" s="300" t="s">
        <v>1381</v>
      </c>
      <c r="D1502" s="86"/>
      <c r="E1502" s="256" t="s">
        <v>1600</v>
      </c>
      <c r="F1502" s="86" t="s">
        <v>1549</v>
      </c>
      <c r="G1502" s="86" t="s">
        <v>64</v>
      </c>
      <c r="H1502" s="70" t="s">
        <v>113</v>
      </c>
      <c r="I1502" s="249">
        <v>49.05</v>
      </c>
      <c r="J1502" s="331">
        <f t="shared" si="70"/>
        <v>120</v>
      </c>
      <c r="K1502" s="260">
        <v>120</v>
      </c>
      <c r="L1502" s="260"/>
      <c r="M1502" s="259" t="e">
        <f>IF(K1502="nio",0,IF(K1502&gt;0,K1502*I1502/O1502,0))*VLOOKUP(B1502,'2-Kosten per locatie'!$A$14:$C$21,3,FALSE)</f>
        <v>#DIV/0!</v>
      </c>
      <c r="N1502" s="259">
        <f>IF(L1502&gt;0,L1502*I1502/P1502,0)*VLOOKUP(B1502,'2-Kosten per locatie'!$A$14:$C$21,3,FALSE)</f>
        <v>0</v>
      </c>
      <c r="O1502" s="332">
        <f>IF(K1502="nio",0,IF(K1502&gt;0,VLOOKUP(G1502,'3-Productie normen'!A:L,VLOOKUP(K1502,'3-Productie normen'!$B$34:$C$41,2,FALSE),FALSE)))</f>
        <v>0</v>
      </c>
      <c r="P1502" s="332">
        <f t="shared" si="71"/>
        <v>0</v>
      </c>
      <c r="Q1502" s="333"/>
      <c r="S1502" s="334">
        <f t="shared" si="69"/>
        <v>5886</v>
      </c>
    </row>
    <row r="1503" spans="1:19" ht="14.1" customHeight="1">
      <c r="A1503" s="74">
        <v>1503</v>
      </c>
      <c r="B1503" s="300" t="s">
        <v>35</v>
      </c>
      <c r="C1503" s="300" t="s">
        <v>1381</v>
      </c>
      <c r="D1503" s="86"/>
      <c r="E1503" s="256" t="s">
        <v>1601</v>
      </c>
      <c r="F1503" s="86" t="s">
        <v>267</v>
      </c>
      <c r="G1503" s="86" t="s">
        <v>76</v>
      </c>
      <c r="H1503" s="70" t="s">
        <v>113</v>
      </c>
      <c r="I1503" s="249">
        <v>11.18</v>
      </c>
      <c r="J1503" s="331">
        <f t="shared" si="70"/>
        <v>0</v>
      </c>
      <c r="K1503" s="260" t="s">
        <v>120</v>
      </c>
      <c r="L1503" s="260"/>
      <c r="M1503" s="259">
        <f>IF(K1503="nio",0,IF(K1503&gt;0,K1503*I1503/O1503,0))*VLOOKUP(B1503,'2-Kosten per locatie'!$A$14:$C$21,3,FALSE)</f>
        <v>0</v>
      </c>
      <c r="N1503" s="259">
        <f>IF(L1503&gt;0,L1503*I1503/P1503,0)*VLOOKUP(B1503,'2-Kosten per locatie'!$A$14:$C$21,3,FALSE)</f>
        <v>0</v>
      </c>
      <c r="O1503" s="332">
        <f>IF(K1503="nio",0,IF(K1503&gt;0,VLOOKUP(G1503,'3-Productie normen'!A:L,VLOOKUP(K1503,'3-Productie normen'!$B$34:$C$41,2,FALSE),FALSE)))</f>
        <v>0</v>
      </c>
      <c r="P1503" s="332">
        <f t="shared" si="71"/>
        <v>0</v>
      </c>
      <c r="Q1503" s="333"/>
      <c r="S1503" s="334">
        <f t="shared" si="69"/>
        <v>0</v>
      </c>
    </row>
    <row r="1504" spans="1:19" ht="14.1" customHeight="1">
      <c r="A1504" s="74">
        <v>1504</v>
      </c>
      <c r="B1504" s="300" t="s">
        <v>35</v>
      </c>
      <c r="C1504" s="300" t="s">
        <v>1381</v>
      </c>
      <c r="D1504" s="86"/>
      <c r="E1504" s="256" t="s">
        <v>1602</v>
      </c>
      <c r="F1504" s="86" t="s">
        <v>888</v>
      </c>
      <c r="G1504" s="86" t="s">
        <v>70</v>
      </c>
      <c r="H1504" s="86" t="s">
        <v>110</v>
      </c>
      <c r="I1504" s="249">
        <v>11.54</v>
      </c>
      <c r="J1504" s="331">
        <f t="shared" si="70"/>
        <v>120</v>
      </c>
      <c r="K1504" s="260">
        <v>120</v>
      </c>
      <c r="L1504" s="260"/>
      <c r="M1504" s="259" t="e">
        <f>IF(K1504="nio",0,IF(K1504&gt;0,K1504*I1504/O1504,0))*VLOOKUP(B1504,'2-Kosten per locatie'!$A$14:$C$21,3,FALSE)</f>
        <v>#DIV/0!</v>
      </c>
      <c r="N1504" s="259">
        <f>IF(L1504&gt;0,L1504*I1504/P1504,0)*VLOOKUP(B1504,'2-Kosten per locatie'!$A$14:$C$21,3,FALSE)</f>
        <v>0</v>
      </c>
      <c r="O1504" s="332">
        <f>IF(K1504="nio",0,IF(K1504&gt;0,VLOOKUP(G1504,'3-Productie normen'!A:L,VLOOKUP(K1504,'3-Productie normen'!$B$34:$C$41,2,FALSE),FALSE)))</f>
        <v>0</v>
      </c>
      <c r="P1504" s="332">
        <f t="shared" si="71"/>
        <v>0</v>
      </c>
      <c r="Q1504" s="333"/>
      <c r="S1504" s="334">
        <f t="shared" si="69"/>
        <v>1384.8</v>
      </c>
    </row>
    <row r="1505" spans="1:19" ht="14.1" customHeight="1">
      <c r="A1505" s="74">
        <v>1505</v>
      </c>
      <c r="B1505" s="300" t="s">
        <v>35</v>
      </c>
      <c r="C1505" s="300" t="s">
        <v>1381</v>
      </c>
      <c r="D1505" s="86"/>
      <c r="E1505" s="256" t="s">
        <v>1603</v>
      </c>
      <c r="F1505" s="86" t="s">
        <v>1549</v>
      </c>
      <c r="G1505" s="86" t="s">
        <v>64</v>
      </c>
      <c r="H1505" s="70" t="s">
        <v>113</v>
      </c>
      <c r="I1505" s="249">
        <v>40.5</v>
      </c>
      <c r="J1505" s="331">
        <f t="shared" si="70"/>
        <v>120</v>
      </c>
      <c r="K1505" s="260">
        <v>120</v>
      </c>
      <c r="L1505" s="260"/>
      <c r="M1505" s="259" t="e">
        <f>IF(K1505="nio",0,IF(K1505&gt;0,K1505*I1505/O1505,0))*VLOOKUP(B1505,'2-Kosten per locatie'!$A$14:$C$21,3,FALSE)</f>
        <v>#DIV/0!</v>
      </c>
      <c r="N1505" s="259">
        <f>IF(L1505&gt;0,L1505*I1505/P1505,0)*VLOOKUP(B1505,'2-Kosten per locatie'!$A$14:$C$21,3,FALSE)</f>
        <v>0</v>
      </c>
      <c r="O1505" s="332">
        <f>IF(K1505="nio",0,IF(K1505&gt;0,VLOOKUP(G1505,'3-Productie normen'!A:L,VLOOKUP(K1505,'3-Productie normen'!$B$34:$C$41,2,FALSE),FALSE)))</f>
        <v>0</v>
      </c>
      <c r="P1505" s="332">
        <f t="shared" si="71"/>
        <v>0</v>
      </c>
      <c r="Q1505" s="333"/>
      <c r="S1505" s="334">
        <f t="shared" si="69"/>
        <v>4860</v>
      </c>
    </row>
    <row r="1506" spans="1:19" ht="14.1" customHeight="1">
      <c r="A1506" s="74">
        <v>1506</v>
      </c>
      <c r="B1506" s="300" t="s">
        <v>35</v>
      </c>
      <c r="C1506" s="300" t="s">
        <v>1381</v>
      </c>
      <c r="D1506" s="86"/>
      <c r="E1506" s="256" t="s">
        <v>1604</v>
      </c>
      <c r="F1506" s="86" t="s">
        <v>1418</v>
      </c>
      <c r="G1506" s="86" t="s">
        <v>61</v>
      </c>
      <c r="H1506" s="86" t="s">
        <v>145</v>
      </c>
      <c r="I1506" s="249">
        <v>17.850000000000001</v>
      </c>
      <c r="J1506" s="331">
        <f t="shared" si="70"/>
        <v>400</v>
      </c>
      <c r="K1506" s="260">
        <v>200</v>
      </c>
      <c r="L1506" s="260">
        <v>200</v>
      </c>
      <c r="M1506" s="259" t="e">
        <f>IF(K1506="nio",0,IF(K1506&gt;0,K1506*I1506/O1506,0))*VLOOKUP(B1506,'2-Kosten per locatie'!$A$14:$C$21,3,FALSE)</f>
        <v>#DIV/0!</v>
      </c>
      <c r="N1506" s="259" t="e">
        <f>IF(L1506&gt;0,L1506*I1506/P1506,0)*VLOOKUP(B1506,'2-Kosten per locatie'!$A$14:$C$21,3,FALSE)</f>
        <v>#DIV/0!</v>
      </c>
      <c r="O1506" s="332">
        <f>IF(K1506="nio",0,IF(K1506&gt;0,VLOOKUP(G1506,'3-Productie normen'!A:L,VLOOKUP(K1506,'3-Productie normen'!$B$34:$C$41,2,FALSE),FALSE)))</f>
        <v>0</v>
      </c>
      <c r="P1506" s="332">
        <f t="shared" si="71"/>
        <v>0</v>
      </c>
      <c r="Q1506" s="333"/>
      <c r="S1506" s="334">
        <f t="shared" si="69"/>
        <v>7140.0000000000009</v>
      </c>
    </row>
    <row r="1507" spans="1:19" ht="14.1" customHeight="1">
      <c r="A1507" s="74">
        <v>1507</v>
      </c>
      <c r="B1507" s="300" t="s">
        <v>35</v>
      </c>
      <c r="C1507" s="300" t="s">
        <v>1381</v>
      </c>
      <c r="D1507" s="86"/>
      <c r="E1507" s="256" t="s">
        <v>1605</v>
      </c>
      <c r="F1507" s="86" t="s">
        <v>1500</v>
      </c>
      <c r="G1507" s="86" t="s">
        <v>74</v>
      </c>
      <c r="H1507" s="70" t="s">
        <v>113</v>
      </c>
      <c r="I1507" s="249">
        <v>1.55</v>
      </c>
      <c r="J1507" s="331">
        <f t="shared" si="70"/>
        <v>0</v>
      </c>
      <c r="K1507" s="260" t="s">
        <v>120</v>
      </c>
      <c r="L1507" s="260"/>
      <c r="M1507" s="259">
        <f>IF(K1507="nio",0,IF(K1507&gt;0,K1507*I1507/O1507,0))*VLOOKUP(B1507,'2-Kosten per locatie'!$A$14:$C$21,3,FALSE)</f>
        <v>0</v>
      </c>
      <c r="N1507" s="259">
        <f>IF(L1507&gt;0,L1507*I1507/P1507,0)*VLOOKUP(B1507,'2-Kosten per locatie'!$A$14:$C$21,3,FALSE)</f>
        <v>0</v>
      </c>
      <c r="O1507" s="332">
        <f>IF(K1507="nio",0,IF(K1507&gt;0,VLOOKUP(G1507,'3-Productie normen'!A:L,VLOOKUP(K1507,'3-Productie normen'!$B$34:$C$41,2,FALSE),FALSE)))</f>
        <v>0</v>
      </c>
      <c r="P1507" s="332">
        <f t="shared" si="71"/>
        <v>0</v>
      </c>
      <c r="Q1507" s="333"/>
      <c r="S1507" s="334">
        <f t="shared" si="69"/>
        <v>0</v>
      </c>
    </row>
    <row r="1508" spans="1:19" ht="14.1" customHeight="1">
      <c r="A1508" s="74">
        <v>1508</v>
      </c>
      <c r="B1508" s="300" t="s">
        <v>35</v>
      </c>
      <c r="C1508" s="300" t="s">
        <v>1381</v>
      </c>
      <c r="D1508" s="86"/>
      <c r="E1508" s="256" t="s">
        <v>1606</v>
      </c>
      <c r="F1508" s="86" t="s">
        <v>112</v>
      </c>
      <c r="G1508" s="86" t="s">
        <v>58</v>
      </c>
      <c r="H1508" s="70" t="s">
        <v>113</v>
      </c>
      <c r="I1508" s="249">
        <v>15.39</v>
      </c>
      <c r="J1508" s="331">
        <f t="shared" si="70"/>
        <v>200</v>
      </c>
      <c r="K1508" s="260">
        <v>200</v>
      </c>
      <c r="L1508" s="260"/>
      <c r="M1508" s="259" t="e">
        <f>IF(K1508="nio",0,IF(K1508&gt;0,K1508*I1508/O1508,0))*VLOOKUP(B1508,'2-Kosten per locatie'!$A$14:$C$21,3,FALSE)</f>
        <v>#DIV/0!</v>
      </c>
      <c r="N1508" s="259">
        <f>IF(L1508&gt;0,L1508*I1508/P1508,0)*VLOOKUP(B1508,'2-Kosten per locatie'!$A$14:$C$21,3,FALSE)</f>
        <v>0</v>
      </c>
      <c r="O1508" s="332">
        <f>IF(K1508="nio",0,IF(K1508&gt;0,VLOOKUP(G1508,'3-Productie normen'!A:L,VLOOKUP(K1508,'3-Productie normen'!$B$34:$C$41,2,FALSE),FALSE)))</f>
        <v>0</v>
      </c>
      <c r="P1508" s="332">
        <f t="shared" si="71"/>
        <v>0</v>
      </c>
      <c r="Q1508" s="333"/>
      <c r="S1508" s="334">
        <f t="shared" si="69"/>
        <v>3078</v>
      </c>
    </row>
    <row r="1509" spans="1:19" ht="14.1" customHeight="1">
      <c r="A1509" s="74">
        <v>1509</v>
      </c>
      <c r="B1509" s="300" t="s">
        <v>35</v>
      </c>
      <c r="C1509" s="300" t="s">
        <v>1381</v>
      </c>
      <c r="D1509" s="86"/>
      <c r="E1509" s="256" t="s">
        <v>1607</v>
      </c>
      <c r="F1509" s="86" t="s">
        <v>927</v>
      </c>
      <c r="G1509" s="86" t="s">
        <v>59</v>
      </c>
      <c r="H1509" s="70" t="s">
        <v>113</v>
      </c>
      <c r="I1509" s="249">
        <v>22.25</v>
      </c>
      <c r="J1509" s="331">
        <f t="shared" si="70"/>
        <v>200</v>
      </c>
      <c r="K1509" s="260">
        <v>200</v>
      </c>
      <c r="L1509" s="260"/>
      <c r="M1509" s="259" t="e">
        <f>IF(K1509="nio",0,IF(K1509&gt;0,K1509*I1509/O1509,0))*VLOOKUP(B1509,'2-Kosten per locatie'!$A$14:$C$21,3,FALSE)</f>
        <v>#DIV/0!</v>
      </c>
      <c r="N1509" s="259">
        <f>IF(L1509&gt;0,L1509*I1509/P1509,0)*VLOOKUP(B1509,'2-Kosten per locatie'!$A$14:$C$21,3,FALSE)</f>
        <v>0</v>
      </c>
      <c r="O1509" s="332">
        <f>IF(K1509="nio",0,IF(K1509&gt;0,VLOOKUP(G1509,'3-Productie normen'!A:L,VLOOKUP(K1509,'3-Productie normen'!$B$34:$C$41,2,FALSE),FALSE)))</f>
        <v>0</v>
      </c>
      <c r="P1509" s="332">
        <f t="shared" si="71"/>
        <v>0</v>
      </c>
      <c r="Q1509" s="333"/>
      <c r="S1509" s="334">
        <f t="shared" si="69"/>
        <v>4450</v>
      </c>
    </row>
    <row r="1510" spans="1:19" ht="14.1" customHeight="1">
      <c r="A1510" s="74">
        <v>1510</v>
      </c>
      <c r="B1510" s="300" t="s">
        <v>35</v>
      </c>
      <c r="C1510" s="300" t="s">
        <v>1381</v>
      </c>
      <c r="D1510" s="86"/>
      <c r="E1510" s="256" t="s">
        <v>1608</v>
      </c>
      <c r="F1510" s="86" t="s">
        <v>267</v>
      </c>
      <c r="G1510" s="86" t="s">
        <v>76</v>
      </c>
      <c r="H1510" s="70" t="s">
        <v>113</v>
      </c>
      <c r="I1510" s="249">
        <v>20.61</v>
      </c>
      <c r="J1510" s="331">
        <f t="shared" si="70"/>
        <v>0</v>
      </c>
      <c r="K1510" s="260" t="s">
        <v>120</v>
      </c>
      <c r="L1510" s="260"/>
      <c r="M1510" s="259">
        <f>IF(K1510="nio",0,IF(K1510&gt;0,K1510*I1510/O1510,0))*VLOOKUP(B1510,'2-Kosten per locatie'!$A$14:$C$21,3,FALSE)</f>
        <v>0</v>
      </c>
      <c r="N1510" s="259">
        <f>IF(L1510&gt;0,L1510*I1510/P1510,0)*VLOOKUP(B1510,'2-Kosten per locatie'!$A$14:$C$21,3,FALSE)</f>
        <v>0</v>
      </c>
      <c r="O1510" s="332">
        <f>IF(K1510="nio",0,IF(K1510&gt;0,VLOOKUP(G1510,'3-Productie normen'!A:L,VLOOKUP(K1510,'3-Productie normen'!$B$34:$C$41,2,FALSE),FALSE)))</f>
        <v>0</v>
      </c>
      <c r="P1510" s="332">
        <f t="shared" si="71"/>
        <v>0</v>
      </c>
      <c r="Q1510" s="333"/>
      <c r="S1510" s="334">
        <f t="shared" ref="S1510:S1573" si="72">J1510*I1510</f>
        <v>0</v>
      </c>
    </row>
    <row r="1511" spans="1:19" ht="14.1" customHeight="1">
      <c r="A1511" s="74">
        <v>1511</v>
      </c>
      <c r="B1511" s="300" t="s">
        <v>35</v>
      </c>
      <c r="C1511" s="300" t="s">
        <v>1381</v>
      </c>
      <c r="D1511" s="86"/>
      <c r="E1511" s="256" t="s">
        <v>1609</v>
      </c>
      <c r="F1511" s="86" t="s">
        <v>1610</v>
      </c>
      <c r="G1511" s="86" t="s">
        <v>65</v>
      </c>
      <c r="H1511" s="70" t="s">
        <v>113</v>
      </c>
      <c r="I1511" s="249">
        <v>131.08000000000001</v>
      </c>
      <c r="J1511" s="331">
        <f t="shared" si="70"/>
        <v>120</v>
      </c>
      <c r="K1511" s="260">
        <v>120</v>
      </c>
      <c r="L1511" s="260"/>
      <c r="M1511" s="259" t="e">
        <f>IF(K1511="nio",0,IF(K1511&gt;0,K1511*I1511/O1511,0))*VLOOKUP(B1511,'2-Kosten per locatie'!$A$14:$C$21,3,FALSE)</f>
        <v>#DIV/0!</v>
      </c>
      <c r="N1511" s="259">
        <f>IF(L1511&gt;0,L1511*I1511/P1511,0)*VLOOKUP(B1511,'2-Kosten per locatie'!$A$14:$C$21,3,FALSE)</f>
        <v>0</v>
      </c>
      <c r="O1511" s="332">
        <f>IF(K1511="nio",0,IF(K1511&gt;0,VLOOKUP(G1511,'3-Productie normen'!A:L,VLOOKUP(K1511,'3-Productie normen'!$B$34:$C$41,2,FALSE),FALSE)))</f>
        <v>0</v>
      </c>
      <c r="P1511" s="332">
        <f t="shared" si="71"/>
        <v>0</v>
      </c>
      <c r="Q1511" s="333"/>
      <c r="S1511" s="334">
        <f t="shared" si="72"/>
        <v>15729.600000000002</v>
      </c>
    </row>
    <row r="1512" spans="1:19" ht="14.1" customHeight="1">
      <c r="A1512" s="74">
        <v>1512</v>
      </c>
      <c r="B1512" s="300" t="s">
        <v>35</v>
      </c>
      <c r="C1512" s="300" t="s">
        <v>1381</v>
      </c>
      <c r="D1512" s="86"/>
      <c r="E1512" s="256" t="s">
        <v>1611</v>
      </c>
      <c r="F1512" s="86" t="s">
        <v>460</v>
      </c>
      <c r="G1512" s="86" t="s">
        <v>74</v>
      </c>
      <c r="H1512" s="70" t="s">
        <v>113</v>
      </c>
      <c r="I1512" s="249">
        <v>16.559999999999999</v>
      </c>
      <c r="J1512" s="331">
        <f t="shared" si="70"/>
        <v>0</v>
      </c>
      <c r="K1512" s="260" t="s">
        <v>120</v>
      </c>
      <c r="L1512" s="260"/>
      <c r="M1512" s="259">
        <f>IF(K1512="nio",0,IF(K1512&gt;0,K1512*I1512/O1512,0))*VLOOKUP(B1512,'2-Kosten per locatie'!$A$14:$C$21,3,FALSE)</f>
        <v>0</v>
      </c>
      <c r="N1512" s="259">
        <f>IF(L1512&gt;0,L1512*I1512/P1512,0)*VLOOKUP(B1512,'2-Kosten per locatie'!$A$14:$C$21,3,FALSE)</f>
        <v>0</v>
      </c>
      <c r="O1512" s="332">
        <f>IF(K1512="nio",0,IF(K1512&gt;0,VLOOKUP(G1512,'3-Productie normen'!A:L,VLOOKUP(K1512,'3-Productie normen'!$B$34:$C$41,2,FALSE),FALSE)))</f>
        <v>0</v>
      </c>
      <c r="P1512" s="332">
        <f t="shared" si="71"/>
        <v>0</v>
      </c>
      <c r="Q1512" s="333"/>
      <c r="S1512" s="334">
        <f t="shared" si="72"/>
        <v>0</v>
      </c>
    </row>
    <row r="1513" spans="1:19" ht="14.1" customHeight="1">
      <c r="A1513" s="74">
        <v>1513</v>
      </c>
      <c r="B1513" s="300" t="s">
        <v>35</v>
      </c>
      <c r="C1513" s="300" t="s">
        <v>1381</v>
      </c>
      <c r="D1513" s="86"/>
      <c r="E1513" s="256" t="s">
        <v>1612</v>
      </c>
      <c r="F1513" s="86" t="s">
        <v>1091</v>
      </c>
      <c r="G1513" s="86" t="s">
        <v>67</v>
      </c>
      <c r="H1513" s="70" t="s">
        <v>113</v>
      </c>
      <c r="I1513" s="249">
        <v>130.33000000000001</v>
      </c>
      <c r="J1513" s="331">
        <f t="shared" si="70"/>
        <v>120</v>
      </c>
      <c r="K1513" s="260">
        <v>120</v>
      </c>
      <c r="L1513" s="260"/>
      <c r="M1513" s="259" t="e">
        <f>IF(K1513="nio",0,IF(K1513&gt;0,K1513*I1513/O1513,0))*VLOOKUP(B1513,'2-Kosten per locatie'!$A$14:$C$21,3,FALSE)</f>
        <v>#DIV/0!</v>
      </c>
      <c r="N1513" s="259">
        <f>IF(L1513&gt;0,L1513*I1513/P1513,0)*VLOOKUP(B1513,'2-Kosten per locatie'!$A$14:$C$21,3,FALSE)</f>
        <v>0</v>
      </c>
      <c r="O1513" s="332">
        <f>IF(K1513="nio",0,IF(K1513&gt;0,VLOOKUP(G1513,'3-Productie normen'!A:L,VLOOKUP(K1513,'3-Productie normen'!$B$34:$C$41,2,FALSE),FALSE)))</f>
        <v>0</v>
      </c>
      <c r="P1513" s="332">
        <f t="shared" si="71"/>
        <v>0</v>
      </c>
      <c r="Q1513" s="333"/>
      <c r="S1513" s="334">
        <f t="shared" si="72"/>
        <v>15639.600000000002</v>
      </c>
    </row>
    <row r="1514" spans="1:19" ht="14.1" customHeight="1">
      <c r="A1514" s="74">
        <v>1514</v>
      </c>
      <c r="B1514" s="300" t="s">
        <v>35</v>
      </c>
      <c r="C1514" s="300" t="s">
        <v>1381</v>
      </c>
      <c r="D1514" s="86"/>
      <c r="E1514" s="256" t="s">
        <v>1613</v>
      </c>
      <c r="F1514" s="86" t="s">
        <v>927</v>
      </c>
      <c r="G1514" s="86" t="s">
        <v>59</v>
      </c>
      <c r="H1514" s="70" t="s">
        <v>113</v>
      </c>
      <c r="I1514" s="249">
        <v>16.399999999999999</v>
      </c>
      <c r="J1514" s="331">
        <f t="shared" si="70"/>
        <v>200</v>
      </c>
      <c r="K1514" s="260">
        <v>200</v>
      </c>
      <c r="L1514" s="260"/>
      <c r="M1514" s="259" t="e">
        <f>IF(K1514="nio",0,IF(K1514&gt;0,K1514*I1514/O1514,0))*VLOOKUP(B1514,'2-Kosten per locatie'!$A$14:$C$21,3,FALSE)</f>
        <v>#DIV/0!</v>
      </c>
      <c r="N1514" s="259">
        <f>IF(L1514&gt;0,L1514*I1514/P1514,0)*VLOOKUP(B1514,'2-Kosten per locatie'!$A$14:$C$21,3,FALSE)</f>
        <v>0</v>
      </c>
      <c r="O1514" s="332">
        <f>IF(K1514="nio",0,IF(K1514&gt;0,VLOOKUP(G1514,'3-Productie normen'!A:L,VLOOKUP(K1514,'3-Productie normen'!$B$34:$C$41,2,FALSE),FALSE)))</f>
        <v>0</v>
      </c>
      <c r="P1514" s="332">
        <f t="shared" si="71"/>
        <v>0</v>
      </c>
      <c r="Q1514" s="333"/>
      <c r="S1514" s="334">
        <f t="shared" si="72"/>
        <v>3279.9999999999995</v>
      </c>
    </row>
    <row r="1515" spans="1:19" ht="14.1" customHeight="1">
      <c r="A1515" s="74">
        <v>1515</v>
      </c>
      <c r="B1515" s="300" t="s">
        <v>35</v>
      </c>
      <c r="C1515" s="300" t="s">
        <v>1381</v>
      </c>
      <c r="D1515" s="86"/>
      <c r="E1515" s="256" t="s">
        <v>1614</v>
      </c>
      <c r="F1515" s="86" t="s">
        <v>112</v>
      </c>
      <c r="G1515" s="86" t="s">
        <v>58</v>
      </c>
      <c r="H1515" s="70" t="s">
        <v>113</v>
      </c>
      <c r="I1515" s="249">
        <v>14.8</v>
      </c>
      <c r="J1515" s="331">
        <f t="shared" si="70"/>
        <v>200</v>
      </c>
      <c r="K1515" s="260">
        <v>200</v>
      </c>
      <c r="L1515" s="260"/>
      <c r="M1515" s="259" t="e">
        <f>IF(K1515="nio",0,IF(K1515&gt;0,K1515*I1515/O1515,0))*VLOOKUP(B1515,'2-Kosten per locatie'!$A$14:$C$21,3,FALSE)</f>
        <v>#DIV/0!</v>
      </c>
      <c r="N1515" s="259">
        <f>IF(L1515&gt;0,L1515*I1515/P1515,0)*VLOOKUP(B1515,'2-Kosten per locatie'!$A$14:$C$21,3,FALSE)</f>
        <v>0</v>
      </c>
      <c r="O1515" s="332">
        <f>IF(K1515="nio",0,IF(K1515&gt;0,VLOOKUP(G1515,'3-Productie normen'!A:L,VLOOKUP(K1515,'3-Productie normen'!$B$34:$C$41,2,FALSE),FALSE)))</f>
        <v>0</v>
      </c>
      <c r="P1515" s="332">
        <f t="shared" si="71"/>
        <v>0</v>
      </c>
      <c r="Q1515" s="333"/>
      <c r="S1515" s="334">
        <f t="shared" si="72"/>
        <v>2960</v>
      </c>
    </row>
    <row r="1516" spans="1:19" ht="14.1" customHeight="1">
      <c r="A1516" s="74">
        <v>1516</v>
      </c>
      <c r="B1516" s="300" t="s">
        <v>35</v>
      </c>
      <c r="C1516" s="300" t="s">
        <v>1381</v>
      </c>
      <c r="D1516" s="86"/>
      <c r="E1516" s="256" t="s">
        <v>1615</v>
      </c>
      <c r="F1516" s="86" t="s">
        <v>267</v>
      </c>
      <c r="G1516" s="86" t="s">
        <v>76</v>
      </c>
      <c r="H1516" s="70" t="s">
        <v>113</v>
      </c>
      <c r="I1516" s="249">
        <v>11.18</v>
      </c>
      <c r="J1516" s="331">
        <f t="shared" si="70"/>
        <v>0</v>
      </c>
      <c r="K1516" s="260" t="s">
        <v>120</v>
      </c>
      <c r="L1516" s="260"/>
      <c r="M1516" s="259">
        <f>IF(K1516="nio",0,IF(K1516&gt;0,K1516*I1516/O1516,0))*VLOOKUP(B1516,'2-Kosten per locatie'!$A$14:$C$21,3,FALSE)</f>
        <v>0</v>
      </c>
      <c r="N1516" s="259">
        <f>IF(L1516&gt;0,L1516*I1516/P1516,0)*VLOOKUP(B1516,'2-Kosten per locatie'!$A$14:$C$21,3,FALSE)</f>
        <v>0</v>
      </c>
      <c r="O1516" s="332">
        <f>IF(K1516="nio",0,IF(K1516&gt;0,VLOOKUP(G1516,'3-Productie normen'!A:L,VLOOKUP(K1516,'3-Productie normen'!$B$34:$C$41,2,FALSE),FALSE)))</f>
        <v>0</v>
      </c>
      <c r="P1516" s="332">
        <f t="shared" si="71"/>
        <v>0</v>
      </c>
      <c r="Q1516" s="333"/>
      <c r="S1516" s="334">
        <f t="shared" si="72"/>
        <v>0</v>
      </c>
    </row>
    <row r="1517" spans="1:19" ht="14.1" customHeight="1">
      <c r="A1517" s="74">
        <v>1517</v>
      </c>
      <c r="B1517" s="300" t="s">
        <v>35</v>
      </c>
      <c r="C1517" s="300" t="s">
        <v>1381</v>
      </c>
      <c r="D1517" s="86"/>
      <c r="E1517" s="256" t="s">
        <v>1616</v>
      </c>
      <c r="F1517" s="86" t="s">
        <v>1418</v>
      </c>
      <c r="G1517" s="86" t="s">
        <v>61</v>
      </c>
      <c r="H1517" s="86" t="s">
        <v>145</v>
      </c>
      <c r="I1517" s="249">
        <v>15.87</v>
      </c>
      <c r="J1517" s="331">
        <f t="shared" si="70"/>
        <v>400</v>
      </c>
      <c r="K1517" s="260">
        <v>200</v>
      </c>
      <c r="L1517" s="260">
        <v>200</v>
      </c>
      <c r="M1517" s="259" t="e">
        <f>IF(K1517="nio",0,IF(K1517&gt;0,K1517*I1517/O1517,0))*VLOOKUP(B1517,'2-Kosten per locatie'!$A$14:$C$21,3,FALSE)</f>
        <v>#DIV/0!</v>
      </c>
      <c r="N1517" s="259" t="e">
        <f>IF(L1517&gt;0,L1517*I1517/P1517,0)*VLOOKUP(B1517,'2-Kosten per locatie'!$A$14:$C$21,3,FALSE)</f>
        <v>#DIV/0!</v>
      </c>
      <c r="O1517" s="332">
        <f>IF(K1517="nio",0,IF(K1517&gt;0,VLOOKUP(G1517,'3-Productie normen'!A:L,VLOOKUP(K1517,'3-Productie normen'!$B$34:$C$41,2,FALSE),FALSE)))</f>
        <v>0</v>
      </c>
      <c r="P1517" s="332">
        <f t="shared" si="71"/>
        <v>0</v>
      </c>
      <c r="Q1517" s="333"/>
      <c r="S1517" s="334">
        <f t="shared" si="72"/>
        <v>6348</v>
      </c>
    </row>
    <row r="1518" spans="1:19" ht="14.1" customHeight="1">
      <c r="A1518" s="74">
        <v>1518</v>
      </c>
      <c r="B1518" s="300" t="s">
        <v>35</v>
      </c>
      <c r="C1518" s="300" t="s">
        <v>1381</v>
      </c>
      <c r="D1518" s="86"/>
      <c r="E1518" s="256" t="s">
        <v>1617</v>
      </c>
      <c r="F1518" s="86" t="s">
        <v>1114</v>
      </c>
      <c r="G1518" s="86" t="s">
        <v>61</v>
      </c>
      <c r="H1518" s="86" t="s">
        <v>145</v>
      </c>
      <c r="I1518" s="249">
        <v>3.63</v>
      </c>
      <c r="J1518" s="331">
        <f t="shared" si="70"/>
        <v>400</v>
      </c>
      <c r="K1518" s="260">
        <v>200</v>
      </c>
      <c r="L1518" s="260">
        <v>200</v>
      </c>
      <c r="M1518" s="259" t="e">
        <f>IF(K1518="nio",0,IF(K1518&gt;0,K1518*I1518/O1518,0))*VLOOKUP(B1518,'2-Kosten per locatie'!$A$14:$C$21,3,FALSE)</f>
        <v>#DIV/0!</v>
      </c>
      <c r="N1518" s="259" t="e">
        <f>IF(L1518&gt;0,L1518*I1518/P1518,0)*VLOOKUP(B1518,'2-Kosten per locatie'!$A$14:$C$21,3,FALSE)</f>
        <v>#DIV/0!</v>
      </c>
      <c r="O1518" s="332">
        <f>IF(K1518="nio",0,IF(K1518&gt;0,VLOOKUP(G1518,'3-Productie normen'!A:L,VLOOKUP(K1518,'3-Productie normen'!$B$34:$C$41,2,FALSE),FALSE)))</f>
        <v>0</v>
      </c>
      <c r="P1518" s="332">
        <f t="shared" si="71"/>
        <v>0</v>
      </c>
      <c r="Q1518" s="333"/>
      <c r="S1518" s="334">
        <f t="shared" si="72"/>
        <v>1452</v>
      </c>
    </row>
    <row r="1519" spans="1:19" ht="14.1" customHeight="1">
      <c r="A1519" s="74">
        <v>1519</v>
      </c>
      <c r="B1519" s="300" t="s">
        <v>35</v>
      </c>
      <c r="C1519" s="300" t="s">
        <v>1381</v>
      </c>
      <c r="D1519" s="86"/>
      <c r="E1519" s="256" t="s">
        <v>1618</v>
      </c>
      <c r="F1519" s="86" t="s">
        <v>122</v>
      </c>
      <c r="G1519" s="86" t="s">
        <v>59</v>
      </c>
      <c r="H1519" s="70" t="s">
        <v>113</v>
      </c>
      <c r="I1519" s="249">
        <v>90.81</v>
      </c>
      <c r="J1519" s="331">
        <f t="shared" si="70"/>
        <v>200</v>
      </c>
      <c r="K1519" s="260">
        <v>200</v>
      </c>
      <c r="L1519" s="260"/>
      <c r="M1519" s="259" t="e">
        <f>IF(K1519="nio",0,IF(K1519&gt;0,K1519*I1519/O1519,0))*VLOOKUP(B1519,'2-Kosten per locatie'!$A$14:$C$21,3,FALSE)</f>
        <v>#DIV/0!</v>
      </c>
      <c r="N1519" s="259">
        <f>IF(L1519&gt;0,L1519*I1519/P1519,0)*VLOOKUP(B1519,'2-Kosten per locatie'!$A$14:$C$21,3,FALSE)</f>
        <v>0</v>
      </c>
      <c r="O1519" s="332">
        <f>IF(K1519="nio",0,IF(K1519&gt;0,VLOOKUP(G1519,'3-Productie normen'!A:L,VLOOKUP(K1519,'3-Productie normen'!$B$34:$C$41,2,FALSE),FALSE)))</f>
        <v>0</v>
      </c>
      <c r="P1519" s="332">
        <f t="shared" si="71"/>
        <v>0</v>
      </c>
      <c r="Q1519" s="333"/>
      <c r="S1519" s="334">
        <f t="shared" si="72"/>
        <v>18162</v>
      </c>
    </row>
    <row r="1520" spans="1:19" ht="14.1" customHeight="1">
      <c r="A1520" s="74">
        <v>1520</v>
      </c>
      <c r="B1520" s="300" t="s">
        <v>35</v>
      </c>
      <c r="C1520" s="300" t="s">
        <v>1381</v>
      </c>
      <c r="D1520" s="86"/>
      <c r="E1520" s="256" t="s">
        <v>1619</v>
      </c>
      <c r="F1520" s="86" t="s">
        <v>109</v>
      </c>
      <c r="G1520" s="86" t="s">
        <v>59</v>
      </c>
      <c r="H1520" s="86" t="s">
        <v>110</v>
      </c>
      <c r="I1520" s="249">
        <v>3.73</v>
      </c>
      <c r="J1520" s="331">
        <f t="shared" si="70"/>
        <v>200</v>
      </c>
      <c r="K1520" s="260">
        <v>200</v>
      </c>
      <c r="L1520" s="260"/>
      <c r="M1520" s="259" t="e">
        <f>IF(K1520="nio",0,IF(K1520&gt;0,K1520*I1520/O1520,0))*VLOOKUP(B1520,'2-Kosten per locatie'!$A$14:$C$21,3,FALSE)</f>
        <v>#DIV/0!</v>
      </c>
      <c r="N1520" s="259">
        <f>IF(L1520&gt;0,L1520*I1520/P1520,0)*VLOOKUP(B1520,'2-Kosten per locatie'!$A$14:$C$21,3,FALSE)</f>
        <v>0</v>
      </c>
      <c r="O1520" s="332">
        <f>IF(K1520="nio",0,IF(K1520&gt;0,VLOOKUP(G1520,'3-Productie normen'!A:L,VLOOKUP(K1520,'3-Productie normen'!$B$34:$C$41,2,FALSE),FALSE)))</f>
        <v>0</v>
      </c>
      <c r="P1520" s="332">
        <f t="shared" si="71"/>
        <v>0</v>
      </c>
      <c r="Q1520" s="333"/>
      <c r="S1520" s="334">
        <f t="shared" si="72"/>
        <v>746</v>
      </c>
    </row>
    <row r="1521" spans="1:19" ht="14.1" customHeight="1">
      <c r="A1521" s="74">
        <v>1521</v>
      </c>
      <c r="B1521" s="300" t="s">
        <v>35</v>
      </c>
      <c r="C1521" s="300" t="s">
        <v>1381</v>
      </c>
      <c r="D1521" s="86"/>
      <c r="E1521" s="256" t="s">
        <v>1619</v>
      </c>
      <c r="F1521" s="86" t="s">
        <v>109</v>
      </c>
      <c r="G1521" s="86" t="s">
        <v>59</v>
      </c>
      <c r="H1521" s="86" t="s">
        <v>110</v>
      </c>
      <c r="I1521" s="249">
        <v>3.73</v>
      </c>
      <c r="J1521" s="331">
        <f t="shared" si="70"/>
        <v>200</v>
      </c>
      <c r="K1521" s="260">
        <v>200</v>
      </c>
      <c r="L1521" s="260"/>
      <c r="M1521" s="259" t="e">
        <f>IF(K1521="nio",0,IF(K1521&gt;0,K1521*I1521/O1521,0))*VLOOKUP(B1521,'2-Kosten per locatie'!$A$14:$C$21,3,FALSE)</f>
        <v>#DIV/0!</v>
      </c>
      <c r="N1521" s="259">
        <f>IF(L1521&gt;0,L1521*I1521/P1521,0)*VLOOKUP(B1521,'2-Kosten per locatie'!$A$14:$C$21,3,FALSE)</f>
        <v>0</v>
      </c>
      <c r="O1521" s="332">
        <f>IF(K1521="nio",0,IF(K1521&gt;0,VLOOKUP(G1521,'3-Productie normen'!A:L,VLOOKUP(K1521,'3-Productie normen'!$B$34:$C$41,2,FALSE),FALSE)))</f>
        <v>0</v>
      </c>
      <c r="P1521" s="332">
        <f t="shared" si="71"/>
        <v>0</v>
      </c>
      <c r="Q1521" s="333"/>
      <c r="S1521" s="334">
        <f t="shared" si="72"/>
        <v>746</v>
      </c>
    </row>
    <row r="1522" spans="1:19" ht="14.1" customHeight="1">
      <c r="A1522" s="74">
        <v>1522</v>
      </c>
      <c r="B1522" s="300" t="s">
        <v>35</v>
      </c>
      <c r="C1522" s="300" t="s">
        <v>1381</v>
      </c>
      <c r="D1522" s="86"/>
      <c r="E1522" s="256" t="s">
        <v>1620</v>
      </c>
      <c r="F1522" s="86" t="s">
        <v>267</v>
      </c>
      <c r="G1522" s="86" t="s">
        <v>76</v>
      </c>
      <c r="H1522" s="70" t="s">
        <v>113</v>
      </c>
      <c r="I1522" s="249">
        <v>20.61</v>
      </c>
      <c r="J1522" s="331">
        <f t="shared" si="70"/>
        <v>0</v>
      </c>
      <c r="K1522" s="260" t="s">
        <v>120</v>
      </c>
      <c r="L1522" s="260"/>
      <c r="M1522" s="259">
        <f>IF(K1522="nio",0,IF(K1522&gt;0,K1522*I1522/O1522,0))*VLOOKUP(B1522,'2-Kosten per locatie'!$A$14:$C$21,3,FALSE)</f>
        <v>0</v>
      </c>
      <c r="N1522" s="259">
        <f>IF(L1522&gt;0,L1522*I1522/P1522,0)*VLOOKUP(B1522,'2-Kosten per locatie'!$A$14:$C$21,3,FALSE)</f>
        <v>0</v>
      </c>
      <c r="O1522" s="332">
        <f>IF(K1522="nio",0,IF(K1522&gt;0,VLOOKUP(G1522,'3-Productie normen'!A:L,VLOOKUP(K1522,'3-Productie normen'!$B$34:$C$41,2,FALSE),FALSE)))</f>
        <v>0</v>
      </c>
      <c r="P1522" s="332">
        <f t="shared" si="71"/>
        <v>0</v>
      </c>
      <c r="Q1522" s="333"/>
      <c r="S1522" s="334">
        <f t="shared" si="72"/>
        <v>0</v>
      </c>
    </row>
    <row r="1523" spans="1:19" ht="14.1" customHeight="1">
      <c r="A1523" s="74">
        <v>1523</v>
      </c>
      <c r="B1523" s="300" t="s">
        <v>35</v>
      </c>
      <c r="C1523" s="300" t="s">
        <v>1381</v>
      </c>
      <c r="D1523" s="86"/>
      <c r="E1523" s="256" t="s">
        <v>1621</v>
      </c>
      <c r="F1523" s="86" t="s">
        <v>112</v>
      </c>
      <c r="G1523" s="86" t="s">
        <v>58</v>
      </c>
      <c r="H1523" s="70" t="s">
        <v>113</v>
      </c>
      <c r="I1523" s="249">
        <v>15.39</v>
      </c>
      <c r="J1523" s="331">
        <f t="shared" si="70"/>
        <v>200</v>
      </c>
      <c r="K1523" s="260">
        <v>200</v>
      </c>
      <c r="L1523" s="260"/>
      <c r="M1523" s="259" t="e">
        <f>IF(K1523="nio",0,IF(K1523&gt;0,K1523*I1523/O1523,0))*VLOOKUP(B1523,'2-Kosten per locatie'!$A$14:$C$21,3,FALSE)</f>
        <v>#DIV/0!</v>
      </c>
      <c r="N1523" s="259">
        <f>IF(L1523&gt;0,L1523*I1523/P1523,0)*VLOOKUP(B1523,'2-Kosten per locatie'!$A$14:$C$21,3,FALSE)</f>
        <v>0</v>
      </c>
      <c r="O1523" s="332">
        <f>IF(K1523="nio",0,IF(K1523&gt;0,VLOOKUP(G1523,'3-Productie normen'!A:L,VLOOKUP(K1523,'3-Productie normen'!$B$34:$C$41,2,FALSE),FALSE)))</f>
        <v>0</v>
      </c>
      <c r="P1523" s="332">
        <f t="shared" si="71"/>
        <v>0</v>
      </c>
      <c r="Q1523" s="333"/>
      <c r="S1523" s="334">
        <f t="shared" si="72"/>
        <v>3078</v>
      </c>
    </row>
    <row r="1524" spans="1:19" ht="14.1" customHeight="1">
      <c r="A1524" s="74">
        <v>1524</v>
      </c>
      <c r="B1524" s="300" t="s">
        <v>35</v>
      </c>
      <c r="C1524" s="300" t="s">
        <v>1381</v>
      </c>
      <c r="D1524" s="86"/>
      <c r="E1524" s="256" t="s">
        <v>1622</v>
      </c>
      <c r="F1524" s="86" t="s">
        <v>126</v>
      </c>
      <c r="G1524" s="86" t="s">
        <v>69</v>
      </c>
      <c r="H1524" s="86" t="s">
        <v>110</v>
      </c>
      <c r="I1524" s="249">
        <v>22.36</v>
      </c>
      <c r="J1524" s="331">
        <f t="shared" si="70"/>
        <v>200</v>
      </c>
      <c r="K1524" s="260">
        <v>200</v>
      </c>
      <c r="L1524" s="260"/>
      <c r="M1524" s="259" t="e">
        <f>IF(K1524="nio",0,IF(K1524&gt;0,K1524*I1524/O1524,0))*VLOOKUP(B1524,'2-Kosten per locatie'!$A$14:$C$21,3,FALSE)</f>
        <v>#DIV/0!</v>
      </c>
      <c r="N1524" s="259">
        <f>IF(L1524&gt;0,L1524*I1524/P1524,0)*VLOOKUP(B1524,'2-Kosten per locatie'!$A$14:$C$21,3,FALSE)</f>
        <v>0</v>
      </c>
      <c r="O1524" s="332">
        <f>IF(K1524="nio",0,IF(K1524&gt;0,VLOOKUP(G1524,'3-Productie normen'!A:L,VLOOKUP(K1524,'3-Productie normen'!$B$34:$C$41,2,FALSE),FALSE)))</f>
        <v>0</v>
      </c>
      <c r="P1524" s="332">
        <f t="shared" si="71"/>
        <v>0</v>
      </c>
      <c r="Q1524" s="333"/>
      <c r="S1524" s="334">
        <f t="shared" si="72"/>
        <v>4472</v>
      </c>
    </row>
    <row r="1525" spans="1:19" ht="14.1" customHeight="1">
      <c r="A1525" s="74">
        <v>1525</v>
      </c>
      <c r="B1525" s="300" t="s">
        <v>35</v>
      </c>
      <c r="C1525" s="300" t="s">
        <v>1381</v>
      </c>
      <c r="D1525" s="86"/>
      <c r="E1525" s="256" t="s">
        <v>1623</v>
      </c>
      <c r="F1525" s="86" t="s">
        <v>126</v>
      </c>
      <c r="G1525" s="86" t="s">
        <v>69</v>
      </c>
      <c r="H1525" s="86" t="s">
        <v>110</v>
      </c>
      <c r="I1525" s="249">
        <v>18.309999999999999</v>
      </c>
      <c r="J1525" s="331">
        <f t="shared" si="70"/>
        <v>200</v>
      </c>
      <c r="K1525" s="260">
        <v>200</v>
      </c>
      <c r="L1525" s="260"/>
      <c r="M1525" s="259" t="e">
        <f>IF(K1525="nio",0,IF(K1525&gt;0,K1525*I1525/O1525,0))*VLOOKUP(B1525,'2-Kosten per locatie'!$A$14:$C$21,3,FALSE)</f>
        <v>#DIV/0!</v>
      </c>
      <c r="N1525" s="259">
        <f>IF(L1525&gt;0,L1525*I1525/P1525,0)*VLOOKUP(B1525,'2-Kosten per locatie'!$A$14:$C$21,3,FALSE)</f>
        <v>0</v>
      </c>
      <c r="O1525" s="332">
        <f>IF(K1525="nio",0,IF(K1525&gt;0,VLOOKUP(G1525,'3-Productie normen'!A:L,VLOOKUP(K1525,'3-Productie normen'!$B$34:$C$41,2,FALSE),FALSE)))</f>
        <v>0</v>
      </c>
      <c r="P1525" s="332">
        <f t="shared" si="71"/>
        <v>0</v>
      </c>
      <c r="Q1525" s="333"/>
      <c r="S1525" s="334">
        <f t="shared" si="72"/>
        <v>3661.9999999999995</v>
      </c>
    </row>
    <row r="1526" spans="1:19" ht="14.1" customHeight="1">
      <c r="A1526" s="74">
        <v>1526</v>
      </c>
      <c r="B1526" s="300" t="s">
        <v>35</v>
      </c>
      <c r="C1526" s="300" t="s">
        <v>1381</v>
      </c>
      <c r="D1526" s="86"/>
      <c r="E1526" s="256" t="s">
        <v>1624</v>
      </c>
      <c r="F1526" s="86" t="s">
        <v>1625</v>
      </c>
      <c r="G1526" s="86" t="s">
        <v>69</v>
      </c>
      <c r="H1526" s="86" t="s">
        <v>110</v>
      </c>
      <c r="I1526" s="249">
        <v>30.89</v>
      </c>
      <c r="J1526" s="331">
        <f t="shared" si="70"/>
        <v>200</v>
      </c>
      <c r="K1526" s="260">
        <v>200</v>
      </c>
      <c r="L1526" s="260"/>
      <c r="M1526" s="259" t="e">
        <f>IF(K1526="nio",0,IF(K1526&gt;0,K1526*I1526/O1526,0))*VLOOKUP(B1526,'2-Kosten per locatie'!$A$14:$C$21,3,FALSE)</f>
        <v>#DIV/0!</v>
      </c>
      <c r="N1526" s="259">
        <f>IF(L1526&gt;0,L1526*I1526/P1526,0)*VLOOKUP(B1526,'2-Kosten per locatie'!$A$14:$C$21,3,FALSE)</f>
        <v>0</v>
      </c>
      <c r="O1526" s="332">
        <f>IF(K1526="nio",0,IF(K1526&gt;0,VLOOKUP(G1526,'3-Productie normen'!A:L,VLOOKUP(K1526,'3-Productie normen'!$B$34:$C$41,2,FALSE),FALSE)))</f>
        <v>0</v>
      </c>
      <c r="P1526" s="332">
        <f t="shared" si="71"/>
        <v>0</v>
      </c>
      <c r="Q1526" s="333"/>
      <c r="S1526" s="334">
        <f t="shared" si="72"/>
        <v>6178</v>
      </c>
    </row>
    <row r="1527" spans="1:19" ht="14.1" customHeight="1">
      <c r="A1527" s="74">
        <v>1527</v>
      </c>
      <c r="B1527" s="300" t="s">
        <v>35</v>
      </c>
      <c r="C1527" s="300" t="s">
        <v>1381</v>
      </c>
      <c r="D1527" s="86"/>
      <c r="E1527" s="256" t="s">
        <v>1626</v>
      </c>
      <c r="F1527" s="86" t="s">
        <v>888</v>
      </c>
      <c r="G1527" s="86" t="s">
        <v>70</v>
      </c>
      <c r="H1527" s="86" t="s">
        <v>110</v>
      </c>
      <c r="I1527" s="249">
        <v>10</v>
      </c>
      <c r="J1527" s="331">
        <f t="shared" si="70"/>
        <v>120</v>
      </c>
      <c r="K1527" s="260">
        <v>120</v>
      </c>
      <c r="L1527" s="260"/>
      <c r="M1527" s="259" t="e">
        <f>IF(K1527="nio",0,IF(K1527&gt;0,K1527*I1527/O1527,0))*VLOOKUP(B1527,'2-Kosten per locatie'!$A$14:$C$21,3,FALSE)</f>
        <v>#DIV/0!</v>
      </c>
      <c r="N1527" s="259">
        <f>IF(L1527&gt;0,L1527*I1527/P1527,0)*VLOOKUP(B1527,'2-Kosten per locatie'!$A$14:$C$21,3,FALSE)</f>
        <v>0</v>
      </c>
      <c r="O1527" s="332">
        <f>IF(K1527="nio",0,IF(K1527&gt;0,VLOOKUP(G1527,'3-Productie normen'!A:L,VLOOKUP(K1527,'3-Productie normen'!$B$34:$C$41,2,FALSE),FALSE)))</f>
        <v>0</v>
      </c>
      <c r="P1527" s="332">
        <f t="shared" si="71"/>
        <v>0</v>
      </c>
      <c r="Q1527" s="333"/>
      <c r="S1527" s="334">
        <f t="shared" si="72"/>
        <v>1200</v>
      </c>
    </row>
    <row r="1528" spans="1:19" ht="14.1" customHeight="1">
      <c r="A1528" s="74">
        <v>1528</v>
      </c>
      <c r="B1528" s="300" t="s">
        <v>35</v>
      </c>
      <c r="C1528" s="300" t="s">
        <v>1381</v>
      </c>
      <c r="D1528" s="86"/>
      <c r="E1528" s="256" t="s">
        <v>1627</v>
      </c>
      <c r="F1528" s="86" t="s">
        <v>267</v>
      </c>
      <c r="G1528" s="86" t="s">
        <v>76</v>
      </c>
      <c r="H1528" s="70" t="s">
        <v>113</v>
      </c>
      <c r="I1528" s="249">
        <v>6.76</v>
      </c>
      <c r="J1528" s="331">
        <f t="shared" si="70"/>
        <v>0</v>
      </c>
      <c r="K1528" s="260" t="s">
        <v>120</v>
      </c>
      <c r="L1528" s="260"/>
      <c r="M1528" s="259">
        <f>IF(K1528="nio",0,IF(K1528&gt;0,K1528*I1528/O1528,0))*VLOOKUP(B1528,'2-Kosten per locatie'!$A$14:$C$21,3,FALSE)</f>
        <v>0</v>
      </c>
      <c r="N1528" s="259">
        <f>IF(L1528&gt;0,L1528*I1528/P1528,0)*VLOOKUP(B1528,'2-Kosten per locatie'!$A$14:$C$21,3,FALSE)</f>
        <v>0</v>
      </c>
      <c r="O1528" s="332">
        <f>IF(K1528="nio",0,IF(K1528&gt;0,VLOOKUP(G1528,'3-Productie normen'!A:L,VLOOKUP(K1528,'3-Productie normen'!$B$34:$C$41,2,FALSE),FALSE)))</f>
        <v>0</v>
      </c>
      <c r="P1528" s="332">
        <f t="shared" si="71"/>
        <v>0</v>
      </c>
      <c r="Q1528" s="333"/>
      <c r="S1528" s="334">
        <f t="shared" si="72"/>
        <v>0</v>
      </c>
    </row>
    <row r="1529" spans="1:19" ht="14.1" customHeight="1">
      <c r="A1529" s="74">
        <v>1529</v>
      </c>
      <c r="B1529" s="300" t="s">
        <v>35</v>
      </c>
      <c r="C1529" s="300" t="s">
        <v>1381</v>
      </c>
      <c r="D1529" s="86"/>
      <c r="E1529" s="256" t="s">
        <v>1628</v>
      </c>
      <c r="F1529" s="86" t="s">
        <v>122</v>
      </c>
      <c r="G1529" s="86" t="s">
        <v>59</v>
      </c>
      <c r="H1529" s="70" t="s">
        <v>113</v>
      </c>
      <c r="I1529" s="249">
        <v>127.71</v>
      </c>
      <c r="J1529" s="331">
        <f t="shared" si="70"/>
        <v>200</v>
      </c>
      <c r="K1529" s="260">
        <v>200</v>
      </c>
      <c r="L1529" s="260"/>
      <c r="M1529" s="259" t="e">
        <f>IF(K1529="nio",0,IF(K1529&gt;0,K1529*I1529/O1529,0))*VLOOKUP(B1529,'2-Kosten per locatie'!$A$14:$C$21,3,FALSE)</f>
        <v>#DIV/0!</v>
      </c>
      <c r="N1529" s="259">
        <f>IF(L1529&gt;0,L1529*I1529/P1529,0)*VLOOKUP(B1529,'2-Kosten per locatie'!$A$14:$C$21,3,FALSE)</f>
        <v>0</v>
      </c>
      <c r="O1529" s="332">
        <f>IF(K1529="nio",0,IF(K1529&gt;0,VLOOKUP(G1529,'3-Productie normen'!A:L,VLOOKUP(K1529,'3-Productie normen'!$B$34:$C$41,2,FALSE),FALSE)))</f>
        <v>0</v>
      </c>
      <c r="P1529" s="332">
        <f t="shared" si="71"/>
        <v>0</v>
      </c>
      <c r="Q1529" s="333"/>
      <c r="S1529" s="334">
        <f t="shared" si="72"/>
        <v>25542</v>
      </c>
    </row>
    <row r="1530" spans="1:19" ht="14.1" customHeight="1">
      <c r="A1530" s="74">
        <v>1530</v>
      </c>
      <c r="B1530" s="300" t="s">
        <v>35</v>
      </c>
      <c r="C1530" s="300" t="s">
        <v>1381</v>
      </c>
      <c r="D1530" s="86"/>
      <c r="E1530" s="256" t="s">
        <v>1629</v>
      </c>
      <c r="F1530" s="86" t="s">
        <v>112</v>
      </c>
      <c r="G1530" s="86" t="s">
        <v>58</v>
      </c>
      <c r="H1530" s="70" t="s">
        <v>113</v>
      </c>
      <c r="I1530" s="249">
        <v>11.94</v>
      </c>
      <c r="J1530" s="331">
        <f t="shared" si="70"/>
        <v>200</v>
      </c>
      <c r="K1530" s="260">
        <v>200</v>
      </c>
      <c r="L1530" s="260"/>
      <c r="M1530" s="259" t="e">
        <f>IF(K1530="nio",0,IF(K1530&gt;0,K1530*I1530/O1530,0))*VLOOKUP(B1530,'2-Kosten per locatie'!$A$14:$C$21,3,FALSE)</f>
        <v>#DIV/0!</v>
      </c>
      <c r="N1530" s="259">
        <f>IF(L1530&gt;0,L1530*I1530/P1530,0)*VLOOKUP(B1530,'2-Kosten per locatie'!$A$14:$C$21,3,FALSE)</f>
        <v>0</v>
      </c>
      <c r="O1530" s="332">
        <f>IF(K1530="nio",0,IF(K1530&gt;0,VLOOKUP(G1530,'3-Productie normen'!A:L,VLOOKUP(K1530,'3-Productie normen'!$B$34:$C$41,2,FALSE),FALSE)))</f>
        <v>0</v>
      </c>
      <c r="P1530" s="332">
        <f t="shared" si="71"/>
        <v>0</v>
      </c>
      <c r="Q1530" s="333"/>
      <c r="S1530" s="334">
        <f t="shared" si="72"/>
        <v>2388</v>
      </c>
    </row>
    <row r="1531" spans="1:19" ht="14.1" customHeight="1">
      <c r="A1531" s="74">
        <v>1531</v>
      </c>
      <c r="B1531" s="300" t="s">
        <v>35</v>
      </c>
      <c r="C1531" s="300" t="s">
        <v>1381</v>
      </c>
      <c r="D1531" s="86"/>
      <c r="E1531" s="256" t="s">
        <v>1630</v>
      </c>
      <c r="F1531" s="86" t="s">
        <v>1631</v>
      </c>
      <c r="G1531" s="86" t="s">
        <v>59</v>
      </c>
      <c r="H1531" s="70" t="s">
        <v>113</v>
      </c>
      <c r="I1531" s="249">
        <v>16.11</v>
      </c>
      <c r="J1531" s="331">
        <f t="shared" si="70"/>
        <v>200</v>
      </c>
      <c r="K1531" s="260">
        <v>200</v>
      </c>
      <c r="L1531" s="260"/>
      <c r="M1531" s="259" t="e">
        <f>IF(K1531="nio",0,IF(K1531&gt;0,K1531*I1531/O1531,0))*VLOOKUP(B1531,'2-Kosten per locatie'!$A$14:$C$21,3,FALSE)</f>
        <v>#DIV/0!</v>
      </c>
      <c r="N1531" s="259">
        <f>IF(L1531&gt;0,L1531*I1531/P1531,0)*VLOOKUP(B1531,'2-Kosten per locatie'!$A$14:$C$21,3,FALSE)</f>
        <v>0</v>
      </c>
      <c r="O1531" s="332">
        <f>IF(K1531="nio",0,IF(K1531&gt;0,VLOOKUP(G1531,'3-Productie normen'!A:L,VLOOKUP(K1531,'3-Productie normen'!$B$34:$C$41,2,FALSE),FALSE)))</f>
        <v>0</v>
      </c>
      <c r="P1531" s="332">
        <f t="shared" si="71"/>
        <v>0</v>
      </c>
      <c r="Q1531" s="333"/>
      <c r="S1531" s="334">
        <f t="shared" si="72"/>
        <v>3222</v>
      </c>
    </row>
    <row r="1532" spans="1:19" ht="14.1" customHeight="1">
      <c r="A1532" s="74">
        <v>1532</v>
      </c>
      <c r="B1532" s="300" t="s">
        <v>35</v>
      </c>
      <c r="C1532" s="300" t="s">
        <v>1381</v>
      </c>
      <c r="D1532" s="86"/>
      <c r="E1532" s="256" t="s">
        <v>1632</v>
      </c>
      <c r="F1532" s="86" t="s">
        <v>109</v>
      </c>
      <c r="G1532" s="86" t="s">
        <v>59</v>
      </c>
      <c r="H1532" s="86" t="s">
        <v>110</v>
      </c>
      <c r="I1532" s="249">
        <v>5.34</v>
      </c>
      <c r="J1532" s="331">
        <f t="shared" si="70"/>
        <v>200</v>
      </c>
      <c r="K1532" s="260">
        <v>200</v>
      </c>
      <c r="L1532" s="260"/>
      <c r="M1532" s="259" t="e">
        <f>IF(K1532="nio",0,IF(K1532&gt;0,K1532*I1532/O1532,0))*VLOOKUP(B1532,'2-Kosten per locatie'!$A$14:$C$21,3,FALSE)</f>
        <v>#DIV/0!</v>
      </c>
      <c r="N1532" s="259">
        <f>IF(L1532&gt;0,L1532*I1532/P1532,0)*VLOOKUP(B1532,'2-Kosten per locatie'!$A$14:$C$21,3,FALSE)</f>
        <v>0</v>
      </c>
      <c r="O1532" s="332">
        <f>IF(K1532="nio",0,IF(K1532&gt;0,VLOOKUP(G1532,'3-Productie normen'!A:L,VLOOKUP(K1532,'3-Productie normen'!$B$34:$C$41,2,FALSE),FALSE)))</f>
        <v>0</v>
      </c>
      <c r="P1532" s="332">
        <f t="shared" si="71"/>
        <v>0</v>
      </c>
      <c r="Q1532" s="333"/>
      <c r="S1532" s="334">
        <f t="shared" si="72"/>
        <v>1068</v>
      </c>
    </row>
    <row r="1533" spans="1:19" ht="14.1" customHeight="1">
      <c r="A1533" s="74">
        <v>1533</v>
      </c>
      <c r="B1533" s="300" t="s">
        <v>35</v>
      </c>
      <c r="C1533" s="300" t="s">
        <v>1381</v>
      </c>
      <c r="D1533" s="86"/>
      <c r="E1533" s="256" t="s">
        <v>1633</v>
      </c>
      <c r="F1533" s="86" t="s">
        <v>126</v>
      </c>
      <c r="G1533" s="86" t="s">
        <v>69</v>
      </c>
      <c r="H1533" s="86" t="s">
        <v>110</v>
      </c>
      <c r="I1533" s="249">
        <v>9.81</v>
      </c>
      <c r="J1533" s="331">
        <f t="shared" si="70"/>
        <v>200</v>
      </c>
      <c r="K1533" s="260">
        <v>200</v>
      </c>
      <c r="L1533" s="260"/>
      <c r="M1533" s="259" t="e">
        <f>IF(K1533="nio",0,IF(K1533&gt;0,K1533*I1533/O1533,0))*VLOOKUP(B1533,'2-Kosten per locatie'!$A$14:$C$21,3,FALSE)</f>
        <v>#DIV/0!</v>
      </c>
      <c r="N1533" s="259">
        <f>IF(L1533&gt;0,L1533*I1533/P1533,0)*VLOOKUP(B1533,'2-Kosten per locatie'!$A$14:$C$21,3,FALSE)</f>
        <v>0</v>
      </c>
      <c r="O1533" s="332">
        <f>IF(K1533="nio",0,IF(K1533&gt;0,VLOOKUP(G1533,'3-Productie normen'!A:L,VLOOKUP(K1533,'3-Productie normen'!$B$34:$C$41,2,FALSE),FALSE)))</f>
        <v>0</v>
      </c>
      <c r="P1533" s="332">
        <f t="shared" si="71"/>
        <v>0</v>
      </c>
      <c r="Q1533" s="333"/>
      <c r="S1533" s="334">
        <f t="shared" si="72"/>
        <v>1962</v>
      </c>
    </row>
    <row r="1534" spans="1:19" ht="14.1" customHeight="1">
      <c r="A1534" s="74">
        <v>1534</v>
      </c>
      <c r="B1534" s="300" t="s">
        <v>35</v>
      </c>
      <c r="C1534" s="300" t="s">
        <v>1381</v>
      </c>
      <c r="D1534" s="86"/>
      <c r="E1534" s="256" t="s">
        <v>1634</v>
      </c>
      <c r="F1534" s="86" t="s">
        <v>1635</v>
      </c>
      <c r="G1534" s="86" t="s">
        <v>59</v>
      </c>
      <c r="H1534" s="70" t="s">
        <v>113</v>
      </c>
      <c r="I1534" s="249">
        <v>16.25</v>
      </c>
      <c r="J1534" s="331">
        <f t="shared" si="70"/>
        <v>200</v>
      </c>
      <c r="K1534" s="260">
        <v>200</v>
      </c>
      <c r="L1534" s="260"/>
      <c r="M1534" s="259" t="e">
        <f>IF(K1534="nio",0,IF(K1534&gt;0,K1534*I1534/O1534,0))*VLOOKUP(B1534,'2-Kosten per locatie'!$A$14:$C$21,3,FALSE)</f>
        <v>#DIV/0!</v>
      </c>
      <c r="N1534" s="259">
        <f>IF(L1534&gt;0,L1534*I1534/P1534,0)*VLOOKUP(B1534,'2-Kosten per locatie'!$A$14:$C$21,3,FALSE)</f>
        <v>0</v>
      </c>
      <c r="O1534" s="332">
        <f>IF(K1534="nio",0,IF(K1534&gt;0,VLOOKUP(G1534,'3-Productie normen'!A:L,VLOOKUP(K1534,'3-Productie normen'!$B$34:$C$41,2,FALSE),FALSE)))</f>
        <v>0</v>
      </c>
      <c r="P1534" s="332">
        <f t="shared" si="71"/>
        <v>0</v>
      </c>
      <c r="Q1534" s="333"/>
      <c r="S1534" s="334">
        <f t="shared" si="72"/>
        <v>3250</v>
      </c>
    </row>
    <row r="1535" spans="1:19" ht="14.1" customHeight="1">
      <c r="A1535" s="74">
        <v>1535</v>
      </c>
      <c r="B1535" s="300" t="s">
        <v>35</v>
      </c>
      <c r="C1535" s="300" t="s">
        <v>1381</v>
      </c>
      <c r="D1535" s="86"/>
      <c r="E1535" s="256" t="s">
        <v>1636</v>
      </c>
      <c r="F1535" s="86" t="s">
        <v>126</v>
      </c>
      <c r="G1535" s="86" t="s">
        <v>69</v>
      </c>
      <c r="H1535" s="86" t="s">
        <v>110</v>
      </c>
      <c r="I1535" s="249">
        <v>16.920000000000002</v>
      </c>
      <c r="J1535" s="331">
        <f t="shared" si="70"/>
        <v>200</v>
      </c>
      <c r="K1535" s="260">
        <v>200</v>
      </c>
      <c r="L1535" s="260"/>
      <c r="M1535" s="259" t="e">
        <f>IF(K1535="nio",0,IF(K1535&gt;0,K1535*I1535/O1535,0))*VLOOKUP(B1535,'2-Kosten per locatie'!$A$14:$C$21,3,FALSE)</f>
        <v>#DIV/0!</v>
      </c>
      <c r="N1535" s="259">
        <f>IF(L1535&gt;0,L1535*I1535/P1535,0)*VLOOKUP(B1535,'2-Kosten per locatie'!$A$14:$C$21,3,FALSE)</f>
        <v>0</v>
      </c>
      <c r="O1535" s="332">
        <f>IF(K1535="nio",0,IF(K1535&gt;0,VLOOKUP(G1535,'3-Productie normen'!A:L,VLOOKUP(K1535,'3-Productie normen'!$B$34:$C$41,2,FALSE),FALSE)))</f>
        <v>0</v>
      </c>
      <c r="P1535" s="332">
        <f t="shared" si="71"/>
        <v>0</v>
      </c>
      <c r="Q1535" s="333"/>
      <c r="S1535" s="334">
        <f t="shared" si="72"/>
        <v>3384.0000000000005</v>
      </c>
    </row>
    <row r="1536" spans="1:19" ht="14.1" customHeight="1">
      <c r="A1536" s="74">
        <v>1536</v>
      </c>
      <c r="B1536" s="300" t="s">
        <v>35</v>
      </c>
      <c r="C1536" s="300" t="s">
        <v>1381</v>
      </c>
      <c r="D1536" s="86"/>
      <c r="E1536" s="256" t="s">
        <v>1637</v>
      </c>
      <c r="F1536" s="86" t="s">
        <v>122</v>
      </c>
      <c r="G1536" s="86" t="s">
        <v>59</v>
      </c>
      <c r="H1536" s="70" t="s">
        <v>113</v>
      </c>
      <c r="I1536" s="249">
        <v>44.05</v>
      </c>
      <c r="J1536" s="331">
        <f t="shared" si="70"/>
        <v>200</v>
      </c>
      <c r="K1536" s="260">
        <v>200</v>
      </c>
      <c r="L1536" s="260"/>
      <c r="M1536" s="259" t="e">
        <f>IF(K1536="nio",0,IF(K1536&gt;0,K1536*I1536/O1536,0))*VLOOKUP(B1536,'2-Kosten per locatie'!$A$14:$C$21,3,FALSE)</f>
        <v>#DIV/0!</v>
      </c>
      <c r="N1536" s="259">
        <f>IF(L1536&gt;0,L1536*I1536/P1536,0)*VLOOKUP(B1536,'2-Kosten per locatie'!$A$14:$C$21,3,FALSE)</f>
        <v>0</v>
      </c>
      <c r="O1536" s="332">
        <f>IF(K1536="nio",0,IF(K1536&gt;0,VLOOKUP(G1536,'3-Productie normen'!A:L,VLOOKUP(K1536,'3-Productie normen'!$B$34:$C$41,2,FALSE),FALSE)))</f>
        <v>0</v>
      </c>
      <c r="P1536" s="332">
        <f t="shared" si="71"/>
        <v>0</v>
      </c>
      <c r="Q1536" s="333"/>
      <c r="S1536" s="334">
        <f t="shared" si="72"/>
        <v>8810</v>
      </c>
    </row>
    <row r="1537" spans="1:19" ht="14.1" customHeight="1">
      <c r="A1537" s="74">
        <v>1537</v>
      </c>
      <c r="B1537" s="300" t="s">
        <v>35</v>
      </c>
      <c r="C1537" s="300" t="s">
        <v>1381</v>
      </c>
      <c r="D1537" s="86"/>
      <c r="E1537" s="256" t="s">
        <v>1638</v>
      </c>
      <c r="F1537" s="86" t="s">
        <v>109</v>
      </c>
      <c r="G1537" s="86" t="s">
        <v>59</v>
      </c>
      <c r="H1537" s="86" t="s">
        <v>110</v>
      </c>
      <c r="I1537" s="249">
        <v>5.57</v>
      </c>
      <c r="J1537" s="331">
        <f t="shared" si="70"/>
        <v>200</v>
      </c>
      <c r="K1537" s="260">
        <v>200</v>
      </c>
      <c r="L1537" s="260"/>
      <c r="M1537" s="259" t="e">
        <f>IF(K1537="nio",0,IF(K1537&gt;0,K1537*I1537/O1537,0))*VLOOKUP(B1537,'2-Kosten per locatie'!$A$14:$C$21,3,FALSE)</f>
        <v>#DIV/0!</v>
      </c>
      <c r="N1537" s="259">
        <f>IF(L1537&gt;0,L1537*I1537/P1537,0)*VLOOKUP(B1537,'2-Kosten per locatie'!$A$14:$C$21,3,FALSE)</f>
        <v>0</v>
      </c>
      <c r="O1537" s="332">
        <f>IF(K1537="nio",0,IF(K1537&gt;0,VLOOKUP(G1537,'3-Productie normen'!A:L,VLOOKUP(K1537,'3-Productie normen'!$B$34:$C$41,2,FALSE),FALSE)))</f>
        <v>0</v>
      </c>
      <c r="P1537" s="332">
        <f t="shared" si="71"/>
        <v>0</v>
      </c>
      <c r="Q1537" s="333"/>
      <c r="S1537" s="334">
        <f t="shared" si="72"/>
        <v>1114</v>
      </c>
    </row>
    <row r="1538" spans="1:19" ht="14.1" customHeight="1">
      <c r="A1538" s="74">
        <v>1538</v>
      </c>
      <c r="B1538" s="300" t="s">
        <v>35</v>
      </c>
      <c r="C1538" s="300" t="s">
        <v>1381</v>
      </c>
      <c r="D1538" s="86"/>
      <c r="E1538" s="256" t="s">
        <v>1639</v>
      </c>
      <c r="F1538" s="86" t="s">
        <v>122</v>
      </c>
      <c r="G1538" s="86" t="s">
        <v>59</v>
      </c>
      <c r="H1538" s="70" t="s">
        <v>113</v>
      </c>
      <c r="I1538" s="249">
        <v>12.8</v>
      </c>
      <c r="J1538" s="331">
        <f t="shared" si="70"/>
        <v>200</v>
      </c>
      <c r="K1538" s="260">
        <v>200</v>
      </c>
      <c r="L1538" s="260"/>
      <c r="M1538" s="259" t="e">
        <f>IF(K1538="nio",0,IF(K1538&gt;0,K1538*I1538/O1538,0))*VLOOKUP(B1538,'2-Kosten per locatie'!$A$14:$C$21,3,FALSE)</f>
        <v>#DIV/0!</v>
      </c>
      <c r="N1538" s="259">
        <f>IF(L1538&gt;0,L1538*I1538/P1538,0)*VLOOKUP(B1538,'2-Kosten per locatie'!$A$14:$C$21,3,FALSE)</f>
        <v>0</v>
      </c>
      <c r="O1538" s="332">
        <f>IF(K1538="nio",0,IF(K1538&gt;0,VLOOKUP(G1538,'3-Productie normen'!A:L,VLOOKUP(K1538,'3-Productie normen'!$B$34:$C$41,2,FALSE),FALSE)))</f>
        <v>0</v>
      </c>
      <c r="P1538" s="332">
        <f t="shared" si="71"/>
        <v>0</v>
      </c>
      <c r="Q1538" s="333"/>
      <c r="S1538" s="334">
        <f t="shared" si="72"/>
        <v>2560</v>
      </c>
    </row>
    <row r="1539" spans="1:19" ht="14.1" customHeight="1">
      <c r="A1539" s="74">
        <v>1539</v>
      </c>
      <c r="B1539" s="300" t="s">
        <v>35</v>
      </c>
      <c r="C1539" s="300" t="s">
        <v>1381</v>
      </c>
      <c r="D1539" s="86"/>
      <c r="E1539" s="256" t="s">
        <v>1640</v>
      </c>
      <c r="F1539" s="86" t="s">
        <v>122</v>
      </c>
      <c r="G1539" s="86" t="s">
        <v>59</v>
      </c>
      <c r="H1539" s="70" t="s">
        <v>113</v>
      </c>
      <c r="I1539" s="249">
        <v>10.96</v>
      </c>
      <c r="J1539" s="331">
        <f t="shared" si="70"/>
        <v>200</v>
      </c>
      <c r="K1539" s="260">
        <v>200</v>
      </c>
      <c r="L1539" s="260"/>
      <c r="M1539" s="259" t="e">
        <f>IF(K1539="nio",0,IF(K1539&gt;0,K1539*I1539/O1539,0))*VLOOKUP(B1539,'2-Kosten per locatie'!$A$14:$C$21,3,FALSE)</f>
        <v>#DIV/0!</v>
      </c>
      <c r="N1539" s="259">
        <f>IF(L1539&gt;0,L1539*I1539/P1539,0)*VLOOKUP(B1539,'2-Kosten per locatie'!$A$14:$C$21,3,FALSE)</f>
        <v>0</v>
      </c>
      <c r="O1539" s="332">
        <f>IF(K1539="nio",0,IF(K1539&gt;0,VLOOKUP(G1539,'3-Productie normen'!A:L,VLOOKUP(K1539,'3-Productie normen'!$B$34:$C$41,2,FALSE),FALSE)))</f>
        <v>0</v>
      </c>
      <c r="P1539" s="332">
        <f t="shared" si="71"/>
        <v>0</v>
      </c>
      <c r="Q1539" s="333"/>
      <c r="S1539" s="334">
        <f t="shared" si="72"/>
        <v>2192</v>
      </c>
    </row>
    <row r="1540" spans="1:19" ht="14.1" customHeight="1">
      <c r="A1540" s="74">
        <v>1540</v>
      </c>
      <c r="B1540" s="300" t="s">
        <v>35</v>
      </c>
      <c r="C1540" s="300" t="s">
        <v>1381</v>
      </c>
      <c r="D1540" s="86"/>
      <c r="E1540" s="256" t="s">
        <v>1641</v>
      </c>
      <c r="F1540" s="86" t="s">
        <v>1418</v>
      </c>
      <c r="G1540" s="86" t="s">
        <v>61</v>
      </c>
      <c r="H1540" s="86" t="s">
        <v>145</v>
      </c>
      <c r="I1540" s="249">
        <v>17.850000000000001</v>
      </c>
      <c r="J1540" s="331">
        <f t="shared" si="70"/>
        <v>400</v>
      </c>
      <c r="K1540" s="260">
        <v>200</v>
      </c>
      <c r="L1540" s="260">
        <v>200</v>
      </c>
      <c r="M1540" s="259" t="e">
        <f>IF(K1540="nio",0,IF(K1540&gt;0,K1540*I1540/O1540,0))*VLOOKUP(B1540,'2-Kosten per locatie'!$A$14:$C$21,3,FALSE)</f>
        <v>#DIV/0!</v>
      </c>
      <c r="N1540" s="259" t="e">
        <f>IF(L1540&gt;0,L1540*I1540/P1540,0)*VLOOKUP(B1540,'2-Kosten per locatie'!$A$14:$C$21,3,FALSE)</f>
        <v>#DIV/0!</v>
      </c>
      <c r="O1540" s="332">
        <f>IF(K1540="nio",0,IF(K1540&gt;0,VLOOKUP(G1540,'3-Productie normen'!A:L,VLOOKUP(K1540,'3-Productie normen'!$B$34:$C$41,2,FALSE),FALSE)))</f>
        <v>0</v>
      </c>
      <c r="P1540" s="332">
        <f t="shared" si="71"/>
        <v>0</v>
      </c>
      <c r="Q1540" s="333"/>
      <c r="S1540" s="334">
        <f t="shared" si="72"/>
        <v>7140.0000000000009</v>
      </c>
    </row>
    <row r="1541" spans="1:19" ht="14.1" customHeight="1">
      <c r="A1541" s="74">
        <v>1541</v>
      </c>
      <c r="B1541" s="300" t="s">
        <v>35</v>
      </c>
      <c r="C1541" s="300" t="s">
        <v>1381</v>
      </c>
      <c r="D1541" s="86"/>
      <c r="E1541" s="256" t="s">
        <v>1642</v>
      </c>
      <c r="F1541" s="86" t="s">
        <v>1500</v>
      </c>
      <c r="G1541" s="86" t="s">
        <v>74</v>
      </c>
      <c r="H1541" s="70" t="s">
        <v>113</v>
      </c>
      <c r="I1541" s="249">
        <v>1.55</v>
      </c>
      <c r="J1541" s="331">
        <f t="shared" si="70"/>
        <v>0</v>
      </c>
      <c r="K1541" s="260" t="s">
        <v>120</v>
      </c>
      <c r="L1541" s="260"/>
      <c r="M1541" s="259">
        <f>IF(K1541="nio",0,IF(K1541&gt;0,K1541*I1541/O1541,0))*VLOOKUP(B1541,'2-Kosten per locatie'!$A$14:$C$21,3,FALSE)</f>
        <v>0</v>
      </c>
      <c r="N1541" s="259">
        <f>IF(L1541&gt;0,L1541*I1541/P1541,0)*VLOOKUP(B1541,'2-Kosten per locatie'!$A$14:$C$21,3,FALSE)</f>
        <v>0</v>
      </c>
      <c r="O1541" s="332">
        <f>IF(K1541="nio",0,IF(K1541&gt;0,VLOOKUP(G1541,'3-Productie normen'!A:L,VLOOKUP(K1541,'3-Productie normen'!$B$34:$C$41,2,FALSE),FALSE)))</f>
        <v>0</v>
      </c>
      <c r="P1541" s="332">
        <f t="shared" si="71"/>
        <v>0</v>
      </c>
      <c r="Q1541" s="333"/>
      <c r="S1541" s="334">
        <f t="shared" si="72"/>
        <v>0</v>
      </c>
    </row>
    <row r="1542" spans="1:19" ht="14.1" customHeight="1">
      <c r="A1542" s="74">
        <v>1542</v>
      </c>
      <c r="B1542" s="300" t="s">
        <v>35</v>
      </c>
      <c r="C1542" s="300" t="s">
        <v>1381</v>
      </c>
      <c r="D1542" s="86"/>
      <c r="E1542" s="256" t="s">
        <v>1643</v>
      </c>
      <c r="F1542" s="86" t="s">
        <v>112</v>
      </c>
      <c r="G1542" s="86" t="s">
        <v>58</v>
      </c>
      <c r="H1542" s="70" t="s">
        <v>113</v>
      </c>
      <c r="I1542" s="249">
        <v>15.39</v>
      </c>
      <c r="J1542" s="331">
        <f t="shared" si="70"/>
        <v>200</v>
      </c>
      <c r="K1542" s="260">
        <v>200</v>
      </c>
      <c r="L1542" s="260"/>
      <c r="M1542" s="259" t="e">
        <f>IF(K1542="nio",0,IF(K1542&gt;0,K1542*I1542/O1542,0))*VLOOKUP(B1542,'2-Kosten per locatie'!$A$14:$C$21,3,FALSE)</f>
        <v>#DIV/0!</v>
      </c>
      <c r="N1542" s="259">
        <f>IF(L1542&gt;0,L1542*I1542/P1542,0)*VLOOKUP(B1542,'2-Kosten per locatie'!$A$14:$C$21,3,FALSE)</f>
        <v>0</v>
      </c>
      <c r="O1542" s="332">
        <f>IF(K1542="nio",0,IF(K1542&gt;0,VLOOKUP(G1542,'3-Productie normen'!A:L,VLOOKUP(K1542,'3-Productie normen'!$B$34:$C$41,2,FALSE),FALSE)))</f>
        <v>0</v>
      </c>
      <c r="P1542" s="332">
        <f t="shared" si="71"/>
        <v>0</v>
      </c>
      <c r="Q1542" s="333"/>
      <c r="S1542" s="334">
        <f t="shared" si="72"/>
        <v>3078</v>
      </c>
    </row>
    <row r="1543" spans="1:19" ht="14.1" customHeight="1">
      <c r="A1543" s="74">
        <v>1543</v>
      </c>
      <c r="B1543" s="300" t="s">
        <v>35</v>
      </c>
      <c r="C1543" s="300" t="s">
        <v>1381</v>
      </c>
      <c r="D1543" s="86"/>
      <c r="E1543" s="256" t="s">
        <v>1644</v>
      </c>
      <c r="F1543" s="86" t="s">
        <v>122</v>
      </c>
      <c r="G1543" s="86" t="s">
        <v>59</v>
      </c>
      <c r="H1543" s="70" t="s">
        <v>113</v>
      </c>
      <c r="I1543" s="249">
        <v>92.65</v>
      </c>
      <c r="J1543" s="331">
        <f t="shared" si="70"/>
        <v>200</v>
      </c>
      <c r="K1543" s="260">
        <v>200</v>
      </c>
      <c r="L1543" s="260"/>
      <c r="M1543" s="259" t="e">
        <f>IF(K1543="nio",0,IF(K1543&gt;0,K1543*I1543/O1543,0))*VLOOKUP(B1543,'2-Kosten per locatie'!$A$14:$C$21,3,FALSE)</f>
        <v>#DIV/0!</v>
      </c>
      <c r="N1543" s="259">
        <f>IF(L1543&gt;0,L1543*I1543/P1543,0)*VLOOKUP(B1543,'2-Kosten per locatie'!$A$14:$C$21,3,FALSE)</f>
        <v>0</v>
      </c>
      <c r="O1543" s="332">
        <f>IF(K1543="nio",0,IF(K1543&gt;0,VLOOKUP(G1543,'3-Productie normen'!A:L,VLOOKUP(K1543,'3-Productie normen'!$B$34:$C$41,2,FALSE),FALSE)))</f>
        <v>0</v>
      </c>
      <c r="P1543" s="332">
        <f t="shared" si="71"/>
        <v>0</v>
      </c>
      <c r="Q1543" s="333"/>
      <c r="S1543" s="334">
        <f t="shared" si="72"/>
        <v>18530</v>
      </c>
    </row>
    <row r="1544" spans="1:19" ht="14.1" customHeight="1">
      <c r="A1544" s="74">
        <v>1544</v>
      </c>
      <c r="B1544" s="300" t="s">
        <v>35</v>
      </c>
      <c r="C1544" s="300" t="s">
        <v>1381</v>
      </c>
      <c r="D1544" s="86"/>
      <c r="E1544" s="256" t="s">
        <v>1645</v>
      </c>
      <c r="F1544" s="86" t="s">
        <v>267</v>
      </c>
      <c r="G1544" s="86" t="s">
        <v>76</v>
      </c>
      <c r="H1544" s="70" t="s">
        <v>113</v>
      </c>
      <c r="I1544" s="249">
        <v>19.989999999999998</v>
      </c>
      <c r="J1544" s="331">
        <f t="shared" si="70"/>
        <v>0</v>
      </c>
      <c r="K1544" s="260" t="s">
        <v>120</v>
      </c>
      <c r="L1544" s="260"/>
      <c r="M1544" s="259">
        <f>IF(K1544="nio",0,IF(K1544&gt;0,K1544*I1544/O1544,0))*VLOOKUP(B1544,'2-Kosten per locatie'!$A$14:$C$21,3,FALSE)</f>
        <v>0</v>
      </c>
      <c r="N1544" s="259">
        <f>IF(L1544&gt;0,L1544*I1544/P1544,0)*VLOOKUP(B1544,'2-Kosten per locatie'!$A$14:$C$21,3,FALSE)</f>
        <v>0</v>
      </c>
      <c r="O1544" s="332">
        <f>IF(K1544="nio",0,IF(K1544&gt;0,VLOOKUP(G1544,'3-Productie normen'!A:L,VLOOKUP(K1544,'3-Productie normen'!$B$34:$C$41,2,FALSE),FALSE)))</f>
        <v>0</v>
      </c>
      <c r="P1544" s="332">
        <f t="shared" si="71"/>
        <v>0</v>
      </c>
      <c r="Q1544" s="333"/>
      <c r="S1544" s="334">
        <f t="shared" si="72"/>
        <v>0</v>
      </c>
    </row>
    <row r="1545" spans="1:19" ht="14.1" customHeight="1">
      <c r="A1545" s="74">
        <v>1545</v>
      </c>
      <c r="B1545" s="300" t="s">
        <v>35</v>
      </c>
      <c r="C1545" s="300" t="s">
        <v>1381</v>
      </c>
      <c r="D1545" s="86"/>
      <c r="E1545" s="256" t="s">
        <v>1646</v>
      </c>
      <c r="F1545" s="86" t="s">
        <v>1549</v>
      </c>
      <c r="G1545" s="86" t="s">
        <v>65</v>
      </c>
      <c r="H1545" s="70" t="s">
        <v>113</v>
      </c>
      <c r="I1545" s="249">
        <v>71.91</v>
      </c>
      <c r="J1545" s="331">
        <f t="shared" si="70"/>
        <v>120</v>
      </c>
      <c r="K1545" s="260">
        <v>120</v>
      </c>
      <c r="L1545" s="260"/>
      <c r="M1545" s="259" t="e">
        <f>IF(K1545="nio",0,IF(K1545&gt;0,K1545*I1545/O1545,0))*VLOOKUP(B1545,'2-Kosten per locatie'!$A$14:$C$21,3,FALSE)</f>
        <v>#DIV/0!</v>
      </c>
      <c r="N1545" s="259">
        <f>IF(L1545&gt;0,L1545*I1545/P1545,0)*VLOOKUP(B1545,'2-Kosten per locatie'!$A$14:$C$21,3,FALSE)</f>
        <v>0</v>
      </c>
      <c r="O1545" s="332">
        <f>IF(K1545="nio",0,IF(K1545&gt;0,VLOOKUP(G1545,'3-Productie normen'!A:L,VLOOKUP(K1545,'3-Productie normen'!$B$34:$C$41,2,FALSE),FALSE)))</f>
        <v>0</v>
      </c>
      <c r="P1545" s="332">
        <f t="shared" si="71"/>
        <v>0</v>
      </c>
      <c r="Q1545" s="333"/>
      <c r="S1545" s="334">
        <f t="shared" si="72"/>
        <v>8629.1999999999989</v>
      </c>
    </row>
    <row r="1546" spans="1:19" ht="14.1" customHeight="1">
      <c r="A1546" s="74">
        <v>1546</v>
      </c>
      <c r="B1546" s="300" t="s">
        <v>35</v>
      </c>
      <c r="C1546" s="300" t="s">
        <v>1381</v>
      </c>
      <c r="D1546" s="86"/>
      <c r="E1546" s="256" t="s">
        <v>1647</v>
      </c>
      <c r="F1546" s="86" t="s">
        <v>126</v>
      </c>
      <c r="G1546" s="86" t="s">
        <v>69</v>
      </c>
      <c r="H1546" s="86" t="s">
        <v>110</v>
      </c>
      <c r="I1546" s="249">
        <v>16.87</v>
      </c>
      <c r="J1546" s="331">
        <f t="shared" ref="J1546:J1609" si="73">SUM(K1546:L1546)</f>
        <v>200</v>
      </c>
      <c r="K1546" s="260">
        <v>200</v>
      </c>
      <c r="L1546" s="260"/>
      <c r="M1546" s="259" t="e">
        <f>IF(K1546="nio",0,IF(K1546&gt;0,K1546*I1546/O1546,0))*VLOOKUP(B1546,'2-Kosten per locatie'!$A$14:$C$21,3,FALSE)</f>
        <v>#DIV/0!</v>
      </c>
      <c r="N1546" s="259">
        <f>IF(L1546&gt;0,L1546*I1546/P1546,0)*VLOOKUP(B1546,'2-Kosten per locatie'!$A$14:$C$21,3,FALSE)</f>
        <v>0</v>
      </c>
      <c r="O1546" s="332">
        <f>IF(K1546="nio",0,IF(K1546&gt;0,VLOOKUP(G1546,'3-Productie normen'!A:L,VLOOKUP(K1546,'3-Productie normen'!$B$34:$C$41,2,FALSE),FALSE)))</f>
        <v>0</v>
      </c>
      <c r="P1546" s="332">
        <f t="shared" ref="P1546:P1609" si="74">IF(L1546&gt;0,O1546*$P$8,0)</f>
        <v>0</v>
      </c>
      <c r="Q1546" s="333"/>
      <c r="S1546" s="334">
        <f t="shared" si="72"/>
        <v>3374</v>
      </c>
    </row>
    <row r="1547" spans="1:19" ht="14.1" customHeight="1">
      <c r="A1547" s="74">
        <v>1547</v>
      </c>
      <c r="B1547" s="300" t="s">
        <v>35</v>
      </c>
      <c r="C1547" s="300" t="s">
        <v>1381</v>
      </c>
      <c r="D1547" s="86"/>
      <c r="E1547" s="256" t="s">
        <v>1648</v>
      </c>
      <c r="F1547" s="86" t="s">
        <v>126</v>
      </c>
      <c r="G1547" s="86" t="s">
        <v>69</v>
      </c>
      <c r="H1547" s="86" t="s">
        <v>110</v>
      </c>
      <c r="I1547" s="249">
        <v>18.940000000000001</v>
      </c>
      <c r="J1547" s="331">
        <f t="shared" si="73"/>
        <v>200</v>
      </c>
      <c r="K1547" s="260">
        <v>200</v>
      </c>
      <c r="L1547" s="260"/>
      <c r="M1547" s="259" t="e">
        <f>IF(K1547="nio",0,IF(K1547&gt;0,K1547*I1547/O1547,0))*VLOOKUP(B1547,'2-Kosten per locatie'!$A$14:$C$21,3,FALSE)</f>
        <v>#DIV/0!</v>
      </c>
      <c r="N1547" s="259">
        <f>IF(L1547&gt;0,L1547*I1547/P1547,0)*VLOOKUP(B1547,'2-Kosten per locatie'!$A$14:$C$21,3,FALSE)</f>
        <v>0</v>
      </c>
      <c r="O1547" s="332">
        <f>IF(K1547="nio",0,IF(K1547&gt;0,VLOOKUP(G1547,'3-Productie normen'!A:L,VLOOKUP(K1547,'3-Productie normen'!$B$34:$C$41,2,FALSE),FALSE)))</f>
        <v>0</v>
      </c>
      <c r="P1547" s="332">
        <f t="shared" si="74"/>
        <v>0</v>
      </c>
      <c r="Q1547" s="333"/>
      <c r="S1547" s="334">
        <f t="shared" si="72"/>
        <v>3788.0000000000005</v>
      </c>
    </row>
    <row r="1548" spans="1:19" ht="14.1" customHeight="1">
      <c r="A1548" s="74">
        <v>1548</v>
      </c>
      <c r="B1548" s="300" t="s">
        <v>35</v>
      </c>
      <c r="C1548" s="300" t="s">
        <v>1381</v>
      </c>
      <c r="D1548" s="86"/>
      <c r="E1548" s="256" t="s">
        <v>1649</v>
      </c>
      <c r="F1548" s="86" t="s">
        <v>888</v>
      </c>
      <c r="G1548" s="86" t="s">
        <v>70</v>
      </c>
      <c r="H1548" s="86" t="s">
        <v>110</v>
      </c>
      <c r="I1548" s="249">
        <v>9.6300000000000008</v>
      </c>
      <c r="J1548" s="331">
        <f t="shared" si="73"/>
        <v>120</v>
      </c>
      <c r="K1548" s="260">
        <v>120</v>
      </c>
      <c r="L1548" s="260"/>
      <c r="M1548" s="259" t="e">
        <f>IF(K1548="nio",0,IF(K1548&gt;0,K1548*I1548/O1548,0))*VLOOKUP(B1548,'2-Kosten per locatie'!$A$14:$C$21,3,FALSE)</f>
        <v>#DIV/0!</v>
      </c>
      <c r="N1548" s="259">
        <f>IF(L1548&gt;0,L1548*I1548/P1548,0)*VLOOKUP(B1548,'2-Kosten per locatie'!$A$14:$C$21,3,FALSE)</f>
        <v>0</v>
      </c>
      <c r="O1548" s="332">
        <f>IF(K1548="nio",0,IF(K1548&gt;0,VLOOKUP(G1548,'3-Productie normen'!A:L,VLOOKUP(K1548,'3-Productie normen'!$B$34:$C$41,2,FALSE),FALSE)))</f>
        <v>0</v>
      </c>
      <c r="P1548" s="332">
        <f t="shared" si="74"/>
        <v>0</v>
      </c>
      <c r="Q1548" s="333"/>
      <c r="S1548" s="334">
        <f t="shared" si="72"/>
        <v>1155.6000000000001</v>
      </c>
    </row>
    <row r="1549" spans="1:19" ht="14.1" customHeight="1">
      <c r="A1549" s="74">
        <v>1549</v>
      </c>
      <c r="B1549" s="300" t="s">
        <v>35</v>
      </c>
      <c r="C1549" s="300" t="s">
        <v>1381</v>
      </c>
      <c r="D1549" s="86"/>
      <c r="E1549" s="256" t="s">
        <v>1650</v>
      </c>
      <c r="F1549" s="86" t="s">
        <v>112</v>
      </c>
      <c r="G1549" s="86" t="s">
        <v>58</v>
      </c>
      <c r="H1549" s="70" t="s">
        <v>113</v>
      </c>
      <c r="I1549" s="249">
        <v>14.82</v>
      </c>
      <c r="J1549" s="331">
        <f t="shared" si="73"/>
        <v>200</v>
      </c>
      <c r="K1549" s="260">
        <v>200</v>
      </c>
      <c r="L1549" s="260"/>
      <c r="M1549" s="259" t="e">
        <f>IF(K1549="nio",0,IF(K1549&gt;0,K1549*I1549/O1549,0))*VLOOKUP(B1549,'2-Kosten per locatie'!$A$14:$C$21,3,FALSE)</f>
        <v>#DIV/0!</v>
      </c>
      <c r="N1549" s="259">
        <f>IF(L1549&gt;0,L1549*I1549/P1549,0)*VLOOKUP(B1549,'2-Kosten per locatie'!$A$14:$C$21,3,FALSE)</f>
        <v>0</v>
      </c>
      <c r="O1549" s="332">
        <f>IF(K1549="nio",0,IF(K1549&gt;0,VLOOKUP(G1549,'3-Productie normen'!A:L,VLOOKUP(K1549,'3-Productie normen'!$B$34:$C$41,2,FALSE),FALSE)))</f>
        <v>0</v>
      </c>
      <c r="P1549" s="332">
        <f t="shared" si="74"/>
        <v>0</v>
      </c>
      <c r="Q1549" s="333"/>
      <c r="S1549" s="334">
        <f t="shared" si="72"/>
        <v>2964</v>
      </c>
    </row>
    <row r="1550" spans="1:19" ht="14.1" customHeight="1">
      <c r="A1550" s="74">
        <v>1550</v>
      </c>
      <c r="B1550" s="300" t="s">
        <v>35</v>
      </c>
      <c r="C1550" s="300" t="s">
        <v>1381</v>
      </c>
      <c r="D1550" s="86"/>
      <c r="E1550" s="256" t="s">
        <v>1651</v>
      </c>
      <c r="F1550" s="86" t="s">
        <v>1549</v>
      </c>
      <c r="G1550" s="86" t="s">
        <v>64</v>
      </c>
      <c r="H1550" s="70" t="s">
        <v>113</v>
      </c>
      <c r="I1550" s="249">
        <v>49.05</v>
      </c>
      <c r="J1550" s="331">
        <f t="shared" si="73"/>
        <v>120</v>
      </c>
      <c r="K1550" s="260">
        <v>120</v>
      </c>
      <c r="L1550" s="260"/>
      <c r="M1550" s="259" t="e">
        <f>IF(K1550="nio",0,IF(K1550&gt;0,K1550*I1550/O1550,0))*VLOOKUP(B1550,'2-Kosten per locatie'!$A$14:$C$21,3,FALSE)</f>
        <v>#DIV/0!</v>
      </c>
      <c r="N1550" s="259">
        <f>IF(L1550&gt;0,L1550*I1550/P1550,0)*VLOOKUP(B1550,'2-Kosten per locatie'!$A$14:$C$21,3,FALSE)</f>
        <v>0</v>
      </c>
      <c r="O1550" s="332">
        <f>IF(K1550="nio",0,IF(K1550&gt;0,VLOOKUP(G1550,'3-Productie normen'!A:L,VLOOKUP(K1550,'3-Productie normen'!$B$34:$C$41,2,FALSE),FALSE)))</f>
        <v>0</v>
      </c>
      <c r="P1550" s="332">
        <f t="shared" si="74"/>
        <v>0</v>
      </c>
      <c r="Q1550" s="333"/>
      <c r="S1550" s="334">
        <f t="shared" si="72"/>
        <v>5886</v>
      </c>
    </row>
    <row r="1551" spans="1:19" ht="14.1" customHeight="1">
      <c r="A1551" s="74">
        <v>1551</v>
      </c>
      <c r="B1551" s="300" t="s">
        <v>35</v>
      </c>
      <c r="C1551" s="300" t="s">
        <v>1381</v>
      </c>
      <c r="D1551" s="86"/>
      <c r="E1551" s="256" t="s">
        <v>1652</v>
      </c>
      <c r="F1551" s="86" t="s">
        <v>267</v>
      </c>
      <c r="G1551" s="86" t="s">
        <v>76</v>
      </c>
      <c r="H1551" s="70" t="s">
        <v>113</v>
      </c>
      <c r="I1551" s="249">
        <v>11.18</v>
      </c>
      <c r="J1551" s="331">
        <f t="shared" si="73"/>
        <v>0</v>
      </c>
      <c r="K1551" s="260" t="s">
        <v>120</v>
      </c>
      <c r="L1551" s="260"/>
      <c r="M1551" s="259">
        <f>IF(K1551="nio",0,IF(K1551&gt;0,K1551*I1551/O1551,0))*VLOOKUP(B1551,'2-Kosten per locatie'!$A$14:$C$21,3,FALSE)</f>
        <v>0</v>
      </c>
      <c r="N1551" s="259">
        <f>IF(L1551&gt;0,L1551*I1551/P1551,0)*VLOOKUP(B1551,'2-Kosten per locatie'!$A$14:$C$21,3,FALSE)</f>
        <v>0</v>
      </c>
      <c r="O1551" s="332">
        <f>IF(K1551="nio",0,IF(K1551&gt;0,VLOOKUP(G1551,'3-Productie normen'!A:L,VLOOKUP(K1551,'3-Productie normen'!$B$34:$C$41,2,FALSE),FALSE)))</f>
        <v>0</v>
      </c>
      <c r="P1551" s="332">
        <f t="shared" si="74"/>
        <v>0</v>
      </c>
      <c r="Q1551" s="333"/>
      <c r="S1551" s="334">
        <f t="shared" si="72"/>
        <v>0</v>
      </c>
    </row>
    <row r="1552" spans="1:19" ht="14.1" customHeight="1">
      <c r="A1552" s="74">
        <v>1552</v>
      </c>
      <c r="B1552" s="300" t="s">
        <v>35</v>
      </c>
      <c r="C1552" s="300" t="s">
        <v>1381</v>
      </c>
      <c r="D1552" s="86"/>
      <c r="E1552" s="256" t="s">
        <v>1653</v>
      </c>
      <c r="F1552" s="86" t="s">
        <v>225</v>
      </c>
      <c r="G1552" s="86" t="s">
        <v>74</v>
      </c>
      <c r="H1552" s="70" t="s">
        <v>113</v>
      </c>
      <c r="I1552" s="249">
        <v>11.54</v>
      </c>
      <c r="J1552" s="331">
        <f t="shared" si="73"/>
        <v>0</v>
      </c>
      <c r="K1552" s="260" t="s">
        <v>120</v>
      </c>
      <c r="L1552" s="260"/>
      <c r="M1552" s="259">
        <f>IF(K1552="nio",0,IF(K1552&gt;0,K1552*I1552/O1552,0))*VLOOKUP(B1552,'2-Kosten per locatie'!$A$14:$C$21,3,FALSE)</f>
        <v>0</v>
      </c>
      <c r="N1552" s="259">
        <f>IF(L1552&gt;0,L1552*I1552/P1552,0)*VLOOKUP(B1552,'2-Kosten per locatie'!$A$14:$C$21,3,FALSE)</f>
        <v>0</v>
      </c>
      <c r="O1552" s="332">
        <f>IF(K1552="nio",0,IF(K1552&gt;0,VLOOKUP(G1552,'3-Productie normen'!A:L,VLOOKUP(K1552,'3-Productie normen'!$B$34:$C$41,2,FALSE),FALSE)))</f>
        <v>0</v>
      </c>
      <c r="P1552" s="332">
        <f t="shared" si="74"/>
        <v>0</v>
      </c>
      <c r="Q1552" s="333"/>
      <c r="S1552" s="334">
        <f t="shared" si="72"/>
        <v>0</v>
      </c>
    </row>
    <row r="1553" spans="1:19" ht="14.1" customHeight="1">
      <c r="A1553" s="74">
        <v>1553</v>
      </c>
      <c r="B1553" s="300" t="s">
        <v>35</v>
      </c>
      <c r="C1553" s="300" t="s">
        <v>1381</v>
      </c>
      <c r="D1553" s="86"/>
      <c r="E1553" s="256" t="s">
        <v>1654</v>
      </c>
      <c r="F1553" s="86" t="s">
        <v>1549</v>
      </c>
      <c r="G1553" s="86" t="s">
        <v>64</v>
      </c>
      <c r="H1553" s="70" t="s">
        <v>113</v>
      </c>
      <c r="I1553" s="249">
        <v>40.5</v>
      </c>
      <c r="J1553" s="331">
        <f t="shared" si="73"/>
        <v>120</v>
      </c>
      <c r="K1553" s="260">
        <v>120</v>
      </c>
      <c r="L1553" s="260"/>
      <c r="M1553" s="259" t="e">
        <f>IF(K1553="nio",0,IF(K1553&gt;0,K1553*I1553/O1553,0))*VLOOKUP(B1553,'2-Kosten per locatie'!$A$14:$C$21,3,FALSE)</f>
        <v>#DIV/0!</v>
      </c>
      <c r="N1553" s="259">
        <f>IF(L1553&gt;0,L1553*I1553/P1553,0)*VLOOKUP(B1553,'2-Kosten per locatie'!$A$14:$C$21,3,FALSE)</f>
        <v>0</v>
      </c>
      <c r="O1553" s="332">
        <f>IF(K1553="nio",0,IF(K1553&gt;0,VLOOKUP(G1553,'3-Productie normen'!A:L,VLOOKUP(K1553,'3-Productie normen'!$B$34:$C$41,2,FALSE),FALSE)))</f>
        <v>0</v>
      </c>
      <c r="P1553" s="332">
        <f t="shared" si="74"/>
        <v>0</v>
      </c>
      <c r="Q1553" s="333"/>
      <c r="S1553" s="334">
        <f t="shared" si="72"/>
        <v>4860</v>
      </c>
    </row>
    <row r="1554" spans="1:19" ht="14.1" customHeight="1">
      <c r="A1554" s="74">
        <v>1554</v>
      </c>
      <c r="B1554" s="300" t="s">
        <v>35</v>
      </c>
      <c r="C1554" s="300" t="s">
        <v>1381</v>
      </c>
      <c r="D1554" s="86"/>
      <c r="E1554" s="256" t="s">
        <v>1655</v>
      </c>
      <c r="F1554" s="86" t="s">
        <v>1418</v>
      </c>
      <c r="G1554" s="86" t="s">
        <v>61</v>
      </c>
      <c r="H1554" s="86" t="s">
        <v>145</v>
      </c>
      <c r="I1554" s="249">
        <v>17.850000000000001</v>
      </c>
      <c r="J1554" s="331">
        <f t="shared" si="73"/>
        <v>400</v>
      </c>
      <c r="K1554" s="260">
        <v>200</v>
      </c>
      <c r="L1554" s="260">
        <v>200</v>
      </c>
      <c r="M1554" s="259" t="e">
        <f>IF(K1554="nio",0,IF(K1554&gt;0,K1554*I1554/O1554,0))*VLOOKUP(B1554,'2-Kosten per locatie'!$A$14:$C$21,3,FALSE)</f>
        <v>#DIV/0!</v>
      </c>
      <c r="N1554" s="259" t="e">
        <f>IF(L1554&gt;0,L1554*I1554/P1554,0)*VLOOKUP(B1554,'2-Kosten per locatie'!$A$14:$C$21,3,FALSE)</f>
        <v>#DIV/0!</v>
      </c>
      <c r="O1554" s="332">
        <f>IF(K1554="nio",0,IF(K1554&gt;0,VLOOKUP(G1554,'3-Productie normen'!A:L,VLOOKUP(K1554,'3-Productie normen'!$B$34:$C$41,2,FALSE),FALSE)))</f>
        <v>0</v>
      </c>
      <c r="P1554" s="332">
        <f t="shared" si="74"/>
        <v>0</v>
      </c>
      <c r="Q1554" s="333"/>
      <c r="S1554" s="334">
        <f t="shared" si="72"/>
        <v>7140.0000000000009</v>
      </c>
    </row>
    <row r="1555" spans="1:19" ht="14.1" customHeight="1">
      <c r="A1555" s="74">
        <v>1555</v>
      </c>
      <c r="B1555" s="300" t="s">
        <v>35</v>
      </c>
      <c r="C1555" s="300" t="s">
        <v>1381</v>
      </c>
      <c r="D1555" s="86"/>
      <c r="E1555" s="256" t="s">
        <v>1656</v>
      </c>
      <c r="F1555" s="86" t="s">
        <v>1500</v>
      </c>
      <c r="G1555" s="86" t="s">
        <v>74</v>
      </c>
      <c r="H1555" s="70" t="s">
        <v>113</v>
      </c>
      <c r="I1555" s="249">
        <v>1.55</v>
      </c>
      <c r="J1555" s="331">
        <f t="shared" si="73"/>
        <v>0</v>
      </c>
      <c r="K1555" s="260" t="s">
        <v>120</v>
      </c>
      <c r="L1555" s="260"/>
      <c r="M1555" s="259">
        <f>IF(K1555="nio",0,IF(K1555&gt;0,K1555*I1555/O1555,0))*VLOOKUP(B1555,'2-Kosten per locatie'!$A$14:$C$21,3,FALSE)</f>
        <v>0</v>
      </c>
      <c r="N1555" s="259">
        <f>IF(L1555&gt;0,L1555*I1555/P1555,0)*VLOOKUP(B1555,'2-Kosten per locatie'!$A$14:$C$21,3,FALSE)</f>
        <v>0</v>
      </c>
      <c r="O1555" s="332">
        <f>IF(K1555="nio",0,IF(K1555&gt;0,VLOOKUP(G1555,'3-Productie normen'!A:L,VLOOKUP(K1555,'3-Productie normen'!$B$34:$C$41,2,FALSE),FALSE)))</f>
        <v>0</v>
      </c>
      <c r="P1555" s="332">
        <f t="shared" si="74"/>
        <v>0</v>
      </c>
      <c r="Q1555" s="333"/>
      <c r="S1555" s="334">
        <f t="shared" si="72"/>
        <v>0</v>
      </c>
    </row>
    <row r="1556" spans="1:19" ht="14.1" customHeight="1">
      <c r="A1556" s="74">
        <v>1556</v>
      </c>
      <c r="B1556" s="300" t="s">
        <v>35</v>
      </c>
      <c r="C1556" s="300" t="s">
        <v>1381</v>
      </c>
      <c r="D1556" s="86"/>
      <c r="E1556" s="256" t="s">
        <v>1657</v>
      </c>
      <c r="F1556" s="86" t="s">
        <v>112</v>
      </c>
      <c r="G1556" s="86" t="s">
        <v>58</v>
      </c>
      <c r="H1556" s="70" t="s">
        <v>113</v>
      </c>
      <c r="I1556" s="249">
        <v>15.39</v>
      </c>
      <c r="J1556" s="331">
        <f t="shared" si="73"/>
        <v>200</v>
      </c>
      <c r="K1556" s="260">
        <v>200</v>
      </c>
      <c r="L1556" s="260"/>
      <c r="M1556" s="259" t="e">
        <f>IF(K1556="nio",0,IF(K1556&gt;0,K1556*I1556/O1556,0))*VLOOKUP(B1556,'2-Kosten per locatie'!$A$14:$C$21,3,FALSE)</f>
        <v>#DIV/0!</v>
      </c>
      <c r="N1556" s="259">
        <f>IF(L1556&gt;0,L1556*I1556/P1556,0)*VLOOKUP(B1556,'2-Kosten per locatie'!$A$14:$C$21,3,FALSE)</f>
        <v>0</v>
      </c>
      <c r="O1556" s="332">
        <f>IF(K1556="nio",0,IF(K1556&gt;0,VLOOKUP(G1556,'3-Productie normen'!A:L,VLOOKUP(K1556,'3-Productie normen'!$B$34:$C$41,2,FALSE),FALSE)))</f>
        <v>0</v>
      </c>
      <c r="P1556" s="332">
        <f t="shared" si="74"/>
        <v>0</v>
      </c>
      <c r="Q1556" s="333"/>
      <c r="S1556" s="334">
        <f t="shared" si="72"/>
        <v>3078</v>
      </c>
    </row>
    <row r="1557" spans="1:19" ht="14.1" customHeight="1">
      <c r="A1557" s="74">
        <v>1557</v>
      </c>
      <c r="B1557" s="300" t="s">
        <v>35</v>
      </c>
      <c r="C1557" s="300" t="s">
        <v>1381</v>
      </c>
      <c r="D1557" s="86"/>
      <c r="E1557" s="256" t="s">
        <v>1658</v>
      </c>
      <c r="F1557" s="86" t="s">
        <v>122</v>
      </c>
      <c r="G1557" s="86" t="s">
        <v>59</v>
      </c>
      <c r="H1557" s="70" t="s">
        <v>113</v>
      </c>
      <c r="I1557" s="249">
        <v>30.23</v>
      </c>
      <c r="J1557" s="331">
        <f t="shared" si="73"/>
        <v>200</v>
      </c>
      <c r="K1557" s="260">
        <v>200</v>
      </c>
      <c r="L1557" s="260"/>
      <c r="M1557" s="259" t="e">
        <f>IF(K1557="nio",0,IF(K1557&gt;0,K1557*I1557/O1557,0))*VLOOKUP(B1557,'2-Kosten per locatie'!$A$14:$C$21,3,FALSE)</f>
        <v>#DIV/0!</v>
      </c>
      <c r="N1557" s="259">
        <f>IF(L1557&gt;0,L1557*I1557/P1557,0)*VLOOKUP(B1557,'2-Kosten per locatie'!$A$14:$C$21,3,FALSE)</f>
        <v>0</v>
      </c>
      <c r="O1557" s="332">
        <f>IF(K1557="nio",0,IF(K1557&gt;0,VLOOKUP(G1557,'3-Productie normen'!A:L,VLOOKUP(K1557,'3-Productie normen'!$B$34:$C$41,2,FALSE),FALSE)))</f>
        <v>0</v>
      </c>
      <c r="P1557" s="332">
        <f t="shared" si="74"/>
        <v>0</v>
      </c>
      <c r="Q1557" s="333"/>
      <c r="S1557" s="334">
        <f t="shared" si="72"/>
        <v>6046</v>
      </c>
    </row>
    <row r="1558" spans="1:19" ht="14.1" customHeight="1">
      <c r="A1558" s="74">
        <v>1558</v>
      </c>
      <c r="B1558" s="300" t="s">
        <v>35</v>
      </c>
      <c r="C1558" s="300" t="s">
        <v>1381</v>
      </c>
      <c r="D1558" s="86"/>
      <c r="E1558" s="256" t="s">
        <v>1659</v>
      </c>
      <c r="F1558" s="86" t="s">
        <v>267</v>
      </c>
      <c r="G1558" s="86" t="s">
        <v>76</v>
      </c>
      <c r="H1558" s="70" t="s">
        <v>113</v>
      </c>
      <c r="I1558" s="249">
        <v>20.61</v>
      </c>
      <c r="J1558" s="331">
        <f t="shared" si="73"/>
        <v>0</v>
      </c>
      <c r="K1558" s="260" t="s">
        <v>120</v>
      </c>
      <c r="L1558" s="260"/>
      <c r="M1558" s="259">
        <f>IF(K1558="nio",0,IF(K1558&gt;0,K1558*I1558/O1558,0))*VLOOKUP(B1558,'2-Kosten per locatie'!$A$14:$C$21,3,FALSE)</f>
        <v>0</v>
      </c>
      <c r="N1558" s="259">
        <f>IF(L1558&gt;0,L1558*I1558/P1558,0)*VLOOKUP(B1558,'2-Kosten per locatie'!$A$14:$C$21,3,FALSE)</f>
        <v>0</v>
      </c>
      <c r="O1558" s="332">
        <f>IF(K1558="nio",0,IF(K1558&gt;0,VLOOKUP(G1558,'3-Productie normen'!A:L,VLOOKUP(K1558,'3-Productie normen'!$B$34:$C$41,2,FALSE),FALSE)))</f>
        <v>0</v>
      </c>
      <c r="P1558" s="332">
        <f t="shared" si="74"/>
        <v>0</v>
      </c>
      <c r="Q1558" s="333"/>
      <c r="S1558" s="334">
        <f t="shared" si="72"/>
        <v>0</v>
      </c>
    </row>
    <row r="1559" spans="1:19" ht="14.1" customHeight="1">
      <c r="A1559" s="74">
        <v>1559</v>
      </c>
      <c r="B1559" s="300" t="s">
        <v>35</v>
      </c>
      <c r="C1559" s="300" t="s">
        <v>1381</v>
      </c>
      <c r="D1559" s="86"/>
      <c r="E1559" s="256" t="s">
        <v>1660</v>
      </c>
      <c r="F1559" s="86" t="s">
        <v>1610</v>
      </c>
      <c r="G1559" s="86" t="s">
        <v>65</v>
      </c>
      <c r="H1559" s="70" t="s">
        <v>113</v>
      </c>
      <c r="I1559" s="249">
        <v>63.41</v>
      </c>
      <c r="J1559" s="331">
        <f t="shared" si="73"/>
        <v>120</v>
      </c>
      <c r="K1559" s="260">
        <v>120</v>
      </c>
      <c r="L1559" s="260"/>
      <c r="M1559" s="259" t="e">
        <f>IF(K1559="nio",0,IF(K1559&gt;0,K1559*I1559/O1559,0))*VLOOKUP(B1559,'2-Kosten per locatie'!$A$14:$C$21,3,FALSE)</f>
        <v>#DIV/0!</v>
      </c>
      <c r="N1559" s="259">
        <f>IF(L1559&gt;0,L1559*I1559/P1559,0)*VLOOKUP(B1559,'2-Kosten per locatie'!$A$14:$C$21,3,FALSE)</f>
        <v>0</v>
      </c>
      <c r="O1559" s="332">
        <f>IF(K1559="nio",0,IF(K1559&gt;0,VLOOKUP(G1559,'3-Productie normen'!A:L,VLOOKUP(K1559,'3-Productie normen'!$B$34:$C$41,2,FALSE),FALSE)))</f>
        <v>0</v>
      </c>
      <c r="P1559" s="332">
        <f t="shared" si="74"/>
        <v>0</v>
      </c>
      <c r="Q1559" s="333"/>
      <c r="S1559" s="334">
        <f t="shared" si="72"/>
        <v>7609.2</v>
      </c>
    </row>
    <row r="1560" spans="1:19" ht="14.1" customHeight="1">
      <c r="A1560" s="74">
        <v>1560</v>
      </c>
      <c r="B1560" s="300" t="s">
        <v>35</v>
      </c>
      <c r="C1560" s="300" t="s">
        <v>1381</v>
      </c>
      <c r="D1560" s="86"/>
      <c r="E1560" s="256" t="s">
        <v>1661</v>
      </c>
      <c r="F1560" s="86" t="s">
        <v>1091</v>
      </c>
      <c r="G1560" s="86" t="s">
        <v>67</v>
      </c>
      <c r="H1560" s="70" t="s">
        <v>113</v>
      </c>
      <c r="I1560" s="249">
        <v>60.08</v>
      </c>
      <c r="J1560" s="331">
        <f t="shared" si="73"/>
        <v>120</v>
      </c>
      <c r="K1560" s="260">
        <v>120</v>
      </c>
      <c r="L1560" s="260"/>
      <c r="M1560" s="259" t="e">
        <f>IF(K1560="nio",0,IF(K1560&gt;0,K1560*I1560/O1560,0))*VLOOKUP(B1560,'2-Kosten per locatie'!$A$14:$C$21,3,FALSE)</f>
        <v>#DIV/0!</v>
      </c>
      <c r="N1560" s="259">
        <f>IF(L1560&gt;0,L1560*I1560/P1560,0)*VLOOKUP(B1560,'2-Kosten per locatie'!$A$14:$C$21,3,FALSE)</f>
        <v>0</v>
      </c>
      <c r="O1560" s="332">
        <f>IF(K1560="nio",0,IF(K1560&gt;0,VLOOKUP(G1560,'3-Productie normen'!A:L,VLOOKUP(K1560,'3-Productie normen'!$B$34:$C$41,2,FALSE),FALSE)))</f>
        <v>0</v>
      </c>
      <c r="P1560" s="332">
        <f t="shared" si="74"/>
        <v>0</v>
      </c>
      <c r="Q1560" s="333"/>
      <c r="S1560" s="334">
        <f t="shared" si="72"/>
        <v>7209.5999999999995</v>
      </c>
    </row>
    <row r="1561" spans="1:19" ht="14.1" customHeight="1">
      <c r="A1561" s="74">
        <v>1561</v>
      </c>
      <c r="B1561" s="300" t="s">
        <v>35</v>
      </c>
      <c r="C1561" s="300" t="s">
        <v>1381</v>
      </c>
      <c r="D1561" s="86"/>
      <c r="E1561" s="256" t="s">
        <v>1662</v>
      </c>
      <c r="F1561" s="86" t="s">
        <v>927</v>
      </c>
      <c r="G1561" s="86" t="s">
        <v>59</v>
      </c>
      <c r="H1561" s="70" t="s">
        <v>113</v>
      </c>
      <c r="I1561" s="249">
        <v>32.01</v>
      </c>
      <c r="J1561" s="331">
        <f t="shared" si="73"/>
        <v>200</v>
      </c>
      <c r="K1561" s="260">
        <v>200</v>
      </c>
      <c r="L1561" s="260"/>
      <c r="M1561" s="259" t="e">
        <f>IF(K1561="nio",0,IF(K1561&gt;0,K1561*I1561/O1561,0))*VLOOKUP(B1561,'2-Kosten per locatie'!$A$14:$C$21,3,FALSE)</f>
        <v>#DIV/0!</v>
      </c>
      <c r="N1561" s="259">
        <f>IF(L1561&gt;0,L1561*I1561/P1561,0)*VLOOKUP(B1561,'2-Kosten per locatie'!$A$14:$C$21,3,FALSE)</f>
        <v>0</v>
      </c>
      <c r="O1561" s="332">
        <f>IF(K1561="nio",0,IF(K1561&gt;0,VLOOKUP(G1561,'3-Productie normen'!A:L,VLOOKUP(K1561,'3-Productie normen'!$B$34:$C$41,2,FALSE),FALSE)))</f>
        <v>0</v>
      </c>
      <c r="P1561" s="332">
        <f t="shared" si="74"/>
        <v>0</v>
      </c>
      <c r="Q1561" s="333"/>
      <c r="S1561" s="334">
        <f t="shared" si="72"/>
        <v>6402</v>
      </c>
    </row>
    <row r="1562" spans="1:19" ht="14.1" customHeight="1">
      <c r="A1562" s="74">
        <v>1562</v>
      </c>
      <c r="B1562" s="300" t="s">
        <v>35</v>
      </c>
      <c r="C1562" s="300" t="s">
        <v>1381</v>
      </c>
      <c r="D1562" s="86"/>
      <c r="E1562" s="256" t="s">
        <v>1663</v>
      </c>
      <c r="F1562" s="86" t="s">
        <v>460</v>
      </c>
      <c r="G1562" s="86" t="s">
        <v>74</v>
      </c>
      <c r="H1562" s="70" t="s">
        <v>113</v>
      </c>
      <c r="I1562" s="249">
        <v>16.559999999999999</v>
      </c>
      <c r="J1562" s="331">
        <f t="shared" si="73"/>
        <v>0</v>
      </c>
      <c r="K1562" s="260" t="s">
        <v>120</v>
      </c>
      <c r="L1562" s="260"/>
      <c r="M1562" s="259">
        <f>IF(K1562="nio",0,IF(K1562&gt;0,K1562*I1562/O1562,0))*VLOOKUP(B1562,'2-Kosten per locatie'!$A$14:$C$21,3,FALSE)</f>
        <v>0</v>
      </c>
      <c r="N1562" s="259">
        <f>IF(L1562&gt;0,L1562*I1562/P1562,0)*VLOOKUP(B1562,'2-Kosten per locatie'!$A$14:$C$21,3,FALSE)</f>
        <v>0</v>
      </c>
      <c r="O1562" s="332">
        <f>IF(K1562="nio",0,IF(K1562&gt;0,VLOOKUP(G1562,'3-Productie normen'!A:L,VLOOKUP(K1562,'3-Productie normen'!$B$34:$C$41,2,FALSE),FALSE)))</f>
        <v>0</v>
      </c>
      <c r="P1562" s="332">
        <f t="shared" si="74"/>
        <v>0</v>
      </c>
      <c r="Q1562" s="333"/>
      <c r="S1562" s="334">
        <f t="shared" si="72"/>
        <v>0</v>
      </c>
    </row>
    <row r="1563" spans="1:19" ht="14.1" customHeight="1">
      <c r="A1563" s="74">
        <v>1563</v>
      </c>
      <c r="B1563" s="300" t="s">
        <v>35</v>
      </c>
      <c r="C1563" s="300" t="s">
        <v>1381</v>
      </c>
      <c r="D1563" s="86"/>
      <c r="E1563" s="256" t="s">
        <v>1664</v>
      </c>
      <c r="F1563" s="86" t="s">
        <v>112</v>
      </c>
      <c r="G1563" s="86" t="s">
        <v>58</v>
      </c>
      <c r="H1563" s="70" t="s">
        <v>113</v>
      </c>
      <c r="I1563" s="249">
        <v>14.25</v>
      </c>
      <c r="J1563" s="331">
        <f t="shared" si="73"/>
        <v>200</v>
      </c>
      <c r="K1563" s="260">
        <v>200</v>
      </c>
      <c r="L1563" s="260"/>
      <c r="M1563" s="259" t="e">
        <f>IF(K1563="nio",0,IF(K1563&gt;0,K1563*I1563/O1563,0))*VLOOKUP(B1563,'2-Kosten per locatie'!$A$14:$C$21,3,FALSE)</f>
        <v>#DIV/0!</v>
      </c>
      <c r="N1563" s="259">
        <f>IF(L1563&gt;0,L1563*I1563/P1563,0)*VLOOKUP(B1563,'2-Kosten per locatie'!$A$14:$C$21,3,FALSE)</f>
        <v>0</v>
      </c>
      <c r="O1563" s="332">
        <f>IF(K1563="nio",0,IF(K1563&gt;0,VLOOKUP(G1563,'3-Productie normen'!A:L,VLOOKUP(K1563,'3-Productie normen'!$B$34:$C$41,2,FALSE),FALSE)))</f>
        <v>0</v>
      </c>
      <c r="P1563" s="332">
        <f t="shared" si="74"/>
        <v>0</v>
      </c>
      <c r="Q1563" s="333"/>
      <c r="S1563" s="334">
        <f t="shared" si="72"/>
        <v>2850</v>
      </c>
    </row>
    <row r="1564" spans="1:19" ht="14.1" customHeight="1">
      <c r="A1564" s="74">
        <v>1564</v>
      </c>
      <c r="B1564" s="300" t="s">
        <v>35</v>
      </c>
      <c r="C1564" s="300" t="s">
        <v>1381</v>
      </c>
      <c r="D1564" s="86"/>
      <c r="E1564" s="256" t="s">
        <v>1665</v>
      </c>
      <c r="F1564" s="86" t="s">
        <v>460</v>
      </c>
      <c r="G1564" s="86" t="s">
        <v>74</v>
      </c>
      <c r="H1564" s="70" t="s">
        <v>113</v>
      </c>
      <c r="I1564" s="249">
        <v>13.67</v>
      </c>
      <c r="J1564" s="331">
        <f t="shared" si="73"/>
        <v>0</v>
      </c>
      <c r="K1564" s="260" t="s">
        <v>120</v>
      </c>
      <c r="L1564" s="260"/>
      <c r="M1564" s="259">
        <f>IF(K1564="nio",0,IF(K1564&gt;0,K1564*I1564/O1564,0))*VLOOKUP(B1564,'2-Kosten per locatie'!$A$14:$C$21,3,FALSE)</f>
        <v>0</v>
      </c>
      <c r="N1564" s="259">
        <f>IF(L1564&gt;0,L1564*I1564/P1564,0)*VLOOKUP(B1564,'2-Kosten per locatie'!$A$14:$C$21,3,FALSE)</f>
        <v>0</v>
      </c>
      <c r="O1564" s="332">
        <f>IF(K1564="nio",0,IF(K1564&gt;0,VLOOKUP(G1564,'3-Productie normen'!A:L,VLOOKUP(K1564,'3-Productie normen'!$B$34:$C$41,2,FALSE),FALSE)))</f>
        <v>0</v>
      </c>
      <c r="P1564" s="332">
        <f t="shared" si="74"/>
        <v>0</v>
      </c>
      <c r="Q1564" s="333"/>
      <c r="S1564" s="334">
        <f t="shared" si="72"/>
        <v>0</v>
      </c>
    </row>
    <row r="1565" spans="1:19" ht="14.1" customHeight="1">
      <c r="A1565" s="74">
        <v>1565</v>
      </c>
      <c r="B1565" s="300" t="s">
        <v>35</v>
      </c>
      <c r="C1565" s="300" t="s">
        <v>1381</v>
      </c>
      <c r="D1565" s="86"/>
      <c r="E1565" s="256" t="s">
        <v>1666</v>
      </c>
      <c r="F1565" s="86" t="s">
        <v>267</v>
      </c>
      <c r="G1565" s="86" t="s">
        <v>76</v>
      </c>
      <c r="H1565" s="70" t="s">
        <v>113</v>
      </c>
      <c r="I1565" s="249">
        <v>11.18</v>
      </c>
      <c r="J1565" s="331">
        <f t="shared" si="73"/>
        <v>0</v>
      </c>
      <c r="K1565" s="260" t="s">
        <v>120</v>
      </c>
      <c r="L1565" s="260"/>
      <c r="M1565" s="259">
        <f>IF(K1565="nio",0,IF(K1565&gt;0,K1565*I1565/O1565,0))*VLOOKUP(B1565,'2-Kosten per locatie'!$A$14:$C$21,3,FALSE)</f>
        <v>0</v>
      </c>
      <c r="N1565" s="259">
        <f>IF(L1565&gt;0,L1565*I1565/P1565,0)*VLOOKUP(B1565,'2-Kosten per locatie'!$A$14:$C$21,3,FALSE)</f>
        <v>0</v>
      </c>
      <c r="O1565" s="332">
        <f>IF(K1565="nio",0,IF(K1565&gt;0,VLOOKUP(G1565,'3-Productie normen'!A:L,VLOOKUP(K1565,'3-Productie normen'!$B$34:$C$41,2,FALSE),FALSE)))</f>
        <v>0</v>
      </c>
      <c r="P1565" s="332">
        <f t="shared" si="74"/>
        <v>0</v>
      </c>
      <c r="Q1565" s="333"/>
      <c r="S1565" s="334">
        <f t="shared" si="72"/>
        <v>0</v>
      </c>
    </row>
    <row r="1566" spans="1:19" ht="14.1" customHeight="1">
      <c r="A1566" s="74">
        <v>1566</v>
      </c>
      <c r="B1566" s="300" t="s">
        <v>35</v>
      </c>
      <c r="C1566" s="300" t="s">
        <v>1381</v>
      </c>
      <c r="D1566" s="86"/>
      <c r="E1566" s="256" t="s">
        <v>1667</v>
      </c>
      <c r="F1566" s="86" t="s">
        <v>1091</v>
      </c>
      <c r="G1566" s="86" t="s">
        <v>67</v>
      </c>
      <c r="H1566" s="70" t="s">
        <v>113</v>
      </c>
      <c r="I1566" s="249">
        <v>97</v>
      </c>
      <c r="J1566" s="331">
        <f t="shared" si="73"/>
        <v>120</v>
      </c>
      <c r="K1566" s="260">
        <v>120</v>
      </c>
      <c r="L1566" s="260"/>
      <c r="M1566" s="259" t="e">
        <f>IF(K1566="nio",0,IF(K1566&gt;0,K1566*I1566/O1566,0))*VLOOKUP(B1566,'2-Kosten per locatie'!$A$14:$C$21,3,FALSE)</f>
        <v>#DIV/0!</v>
      </c>
      <c r="N1566" s="259">
        <f>IF(L1566&gt;0,L1566*I1566/P1566,0)*VLOOKUP(B1566,'2-Kosten per locatie'!$A$14:$C$21,3,FALSE)</f>
        <v>0</v>
      </c>
      <c r="O1566" s="332">
        <f>IF(K1566="nio",0,IF(K1566&gt;0,VLOOKUP(G1566,'3-Productie normen'!A:L,VLOOKUP(K1566,'3-Productie normen'!$B$34:$C$41,2,FALSE),FALSE)))</f>
        <v>0</v>
      </c>
      <c r="P1566" s="332">
        <f t="shared" si="74"/>
        <v>0</v>
      </c>
      <c r="Q1566" s="333"/>
      <c r="S1566" s="334">
        <f t="shared" si="72"/>
        <v>11640</v>
      </c>
    </row>
    <row r="1567" spans="1:19" ht="14.1" customHeight="1">
      <c r="A1567" s="74">
        <v>1567</v>
      </c>
      <c r="B1567" s="300" t="s">
        <v>35</v>
      </c>
      <c r="C1567" s="300" t="s">
        <v>1381</v>
      </c>
      <c r="D1567" s="86"/>
      <c r="E1567" s="256" t="s">
        <v>1668</v>
      </c>
      <c r="F1567" s="86" t="s">
        <v>1625</v>
      </c>
      <c r="G1567" s="86" t="s">
        <v>69</v>
      </c>
      <c r="H1567" s="70" t="s">
        <v>113</v>
      </c>
      <c r="I1567" s="249">
        <v>22.95</v>
      </c>
      <c r="J1567" s="331">
        <f t="shared" si="73"/>
        <v>200</v>
      </c>
      <c r="K1567" s="260">
        <v>200</v>
      </c>
      <c r="L1567" s="260"/>
      <c r="M1567" s="259" t="e">
        <f>IF(K1567="nio",0,IF(K1567&gt;0,K1567*I1567/O1567,0))*VLOOKUP(B1567,'2-Kosten per locatie'!$A$14:$C$21,3,FALSE)</f>
        <v>#DIV/0!</v>
      </c>
      <c r="N1567" s="259">
        <f>IF(L1567&gt;0,L1567*I1567/P1567,0)*VLOOKUP(B1567,'2-Kosten per locatie'!$A$14:$C$21,3,FALSE)</f>
        <v>0</v>
      </c>
      <c r="O1567" s="332">
        <f>IF(K1567="nio",0,IF(K1567&gt;0,VLOOKUP(G1567,'3-Productie normen'!A:L,VLOOKUP(K1567,'3-Productie normen'!$B$34:$C$41,2,FALSE),FALSE)))</f>
        <v>0</v>
      </c>
      <c r="P1567" s="332">
        <f t="shared" si="74"/>
        <v>0</v>
      </c>
      <c r="Q1567" s="333"/>
      <c r="S1567" s="334">
        <f t="shared" si="72"/>
        <v>4590</v>
      </c>
    </row>
    <row r="1568" spans="1:19" ht="14.1" customHeight="1">
      <c r="A1568" s="74">
        <v>1568</v>
      </c>
      <c r="B1568" s="300" t="s">
        <v>35</v>
      </c>
      <c r="C1568" s="300" t="s">
        <v>1381</v>
      </c>
      <c r="D1568" s="86"/>
      <c r="E1568" s="256" t="s">
        <v>1669</v>
      </c>
      <c r="F1568" s="86" t="s">
        <v>1670</v>
      </c>
      <c r="G1568" s="86" t="s">
        <v>60</v>
      </c>
      <c r="H1568" s="70" t="s">
        <v>113</v>
      </c>
      <c r="I1568" s="249">
        <v>45.38</v>
      </c>
      <c r="J1568" s="331">
        <f t="shared" si="73"/>
        <v>400</v>
      </c>
      <c r="K1568" s="260">
        <v>200</v>
      </c>
      <c r="L1568" s="260">
        <v>200</v>
      </c>
      <c r="M1568" s="259" t="e">
        <f>IF(K1568="nio",0,IF(K1568&gt;0,K1568*I1568/O1568,0))*VLOOKUP(B1568,'2-Kosten per locatie'!$A$14:$C$21,3,FALSE)</f>
        <v>#DIV/0!</v>
      </c>
      <c r="N1568" s="259" t="e">
        <f>IF(L1568&gt;0,L1568*I1568/P1568,0)*VLOOKUP(B1568,'2-Kosten per locatie'!$A$14:$C$21,3,FALSE)</f>
        <v>#DIV/0!</v>
      </c>
      <c r="O1568" s="332">
        <f>IF(K1568="nio",0,IF(K1568&gt;0,VLOOKUP(G1568,'3-Productie normen'!A:L,VLOOKUP(K1568,'3-Productie normen'!$B$34:$C$41,2,FALSE),FALSE)))</f>
        <v>0</v>
      </c>
      <c r="P1568" s="332">
        <f t="shared" si="74"/>
        <v>0</v>
      </c>
      <c r="Q1568" s="333"/>
      <c r="S1568" s="334">
        <f t="shared" si="72"/>
        <v>18152</v>
      </c>
    </row>
    <row r="1569" spans="1:19" ht="14.1" customHeight="1">
      <c r="A1569" s="74">
        <v>1569</v>
      </c>
      <c r="B1569" s="300" t="s">
        <v>35</v>
      </c>
      <c r="C1569" s="300" t="s">
        <v>1381</v>
      </c>
      <c r="D1569" s="86"/>
      <c r="E1569" s="256" t="s">
        <v>1671</v>
      </c>
      <c r="F1569" s="86" t="s">
        <v>1670</v>
      </c>
      <c r="G1569" s="86" t="s">
        <v>60</v>
      </c>
      <c r="H1569" s="70" t="s">
        <v>113</v>
      </c>
      <c r="I1569" s="249">
        <v>84.47</v>
      </c>
      <c r="J1569" s="331">
        <f t="shared" si="73"/>
        <v>400</v>
      </c>
      <c r="K1569" s="260">
        <v>200</v>
      </c>
      <c r="L1569" s="260">
        <v>200</v>
      </c>
      <c r="M1569" s="259" t="e">
        <f>IF(K1569="nio",0,IF(K1569&gt;0,K1569*I1569/O1569,0))*VLOOKUP(B1569,'2-Kosten per locatie'!$A$14:$C$21,3,FALSE)</f>
        <v>#DIV/0!</v>
      </c>
      <c r="N1569" s="259" t="e">
        <f>IF(L1569&gt;0,L1569*I1569/P1569,0)*VLOOKUP(B1569,'2-Kosten per locatie'!$A$14:$C$21,3,FALSE)</f>
        <v>#DIV/0!</v>
      </c>
      <c r="O1569" s="332">
        <f>IF(K1569="nio",0,IF(K1569&gt;0,VLOOKUP(G1569,'3-Productie normen'!A:L,VLOOKUP(K1569,'3-Productie normen'!$B$34:$C$41,2,FALSE),FALSE)))</f>
        <v>0</v>
      </c>
      <c r="P1569" s="332">
        <f t="shared" si="74"/>
        <v>0</v>
      </c>
      <c r="Q1569" s="333"/>
      <c r="S1569" s="334">
        <f t="shared" si="72"/>
        <v>33788</v>
      </c>
    </row>
    <row r="1570" spans="1:19" ht="14.1" customHeight="1">
      <c r="A1570" s="74">
        <v>1570</v>
      </c>
      <c r="B1570" s="300" t="s">
        <v>35</v>
      </c>
      <c r="C1570" s="300" t="s">
        <v>1381</v>
      </c>
      <c r="D1570" s="86"/>
      <c r="E1570" s="256" t="s">
        <v>1672</v>
      </c>
      <c r="F1570" s="86" t="s">
        <v>460</v>
      </c>
      <c r="G1570" s="86" t="s">
        <v>74</v>
      </c>
      <c r="H1570" s="70" t="s">
        <v>113</v>
      </c>
      <c r="I1570" s="249">
        <v>36.53</v>
      </c>
      <c r="J1570" s="331">
        <f t="shared" si="73"/>
        <v>0</v>
      </c>
      <c r="K1570" s="260" t="s">
        <v>120</v>
      </c>
      <c r="L1570" s="260"/>
      <c r="M1570" s="259">
        <f>IF(K1570="nio",0,IF(K1570&gt;0,K1570*I1570/O1570,0))*VLOOKUP(B1570,'2-Kosten per locatie'!$A$14:$C$21,3,FALSE)</f>
        <v>0</v>
      </c>
      <c r="N1570" s="259">
        <f>IF(L1570&gt;0,L1570*I1570/P1570,0)*VLOOKUP(B1570,'2-Kosten per locatie'!$A$14:$C$21,3,FALSE)</f>
        <v>0</v>
      </c>
      <c r="O1570" s="332">
        <f>IF(K1570="nio",0,IF(K1570&gt;0,VLOOKUP(G1570,'3-Productie normen'!A:L,VLOOKUP(K1570,'3-Productie normen'!$B$34:$C$41,2,FALSE),FALSE)))</f>
        <v>0</v>
      </c>
      <c r="P1570" s="332">
        <f t="shared" si="74"/>
        <v>0</v>
      </c>
      <c r="Q1570" s="333"/>
      <c r="S1570" s="334">
        <f t="shared" si="72"/>
        <v>0</v>
      </c>
    </row>
    <row r="1571" spans="1:19" ht="14.1" customHeight="1">
      <c r="A1571" s="74">
        <v>1571</v>
      </c>
      <c r="B1571" s="300" t="s">
        <v>35</v>
      </c>
      <c r="C1571" s="300" t="s">
        <v>1381</v>
      </c>
      <c r="D1571" s="86"/>
      <c r="E1571" s="256" t="s">
        <v>1673</v>
      </c>
      <c r="F1571" s="86" t="s">
        <v>1418</v>
      </c>
      <c r="G1571" s="86" t="s">
        <v>61</v>
      </c>
      <c r="H1571" s="86" t="s">
        <v>145</v>
      </c>
      <c r="I1571" s="249">
        <v>15.87</v>
      </c>
      <c r="J1571" s="331">
        <f t="shared" si="73"/>
        <v>400</v>
      </c>
      <c r="K1571" s="260">
        <v>200</v>
      </c>
      <c r="L1571" s="260">
        <v>200</v>
      </c>
      <c r="M1571" s="259" t="e">
        <f>IF(K1571="nio",0,IF(K1571&gt;0,K1571*I1571/O1571,0))*VLOOKUP(B1571,'2-Kosten per locatie'!$A$14:$C$21,3,FALSE)</f>
        <v>#DIV/0!</v>
      </c>
      <c r="N1571" s="259" t="e">
        <f>IF(L1571&gt;0,L1571*I1571/P1571,0)*VLOOKUP(B1571,'2-Kosten per locatie'!$A$14:$C$21,3,FALSE)</f>
        <v>#DIV/0!</v>
      </c>
      <c r="O1571" s="332">
        <f>IF(K1571="nio",0,IF(K1571&gt;0,VLOOKUP(G1571,'3-Productie normen'!A:L,VLOOKUP(K1571,'3-Productie normen'!$B$34:$C$41,2,FALSE),FALSE)))</f>
        <v>0</v>
      </c>
      <c r="P1571" s="332">
        <f t="shared" si="74"/>
        <v>0</v>
      </c>
      <c r="Q1571" s="333"/>
      <c r="S1571" s="334">
        <f t="shared" si="72"/>
        <v>6348</v>
      </c>
    </row>
    <row r="1572" spans="1:19" ht="14.1" customHeight="1">
      <c r="A1572" s="74">
        <v>1572</v>
      </c>
      <c r="B1572" s="300" t="s">
        <v>35</v>
      </c>
      <c r="C1572" s="300" t="s">
        <v>1381</v>
      </c>
      <c r="D1572" s="86"/>
      <c r="E1572" s="256" t="s">
        <v>1674</v>
      </c>
      <c r="F1572" s="86" t="s">
        <v>1114</v>
      </c>
      <c r="G1572" s="86" t="s">
        <v>61</v>
      </c>
      <c r="H1572" s="86" t="s">
        <v>145</v>
      </c>
      <c r="I1572" s="249">
        <v>3.63</v>
      </c>
      <c r="J1572" s="331">
        <f t="shared" si="73"/>
        <v>400</v>
      </c>
      <c r="K1572" s="260">
        <v>200</v>
      </c>
      <c r="L1572" s="260">
        <v>200</v>
      </c>
      <c r="M1572" s="259" t="e">
        <f>IF(K1572="nio",0,IF(K1572&gt;0,K1572*I1572/O1572,0))*VLOOKUP(B1572,'2-Kosten per locatie'!$A$14:$C$21,3,FALSE)</f>
        <v>#DIV/0!</v>
      </c>
      <c r="N1572" s="259" t="e">
        <f>IF(L1572&gt;0,L1572*I1572/P1572,0)*VLOOKUP(B1572,'2-Kosten per locatie'!$A$14:$C$21,3,FALSE)</f>
        <v>#DIV/0!</v>
      </c>
      <c r="O1572" s="332">
        <f>IF(K1572="nio",0,IF(K1572&gt;0,VLOOKUP(G1572,'3-Productie normen'!A:L,VLOOKUP(K1572,'3-Productie normen'!$B$34:$C$41,2,FALSE),FALSE)))</f>
        <v>0</v>
      </c>
      <c r="P1572" s="332">
        <f t="shared" si="74"/>
        <v>0</v>
      </c>
      <c r="Q1572" s="333"/>
      <c r="S1572" s="334">
        <f t="shared" si="72"/>
        <v>1452</v>
      </c>
    </row>
    <row r="1573" spans="1:19" ht="14.1" customHeight="1">
      <c r="A1573" s="74">
        <v>1573</v>
      </c>
      <c r="B1573" s="300" t="s">
        <v>35</v>
      </c>
      <c r="C1573" s="300" t="s">
        <v>1381</v>
      </c>
      <c r="D1573" s="86"/>
      <c r="E1573" s="256" t="s">
        <v>1675</v>
      </c>
      <c r="F1573" s="86" t="s">
        <v>122</v>
      </c>
      <c r="G1573" s="86" t="s">
        <v>59</v>
      </c>
      <c r="H1573" s="70" t="s">
        <v>113</v>
      </c>
      <c r="I1573" s="249">
        <v>53.18</v>
      </c>
      <c r="J1573" s="331">
        <f t="shared" si="73"/>
        <v>200</v>
      </c>
      <c r="K1573" s="260">
        <v>200</v>
      </c>
      <c r="L1573" s="260"/>
      <c r="M1573" s="259" t="e">
        <f>IF(K1573="nio",0,IF(K1573&gt;0,K1573*I1573/O1573,0))*VLOOKUP(B1573,'2-Kosten per locatie'!$A$14:$C$21,3,FALSE)</f>
        <v>#DIV/0!</v>
      </c>
      <c r="N1573" s="259">
        <f>IF(L1573&gt;0,L1573*I1573/P1573,0)*VLOOKUP(B1573,'2-Kosten per locatie'!$A$14:$C$21,3,FALSE)</f>
        <v>0</v>
      </c>
      <c r="O1573" s="332">
        <f>IF(K1573="nio",0,IF(K1573&gt;0,VLOOKUP(G1573,'3-Productie normen'!A:L,VLOOKUP(K1573,'3-Productie normen'!$B$34:$C$41,2,FALSE),FALSE)))</f>
        <v>0</v>
      </c>
      <c r="P1573" s="332">
        <f t="shared" si="74"/>
        <v>0</v>
      </c>
      <c r="Q1573" s="333"/>
      <c r="S1573" s="334">
        <f t="shared" si="72"/>
        <v>10636</v>
      </c>
    </row>
    <row r="1574" spans="1:19" ht="14.1" customHeight="1">
      <c r="A1574" s="74">
        <v>1574</v>
      </c>
      <c r="B1574" s="300" t="s">
        <v>35</v>
      </c>
      <c r="C1574" s="300" t="s">
        <v>1381</v>
      </c>
      <c r="D1574" s="86"/>
      <c r="E1574" s="256" t="s">
        <v>1676</v>
      </c>
      <c r="F1574" s="86" t="s">
        <v>267</v>
      </c>
      <c r="G1574" s="86" t="s">
        <v>76</v>
      </c>
      <c r="H1574" s="70" t="s">
        <v>113</v>
      </c>
      <c r="I1574" s="249">
        <v>20.61</v>
      </c>
      <c r="J1574" s="331">
        <f t="shared" si="73"/>
        <v>0</v>
      </c>
      <c r="K1574" s="260" t="s">
        <v>120</v>
      </c>
      <c r="L1574" s="260"/>
      <c r="M1574" s="259">
        <f>IF(K1574="nio",0,IF(K1574&gt;0,K1574*I1574/O1574,0))*VLOOKUP(B1574,'2-Kosten per locatie'!$A$14:$C$21,3,FALSE)</f>
        <v>0</v>
      </c>
      <c r="N1574" s="259">
        <f>IF(L1574&gt;0,L1574*I1574/P1574,0)*VLOOKUP(B1574,'2-Kosten per locatie'!$A$14:$C$21,3,FALSE)</f>
        <v>0</v>
      </c>
      <c r="O1574" s="332">
        <f>IF(K1574="nio",0,IF(K1574&gt;0,VLOOKUP(G1574,'3-Productie normen'!A:L,VLOOKUP(K1574,'3-Productie normen'!$B$34:$C$41,2,FALSE),FALSE)))</f>
        <v>0</v>
      </c>
      <c r="P1574" s="332">
        <f t="shared" si="74"/>
        <v>0</v>
      </c>
      <c r="Q1574" s="333"/>
      <c r="S1574" s="334">
        <f t="shared" ref="S1574:S1637" si="75">J1574*I1574</f>
        <v>0</v>
      </c>
    </row>
    <row r="1575" spans="1:19" ht="14.1" customHeight="1">
      <c r="A1575" s="74">
        <v>1575</v>
      </c>
      <c r="B1575" s="300" t="s">
        <v>35</v>
      </c>
      <c r="C1575" s="300" t="s">
        <v>1381</v>
      </c>
      <c r="D1575" s="86"/>
      <c r="E1575" s="256" t="s">
        <v>1677</v>
      </c>
      <c r="F1575" s="86" t="s">
        <v>112</v>
      </c>
      <c r="G1575" s="86" t="s">
        <v>58</v>
      </c>
      <c r="H1575" s="70" t="s">
        <v>113</v>
      </c>
      <c r="I1575" s="249">
        <v>15.39</v>
      </c>
      <c r="J1575" s="331">
        <f t="shared" si="73"/>
        <v>200</v>
      </c>
      <c r="K1575" s="260">
        <v>200</v>
      </c>
      <c r="L1575" s="260"/>
      <c r="M1575" s="259" t="e">
        <f>IF(K1575="nio",0,IF(K1575&gt;0,K1575*I1575/O1575,0))*VLOOKUP(B1575,'2-Kosten per locatie'!$A$14:$C$21,3,FALSE)</f>
        <v>#DIV/0!</v>
      </c>
      <c r="N1575" s="259">
        <f>IF(L1575&gt;0,L1575*I1575/P1575,0)*VLOOKUP(B1575,'2-Kosten per locatie'!$A$14:$C$21,3,FALSE)</f>
        <v>0</v>
      </c>
      <c r="O1575" s="332">
        <f>IF(K1575="nio",0,IF(K1575&gt;0,VLOOKUP(G1575,'3-Productie normen'!A:L,VLOOKUP(K1575,'3-Productie normen'!$B$34:$C$41,2,FALSE),FALSE)))</f>
        <v>0</v>
      </c>
      <c r="P1575" s="332">
        <f t="shared" si="74"/>
        <v>0</v>
      </c>
      <c r="Q1575" s="333"/>
      <c r="S1575" s="334">
        <f t="shared" si="75"/>
        <v>3078</v>
      </c>
    </row>
    <row r="1576" spans="1:19" ht="14.1" customHeight="1">
      <c r="A1576" s="74">
        <v>1576</v>
      </c>
      <c r="B1576" s="300" t="s">
        <v>35</v>
      </c>
      <c r="C1576" s="300" t="s">
        <v>1381</v>
      </c>
      <c r="D1576" s="86"/>
      <c r="E1576" s="256" t="s">
        <v>1678</v>
      </c>
      <c r="F1576" s="86" t="s">
        <v>277</v>
      </c>
      <c r="G1576" s="86" t="s">
        <v>65</v>
      </c>
      <c r="H1576" s="70" t="s">
        <v>113</v>
      </c>
      <c r="I1576" s="249">
        <v>92.11</v>
      </c>
      <c r="J1576" s="331">
        <f t="shared" si="73"/>
        <v>120</v>
      </c>
      <c r="K1576" s="260">
        <v>120</v>
      </c>
      <c r="L1576" s="260"/>
      <c r="M1576" s="259" t="e">
        <f>IF(K1576="nio",0,IF(K1576&gt;0,K1576*I1576/O1576,0))*VLOOKUP(B1576,'2-Kosten per locatie'!$A$14:$C$21,3,FALSE)</f>
        <v>#DIV/0!</v>
      </c>
      <c r="N1576" s="259">
        <f>IF(L1576&gt;0,L1576*I1576/P1576,0)*VLOOKUP(B1576,'2-Kosten per locatie'!$A$14:$C$21,3,FALSE)</f>
        <v>0</v>
      </c>
      <c r="O1576" s="332">
        <f>IF(K1576="nio",0,IF(K1576&gt;0,VLOOKUP(G1576,'3-Productie normen'!A:L,VLOOKUP(K1576,'3-Productie normen'!$B$34:$C$41,2,FALSE),FALSE)))</f>
        <v>0</v>
      </c>
      <c r="P1576" s="332">
        <f t="shared" si="74"/>
        <v>0</v>
      </c>
      <c r="Q1576" s="333"/>
      <c r="S1576" s="334">
        <f t="shared" si="75"/>
        <v>11053.2</v>
      </c>
    </row>
    <row r="1577" spans="1:19" ht="14.1" customHeight="1">
      <c r="A1577" s="74">
        <v>1577</v>
      </c>
      <c r="B1577" s="300" t="s">
        <v>35</v>
      </c>
      <c r="C1577" s="300" t="s">
        <v>1381</v>
      </c>
      <c r="D1577" s="86"/>
      <c r="E1577" s="256" t="s">
        <v>1679</v>
      </c>
      <c r="F1577" s="86" t="s">
        <v>126</v>
      </c>
      <c r="G1577" s="86" t="s">
        <v>69</v>
      </c>
      <c r="H1577" s="86" t="s">
        <v>110</v>
      </c>
      <c r="I1577" s="249">
        <v>9.8000000000000007</v>
      </c>
      <c r="J1577" s="331">
        <f t="shared" si="73"/>
        <v>200</v>
      </c>
      <c r="K1577" s="260">
        <v>200</v>
      </c>
      <c r="L1577" s="260"/>
      <c r="M1577" s="259" t="e">
        <f>IF(K1577="nio",0,IF(K1577&gt;0,K1577*I1577/O1577,0))*VLOOKUP(B1577,'2-Kosten per locatie'!$A$14:$C$21,3,FALSE)</f>
        <v>#DIV/0!</v>
      </c>
      <c r="N1577" s="259">
        <f>IF(L1577&gt;0,L1577*I1577/P1577,0)*VLOOKUP(B1577,'2-Kosten per locatie'!$A$14:$C$21,3,FALSE)</f>
        <v>0</v>
      </c>
      <c r="O1577" s="332">
        <f>IF(K1577="nio",0,IF(K1577&gt;0,VLOOKUP(G1577,'3-Productie normen'!A:L,VLOOKUP(K1577,'3-Productie normen'!$B$34:$C$41,2,FALSE),FALSE)))</f>
        <v>0</v>
      </c>
      <c r="P1577" s="332">
        <f t="shared" si="74"/>
        <v>0</v>
      </c>
      <c r="Q1577" s="333"/>
      <c r="S1577" s="334">
        <f t="shared" si="75"/>
        <v>1960.0000000000002</v>
      </c>
    </row>
    <row r="1578" spans="1:19" ht="14.1" customHeight="1">
      <c r="A1578" s="74">
        <v>1578</v>
      </c>
      <c r="B1578" s="300" t="s">
        <v>35</v>
      </c>
      <c r="C1578" s="300" t="s">
        <v>1381</v>
      </c>
      <c r="D1578" s="86"/>
      <c r="E1578" s="256" t="s">
        <v>1680</v>
      </c>
      <c r="F1578" s="86" t="s">
        <v>122</v>
      </c>
      <c r="G1578" s="86" t="s">
        <v>59</v>
      </c>
      <c r="H1578" s="70" t="s">
        <v>113</v>
      </c>
      <c r="I1578" s="249">
        <v>106.39</v>
      </c>
      <c r="J1578" s="331">
        <f t="shared" si="73"/>
        <v>200</v>
      </c>
      <c r="K1578" s="260">
        <v>200</v>
      </c>
      <c r="L1578" s="260"/>
      <c r="M1578" s="259" t="e">
        <f>IF(K1578="nio",0,IF(K1578&gt;0,K1578*I1578/O1578,0))*VLOOKUP(B1578,'2-Kosten per locatie'!$A$14:$C$21,3,FALSE)</f>
        <v>#DIV/0!</v>
      </c>
      <c r="N1578" s="259">
        <f>IF(L1578&gt;0,L1578*I1578/P1578,0)*VLOOKUP(B1578,'2-Kosten per locatie'!$A$14:$C$21,3,FALSE)</f>
        <v>0</v>
      </c>
      <c r="O1578" s="332">
        <f>IF(K1578="nio",0,IF(K1578&gt;0,VLOOKUP(G1578,'3-Productie normen'!A:L,VLOOKUP(K1578,'3-Productie normen'!$B$34:$C$41,2,FALSE),FALSE)))</f>
        <v>0</v>
      </c>
      <c r="P1578" s="332">
        <f t="shared" si="74"/>
        <v>0</v>
      </c>
      <c r="Q1578" s="333"/>
      <c r="S1578" s="334">
        <f t="shared" si="75"/>
        <v>21278</v>
      </c>
    </row>
    <row r="1579" spans="1:19" ht="14.1" customHeight="1">
      <c r="A1579" s="74">
        <v>1579</v>
      </c>
      <c r="B1579" s="300" t="s">
        <v>35</v>
      </c>
      <c r="C1579" s="300" t="s">
        <v>1381</v>
      </c>
      <c r="D1579" s="86"/>
      <c r="E1579" s="256" t="s">
        <v>1681</v>
      </c>
      <c r="F1579" s="86" t="s">
        <v>267</v>
      </c>
      <c r="G1579" s="86" t="s">
        <v>76</v>
      </c>
      <c r="H1579" s="70" t="s">
        <v>113</v>
      </c>
      <c r="I1579" s="249">
        <v>6.76</v>
      </c>
      <c r="J1579" s="331">
        <f t="shared" si="73"/>
        <v>0</v>
      </c>
      <c r="K1579" s="260" t="s">
        <v>120</v>
      </c>
      <c r="L1579" s="260"/>
      <c r="M1579" s="259">
        <f>IF(K1579="nio",0,IF(K1579&gt;0,K1579*I1579/O1579,0))*VLOOKUP(B1579,'2-Kosten per locatie'!$A$14:$C$21,3,FALSE)</f>
        <v>0</v>
      </c>
      <c r="N1579" s="259">
        <f>IF(L1579&gt;0,L1579*I1579/P1579,0)*VLOOKUP(B1579,'2-Kosten per locatie'!$A$14:$C$21,3,FALSE)</f>
        <v>0</v>
      </c>
      <c r="O1579" s="332">
        <f>IF(K1579="nio",0,IF(K1579&gt;0,VLOOKUP(G1579,'3-Productie normen'!A:L,VLOOKUP(K1579,'3-Productie normen'!$B$34:$C$41,2,FALSE),FALSE)))</f>
        <v>0</v>
      </c>
      <c r="P1579" s="332">
        <f t="shared" si="74"/>
        <v>0</v>
      </c>
      <c r="Q1579" s="333"/>
      <c r="S1579" s="334">
        <f t="shared" si="75"/>
        <v>0</v>
      </c>
    </row>
    <row r="1580" spans="1:19" ht="14.1" customHeight="1">
      <c r="A1580" s="74">
        <v>1580</v>
      </c>
      <c r="B1580" s="300" t="s">
        <v>35</v>
      </c>
      <c r="C1580" s="300" t="s">
        <v>1381</v>
      </c>
      <c r="D1580" s="86"/>
      <c r="E1580" s="256" t="s">
        <v>1682</v>
      </c>
      <c r="F1580" s="86" t="s">
        <v>262</v>
      </c>
      <c r="G1580" s="86" t="s">
        <v>75</v>
      </c>
      <c r="H1580" s="86" t="s">
        <v>263</v>
      </c>
      <c r="I1580" s="249">
        <v>173.27</v>
      </c>
      <c r="J1580" s="331">
        <f t="shared" si="73"/>
        <v>0</v>
      </c>
      <c r="K1580" s="260" t="s">
        <v>120</v>
      </c>
      <c r="L1580" s="260"/>
      <c r="M1580" s="259">
        <f>IF(K1580="nio",0,IF(K1580&gt;0,K1580*I1580/O1580,0))*VLOOKUP(B1580,'2-Kosten per locatie'!$A$14:$C$21,3,FALSE)</f>
        <v>0</v>
      </c>
      <c r="N1580" s="259">
        <f>IF(L1580&gt;0,L1580*I1580/P1580,0)*VLOOKUP(B1580,'2-Kosten per locatie'!$A$14:$C$21,3,FALSE)</f>
        <v>0</v>
      </c>
      <c r="O1580" s="332">
        <f>IF(K1580="nio",0,IF(K1580&gt;0,VLOOKUP(G1580,'3-Productie normen'!A:L,VLOOKUP(K1580,'3-Productie normen'!$B$34:$C$41,2,FALSE),FALSE)))</f>
        <v>0</v>
      </c>
      <c r="P1580" s="332">
        <f t="shared" si="74"/>
        <v>0</v>
      </c>
      <c r="Q1580" s="333"/>
      <c r="S1580" s="334">
        <f t="shared" si="75"/>
        <v>0</v>
      </c>
    </row>
    <row r="1581" spans="1:19" ht="14.1" customHeight="1">
      <c r="A1581" s="74">
        <v>1581</v>
      </c>
      <c r="B1581" s="300" t="s">
        <v>35</v>
      </c>
      <c r="C1581" s="300" t="s">
        <v>1381</v>
      </c>
      <c r="D1581" s="86"/>
      <c r="E1581" s="256" t="s">
        <v>1683</v>
      </c>
      <c r="F1581" s="86" t="s">
        <v>112</v>
      </c>
      <c r="G1581" s="86" t="s">
        <v>58</v>
      </c>
      <c r="H1581" s="70" t="s">
        <v>113</v>
      </c>
      <c r="I1581" s="249">
        <v>11.94</v>
      </c>
      <c r="J1581" s="331">
        <f t="shared" si="73"/>
        <v>200</v>
      </c>
      <c r="K1581" s="260">
        <v>200</v>
      </c>
      <c r="L1581" s="260"/>
      <c r="M1581" s="259" t="e">
        <f>IF(K1581="nio",0,IF(K1581&gt;0,K1581*I1581/O1581,0))*VLOOKUP(B1581,'2-Kosten per locatie'!$A$14:$C$21,3,FALSE)</f>
        <v>#DIV/0!</v>
      </c>
      <c r="N1581" s="259">
        <f>IF(L1581&gt;0,L1581*I1581/P1581,0)*VLOOKUP(B1581,'2-Kosten per locatie'!$A$14:$C$21,3,FALSE)</f>
        <v>0</v>
      </c>
      <c r="O1581" s="332">
        <f>IF(K1581="nio",0,IF(K1581&gt;0,VLOOKUP(G1581,'3-Productie normen'!A:L,VLOOKUP(K1581,'3-Productie normen'!$B$34:$C$41,2,FALSE),FALSE)))</f>
        <v>0</v>
      </c>
      <c r="P1581" s="332">
        <f t="shared" si="74"/>
        <v>0</v>
      </c>
      <c r="Q1581" s="333"/>
      <c r="S1581" s="334">
        <f t="shared" si="75"/>
        <v>2388</v>
      </c>
    </row>
    <row r="1582" spans="1:19" ht="14.1" customHeight="1">
      <c r="A1582" s="74">
        <v>1582</v>
      </c>
      <c r="B1582" s="300" t="s">
        <v>35</v>
      </c>
      <c r="C1582" s="300" t="s">
        <v>1381</v>
      </c>
      <c r="D1582" s="86"/>
      <c r="E1582" s="256" t="s">
        <v>1684</v>
      </c>
      <c r="F1582" s="86" t="s">
        <v>262</v>
      </c>
      <c r="G1582" s="86" t="s">
        <v>75</v>
      </c>
      <c r="H1582" s="86" t="s">
        <v>263</v>
      </c>
      <c r="I1582" s="249">
        <v>6.49</v>
      </c>
      <c r="J1582" s="331">
        <f t="shared" si="73"/>
        <v>0</v>
      </c>
      <c r="K1582" s="260" t="s">
        <v>120</v>
      </c>
      <c r="L1582" s="260"/>
      <c r="M1582" s="259">
        <f>IF(K1582="nio",0,IF(K1582&gt;0,K1582*I1582/O1582,0))*VLOOKUP(B1582,'2-Kosten per locatie'!$A$14:$C$21,3,FALSE)</f>
        <v>0</v>
      </c>
      <c r="N1582" s="259">
        <f>IF(L1582&gt;0,L1582*I1582/P1582,0)*VLOOKUP(B1582,'2-Kosten per locatie'!$A$14:$C$21,3,FALSE)</f>
        <v>0</v>
      </c>
      <c r="O1582" s="332">
        <f>IF(K1582="nio",0,IF(K1582&gt;0,VLOOKUP(G1582,'3-Productie normen'!A:L,VLOOKUP(K1582,'3-Productie normen'!$B$34:$C$41,2,FALSE),FALSE)))</f>
        <v>0</v>
      </c>
      <c r="P1582" s="332">
        <f t="shared" si="74"/>
        <v>0</v>
      </c>
      <c r="Q1582" s="333"/>
      <c r="S1582" s="334">
        <f t="shared" si="75"/>
        <v>0</v>
      </c>
    </row>
    <row r="1583" spans="1:19" ht="14.1" customHeight="1">
      <c r="A1583" s="74">
        <v>1583</v>
      </c>
      <c r="B1583" s="300" t="s">
        <v>35</v>
      </c>
      <c r="C1583" s="300" t="s">
        <v>1381</v>
      </c>
      <c r="D1583" s="86"/>
      <c r="E1583" s="256" t="s">
        <v>1685</v>
      </c>
      <c r="F1583" s="86" t="s">
        <v>1686</v>
      </c>
      <c r="G1583" s="86" t="s">
        <v>58</v>
      </c>
      <c r="H1583" s="70" t="s">
        <v>113</v>
      </c>
      <c r="I1583" s="249">
        <v>21.33</v>
      </c>
      <c r="J1583" s="331">
        <f t="shared" si="73"/>
        <v>200</v>
      </c>
      <c r="K1583" s="260">
        <v>200</v>
      </c>
      <c r="L1583" s="260"/>
      <c r="M1583" s="259" t="e">
        <f>IF(K1583="nio",0,IF(K1583&gt;0,K1583*I1583/O1583,0))*VLOOKUP(B1583,'2-Kosten per locatie'!$A$14:$C$21,3,FALSE)</f>
        <v>#DIV/0!</v>
      </c>
      <c r="N1583" s="259">
        <f>IF(L1583&gt;0,L1583*I1583/P1583,0)*VLOOKUP(B1583,'2-Kosten per locatie'!$A$14:$C$21,3,FALSE)</f>
        <v>0</v>
      </c>
      <c r="O1583" s="332">
        <f>IF(K1583="nio",0,IF(K1583&gt;0,VLOOKUP(G1583,'3-Productie normen'!A:L,VLOOKUP(K1583,'3-Productie normen'!$B$34:$C$41,2,FALSE),FALSE)))</f>
        <v>0</v>
      </c>
      <c r="P1583" s="332">
        <f t="shared" si="74"/>
        <v>0</v>
      </c>
      <c r="Q1583" s="333"/>
      <c r="S1583" s="334">
        <f t="shared" si="75"/>
        <v>4266</v>
      </c>
    </row>
    <row r="1584" spans="1:19" ht="14.1" customHeight="1">
      <c r="A1584" s="74">
        <v>1584</v>
      </c>
      <c r="B1584" s="300" t="s">
        <v>35</v>
      </c>
      <c r="C1584" s="300" t="s">
        <v>1381</v>
      </c>
      <c r="D1584" s="86"/>
      <c r="E1584" s="256" t="s">
        <v>1687</v>
      </c>
      <c r="F1584" s="86" t="s">
        <v>1686</v>
      </c>
      <c r="G1584" s="86" t="s">
        <v>58</v>
      </c>
      <c r="H1584" s="70" t="s">
        <v>113</v>
      </c>
      <c r="I1584" s="249">
        <v>17.079999999999998</v>
      </c>
      <c r="J1584" s="331">
        <f t="shared" si="73"/>
        <v>200</v>
      </c>
      <c r="K1584" s="260">
        <v>200</v>
      </c>
      <c r="L1584" s="260"/>
      <c r="M1584" s="259" t="e">
        <f>IF(K1584="nio",0,IF(K1584&gt;0,K1584*I1584/O1584,0))*VLOOKUP(B1584,'2-Kosten per locatie'!$A$14:$C$21,3,FALSE)</f>
        <v>#DIV/0!</v>
      </c>
      <c r="N1584" s="259">
        <f>IF(L1584&gt;0,L1584*I1584/P1584,0)*VLOOKUP(B1584,'2-Kosten per locatie'!$A$14:$C$21,3,FALSE)</f>
        <v>0</v>
      </c>
      <c r="O1584" s="332">
        <f>IF(K1584="nio",0,IF(K1584&gt;0,VLOOKUP(G1584,'3-Productie normen'!A:L,VLOOKUP(K1584,'3-Productie normen'!$B$34:$C$41,2,FALSE),FALSE)))</f>
        <v>0</v>
      </c>
      <c r="P1584" s="332">
        <f t="shared" si="74"/>
        <v>0</v>
      </c>
      <c r="Q1584" s="333"/>
      <c r="S1584" s="334">
        <f t="shared" si="75"/>
        <v>3415.9999999999995</v>
      </c>
    </row>
    <row r="1585" spans="1:19" ht="14.1" customHeight="1">
      <c r="A1585" s="74">
        <v>1585</v>
      </c>
      <c r="B1585" s="300" t="s">
        <v>35</v>
      </c>
      <c r="C1585" s="300" t="s">
        <v>1381</v>
      </c>
      <c r="D1585" s="86"/>
      <c r="E1585" s="256" t="s">
        <v>1688</v>
      </c>
      <c r="F1585" s="86" t="s">
        <v>1689</v>
      </c>
      <c r="G1585" s="86" t="s">
        <v>70</v>
      </c>
      <c r="H1585" s="86" t="s">
        <v>110</v>
      </c>
      <c r="I1585" s="249">
        <v>2.89</v>
      </c>
      <c r="J1585" s="331">
        <f t="shared" si="73"/>
        <v>200</v>
      </c>
      <c r="K1585" s="260">
        <v>200</v>
      </c>
      <c r="L1585" s="260"/>
      <c r="M1585" s="259" t="e">
        <f>IF(K1585="nio",0,IF(K1585&gt;0,K1585*I1585/O1585,0))*VLOOKUP(B1585,'2-Kosten per locatie'!$A$14:$C$21,3,FALSE)</f>
        <v>#DIV/0!</v>
      </c>
      <c r="N1585" s="259">
        <f>IF(L1585&gt;0,L1585*I1585/P1585,0)*VLOOKUP(B1585,'2-Kosten per locatie'!$A$14:$C$21,3,FALSE)</f>
        <v>0</v>
      </c>
      <c r="O1585" s="332">
        <f>IF(K1585="nio",0,IF(K1585&gt;0,VLOOKUP(G1585,'3-Productie normen'!A:L,VLOOKUP(K1585,'3-Productie normen'!$B$34:$C$41,2,FALSE),FALSE)))</f>
        <v>0</v>
      </c>
      <c r="P1585" s="332">
        <f t="shared" si="74"/>
        <v>0</v>
      </c>
      <c r="Q1585" s="333"/>
      <c r="S1585" s="334">
        <f t="shared" si="75"/>
        <v>578</v>
      </c>
    </row>
    <row r="1586" spans="1:19" ht="14.1" customHeight="1">
      <c r="A1586" s="74">
        <v>1586</v>
      </c>
      <c r="B1586" s="300" t="s">
        <v>35</v>
      </c>
      <c r="C1586" s="300" t="s">
        <v>1381</v>
      </c>
      <c r="D1586" s="86"/>
      <c r="E1586" s="256" t="s">
        <v>1690</v>
      </c>
      <c r="F1586" s="86" t="s">
        <v>1418</v>
      </c>
      <c r="G1586" s="86" t="s">
        <v>61</v>
      </c>
      <c r="H1586" s="86" t="s">
        <v>145</v>
      </c>
      <c r="I1586" s="249">
        <v>17.850000000000001</v>
      </c>
      <c r="J1586" s="331">
        <f t="shared" si="73"/>
        <v>400</v>
      </c>
      <c r="K1586" s="260">
        <v>200</v>
      </c>
      <c r="L1586" s="260">
        <v>200</v>
      </c>
      <c r="M1586" s="259" t="e">
        <f>IF(K1586="nio",0,IF(K1586&gt;0,K1586*I1586/O1586,0))*VLOOKUP(B1586,'2-Kosten per locatie'!$A$14:$C$21,3,FALSE)</f>
        <v>#DIV/0!</v>
      </c>
      <c r="N1586" s="259" t="e">
        <f>IF(L1586&gt;0,L1586*I1586/P1586,0)*VLOOKUP(B1586,'2-Kosten per locatie'!$A$14:$C$21,3,FALSE)</f>
        <v>#DIV/0!</v>
      </c>
      <c r="O1586" s="332">
        <f>IF(K1586="nio",0,IF(K1586&gt;0,VLOOKUP(G1586,'3-Productie normen'!A:L,VLOOKUP(K1586,'3-Productie normen'!$B$34:$C$41,2,FALSE),FALSE)))</f>
        <v>0</v>
      </c>
      <c r="P1586" s="332">
        <f t="shared" si="74"/>
        <v>0</v>
      </c>
      <c r="Q1586" s="333"/>
      <c r="S1586" s="334">
        <f t="shared" si="75"/>
        <v>7140.0000000000009</v>
      </c>
    </row>
    <row r="1587" spans="1:19" ht="14.1" customHeight="1">
      <c r="A1587" s="74">
        <v>1587</v>
      </c>
      <c r="B1587" s="300" t="s">
        <v>35</v>
      </c>
      <c r="C1587" s="300" t="s">
        <v>1381</v>
      </c>
      <c r="D1587" s="86"/>
      <c r="E1587" s="256" t="s">
        <v>1691</v>
      </c>
      <c r="F1587" s="86" t="s">
        <v>1500</v>
      </c>
      <c r="G1587" s="86" t="s">
        <v>74</v>
      </c>
      <c r="H1587" s="70" t="s">
        <v>113</v>
      </c>
      <c r="I1587" s="249">
        <v>1.55</v>
      </c>
      <c r="J1587" s="331">
        <f t="shared" si="73"/>
        <v>0</v>
      </c>
      <c r="K1587" s="260" t="s">
        <v>120</v>
      </c>
      <c r="L1587" s="260"/>
      <c r="M1587" s="259">
        <f>IF(K1587="nio",0,IF(K1587&gt;0,K1587*I1587/O1587,0))*VLOOKUP(B1587,'2-Kosten per locatie'!$A$14:$C$21,3,FALSE)</f>
        <v>0</v>
      </c>
      <c r="N1587" s="259">
        <f>IF(L1587&gt;0,L1587*I1587/P1587,0)*VLOOKUP(B1587,'2-Kosten per locatie'!$A$14:$C$21,3,FALSE)</f>
        <v>0</v>
      </c>
      <c r="O1587" s="332">
        <f>IF(K1587="nio",0,IF(K1587&gt;0,VLOOKUP(G1587,'3-Productie normen'!A:L,VLOOKUP(K1587,'3-Productie normen'!$B$34:$C$41,2,FALSE),FALSE)))</f>
        <v>0</v>
      </c>
      <c r="P1587" s="332">
        <f t="shared" si="74"/>
        <v>0</v>
      </c>
      <c r="Q1587" s="333"/>
      <c r="S1587" s="334">
        <f t="shared" si="75"/>
        <v>0</v>
      </c>
    </row>
    <row r="1588" spans="1:19" ht="14.1" customHeight="1">
      <c r="A1588" s="74">
        <v>1588</v>
      </c>
      <c r="B1588" s="300" t="s">
        <v>35</v>
      </c>
      <c r="C1588" s="300" t="s">
        <v>1381</v>
      </c>
      <c r="D1588" s="86"/>
      <c r="E1588" s="256" t="s">
        <v>1692</v>
      </c>
      <c r="F1588" s="86" t="s">
        <v>112</v>
      </c>
      <c r="G1588" s="86" t="s">
        <v>58</v>
      </c>
      <c r="H1588" s="70" t="s">
        <v>113</v>
      </c>
      <c r="I1588" s="249">
        <v>15.39</v>
      </c>
      <c r="J1588" s="331">
        <f t="shared" si="73"/>
        <v>200</v>
      </c>
      <c r="K1588" s="260">
        <v>200</v>
      </c>
      <c r="L1588" s="260"/>
      <c r="M1588" s="259" t="e">
        <f>IF(K1588="nio",0,IF(K1588&gt;0,K1588*I1588/O1588,0))*VLOOKUP(B1588,'2-Kosten per locatie'!$A$14:$C$21,3,FALSE)</f>
        <v>#DIV/0!</v>
      </c>
      <c r="N1588" s="259">
        <f>IF(L1588&gt;0,L1588*I1588/P1588,0)*VLOOKUP(B1588,'2-Kosten per locatie'!$A$14:$C$21,3,FALSE)</f>
        <v>0</v>
      </c>
      <c r="O1588" s="332">
        <f>IF(K1588="nio",0,IF(K1588&gt;0,VLOOKUP(G1588,'3-Productie normen'!A:L,VLOOKUP(K1588,'3-Productie normen'!$B$34:$C$41,2,FALSE),FALSE)))</f>
        <v>0</v>
      </c>
      <c r="P1588" s="332">
        <f t="shared" si="74"/>
        <v>0</v>
      </c>
      <c r="Q1588" s="333"/>
      <c r="S1588" s="334">
        <f t="shared" si="75"/>
        <v>3078</v>
      </c>
    </row>
    <row r="1589" spans="1:19" ht="14.1" customHeight="1">
      <c r="A1589" s="74">
        <v>1589</v>
      </c>
      <c r="B1589" s="300" t="s">
        <v>35</v>
      </c>
      <c r="C1589" s="300" t="s">
        <v>1381</v>
      </c>
      <c r="D1589" s="86"/>
      <c r="E1589" s="256" t="s">
        <v>1693</v>
      </c>
      <c r="F1589" s="86" t="s">
        <v>1689</v>
      </c>
      <c r="G1589" s="86" t="s">
        <v>70</v>
      </c>
      <c r="H1589" s="86" t="s">
        <v>110</v>
      </c>
      <c r="I1589" s="249">
        <v>2.89</v>
      </c>
      <c r="J1589" s="331">
        <f t="shared" si="73"/>
        <v>200</v>
      </c>
      <c r="K1589" s="260">
        <v>200</v>
      </c>
      <c r="L1589" s="260"/>
      <c r="M1589" s="259" t="e">
        <f>IF(K1589="nio",0,IF(K1589&gt;0,K1589*I1589/O1589,0))*VLOOKUP(B1589,'2-Kosten per locatie'!$A$14:$C$21,3,FALSE)</f>
        <v>#DIV/0!</v>
      </c>
      <c r="N1589" s="259">
        <f>IF(L1589&gt;0,L1589*I1589/P1589,0)*VLOOKUP(B1589,'2-Kosten per locatie'!$A$14:$C$21,3,FALSE)</f>
        <v>0</v>
      </c>
      <c r="O1589" s="332">
        <f>IF(K1589="nio",0,IF(K1589&gt;0,VLOOKUP(G1589,'3-Productie normen'!A:L,VLOOKUP(K1589,'3-Productie normen'!$B$34:$C$41,2,FALSE),FALSE)))</f>
        <v>0</v>
      </c>
      <c r="P1589" s="332">
        <f t="shared" si="74"/>
        <v>0</v>
      </c>
      <c r="Q1589" s="333"/>
      <c r="S1589" s="334">
        <f t="shared" si="75"/>
        <v>578</v>
      </c>
    </row>
    <row r="1590" spans="1:19" ht="14.1" customHeight="1">
      <c r="A1590" s="74">
        <v>1590</v>
      </c>
      <c r="B1590" s="300" t="s">
        <v>35</v>
      </c>
      <c r="C1590" s="300" t="s">
        <v>1381</v>
      </c>
      <c r="D1590" s="86"/>
      <c r="E1590" s="256" t="s">
        <v>1694</v>
      </c>
      <c r="F1590" s="86" t="s">
        <v>122</v>
      </c>
      <c r="G1590" s="86" t="s">
        <v>59</v>
      </c>
      <c r="H1590" s="70" t="s">
        <v>113</v>
      </c>
      <c r="I1590" s="249">
        <v>84.61</v>
      </c>
      <c r="J1590" s="331">
        <f t="shared" si="73"/>
        <v>200</v>
      </c>
      <c r="K1590" s="260">
        <v>200</v>
      </c>
      <c r="L1590" s="260"/>
      <c r="M1590" s="259" t="e">
        <f>IF(K1590="nio",0,IF(K1590&gt;0,K1590*I1590/O1590,0))*VLOOKUP(B1590,'2-Kosten per locatie'!$A$14:$C$21,3,FALSE)</f>
        <v>#DIV/0!</v>
      </c>
      <c r="N1590" s="259">
        <f>IF(L1590&gt;0,L1590*I1590/P1590,0)*VLOOKUP(B1590,'2-Kosten per locatie'!$A$14:$C$21,3,FALSE)</f>
        <v>0</v>
      </c>
      <c r="O1590" s="332">
        <f>IF(K1590="nio",0,IF(K1590&gt;0,VLOOKUP(G1590,'3-Productie normen'!A:L,VLOOKUP(K1590,'3-Productie normen'!$B$34:$C$41,2,FALSE),FALSE)))</f>
        <v>0</v>
      </c>
      <c r="P1590" s="332">
        <f t="shared" si="74"/>
        <v>0</v>
      </c>
      <c r="Q1590" s="333"/>
      <c r="S1590" s="334">
        <f t="shared" si="75"/>
        <v>16922</v>
      </c>
    </row>
    <row r="1591" spans="1:19" ht="14.1" customHeight="1">
      <c r="A1591" s="74">
        <v>1591</v>
      </c>
      <c r="B1591" s="300" t="s">
        <v>35</v>
      </c>
      <c r="C1591" s="300" t="s">
        <v>1381</v>
      </c>
      <c r="D1591" s="86"/>
      <c r="E1591" s="256" t="s">
        <v>1695</v>
      </c>
      <c r="F1591" s="86" t="s">
        <v>267</v>
      </c>
      <c r="G1591" s="86" t="s">
        <v>76</v>
      </c>
      <c r="H1591" s="70" t="s">
        <v>113</v>
      </c>
      <c r="I1591" s="249">
        <v>19.989999999999998</v>
      </c>
      <c r="J1591" s="331">
        <f t="shared" si="73"/>
        <v>0</v>
      </c>
      <c r="K1591" s="260" t="s">
        <v>120</v>
      </c>
      <c r="L1591" s="260"/>
      <c r="M1591" s="259">
        <f>IF(K1591="nio",0,IF(K1591&gt;0,K1591*I1591/O1591,0))*VLOOKUP(B1591,'2-Kosten per locatie'!$A$14:$C$21,3,FALSE)</f>
        <v>0</v>
      </c>
      <c r="N1591" s="259">
        <f>IF(L1591&gt;0,L1591*I1591/P1591,0)*VLOOKUP(B1591,'2-Kosten per locatie'!$A$14:$C$21,3,FALSE)</f>
        <v>0</v>
      </c>
      <c r="O1591" s="332">
        <f>IF(K1591="nio",0,IF(K1591&gt;0,VLOOKUP(G1591,'3-Productie normen'!A:L,VLOOKUP(K1591,'3-Productie normen'!$B$34:$C$41,2,FALSE),FALSE)))</f>
        <v>0</v>
      </c>
      <c r="P1591" s="332">
        <f t="shared" si="74"/>
        <v>0</v>
      </c>
      <c r="Q1591" s="333"/>
      <c r="S1591" s="334">
        <f t="shared" si="75"/>
        <v>0</v>
      </c>
    </row>
    <row r="1592" spans="1:19" ht="14.1" customHeight="1">
      <c r="A1592" s="74">
        <v>1592</v>
      </c>
      <c r="B1592" s="300" t="s">
        <v>35</v>
      </c>
      <c r="C1592" s="300" t="s">
        <v>1381</v>
      </c>
      <c r="D1592" s="86"/>
      <c r="E1592" s="256" t="s">
        <v>1696</v>
      </c>
      <c r="F1592" s="86" t="s">
        <v>126</v>
      </c>
      <c r="G1592" s="86" t="s">
        <v>69</v>
      </c>
      <c r="H1592" s="86" t="s">
        <v>110</v>
      </c>
      <c r="I1592" s="249">
        <v>56.72</v>
      </c>
      <c r="J1592" s="331">
        <f t="shared" si="73"/>
        <v>200</v>
      </c>
      <c r="K1592" s="260">
        <v>200</v>
      </c>
      <c r="L1592" s="260"/>
      <c r="M1592" s="259" t="e">
        <f>IF(K1592="nio",0,IF(K1592&gt;0,K1592*I1592/O1592,0))*VLOOKUP(B1592,'2-Kosten per locatie'!$A$14:$C$21,3,FALSE)</f>
        <v>#DIV/0!</v>
      </c>
      <c r="N1592" s="259">
        <f>IF(L1592&gt;0,L1592*I1592/P1592,0)*VLOOKUP(B1592,'2-Kosten per locatie'!$A$14:$C$21,3,FALSE)</f>
        <v>0</v>
      </c>
      <c r="O1592" s="332">
        <f>IF(K1592="nio",0,IF(K1592&gt;0,VLOOKUP(G1592,'3-Productie normen'!A:L,VLOOKUP(K1592,'3-Productie normen'!$B$34:$C$41,2,FALSE),FALSE)))</f>
        <v>0</v>
      </c>
      <c r="P1592" s="332">
        <f t="shared" si="74"/>
        <v>0</v>
      </c>
      <c r="Q1592" s="333"/>
      <c r="S1592" s="334">
        <f t="shared" si="75"/>
        <v>11344</v>
      </c>
    </row>
    <row r="1593" spans="1:19" ht="14.1" customHeight="1">
      <c r="A1593" s="74">
        <v>1593</v>
      </c>
      <c r="B1593" s="300" t="s">
        <v>35</v>
      </c>
      <c r="C1593" s="300" t="s">
        <v>1381</v>
      </c>
      <c r="D1593" s="86"/>
      <c r="E1593" s="256" t="s">
        <v>1697</v>
      </c>
      <c r="F1593" s="86" t="s">
        <v>126</v>
      </c>
      <c r="G1593" s="86" t="s">
        <v>69</v>
      </c>
      <c r="H1593" s="86" t="s">
        <v>110</v>
      </c>
      <c r="I1593" s="249">
        <v>10.57</v>
      </c>
      <c r="J1593" s="331">
        <f t="shared" si="73"/>
        <v>200</v>
      </c>
      <c r="K1593" s="260">
        <v>200</v>
      </c>
      <c r="L1593" s="260"/>
      <c r="M1593" s="259" t="e">
        <f>IF(K1593="nio",0,IF(K1593&gt;0,K1593*I1593/O1593,0))*VLOOKUP(B1593,'2-Kosten per locatie'!$A$14:$C$21,3,FALSE)</f>
        <v>#DIV/0!</v>
      </c>
      <c r="N1593" s="259">
        <f>IF(L1593&gt;0,L1593*I1593/P1593,0)*VLOOKUP(B1593,'2-Kosten per locatie'!$A$14:$C$21,3,FALSE)</f>
        <v>0</v>
      </c>
      <c r="O1593" s="332">
        <f>IF(K1593="nio",0,IF(K1593&gt;0,VLOOKUP(G1593,'3-Productie normen'!A:L,VLOOKUP(K1593,'3-Productie normen'!$B$34:$C$41,2,FALSE),FALSE)))</f>
        <v>0</v>
      </c>
      <c r="P1593" s="332">
        <f t="shared" si="74"/>
        <v>0</v>
      </c>
      <c r="Q1593" s="333"/>
      <c r="S1593" s="334">
        <f t="shared" si="75"/>
        <v>2114</v>
      </c>
    </row>
    <row r="1594" spans="1:19" ht="14.1" customHeight="1">
      <c r="A1594" s="74">
        <v>1594</v>
      </c>
      <c r="B1594" s="300" t="s">
        <v>35</v>
      </c>
      <c r="C1594" s="300" t="s">
        <v>1381</v>
      </c>
      <c r="D1594" s="86"/>
      <c r="E1594" s="256" t="s">
        <v>1698</v>
      </c>
      <c r="F1594" s="86" t="s">
        <v>126</v>
      </c>
      <c r="G1594" s="86" t="s">
        <v>69</v>
      </c>
      <c r="H1594" s="86" t="s">
        <v>110</v>
      </c>
      <c r="I1594" s="249">
        <v>8.27</v>
      </c>
      <c r="J1594" s="331">
        <f t="shared" si="73"/>
        <v>200</v>
      </c>
      <c r="K1594" s="260">
        <v>200</v>
      </c>
      <c r="L1594" s="260"/>
      <c r="M1594" s="259" t="e">
        <f>IF(K1594="nio",0,IF(K1594&gt;0,K1594*I1594/O1594,0))*VLOOKUP(B1594,'2-Kosten per locatie'!$A$14:$C$21,3,FALSE)</f>
        <v>#DIV/0!</v>
      </c>
      <c r="N1594" s="259">
        <f>IF(L1594&gt;0,L1594*I1594/P1594,0)*VLOOKUP(B1594,'2-Kosten per locatie'!$A$14:$C$21,3,FALSE)</f>
        <v>0</v>
      </c>
      <c r="O1594" s="332">
        <f>IF(K1594="nio",0,IF(K1594&gt;0,VLOOKUP(G1594,'3-Productie normen'!A:L,VLOOKUP(K1594,'3-Productie normen'!$B$34:$C$41,2,FALSE),FALSE)))</f>
        <v>0</v>
      </c>
      <c r="P1594" s="332">
        <f t="shared" si="74"/>
        <v>0</v>
      </c>
      <c r="Q1594" s="333"/>
      <c r="S1594" s="334">
        <f t="shared" si="75"/>
        <v>1654</v>
      </c>
    </row>
    <row r="1595" spans="1:19" ht="14.1" customHeight="1">
      <c r="A1595" s="74">
        <v>1595</v>
      </c>
      <c r="B1595" s="300" t="s">
        <v>35</v>
      </c>
      <c r="C1595" s="300" t="s">
        <v>1381</v>
      </c>
      <c r="D1595" s="86"/>
      <c r="E1595" s="256" t="s">
        <v>1699</v>
      </c>
      <c r="F1595" s="86" t="s">
        <v>126</v>
      </c>
      <c r="G1595" s="86" t="s">
        <v>69</v>
      </c>
      <c r="H1595" s="86" t="s">
        <v>110</v>
      </c>
      <c r="I1595" s="249">
        <v>18.940000000000001</v>
      </c>
      <c r="J1595" s="331">
        <f t="shared" si="73"/>
        <v>200</v>
      </c>
      <c r="K1595" s="260">
        <v>200</v>
      </c>
      <c r="L1595" s="260"/>
      <c r="M1595" s="259" t="e">
        <f>IF(K1595="nio",0,IF(K1595&gt;0,K1595*I1595/O1595,0))*VLOOKUP(B1595,'2-Kosten per locatie'!$A$14:$C$21,3,FALSE)</f>
        <v>#DIV/0!</v>
      </c>
      <c r="N1595" s="259">
        <f>IF(L1595&gt;0,L1595*I1595/P1595,0)*VLOOKUP(B1595,'2-Kosten per locatie'!$A$14:$C$21,3,FALSE)</f>
        <v>0</v>
      </c>
      <c r="O1595" s="332">
        <f>IF(K1595="nio",0,IF(K1595&gt;0,VLOOKUP(G1595,'3-Productie normen'!A:L,VLOOKUP(K1595,'3-Productie normen'!$B$34:$C$41,2,FALSE),FALSE)))</f>
        <v>0</v>
      </c>
      <c r="P1595" s="332">
        <f t="shared" si="74"/>
        <v>0</v>
      </c>
      <c r="Q1595" s="333"/>
      <c r="S1595" s="334">
        <f t="shared" si="75"/>
        <v>3788.0000000000005</v>
      </c>
    </row>
    <row r="1596" spans="1:19" ht="14.1" customHeight="1">
      <c r="A1596" s="74">
        <v>1596</v>
      </c>
      <c r="B1596" s="300" t="s">
        <v>35</v>
      </c>
      <c r="C1596" s="300" t="s">
        <v>1381</v>
      </c>
      <c r="D1596" s="86"/>
      <c r="E1596" s="256" t="s">
        <v>1700</v>
      </c>
      <c r="F1596" s="86" t="s">
        <v>126</v>
      </c>
      <c r="G1596" s="86" t="s">
        <v>69</v>
      </c>
      <c r="H1596" s="86" t="s">
        <v>110</v>
      </c>
      <c r="I1596" s="249">
        <v>8.24</v>
      </c>
      <c r="J1596" s="331">
        <f t="shared" si="73"/>
        <v>200</v>
      </c>
      <c r="K1596" s="260">
        <v>200</v>
      </c>
      <c r="L1596" s="260"/>
      <c r="M1596" s="259" t="e">
        <f>IF(K1596="nio",0,IF(K1596&gt;0,K1596*I1596/O1596,0))*VLOOKUP(B1596,'2-Kosten per locatie'!$A$14:$C$21,3,FALSE)</f>
        <v>#DIV/0!</v>
      </c>
      <c r="N1596" s="259">
        <f>IF(L1596&gt;0,L1596*I1596/P1596,0)*VLOOKUP(B1596,'2-Kosten per locatie'!$A$14:$C$21,3,FALSE)</f>
        <v>0</v>
      </c>
      <c r="O1596" s="332">
        <f>IF(K1596="nio",0,IF(K1596&gt;0,VLOOKUP(G1596,'3-Productie normen'!A:L,VLOOKUP(K1596,'3-Productie normen'!$B$34:$C$41,2,FALSE),FALSE)))</f>
        <v>0</v>
      </c>
      <c r="P1596" s="332">
        <f t="shared" si="74"/>
        <v>0</v>
      </c>
      <c r="Q1596" s="333"/>
      <c r="S1596" s="334">
        <f t="shared" si="75"/>
        <v>1648</v>
      </c>
    </row>
    <row r="1597" spans="1:19" ht="14.1" customHeight="1">
      <c r="A1597" s="74">
        <v>1597</v>
      </c>
      <c r="B1597" s="300" t="s">
        <v>35</v>
      </c>
      <c r="C1597" s="300" t="s">
        <v>1381</v>
      </c>
      <c r="D1597" s="86"/>
      <c r="E1597" s="256" t="s">
        <v>1701</v>
      </c>
      <c r="F1597" s="86" t="s">
        <v>888</v>
      </c>
      <c r="G1597" s="86" t="s">
        <v>70</v>
      </c>
      <c r="H1597" s="86" t="s">
        <v>110</v>
      </c>
      <c r="I1597" s="249">
        <v>9.67</v>
      </c>
      <c r="J1597" s="331">
        <f t="shared" si="73"/>
        <v>200</v>
      </c>
      <c r="K1597" s="260">
        <v>200</v>
      </c>
      <c r="L1597" s="260"/>
      <c r="M1597" s="259" t="e">
        <f>IF(K1597="nio",0,IF(K1597&gt;0,K1597*I1597/O1597,0))*VLOOKUP(B1597,'2-Kosten per locatie'!$A$14:$C$21,3,FALSE)</f>
        <v>#DIV/0!</v>
      </c>
      <c r="N1597" s="259">
        <f>IF(L1597&gt;0,L1597*I1597/P1597,0)*VLOOKUP(B1597,'2-Kosten per locatie'!$A$14:$C$21,3,FALSE)</f>
        <v>0</v>
      </c>
      <c r="O1597" s="332">
        <f>IF(K1597="nio",0,IF(K1597&gt;0,VLOOKUP(G1597,'3-Productie normen'!A:L,VLOOKUP(K1597,'3-Productie normen'!$B$34:$C$41,2,FALSE),FALSE)))</f>
        <v>0</v>
      </c>
      <c r="P1597" s="332">
        <f t="shared" si="74"/>
        <v>0</v>
      </c>
      <c r="Q1597" s="333"/>
      <c r="S1597" s="334">
        <f t="shared" si="75"/>
        <v>1934</v>
      </c>
    </row>
    <row r="1598" spans="1:19" ht="14.1" customHeight="1">
      <c r="A1598" s="74">
        <v>1598</v>
      </c>
      <c r="B1598" s="300" t="s">
        <v>35</v>
      </c>
      <c r="C1598" s="300" t="s">
        <v>1381</v>
      </c>
      <c r="D1598" s="86"/>
      <c r="E1598" s="256" t="s">
        <v>1702</v>
      </c>
      <c r="F1598" s="86" t="s">
        <v>112</v>
      </c>
      <c r="G1598" s="86" t="s">
        <v>58</v>
      </c>
      <c r="H1598" s="70" t="s">
        <v>113</v>
      </c>
      <c r="I1598" s="249">
        <v>14.82</v>
      </c>
      <c r="J1598" s="331">
        <f t="shared" si="73"/>
        <v>200</v>
      </c>
      <c r="K1598" s="260">
        <v>200</v>
      </c>
      <c r="L1598" s="260"/>
      <c r="M1598" s="259" t="e">
        <f>IF(K1598="nio",0,IF(K1598&gt;0,K1598*I1598/O1598,0))*VLOOKUP(B1598,'2-Kosten per locatie'!$A$14:$C$21,3,FALSE)</f>
        <v>#DIV/0!</v>
      </c>
      <c r="N1598" s="259">
        <f>IF(L1598&gt;0,L1598*I1598/P1598,0)*VLOOKUP(B1598,'2-Kosten per locatie'!$A$14:$C$21,3,FALSE)</f>
        <v>0</v>
      </c>
      <c r="O1598" s="332">
        <f>IF(K1598="nio",0,IF(K1598&gt;0,VLOOKUP(G1598,'3-Productie normen'!A:L,VLOOKUP(K1598,'3-Productie normen'!$B$34:$C$41,2,FALSE),FALSE)))</f>
        <v>0</v>
      </c>
      <c r="P1598" s="332">
        <f t="shared" si="74"/>
        <v>0</v>
      </c>
      <c r="Q1598" s="333"/>
      <c r="S1598" s="334">
        <f t="shared" si="75"/>
        <v>2964</v>
      </c>
    </row>
    <row r="1599" spans="1:19" ht="14.1" customHeight="1">
      <c r="A1599" s="74">
        <v>1599</v>
      </c>
      <c r="B1599" s="300" t="s">
        <v>35</v>
      </c>
      <c r="C1599" s="300" t="s">
        <v>1381</v>
      </c>
      <c r="D1599" s="86"/>
      <c r="E1599" s="256" t="s">
        <v>1703</v>
      </c>
      <c r="F1599" s="86" t="s">
        <v>126</v>
      </c>
      <c r="G1599" s="86" t="s">
        <v>69</v>
      </c>
      <c r="H1599" s="86" t="s">
        <v>110</v>
      </c>
      <c r="I1599" s="249">
        <v>11.23</v>
      </c>
      <c r="J1599" s="331">
        <f t="shared" si="73"/>
        <v>200</v>
      </c>
      <c r="K1599" s="260">
        <v>200</v>
      </c>
      <c r="L1599" s="260"/>
      <c r="M1599" s="259" t="e">
        <f>IF(K1599="nio",0,IF(K1599&gt;0,K1599*I1599/O1599,0))*VLOOKUP(B1599,'2-Kosten per locatie'!$A$14:$C$21,3,FALSE)</f>
        <v>#DIV/0!</v>
      </c>
      <c r="N1599" s="259">
        <f>IF(L1599&gt;0,L1599*I1599/P1599,0)*VLOOKUP(B1599,'2-Kosten per locatie'!$A$14:$C$21,3,FALSE)</f>
        <v>0</v>
      </c>
      <c r="O1599" s="332">
        <f>IF(K1599="nio",0,IF(K1599&gt;0,VLOOKUP(G1599,'3-Productie normen'!A:L,VLOOKUP(K1599,'3-Productie normen'!$B$34:$C$41,2,FALSE),FALSE)))</f>
        <v>0</v>
      </c>
      <c r="P1599" s="332">
        <f t="shared" si="74"/>
        <v>0</v>
      </c>
      <c r="Q1599" s="333"/>
      <c r="S1599" s="334">
        <f t="shared" si="75"/>
        <v>2246</v>
      </c>
    </row>
    <row r="1600" spans="1:19" ht="14.1" customHeight="1">
      <c r="A1600" s="74">
        <v>1600</v>
      </c>
      <c r="B1600" s="300" t="s">
        <v>35</v>
      </c>
      <c r="C1600" s="300" t="s">
        <v>1381</v>
      </c>
      <c r="D1600" s="86"/>
      <c r="E1600" s="256" t="s">
        <v>1704</v>
      </c>
      <c r="F1600" s="86" t="s">
        <v>126</v>
      </c>
      <c r="G1600" s="86" t="s">
        <v>69</v>
      </c>
      <c r="H1600" s="86" t="s">
        <v>110</v>
      </c>
      <c r="I1600" s="249">
        <v>18.32</v>
      </c>
      <c r="J1600" s="331">
        <f t="shared" si="73"/>
        <v>200</v>
      </c>
      <c r="K1600" s="260">
        <v>200</v>
      </c>
      <c r="L1600" s="260"/>
      <c r="M1600" s="259" t="e">
        <f>IF(K1600="nio",0,IF(K1600&gt;0,K1600*I1600/O1600,0))*VLOOKUP(B1600,'2-Kosten per locatie'!$A$14:$C$21,3,FALSE)</f>
        <v>#DIV/0!</v>
      </c>
      <c r="N1600" s="259">
        <f>IF(L1600&gt;0,L1600*I1600/P1600,0)*VLOOKUP(B1600,'2-Kosten per locatie'!$A$14:$C$21,3,FALSE)</f>
        <v>0</v>
      </c>
      <c r="O1600" s="332">
        <f>IF(K1600="nio",0,IF(K1600&gt;0,VLOOKUP(G1600,'3-Productie normen'!A:L,VLOOKUP(K1600,'3-Productie normen'!$B$34:$C$41,2,FALSE),FALSE)))</f>
        <v>0</v>
      </c>
      <c r="P1600" s="332">
        <f t="shared" si="74"/>
        <v>0</v>
      </c>
      <c r="Q1600" s="333"/>
      <c r="S1600" s="334">
        <f t="shared" si="75"/>
        <v>3664</v>
      </c>
    </row>
    <row r="1601" spans="1:19" ht="14.1" customHeight="1">
      <c r="A1601" s="74">
        <v>1601</v>
      </c>
      <c r="B1601" s="300" t="s">
        <v>35</v>
      </c>
      <c r="C1601" s="300" t="s">
        <v>1381</v>
      </c>
      <c r="D1601" s="86"/>
      <c r="E1601" s="256" t="s">
        <v>1705</v>
      </c>
      <c r="F1601" s="86" t="s">
        <v>267</v>
      </c>
      <c r="G1601" s="86" t="s">
        <v>76</v>
      </c>
      <c r="H1601" s="70" t="s">
        <v>113</v>
      </c>
      <c r="I1601" s="249">
        <v>11.18</v>
      </c>
      <c r="J1601" s="331">
        <f t="shared" si="73"/>
        <v>0</v>
      </c>
      <c r="K1601" s="260" t="s">
        <v>120</v>
      </c>
      <c r="L1601" s="260"/>
      <c r="M1601" s="259">
        <f>IF(K1601="nio",0,IF(K1601&gt;0,K1601*I1601/O1601,0))*VLOOKUP(B1601,'2-Kosten per locatie'!$A$14:$C$21,3,FALSE)</f>
        <v>0</v>
      </c>
      <c r="N1601" s="259">
        <f>IF(L1601&gt;0,L1601*I1601/P1601,0)*VLOOKUP(B1601,'2-Kosten per locatie'!$A$14:$C$21,3,FALSE)</f>
        <v>0</v>
      </c>
      <c r="O1601" s="332">
        <f>IF(K1601="nio",0,IF(K1601&gt;0,VLOOKUP(G1601,'3-Productie normen'!A:L,VLOOKUP(K1601,'3-Productie normen'!$B$34:$C$41,2,FALSE),FALSE)))</f>
        <v>0</v>
      </c>
      <c r="P1601" s="332">
        <f t="shared" si="74"/>
        <v>0</v>
      </c>
      <c r="Q1601" s="333"/>
      <c r="S1601" s="334">
        <f t="shared" si="75"/>
        <v>0</v>
      </c>
    </row>
    <row r="1602" spans="1:19" ht="14.1" customHeight="1">
      <c r="A1602" s="74">
        <v>1602</v>
      </c>
      <c r="B1602" s="300" t="s">
        <v>35</v>
      </c>
      <c r="C1602" s="300" t="s">
        <v>1381</v>
      </c>
      <c r="D1602" s="86"/>
      <c r="E1602" s="256" t="s">
        <v>1706</v>
      </c>
      <c r="F1602" s="86" t="s">
        <v>126</v>
      </c>
      <c r="G1602" s="86" t="s">
        <v>69</v>
      </c>
      <c r="H1602" s="86" t="s">
        <v>110</v>
      </c>
      <c r="I1602" s="249">
        <v>80.010000000000005</v>
      </c>
      <c r="J1602" s="331">
        <f t="shared" si="73"/>
        <v>200</v>
      </c>
      <c r="K1602" s="260">
        <v>200</v>
      </c>
      <c r="L1602" s="260"/>
      <c r="M1602" s="259" t="e">
        <f>IF(K1602="nio",0,IF(K1602&gt;0,K1602*I1602/O1602,0))*VLOOKUP(B1602,'2-Kosten per locatie'!$A$14:$C$21,3,FALSE)</f>
        <v>#DIV/0!</v>
      </c>
      <c r="N1602" s="259">
        <f>IF(L1602&gt;0,L1602*I1602/P1602,0)*VLOOKUP(B1602,'2-Kosten per locatie'!$A$14:$C$21,3,FALSE)</f>
        <v>0</v>
      </c>
      <c r="O1602" s="332">
        <f>IF(K1602="nio",0,IF(K1602&gt;0,VLOOKUP(G1602,'3-Productie normen'!A:L,VLOOKUP(K1602,'3-Productie normen'!$B$34:$C$41,2,FALSE),FALSE)))</f>
        <v>0</v>
      </c>
      <c r="P1602" s="332">
        <f t="shared" si="74"/>
        <v>0</v>
      </c>
      <c r="Q1602" s="333"/>
      <c r="S1602" s="334">
        <f t="shared" si="75"/>
        <v>16002.000000000002</v>
      </c>
    </row>
    <row r="1603" spans="1:19" ht="14.1" customHeight="1">
      <c r="A1603" s="74">
        <v>1603</v>
      </c>
      <c r="B1603" s="300" t="s">
        <v>35</v>
      </c>
      <c r="C1603" s="300" t="s">
        <v>1381</v>
      </c>
      <c r="D1603" s="86"/>
      <c r="E1603" s="256" t="s">
        <v>1707</v>
      </c>
      <c r="F1603" s="86" t="s">
        <v>1670</v>
      </c>
      <c r="G1603" s="86" t="s">
        <v>60</v>
      </c>
      <c r="H1603" s="70" t="s">
        <v>113</v>
      </c>
      <c r="I1603" s="249">
        <v>48.73</v>
      </c>
      <c r="J1603" s="331">
        <f t="shared" si="73"/>
        <v>400</v>
      </c>
      <c r="K1603" s="260">
        <v>200</v>
      </c>
      <c r="L1603" s="260">
        <v>200</v>
      </c>
      <c r="M1603" s="259" t="e">
        <f>IF(K1603="nio",0,IF(K1603&gt;0,K1603*I1603/O1603,0))*VLOOKUP(B1603,'2-Kosten per locatie'!$A$14:$C$21,3,FALSE)</f>
        <v>#DIV/0!</v>
      </c>
      <c r="N1603" s="259" t="e">
        <f>IF(L1603&gt;0,L1603*I1603/P1603,0)*VLOOKUP(B1603,'2-Kosten per locatie'!$A$14:$C$21,3,FALSE)</f>
        <v>#DIV/0!</v>
      </c>
      <c r="O1603" s="332">
        <f>IF(K1603="nio",0,IF(K1603&gt;0,VLOOKUP(G1603,'3-Productie normen'!A:L,VLOOKUP(K1603,'3-Productie normen'!$B$34:$C$41,2,FALSE),FALSE)))</f>
        <v>0</v>
      </c>
      <c r="P1603" s="332">
        <f t="shared" si="74"/>
        <v>0</v>
      </c>
      <c r="Q1603" s="333"/>
      <c r="S1603" s="334">
        <f t="shared" si="75"/>
        <v>19492</v>
      </c>
    </row>
    <row r="1604" spans="1:19" ht="14.1" customHeight="1">
      <c r="A1604" s="74">
        <v>1604</v>
      </c>
      <c r="B1604" s="300" t="s">
        <v>35</v>
      </c>
      <c r="C1604" s="300" t="s">
        <v>1381</v>
      </c>
      <c r="D1604" s="86"/>
      <c r="E1604" s="256" t="s">
        <v>1708</v>
      </c>
      <c r="F1604" s="86" t="s">
        <v>1670</v>
      </c>
      <c r="G1604" s="86" t="s">
        <v>60</v>
      </c>
      <c r="H1604" s="70" t="s">
        <v>113</v>
      </c>
      <c r="I1604" s="249">
        <v>45.38</v>
      </c>
      <c r="J1604" s="331">
        <f t="shared" si="73"/>
        <v>400</v>
      </c>
      <c r="K1604" s="260">
        <v>200</v>
      </c>
      <c r="L1604" s="260">
        <v>200</v>
      </c>
      <c r="M1604" s="259" t="e">
        <f>IF(K1604="nio",0,IF(K1604&gt;0,K1604*I1604/O1604,0))*VLOOKUP(B1604,'2-Kosten per locatie'!$A$14:$C$21,3,FALSE)</f>
        <v>#DIV/0!</v>
      </c>
      <c r="N1604" s="259" t="e">
        <f>IF(L1604&gt;0,L1604*I1604/P1604,0)*VLOOKUP(B1604,'2-Kosten per locatie'!$A$14:$C$21,3,FALSE)</f>
        <v>#DIV/0!</v>
      </c>
      <c r="O1604" s="332">
        <f>IF(K1604="nio",0,IF(K1604&gt;0,VLOOKUP(G1604,'3-Productie normen'!A:L,VLOOKUP(K1604,'3-Productie normen'!$B$34:$C$41,2,FALSE),FALSE)))</f>
        <v>0</v>
      </c>
      <c r="P1604" s="332">
        <f t="shared" si="74"/>
        <v>0</v>
      </c>
      <c r="Q1604" s="333"/>
      <c r="S1604" s="334">
        <f t="shared" si="75"/>
        <v>18152</v>
      </c>
    </row>
    <row r="1605" spans="1:19" ht="14.1" customHeight="1">
      <c r="A1605" s="74">
        <v>1605</v>
      </c>
      <c r="B1605" s="300" t="s">
        <v>35</v>
      </c>
      <c r="C1605" s="300" t="s">
        <v>1381</v>
      </c>
      <c r="D1605" s="86"/>
      <c r="E1605" s="256" t="s">
        <v>1709</v>
      </c>
      <c r="F1605" s="86" t="s">
        <v>1670</v>
      </c>
      <c r="G1605" s="86" t="s">
        <v>60</v>
      </c>
      <c r="H1605" s="70" t="s">
        <v>113</v>
      </c>
      <c r="I1605" s="249">
        <v>45.38</v>
      </c>
      <c r="J1605" s="331">
        <f t="shared" si="73"/>
        <v>400</v>
      </c>
      <c r="K1605" s="260">
        <v>200</v>
      </c>
      <c r="L1605" s="260">
        <v>200</v>
      </c>
      <c r="M1605" s="259" t="e">
        <f>IF(K1605="nio",0,IF(K1605&gt;0,K1605*I1605/O1605,0))*VLOOKUP(B1605,'2-Kosten per locatie'!$A$14:$C$21,3,FALSE)</f>
        <v>#DIV/0!</v>
      </c>
      <c r="N1605" s="259" t="e">
        <f>IF(L1605&gt;0,L1605*I1605/P1605,0)*VLOOKUP(B1605,'2-Kosten per locatie'!$A$14:$C$21,3,FALSE)</f>
        <v>#DIV/0!</v>
      </c>
      <c r="O1605" s="332">
        <f>IF(K1605="nio",0,IF(K1605&gt;0,VLOOKUP(G1605,'3-Productie normen'!A:L,VLOOKUP(K1605,'3-Productie normen'!$B$34:$C$41,2,FALSE),FALSE)))</f>
        <v>0</v>
      </c>
      <c r="P1605" s="332">
        <f t="shared" si="74"/>
        <v>0</v>
      </c>
      <c r="Q1605" s="333"/>
      <c r="S1605" s="334">
        <f t="shared" si="75"/>
        <v>18152</v>
      </c>
    </row>
    <row r="1606" spans="1:19" ht="14.1" customHeight="1">
      <c r="A1606" s="74">
        <v>1606</v>
      </c>
      <c r="B1606" s="300" t="s">
        <v>35</v>
      </c>
      <c r="C1606" s="300" t="s">
        <v>1381</v>
      </c>
      <c r="D1606" s="86"/>
      <c r="E1606" s="256" t="s">
        <v>1710</v>
      </c>
      <c r="F1606" s="86" t="s">
        <v>1418</v>
      </c>
      <c r="G1606" s="86" t="s">
        <v>61</v>
      </c>
      <c r="H1606" s="86" t="s">
        <v>145</v>
      </c>
      <c r="I1606" s="249">
        <v>15.87</v>
      </c>
      <c r="J1606" s="331">
        <f t="shared" si="73"/>
        <v>400</v>
      </c>
      <c r="K1606" s="260">
        <v>200</v>
      </c>
      <c r="L1606" s="260">
        <v>200</v>
      </c>
      <c r="M1606" s="259" t="e">
        <f>IF(K1606="nio",0,IF(K1606&gt;0,K1606*I1606/O1606,0))*VLOOKUP(B1606,'2-Kosten per locatie'!$A$14:$C$21,3,FALSE)</f>
        <v>#DIV/0!</v>
      </c>
      <c r="N1606" s="259" t="e">
        <f>IF(L1606&gt;0,L1606*I1606/P1606,0)*VLOOKUP(B1606,'2-Kosten per locatie'!$A$14:$C$21,3,FALSE)</f>
        <v>#DIV/0!</v>
      </c>
      <c r="O1606" s="332">
        <f>IF(K1606="nio",0,IF(K1606&gt;0,VLOOKUP(G1606,'3-Productie normen'!A:L,VLOOKUP(K1606,'3-Productie normen'!$B$34:$C$41,2,FALSE),FALSE)))</f>
        <v>0</v>
      </c>
      <c r="P1606" s="332">
        <f t="shared" si="74"/>
        <v>0</v>
      </c>
      <c r="Q1606" s="333"/>
      <c r="S1606" s="334">
        <f t="shared" si="75"/>
        <v>6348</v>
      </c>
    </row>
    <row r="1607" spans="1:19" ht="14.1" customHeight="1">
      <c r="A1607" s="74">
        <v>1607</v>
      </c>
      <c r="B1607" s="300" t="s">
        <v>35</v>
      </c>
      <c r="C1607" s="300" t="s">
        <v>1381</v>
      </c>
      <c r="D1607" s="86"/>
      <c r="E1607" s="256" t="s">
        <v>1711</v>
      </c>
      <c r="F1607" s="86" t="s">
        <v>1114</v>
      </c>
      <c r="G1607" s="86" t="s">
        <v>61</v>
      </c>
      <c r="H1607" s="86" t="s">
        <v>145</v>
      </c>
      <c r="I1607" s="249">
        <v>3.63</v>
      </c>
      <c r="J1607" s="331">
        <f t="shared" si="73"/>
        <v>400</v>
      </c>
      <c r="K1607" s="260">
        <v>200</v>
      </c>
      <c r="L1607" s="260">
        <v>200</v>
      </c>
      <c r="M1607" s="259" t="e">
        <f>IF(K1607="nio",0,IF(K1607&gt;0,K1607*I1607/O1607,0))*VLOOKUP(B1607,'2-Kosten per locatie'!$A$14:$C$21,3,FALSE)</f>
        <v>#DIV/0!</v>
      </c>
      <c r="N1607" s="259" t="e">
        <f>IF(L1607&gt;0,L1607*I1607/P1607,0)*VLOOKUP(B1607,'2-Kosten per locatie'!$A$14:$C$21,3,FALSE)</f>
        <v>#DIV/0!</v>
      </c>
      <c r="O1607" s="332">
        <f>IF(K1607="nio",0,IF(K1607&gt;0,VLOOKUP(G1607,'3-Productie normen'!A:L,VLOOKUP(K1607,'3-Productie normen'!$B$34:$C$41,2,FALSE),FALSE)))</f>
        <v>0</v>
      </c>
      <c r="P1607" s="332">
        <f t="shared" si="74"/>
        <v>0</v>
      </c>
      <c r="Q1607" s="333"/>
      <c r="S1607" s="334">
        <f t="shared" si="75"/>
        <v>1452</v>
      </c>
    </row>
    <row r="1608" spans="1:19" ht="14.1" customHeight="1">
      <c r="A1608" s="74">
        <v>1608</v>
      </c>
      <c r="B1608" s="300" t="s">
        <v>35</v>
      </c>
      <c r="C1608" s="300" t="s">
        <v>1381</v>
      </c>
      <c r="D1608" s="86"/>
      <c r="E1608" s="256" t="s">
        <v>1712</v>
      </c>
      <c r="F1608" s="86" t="s">
        <v>112</v>
      </c>
      <c r="G1608" s="86" t="s">
        <v>58</v>
      </c>
      <c r="H1608" s="70" t="s">
        <v>113</v>
      </c>
      <c r="I1608" s="249">
        <v>15.39</v>
      </c>
      <c r="J1608" s="331">
        <f t="shared" si="73"/>
        <v>200</v>
      </c>
      <c r="K1608" s="260">
        <v>200</v>
      </c>
      <c r="L1608" s="260"/>
      <c r="M1608" s="259" t="e">
        <f>IF(K1608="nio",0,IF(K1608&gt;0,K1608*I1608/O1608,0))*VLOOKUP(B1608,'2-Kosten per locatie'!$A$14:$C$21,3,FALSE)</f>
        <v>#DIV/0!</v>
      </c>
      <c r="N1608" s="259">
        <f>IF(L1608&gt;0,L1608*I1608/P1608,0)*VLOOKUP(B1608,'2-Kosten per locatie'!$A$14:$C$21,3,FALSE)</f>
        <v>0</v>
      </c>
      <c r="O1608" s="332">
        <f>IF(K1608="nio",0,IF(K1608&gt;0,VLOOKUP(G1608,'3-Productie normen'!A:L,VLOOKUP(K1608,'3-Productie normen'!$B$34:$C$41,2,FALSE),FALSE)))</f>
        <v>0</v>
      </c>
      <c r="P1608" s="332">
        <f t="shared" si="74"/>
        <v>0</v>
      </c>
      <c r="Q1608" s="333"/>
      <c r="S1608" s="334">
        <f t="shared" si="75"/>
        <v>3078</v>
      </c>
    </row>
    <row r="1609" spans="1:19" ht="14.1" customHeight="1">
      <c r="A1609" s="74">
        <v>1609</v>
      </c>
      <c r="B1609" s="300" t="s">
        <v>35</v>
      </c>
      <c r="C1609" s="300" t="s">
        <v>1381</v>
      </c>
      <c r="D1609" s="86"/>
      <c r="E1609" s="256" t="s">
        <v>1713</v>
      </c>
      <c r="F1609" s="86" t="s">
        <v>122</v>
      </c>
      <c r="G1609" s="86" t="s">
        <v>59</v>
      </c>
      <c r="H1609" s="70" t="s">
        <v>113</v>
      </c>
      <c r="I1609" s="249">
        <v>63.62</v>
      </c>
      <c r="J1609" s="331">
        <f t="shared" si="73"/>
        <v>200</v>
      </c>
      <c r="K1609" s="260">
        <v>200</v>
      </c>
      <c r="L1609" s="260"/>
      <c r="M1609" s="259" t="e">
        <f>IF(K1609="nio",0,IF(K1609&gt;0,K1609*I1609/O1609,0))*VLOOKUP(B1609,'2-Kosten per locatie'!$A$14:$C$21,3,FALSE)</f>
        <v>#DIV/0!</v>
      </c>
      <c r="N1609" s="259">
        <f>IF(L1609&gt;0,L1609*I1609/P1609,0)*VLOOKUP(B1609,'2-Kosten per locatie'!$A$14:$C$21,3,FALSE)</f>
        <v>0</v>
      </c>
      <c r="O1609" s="332">
        <f>IF(K1609="nio",0,IF(K1609&gt;0,VLOOKUP(G1609,'3-Productie normen'!A:L,VLOOKUP(K1609,'3-Productie normen'!$B$34:$C$41,2,FALSE),FALSE)))</f>
        <v>0</v>
      </c>
      <c r="P1609" s="332">
        <f t="shared" si="74"/>
        <v>0</v>
      </c>
      <c r="Q1609" s="333"/>
      <c r="S1609" s="334">
        <f t="shared" si="75"/>
        <v>12724</v>
      </c>
    </row>
    <row r="1610" spans="1:19" ht="14.1" customHeight="1">
      <c r="A1610" s="74">
        <v>1610</v>
      </c>
      <c r="B1610" s="300" t="s">
        <v>35</v>
      </c>
      <c r="C1610" s="300" t="s">
        <v>1381</v>
      </c>
      <c r="D1610" s="86"/>
      <c r="E1610" s="256" t="s">
        <v>1714</v>
      </c>
      <c r="F1610" s="86" t="s">
        <v>267</v>
      </c>
      <c r="G1610" s="86" t="s">
        <v>76</v>
      </c>
      <c r="H1610" s="70" t="s">
        <v>113</v>
      </c>
      <c r="I1610" s="249">
        <v>20.61</v>
      </c>
      <c r="J1610" s="331">
        <f t="shared" ref="J1610:J1673" si="76">SUM(K1610:L1610)</f>
        <v>0</v>
      </c>
      <c r="K1610" s="260" t="s">
        <v>120</v>
      </c>
      <c r="L1610" s="260"/>
      <c r="M1610" s="259">
        <f>IF(K1610="nio",0,IF(K1610&gt;0,K1610*I1610/O1610,0))*VLOOKUP(B1610,'2-Kosten per locatie'!$A$14:$C$21,3,FALSE)</f>
        <v>0</v>
      </c>
      <c r="N1610" s="259">
        <f>IF(L1610&gt;0,L1610*I1610/P1610,0)*VLOOKUP(B1610,'2-Kosten per locatie'!$A$14:$C$21,3,FALSE)</f>
        <v>0</v>
      </c>
      <c r="O1610" s="332">
        <f>IF(K1610="nio",0,IF(K1610&gt;0,VLOOKUP(G1610,'3-Productie normen'!A:L,VLOOKUP(K1610,'3-Productie normen'!$B$34:$C$41,2,FALSE),FALSE)))</f>
        <v>0</v>
      </c>
      <c r="P1610" s="332">
        <f t="shared" ref="P1610:P1673" si="77">IF(L1610&gt;0,O1610*$P$8,0)</f>
        <v>0</v>
      </c>
      <c r="Q1610" s="333"/>
      <c r="S1610" s="334">
        <f t="shared" si="75"/>
        <v>0</v>
      </c>
    </row>
    <row r="1611" spans="1:19" ht="14.1" customHeight="1">
      <c r="A1611" s="74">
        <v>1611</v>
      </c>
      <c r="B1611" s="300" t="s">
        <v>35</v>
      </c>
      <c r="C1611" s="300" t="s">
        <v>1381</v>
      </c>
      <c r="D1611" s="86"/>
      <c r="E1611" s="256" t="s">
        <v>1715</v>
      </c>
      <c r="F1611" s="86" t="s">
        <v>1534</v>
      </c>
      <c r="G1611" s="86" t="s">
        <v>68</v>
      </c>
      <c r="H1611" s="86" t="s">
        <v>110</v>
      </c>
      <c r="I1611" s="249">
        <v>51.18</v>
      </c>
      <c r="J1611" s="331">
        <f t="shared" si="76"/>
        <v>120</v>
      </c>
      <c r="K1611" s="260">
        <v>120</v>
      </c>
      <c r="L1611" s="260"/>
      <c r="M1611" s="259" t="e">
        <f>IF(K1611="nio",0,IF(K1611&gt;0,K1611*I1611/O1611,0))*VLOOKUP(B1611,'2-Kosten per locatie'!$A$14:$C$21,3,FALSE)</f>
        <v>#DIV/0!</v>
      </c>
      <c r="N1611" s="259">
        <f>IF(L1611&gt;0,L1611*I1611/P1611,0)*VLOOKUP(B1611,'2-Kosten per locatie'!$A$14:$C$21,3,FALSE)</f>
        <v>0</v>
      </c>
      <c r="O1611" s="332">
        <f>IF(K1611="nio",0,IF(K1611&gt;0,VLOOKUP(G1611,'3-Productie normen'!A:L,VLOOKUP(K1611,'3-Productie normen'!$B$34:$C$41,2,FALSE),FALSE)))</f>
        <v>0</v>
      </c>
      <c r="P1611" s="332">
        <f t="shared" si="77"/>
        <v>0</v>
      </c>
      <c r="Q1611" s="333"/>
      <c r="S1611" s="334">
        <f t="shared" si="75"/>
        <v>6141.6</v>
      </c>
    </row>
    <row r="1612" spans="1:19" ht="14.1" customHeight="1">
      <c r="A1612" s="74">
        <v>1612</v>
      </c>
      <c r="B1612" s="300" t="s">
        <v>35</v>
      </c>
      <c r="C1612" s="300" t="s">
        <v>1381</v>
      </c>
      <c r="D1612" s="86"/>
      <c r="E1612" s="256" t="s">
        <v>1716</v>
      </c>
      <c r="F1612" s="86" t="s">
        <v>126</v>
      </c>
      <c r="G1612" s="86" t="s">
        <v>69</v>
      </c>
      <c r="H1612" s="86" t="s">
        <v>110</v>
      </c>
      <c r="I1612" s="249">
        <v>14.71</v>
      </c>
      <c r="J1612" s="331">
        <f t="shared" si="76"/>
        <v>200</v>
      </c>
      <c r="K1612" s="260">
        <v>200</v>
      </c>
      <c r="L1612" s="260"/>
      <c r="M1612" s="259" t="e">
        <f>IF(K1612="nio",0,IF(K1612&gt;0,K1612*I1612/O1612,0))*VLOOKUP(B1612,'2-Kosten per locatie'!$A$14:$C$21,3,FALSE)</f>
        <v>#DIV/0!</v>
      </c>
      <c r="N1612" s="259">
        <f>IF(L1612&gt;0,L1612*I1612/P1612,0)*VLOOKUP(B1612,'2-Kosten per locatie'!$A$14:$C$21,3,FALSE)</f>
        <v>0</v>
      </c>
      <c r="O1612" s="332">
        <f>IF(K1612="nio",0,IF(K1612&gt;0,VLOOKUP(G1612,'3-Productie normen'!A:L,VLOOKUP(K1612,'3-Productie normen'!$B$34:$C$41,2,FALSE),FALSE)))</f>
        <v>0</v>
      </c>
      <c r="P1612" s="332">
        <f t="shared" si="77"/>
        <v>0</v>
      </c>
      <c r="Q1612" s="333"/>
      <c r="S1612" s="334">
        <f t="shared" si="75"/>
        <v>2942</v>
      </c>
    </row>
    <row r="1613" spans="1:19" ht="14.1" customHeight="1">
      <c r="A1613" s="74">
        <v>1613</v>
      </c>
      <c r="B1613" s="300" t="s">
        <v>35</v>
      </c>
      <c r="C1613" s="300" t="s">
        <v>1381</v>
      </c>
      <c r="D1613" s="86"/>
      <c r="E1613" s="256" t="s">
        <v>1717</v>
      </c>
      <c r="F1613" s="86" t="s">
        <v>126</v>
      </c>
      <c r="G1613" s="86" t="s">
        <v>69</v>
      </c>
      <c r="H1613" s="86" t="s">
        <v>110</v>
      </c>
      <c r="I1613" s="249">
        <v>15.85</v>
      </c>
      <c r="J1613" s="331">
        <f t="shared" si="76"/>
        <v>200</v>
      </c>
      <c r="K1613" s="260">
        <v>200</v>
      </c>
      <c r="L1613" s="260"/>
      <c r="M1613" s="259" t="e">
        <f>IF(K1613="nio",0,IF(K1613&gt;0,K1613*I1613/O1613,0))*VLOOKUP(B1613,'2-Kosten per locatie'!$A$14:$C$21,3,FALSE)</f>
        <v>#DIV/0!</v>
      </c>
      <c r="N1613" s="259">
        <f>IF(L1613&gt;0,L1613*I1613/P1613,0)*VLOOKUP(B1613,'2-Kosten per locatie'!$A$14:$C$21,3,FALSE)</f>
        <v>0</v>
      </c>
      <c r="O1613" s="332">
        <f>IF(K1613="nio",0,IF(K1613&gt;0,VLOOKUP(G1613,'3-Productie normen'!A:L,VLOOKUP(K1613,'3-Productie normen'!$B$34:$C$41,2,FALSE),FALSE)))</f>
        <v>0</v>
      </c>
      <c r="P1613" s="332">
        <f t="shared" si="77"/>
        <v>0</v>
      </c>
      <c r="Q1613" s="333"/>
      <c r="S1613" s="334">
        <f t="shared" si="75"/>
        <v>3170</v>
      </c>
    </row>
    <row r="1614" spans="1:19" ht="14.1" customHeight="1">
      <c r="A1614" s="74">
        <v>1614</v>
      </c>
      <c r="B1614" s="300" t="s">
        <v>35</v>
      </c>
      <c r="C1614" s="300" t="s">
        <v>1381</v>
      </c>
      <c r="D1614" s="86"/>
      <c r="E1614" s="256" t="s">
        <v>1718</v>
      </c>
      <c r="F1614" s="86" t="s">
        <v>162</v>
      </c>
      <c r="G1614" s="86" t="s">
        <v>63</v>
      </c>
      <c r="H1614" s="70" t="s">
        <v>113</v>
      </c>
      <c r="I1614" s="249">
        <v>17.84</v>
      </c>
      <c r="J1614" s="331">
        <f t="shared" si="76"/>
        <v>200</v>
      </c>
      <c r="K1614" s="260">
        <v>200</v>
      </c>
      <c r="L1614" s="260"/>
      <c r="M1614" s="259" t="e">
        <f>IF(K1614="nio",0,IF(K1614&gt;0,K1614*I1614/O1614,0))*VLOOKUP(B1614,'2-Kosten per locatie'!$A$14:$C$21,3,FALSE)</f>
        <v>#DIV/0!</v>
      </c>
      <c r="N1614" s="259">
        <f>IF(L1614&gt;0,L1614*I1614/P1614,0)*VLOOKUP(B1614,'2-Kosten per locatie'!$A$14:$C$21,3,FALSE)</f>
        <v>0</v>
      </c>
      <c r="O1614" s="332">
        <f>IF(K1614="nio",0,IF(K1614&gt;0,VLOOKUP(G1614,'3-Productie normen'!A:L,VLOOKUP(K1614,'3-Productie normen'!$B$34:$C$41,2,FALSE),FALSE)))</f>
        <v>0</v>
      </c>
      <c r="P1614" s="332">
        <f t="shared" si="77"/>
        <v>0</v>
      </c>
      <c r="Q1614" s="333"/>
      <c r="S1614" s="334">
        <f t="shared" si="75"/>
        <v>3568</v>
      </c>
    </row>
    <row r="1615" spans="1:19" ht="14.1" customHeight="1">
      <c r="A1615" s="74">
        <v>1615</v>
      </c>
      <c r="B1615" s="300" t="s">
        <v>35</v>
      </c>
      <c r="C1615" s="300" t="s">
        <v>1381</v>
      </c>
      <c r="D1615" s="86"/>
      <c r="E1615" s="256" t="s">
        <v>1719</v>
      </c>
      <c r="F1615" s="86" t="s">
        <v>888</v>
      </c>
      <c r="G1615" s="86" t="s">
        <v>70</v>
      </c>
      <c r="H1615" s="86" t="s">
        <v>110</v>
      </c>
      <c r="I1615" s="249">
        <v>123.18</v>
      </c>
      <c r="J1615" s="331">
        <f t="shared" si="76"/>
        <v>120</v>
      </c>
      <c r="K1615" s="260">
        <v>120</v>
      </c>
      <c r="L1615" s="260"/>
      <c r="M1615" s="259" t="e">
        <f>IF(K1615="nio",0,IF(K1615&gt;0,K1615*I1615/O1615,0))*VLOOKUP(B1615,'2-Kosten per locatie'!$A$14:$C$21,3,FALSE)</f>
        <v>#DIV/0!</v>
      </c>
      <c r="N1615" s="259">
        <f>IF(L1615&gt;0,L1615*I1615/P1615,0)*VLOOKUP(B1615,'2-Kosten per locatie'!$A$14:$C$21,3,FALSE)</f>
        <v>0</v>
      </c>
      <c r="O1615" s="332">
        <f>IF(K1615="nio",0,IF(K1615&gt;0,VLOOKUP(G1615,'3-Productie normen'!A:L,VLOOKUP(K1615,'3-Productie normen'!$B$34:$C$41,2,FALSE),FALSE)))</f>
        <v>0</v>
      </c>
      <c r="P1615" s="332">
        <f t="shared" si="77"/>
        <v>0</v>
      </c>
      <c r="Q1615" s="333"/>
      <c r="S1615" s="334">
        <f t="shared" si="75"/>
        <v>14781.6</v>
      </c>
    </row>
    <row r="1616" spans="1:19" ht="14.1" customHeight="1">
      <c r="A1616" s="74">
        <v>1616</v>
      </c>
      <c r="B1616" s="300" t="s">
        <v>35</v>
      </c>
      <c r="C1616" s="300" t="s">
        <v>1381</v>
      </c>
      <c r="D1616" s="86"/>
      <c r="E1616" s="256" t="s">
        <v>1720</v>
      </c>
      <c r="F1616" s="86" t="s">
        <v>112</v>
      </c>
      <c r="G1616" s="86" t="s">
        <v>58</v>
      </c>
      <c r="H1616" s="70" t="s">
        <v>113</v>
      </c>
      <c r="I1616" s="249">
        <v>14.25</v>
      </c>
      <c r="J1616" s="331">
        <f t="shared" si="76"/>
        <v>200</v>
      </c>
      <c r="K1616" s="260">
        <v>200</v>
      </c>
      <c r="L1616" s="260"/>
      <c r="M1616" s="259" t="e">
        <f>IF(K1616="nio",0,IF(K1616&gt;0,K1616*I1616/O1616,0))*VLOOKUP(B1616,'2-Kosten per locatie'!$A$14:$C$21,3,FALSE)</f>
        <v>#DIV/0!</v>
      </c>
      <c r="N1616" s="259">
        <f>IF(L1616&gt;0,L1616*I1616/P1616,0)*VLOOKUP(B1616,'2-Kosten per locatie'!$A$14:$C$21,3,FALSE)</f>
        <v>0</v>
      </c>
      <c r="O1616" s="332">
        <f>IF(K1616="nio",0,IF(K1616&gt;0,VLOOKUP(G1616,'3-Productie normen'!A:L,VLOOKUP(K1616,'3-Productie normen'!$B$34:$C$41,2,FALSE),FALSE)))</f>
        <v>0</v>
      </c>
      <c r="P1616" s="332">
        <f t="shared" si="77"/>
        <v>0</v>
      </c>
      <c r="Q1616" s="333"/>
      <c r="S1616" s="334">
        <f t="shared" si="75"/>
        <v>2850</v>
      </c>
    </row>
    <row r="1617" spans="1:19" ht="14.1" customHeight="1">
      <c r="A1617" s="74">
        <v>1617</v>
      </c>
      <c r="B1617" s="300" t="s">
        <v>35</v>
      </c>
      <c r="C1617" s="300" t="s">
        <v>1381</v>
      </c>
      <c r="D1617" s="86"/>
      <c r="E1617" s="256" t="s">
        <v>1721</v>
      </c>
      <c r="F1617" s="86" t="s">
        <v>267</v>
      </c>
      <c r="G1617" s="86" t="s">
        <v>76</v>
      </c>
      <c r="H1617" s="70" t="s">
        <v>113</v>
      </c>
      <c r="I1617" s="249">
        <v>11.18</v>
      </c>
      <c r="J1617" s="331">
        <f t="shared" si="76"/>
        <v>0</v>
      </c>
      <c r="K1617" s="260" t="s">
        <v>120</v>
      </c>
      <c r="L1617" s="260"/>
      <c r="M1617" s="259">
        <f>IF(K1617="nio",0,IF(K1617&gt;0,K1617*I1617/O1617,0))*VLOOKUP(B1617,'2-Kosten per locatie'!$A$14:$C$21,3,FALSE)</f>
        <v>0</v>
      </c>
      <c r="N1617" s="259">
        <f>IF(L1617&gt;0,L1617*I1617/P1617,0)*VLOOKUP(B1617,'2-Kosten per locatie'!$A$14:$C$21,3,FALSE)</f>
        <v>0</v>
      </c>
      <c r="O1617" s="332">
        <f>IF(K1617="nio",0,IF(K1617&gt;0,VLOOKUP(G1617,'3-Productie normen'!A:L,VLOOKUP(K1617,'3-Productie normen'!$B$34:$C$41,2,FALSE),FALSE)))</f>
        <v>0</v>
      </c>
      <c r="P1617" s="332">
        <f t="shared" si="77"/>
        <v>0</v>
      </c>
      <c r="Q1617" s="333"/>
      <c r="S1617" s="334">
        <f t="shared" si="75"/>
        <v>0</v>
      </c>
    </row>
    <row r="1618" spans="1:19" ht="14.1" customHeight="1">
      <c r="A1618" s="74">
        <v>1618</v>
      </c>
      <c r="B1618" s="300" t="s">
        <v>35</v>
      </c>
      <c r="C1618" s="300" t="s">
        <v>1381</v>
      </c>
      <c r="D1618" s="86"/>
      <c r="E1618" s="256" t="s">
        <v>1722</v>
      </c>
      <c r="F1618" s="86" t="s">
        <v>70</v>
      </c>
      <c r="G1618" s="86" t="s">
        <v>70</v>
      </c>
      <c r="H1618" s="86" t="s">
        <v>110</v>
      </c>
      <c r="I1618" s="249">
        <v>48.57</v>
      </c>
      <c r="J1618" s="331">
        <f t="shared" si="76"/>
        <v>120</v>
      </c>
      <c r="K1618" s="260">
        <v>120</v>
      </c>
      <c r="L1618" s="260"/>
      <c r="M1618" s="259" t="e">
        <f>IF(K1618="nio",0,IF(K1618&gt;0,K1618*I1618/O1618,0))*VLOOKUP(B1618,'2-Kosten per locatie'!$A$14:$C$21,3,FALSE)</f>
        <v>#DIV/0!</v>
      </c>
      <c r="N1618" s="259">
        <f>IF(L1618&gt;0,L1618*I1618/P1618,0)*VLOOKUP(B1618,'2-Kosten per locatie'!$A$14:$C$21,3,FALSE)</f>
        <v>0</v>
      </c>
      <c r="O1618" s="332">
        <f>IF(K1618="nio",0,IF(K1618&gt;0,VLOOKUP(G1618,'3-Productie normen'!A:L,VLOOKUP(K1618,'3-Productie normen'!$B$34:$C$41,2,FALSE),FALSE)))</f>
        <v>0</v>
      </c>
      <c r="P1618" s="332">
        <f t="shared" si="77"/>
        <v>0</v>
      </c>
      <c r="Q1618" s="333"/>
      <c r="S1618" s="334">
        <f t="shared" si="75"/>
        <v>5828.4</v>
      </c>
    </row>
    <row r="1619" spans="1:19" ht="14.1" customHeight="1">
      <c r="A1619" s="74">
        <v>1619</v>
      </c>
      <c r="B1619" s="300" t="s">
        <v>35</v>
      </c>
      <c r="C1619" s="300" t="s">
        <v>1381</v>
      </c>
      <c r="D1619" s="86"/>
      <c r="E1619" s="256" t="s">
        <v>1723</v>
      </c>
      <c r="F1619" s="86" t="s">
        <v>1670</v>
      </c>
      <c r="G1619" s="86" t="s">
        <v>60</v>
      </c>
      <c r="H1619" s="70" t="s">
        <v>113</v>
      </c>
      <c r="I1619" s="249">
        <v>529.91999999999996</v>
      </c>
      <c r="J1619" s="331">
        <f t="shared" si="76"/>
        <v>400</v>
      </c>
      <c r="K1619" s="260">
        <v>200</v>
      </c>
      <c r="L1619" s="260">
        <v>200</v>
      </c>
      <c r="M1619" s="259" t="e">
        <f>IF(K1619="nio",0,IF(K1619&gt;0,K1619*I1619/O1619,0))*VLOOKUP(B1619,'2-Kosten per locatie'!$A$14:$C$21,3,FALSE)</f>
        <v>#DIV/0!</v>
      </c>
      <c r="N1619" s="259" t="e">
        <f>IF(L1619&gt;0,L1619*I1619/P1619,0)*VLOOKUP(B1619,'2-Kosten per locatie'!$A$14:$C$21,3,FALSE)</f>
        <v>#DIV/0!</v>
      </c>
      <c r="O1619" s="332">
        <f>IF(K1619="nio",0,IF(K1619&gt;0,VLOOKUP(G1619,'3-Productie normen'!A:L,VLOOKUP(K1619,'3-Productie normen'!$B$34:$C$41,2,FALSE),FALSE)))</f>
        <v>0</v>
      </c>
      <c r="P1619" s="332">
        <f t="shared" si="77"/>
        <v>0</v>
      </c>
      <c r="Q1619" s="333"/>
      <c r="S1619" s="334">
        <f t="shared" si="75"/>
        <v>211967.99999999997</v>
      </c>
    </row>
    <row r="1620" spans="1:19" ht="14.1" customHeight="1">
      <c r="A1620" s="74">
        <v>1620</v>
      </c>
      <c r="B1620" s="300" t="s">
        <v>35</v>
      </c>
      <c r="C1620" s="300" t="s">
        <v>1381</v>
      </c>
      <c r="D1620" s="86"/>
      <c r="E1620" s="256" t="s">
        <v>1724</v>
      </c>
      <c r="F1620" s="86" t="s">
        <v>122</v>
      </c>
      <c r="G1620" s="86" t="s">
        <v>59</v>
      </c>
      <c r="H1620" s="70" t="s">
        <v>113</v>
      </c>
      <c r="I1620" s="249">
        <v>69.17</v>
      </c>
      <c r="J1620" s="331">
        <f t="shared" si="76"/>
        <v>200</v>
      </c>
      <c r="K1620" s="260">
        <v>200</v>
      </c>
      <c r="L1620" s="260"/>
      <c r="M1620" s="259" t="e">
        <f>IF(K1620="nio",0,IF(K1620&gt;0,K1620*I1620/O1620,0))*VLOOKUP(B1620,'2-Kosten per locatie'!$A$14:$C$21,3,FALSE)</f>
        <v>#DIV/0!</v>
      </c>
      <c r="N1620" s="259">
        <f>IF(L1620&gt;0,L1620*I1620/P1620,0)*VLOOKUP(B1620,'2-Kosten per locatie'!$A$14:$C$21,3,FALSE)</f>
        <v>0</v>
      </c>
      <c r="O1620" s="332">
        <f>IF(K1620="nio",0,IF(K1620&gt;0,VLOOKUP(G1620,'3-Productie normen'!A:L,VLOOKUP(K1620,'3-Productie normen'!$B$34:$C$41,2,FALSE),FALSE)))</f>
        <v>0</v>
      </c>
      <c r="P1620" s="332">
        <f t="shared" si="77"/>
        <v>0</v>
      </c>
      <c r="Q1620" s="333"/>
      <c r="S1620" s="334">
        <f t="shared" si="75"/>
        <v>13834</v>
      </c>
    </row>
    <row r="1621" spans="1:19" ht="14.1" customHeight="1">
      <c r="A1621" s="74">
        <v>1621</v>
      </c>
      <c r="B1621" s="300" t="s">
        <v>35</v>
      </c>
      <c r="C1621" s="300" t="s">
        <v>1381</v>
      </c>
      <c r="D1621" s="86"/>
      <c r="E1621" s="256" t="s">
        <v>1725</v>
      </c>
      <c r="F1621" s="86" t="s">
        <v>267</v>
      </c>
      <c r="G1621" s="86" t="s">
        <v>76</v>
      </c>
      <c r="H1621" s="70" t="s">
        <v>113</v>
      </c>
      <c r="I1621" s="249">
        <v>20.61</v>
      </c>
      <c r="J1621" s="331">
        <f t="shared" si="76"/>
        <v>0</v>
      </c>
      <c r="K1621" s="260" t="s">
        <v>120</v>
      </c>
      <c r="L1621" s="260"/>
      <c r="M1621" s="259">
        <f>IF(K1621="nio",0,IF(K1621&gt;0,K1621*I1621/O1621,0))*VLOOKUP(B1621,'2-Kosten per locatie'!$A$14:$C$21,3,FALSE)</f>
        <v>0</v>
      </c>
      <c r="N1621" s="259">
        <f>IF(L1621&gt;0,L1621*I1621/P1621,0)*VLOOKUP(B1621,'2-Kosten per locatie'!$A$14:$C$21,3,FALSE)</f>
        <v>0</v>
      </c>
      <c r="O1621" s="332">
        <f>IF(K1621="nio",0,IF(K1621&gt;0,VLOOKUP(G1621,'3-Productie normen'!A:L,VLOOKUP(K1621,'3-Productie normen'!$B$34:$C$41,2,FALSE),FALSE)))</f>
        <v>0</v>
      </c>
      <c r="P1621" s="332">
        <f t="shared" si="77"/>
        <v>0</v>
      </c>
      <c r="Q1621" s="333"/>
      <c r="S1621" s="334">
        <f t="shared" si="75"/>
        <v>0</v>
      </c>
    </row>
    <row r="1622" spans="1:19" ht="14.1" customHeight="1">
      <c r="A1622" s="74">
        <v>1622</v>
      </c>
      <c r="B1622" s="300" t="s">
        <v>35</v>
      </c>
      <c r="C1622" s="300" t="s">
        <v>1381</v>
      </c>
      <c r="D1622" s="86"/>
      <c r="E1622" s="256" t="s">
        <v>1726</v>
      </c>
      <c r="F1622" s="86" t="s">
        <v>1418</v>
      </c>
      <c r="G1622" s="86" t="s">
        <v>61</v>
      </c>
      <c r="H1622" s="86" t="s">
        <v>145</v>
      </c>
      <c r="I1622" s="249">
        <v>17.850000000000001</v>
      </c>
      <c r="J1622" s="331">
        <f t="shared" si="76"/>
        <v>400</v>
      </c>
      <c r="K1622" s="260">
        <v>200</v>
      </c>
      <c r="L1622" s="260">
        <v>200</v>
      </c>
      <c r="M1622" s="259" t="e">
        <f>IF(K1622="nio",0,IF(K1622&gt;0,K1622*I1622/O1622,0))*VLOOKUP(B1622,'2-Kosten per locatie'!$A$14:$C$21,3,FALSE)</f>
        <v>#DIV/0!</v>
      </c>
      <c r="N1622" s="259" t="e">
        <f>IF(L1622&gt;0,L1622*I1622/P1622,0)*VLOOKUP(B1622,'2-Kosten per locatie'!$A$14:$C$21,3,FALSE)</f>
        <v>#DIV/0!</v>
      </c>
      <c r="O1622" s="332">
        <f>IF(K1622="nio",0,IF(K1622&gt;0,VLOOKUP(G1622,'3-Productie normen'!A:L,VLOOKUP(K1622,'3-Productie normen'!$B$34:$C$41,2,FALSE),FALSE)))</f>
        <v>0</v>
      </c>
      <c r="P1622" s="332">
        <f t="shared" si="77"/>
        <v>0</v>
      </c>
      <c r="Q1622" s="333"/>
      <c r="S1622" s="334">
        <f t="shared" si="75"/>
        <v>7140.0000000000009</v>
      </c>
    </row>
    <row r="1623" spans="1:19" ht="14.1" customHeight="1">
      <c r="A1623" s="74">
        <v>1623</v>
      </c>
      <c r="B1623" s="300" t="s">
        <v>35</v>
      </c>
      <c r="C1623" s="300" t="s">
        <v>1381</v>
      </c>
      <c r="D1623" s="86"/>
      <c r="E1623" s="256" t="s">
        <v>1727</v>
      </c>
      <c r="F1623" s="86" t="s">
        <v>1500</v>
      </c>
      <c r="G1623" s="86" t="s">
        <v>74</v>
      </c>
      <c r="H1623" s="70" t="s">
        <v>113</v>
      </c>
      <c r="I1623" s="249">
        <v>1.55</v>
      </c>
      <c r="J1623" s="331">
        <f t="shared" si="76"/>
        <v>0</v>
      </c>
      <c r="K1623" s="260" t="s">
        <v>120</v>
      </c>
      <c r="L1623" s="260"/>
      <c r="M1623" s="259">
        <f>IF(K1623="nio",0,IF(K1623&gt;0,K1623*I1623/O1623,0))*VLOOKUP(B1623,'2-Kosten per locatie'!$A$14:$C$21,3,FALSE)</f>
        <v>0</v>
      </c>
      <c r="N1623" s="259">
        <f>IF(L1623&gt;0,L1623*I1623/P1623,0)*VLOOKUP(B1623,'2-Kosten per locatie'!$A$14:$C$21,3,FALSE)</f>
        <v>0</v>
      </c>
      <c r="O1623" s="332">
        <f>IF(K1623="nio",0,IF(K1623&gt;0,VLOOKUP(G1623,'3-Productie normen'!A:L,VLOOKUP(K1623,'3-Productie normen'!$B$34:$C$41,2,FALSE),FALSE)))</f>
        <v>0</v>
      </c>
      <c r="P1623" s="332">
        <f t="shared" si="77"/>
        <v>0</v>
      </c>
      <c r="Q1623" s="333"/>
      <c r="S1623" s="334">
        <f t="shared" si="75"/>
        <v>0</v>
      </c>
    </row>
    <row r="1624" spans="1:19" ht="14.1" customHeight="1">
      <c r="A1624" s="74">
        <v>1624</v>
      </c>
      <c r="B1624" s="300" t="s">
        <v>35</v>
      </c>
      <c r="C1624" s="300" t="s">
        <v>1381</v>
      </c>
      <c r="D1624" s="86"/>
      <c r="E1624" s="256" t="s">
        <v>1728</v>
      </c>
      <c r="F1624" s="86" t="s">
        <v>112</v>
      </c>
      <c r="G1624" s="86" t="s">
        <v>58</v>
      </c>
      <c r="H1624" s="70" t="s">
        <v>113</v>
      </c>
      <c r="I1624" s="249">
        <v>15.39</v>
      </c>
      <c r="J1624" s="331">
        <f t="shared" si="76"/>
        <v>200</v>
      </c>
      <c r="K1624" s="260">
        <v>200</v>
      </c>
      <c r="L1624" s="260"/>
      <c r="M1624" s="259" t="e">
        <f>IF(K1624="nio",0,IF(K1624&gt;0,K1624*I1624/O1624,0))*VLOOKUP(B1624,'2-Kosten per locatie'!$A$14:$C$21,3,FALSE)</f>
        <v>#DIV/0!</v>
      </c>
      <c r="N1624" s="259">
        <f>IF(L1624&gt;0,L1624*I1624/P1624,0)*VLOOKUP(B1624,'2-Kosten per locatie'!$A$14:$C$21,3,FALSE)</f>
        <v>0</v>
      </c>
      <c r="O1624" s="332">
        <f>IF(K1624="nio",0,IF(K1624&gt;0,VLOOKUP(G1624,'3-Productie normen'!A:L,VLOOKUP(K1624,'3-Productie normen'!$B$34:$C$41,2,FALSE),FALSE)))</f>
        <v>0</v>
      </c>
      <c r="P1624" s="332">
        <f t="shared" si="77"/>
        <v>0</v>
      </c>
      <c r="Q1624" s="333"/>
      <c r="S1624" s="334">
        <f t="shared" si="75"/>
        <v>3078</v>
      </c>
    </row>
    <row r="1625" spans="1:19" ht="14.1" customHeight="1">
      <c r="A1625" s="74">
        <v>1625</v>
      </c>
      <c r="B1625" s="300" t="s">
        <v>35</v>
      </c>
      <c r="C1625" s="300" t="s">
        <v>1381</v>
      </c>
      <c r="D1625" s="86"/>
      <c r="E1625" s="256" t="s">
        <v>1729</v>
      </c>
      <c r="F1625" s="86" t="s">
        <v>1730</v>
      </c>
      <c r="G1625" s="86" t="s">
        <v>74</v>
      </c>
      <c r="H1625" s="70" t="s">
        <v>113</v>
      </c>
      <c r="I1625" s="249">
        <v>12.63</v>
      </c>
      <c r="J1625" s="331">
        <f t="shared" si="76"/>
        <v>0</v>
      </c>
      <c r="K1625" s="260" t="s">
        <v>120</v>
      </c>
      <c r="L1625" s="260"/>
      <c r="M1625" s="259">
        <f>IF(K1625="nio",0,IF(K1625&gt;0,K1625*I1625/O1625,0))*VLOOKUP(B1625,'2-Kosten per locatie'!$A$14:$C$21,3,FALSE)</f>
        <v>0</v>
      </c>
      <c r="N1625" s="259">
        <f>IF(L1625&gt;0,L1625*I1625/P1625,0)*VLOOKUP(B1625,'2-Kosten per locatie'!$A$14:$C$21,3,FALSE)</f>
        <v>0</v>
      </c>
      <c r="O1625" s="332">
        <f>IF(K1625="nio",0,IF(K1625&gt;0,VLOOKUP(G1625,'3-Productie normen'!A:L,VLOOKUP(K1625,'3-Productie normen'!$B$34:$C$41,2,FALSE),FALSE)))</f>
        <v>0</v>
      </c>
      <c r="P1625" s="332">
        <f t="shared" si="77"/>
        <v>0</v>
      </c>
      <c r="Q1625" s="333"/>
      <c r="S1625" s="334">
        <f t="shared" si="75"/>
        <v>0</v>
      </c>
    </row>
    <row r="1626" spans="1:19" ht="14.1" customHeight="1">
      <c r="A1626" s="74">
        <v>1626</v>
      </c>
      <c r="B1626" s="300" t="s">
        <v>35</v>
      </c>
      <c r="C1626" s="300" t="s">
        <v>1381</v>
      </c>
      <c r="D1626" s="86"/>
      <c r="E1626" s="256" t="s">
        <v>1731</v>
      </c>
      <c r="F1626" s="86" t="s">
        <v>1732</v>
      </c>
      <c r="G1626" s="86" t="s">
        <v>74</v>
      </c>
      <c r="H1626" s="70" t="s">
        <v>113</v>
      </c>
      <c r="I1626" s="249">
        <v>5.12</v>
      </c>
      <c r="J1626" s="331">
        <f t="shared" si="76"/>
        <v>0</v>
      </c>
      <c r="K1626" s="260" t="s">
        <v>120</v>
      </c>
      <c r="L1626" s="260"/>
      <c r="M1626" s="259">
        <f>IF(K1626="nio",0,IF(K1626&gt;0,K1626*I1626/O1626,0))*VLOOKUP(B1626,'2-Kosten per locatie'!$A$14:$C$21,3,FALSE)</f>
        <v>0</v>
      </c>
      <c r="N1626" s="259">
        <f>IF(L1626&gt;0,L1626*I1626/P1626,0)*VLOOKUP(B1626,'2-Kosten per locatie'!$A$14:$C$21,3,FALSE)</f>
        <v>0</v>
      </c>
      <c r="O1626" s="332">
        <f>IF(K1626="nio",0,IF(K1626&gt;0,VLOOKUP(G1626,'3-Productie normen'!A:L,VLOOKUP(K1626,'3-Productie normen'!$B$34:$C$41,2,FALSE),FALSE)))</f>
        <v>0</v>
      </c>
      <c r="P1626" s="332">
        <f t="shared" si="77"/>
        <v>0</v>
      </c>
      <c r="Q1626" s="333"/>
      <c r="S1626" s="334">
        <f t="shared" si="75"/>
        <v>0</v>
      </c>
    </row>
    <row r="1627" spans="1:19" ht="14.1" customHeight="1">
      <c r="A1627" s="74">
        <v>1627</v>
      </c>
      <c r="B1627" s="300" t="s">
        <v>35</v>
      </c>
      <c r="C1627" s="300" t="s">
        <v>1381</v>
      </c>
      <c r="D1627" s="86"/>
      <c r="E1627" s="256" t="s">
        <v>1733</v>
      </c>
      <c r="F1627" s="86" t="s">
        <v>207</v>
      </c>
      <c r="G1627" s="86" t="s">
        <v>74</v>
      </c>
      <c r="H1627" s="70" t="s">
        <v>113</v>
      </c>
      <c r="I1627" s="249">
        <v>3.35</v>
      </c>
      <c r="J1627" s="331">
        <f t="shared" si="76"/>
        <v>0</v>
      </c>
      <c r="K1627" s="260" t="s">
        <v>120</v>
      </c>
      <c r="L1627" s="260"/>
      <c r="M1627" s="259">
        <f>IF(K1627="nio",0,IF(K1627&gt;0,K1627*I1627/O1627,0))*VLOOKUP(B1627,'2-Kosten per locatie'!$A$14:$C$21,3,FALSE)</f>
        <v>0</v>
      </c>
      <c r="N1627" s="259">
        <f>IF(L1627&gt;0,L1627*I1627/P1627,0)*VLOOKUP(B1627,'2-Kosten per locatie'!$A$14:$C$21,3,FALSE)</f>
        <v>0</v>
      </c>
      <c r="O1627" s="332">
        <f>IF(K1627="nio",0,IF(K1627&gt;0,VLOOKUP(G1627,'3-Productie normen'!A:L,VLOOKUP(K1627,'3-Productie normen'!$B$34:$C$41,2,FALSE),FALSE)))</f>
        <v>0</v>
      </c>
      <c r="P1627" s="332">
        <f t="shared" si="77"/>
        <v>0</v>
      </c>
      <c r="Q1627" s="333"/>
      <c r="S1627" s="334">
        <f t="shared" si="75"/>
        <v>0</v>
      </c>
    </row>
    <row r="1628" spans="1:19" ht="14.1" customHeight="1">
      <c r="A1628" s="74">
        <v>1628</v>
      </c>
      <c r="B1628" s="300" t="s">
        <v>35</v>
      </c>
      <c r="C1628" s="300" t="s">
        <v>1381</v>
      </c>
      <c r="D1628" s="86"/>
      <c r="E1628" s="256" t="s">
        <v>1734</v>
      </c>
      <c r="F1628" s="86" t="s">
        <v>1735</v>
      </c>
      <c r="G1628" s="86" t="s">
        <v>73</v>
      </c>
      <c r="H1628" s="70" t="s">
        <v>113</v>
      </c>
      <c r="I1628" s="249">
        <v>8.68</v>
      </c>
      <c r="J1628" s="331">
        <f t="shared" si="76"/>
        <v>200</v>
      </c>
      <c r="K1628" s="260">
        <v>200</v>
      </c>
      <c r="L1628" s="260"/>
      <c r="M1628" s="259" t="e">
        <f>IF(K1628="nio",0,IF(K1628&gt;0,K1628*I1628/O1628,0))*VLOOKUP(B1628,'2-Kosten per locatie'!$A$14:$C$21,3,FALSE)</f>
        <v>#DIV/0!</v>
      </c>
      <c r="N1628" s="259">
        <f>IF(L1628&gt;0,L1628*I1628/P1628,0)*VLOOKUP(B1628,'2-Kosten per locatie'!$A$14:$C$21,3,FALSE)</f>
        <v>0</v>
      </c>
      <c r="O1628" s="332">
        <f>IF(K1628="nio",0,IF(K1628&gt;0,VLOOKUP(G1628,'3-Productie normen'!A:L,VLOOKUP(K1628,'3-Productie normen'!$B$34:$C$41,2,FALSE),FALSE)))</f>
        <v>0</v>
      </c>
      <c r="P1628" s="332">
        <f t="shared" si="77"/>
        <v>0</v>
      </c>
      <c r="Q1628" s="333"/>
      <c r="S1628" s="334">
        <f t="shared" si="75"/>
        <v>1736</v>
      </c>
    </row>
    <row r="1629" spans="1:19" ht="14.1" customHeight="1">
      <c r="A1629" s="74">
        <v>1629</v>
      </c>
      <c r="B1629" s="300" t="s">
        <v>35</v>
      </c>
      <c r="C1629" s="300" t="s">
        <v>1381</v>
      </c>
      <c r="D1629" s="86"/>
      <c r="E1629" s="256" t="s">
        <v>1736</v>
      </c>
      <c r="F1629" s="86" t="s">
        <v>126</v>
      </c>
      <c r="G1629" s="86" t="s">
        <v>69</v>
      </c>
      <c r="H1629" s="86" t="s">
        <v>110</v>
      </c>
      <c r="I1629" s="249">
        <v>6.88</v>
      </c>
      <c r="J1629" s="331">
        <f t="shared" si="76"/>
        <v>200</v>
      </c>
      <c r="K1629" s="260">
        <v>200</v>
      </c>
      <c r="L1629" s="260"/>
      <c r="M1629" s="259" t="e">
        <f>IF(K1629="nio",0,IF(K1629&gt;0,K1629*I1629/O1629,0))*VLOOKUP(B1629,'2-Kosten per locatie'!$A$14:$C$21,3,FALSE)</f>
        <v>#DIV/0!</v>
      </c>
      <c r="N1629" s="259">
        <f>IF(L1629&gt;0,L1629*I1629/P1629,0)*VLOOKUP(B1629,'2-Kosten per locatie'!$A$14:$C$21,3,FALSE)</f>
        <v>0</v>
      </c>
      <c r="O1629" s="332">
        <f>IF(K1629="nio",0,IF(K1629&gt;0,VLOOKUP(G1629,'3-Productie normen'!A:L,VLOOKUP(K1629,'3-Productie normen'!$B$34:$C$41,2,FALSE),FALSE)))</f>
        <v>0</v>
      </c>
      <c r="P1629" s="332">
        <f t="shared" si="77"/>
        <v>0</v>
      </c>
      <c r="Q1629" s="333"/>
      <c r="S1629" s="334">
        <f t="shared" si="75"/>
        <v>1376</v>
      </c>
    </row>
    <row r="1630" spans="1:19" ht="14.1" customHeight="1">
      <c r="A1630" s="74">
        <v>1630</v>
      </c>
      <c r="B1630" s="300" t="s">
        <v>35</v>
      </c>
      <c r="C1630" s="300" t="s">
        <v>1381</v>
      </c>
      <c r="D1630" s="86"/>
      <c r="E1630" s="256" t="s">
        <v>1737</v>
      </c>
      <c r="F1630" s="86" t="s">
        <v>563</v>
      </c>
      <c r="G1630" s="86" t="s">
        <v>74</v>
      </c>
      <c r="H1630" s="70" t="s">
        <v>113</v>
      </c>
      <c r="I1630" s="249">
        <v>10.11</v>
      </c>
      <c r="J1630" s="331">
        <f t="shared" si="76"/>
        <v>0</v>
      </c>
      <c r="K1630" s="260" t="s">
        <v>120</v>
      </c>
      <c r="L1630" s="260"/>
      <c r="M1630" s="259">
        <f>IF(K1630="nio",0,IF(K1630&gt;0,K1630*I1630/O1630,0))*VLOOKUP(B1630,'2-Kosten per locatie'!$A$14:$C$21,3,FALSE)</f>
        <v>0</v>
      </c>
      <c r="N1630" s="259">
        <f>IF(L1630&gt;0,L1630*I1630/P1630,0)*VLOOKUP(B1630,'2-Kosten per locatie'!$A$14:$C$21,3,FALSE)</f>
        <v>0</v>
      </c>
      <c r="O1630" s="332">
        <f>IF(K1630="nio",0,IF(K1630&gt;0,VLOOKUP(G1630,'3-Productie normen'!A:L,VLOOKUP(K1630,'3-Productie normen'!$B$34:$C$41,2,FALSE),FALSE)))</f>
        <v>0</v>
      </c>
      <c r="P1630" s="332">
        <f t="shared" si="77"/>
        <v>0</v>
      </c>
      <c r="Q1630" s="333"/>
      <c r="S1630" s="334">
        <f t="shared" si="75"/>
        <v>0</v>
      </c>
    </row>
    <row r="1631" spans="1:19" ht="14.1" customHeight="1">
      <c r="A1631" s="74">
        <v>1631</v>
      </c>
      <c r="B1631" s="300" t="s">
        <v>35</v>
      </c>
      <c r="C1631" s="300" t="s">
        <v>1381</v>
      </c>
      <c r="D1631" s="86"/>
      <c r="E1631" s="256" t="s">
        <v>1738</v>
      </c>
      <c r="F1631" s="86" t="s">
        <v>1739</v>
      </c>
      <c r="G1631" s="86" t="s">
        <v>73</v>
      </c>
      <c r="H1631" s="86" t="s">
        <v>173</v>
      </c>
      <c r="I1631" s="249">
        <v>21.68</v>
      </c>
      <c r="J1631" s="331">
        <f t="shared" si="76"/>
        <v>200</v>
      </c>
      <c r="K1631" s="260">
        <v>200</v>
      </c>
      <c r="L1631" s="260"/>
      <c r="M1631" s="259" t="e">
        <f>IF(K1631="nio",0,IF(K1631&gt;0,K1631*I1631/O1631,0))*VLOOKUP(B1631,'2-Kosten per locatie'!$A$14:$C$21,3,FALSE)</f>
        <v>#DIV/0!</v>
      </c>
      <c r="N1631" s="259">
        <f>IF(L1631&gt;0,L1631*I1631/P1631,0)*VLOOKUP(B1631,'2-Kosten per locatie'!$A$14:$C$21,3,FALSE)</f>
        <v>0</v>
      </c>
      <c r="O1631" s="332">
        <f>IF(K1631="nio",0,IF(K1631&gt;0,VLOOKUP(G1631,'3-Productie normen'!A:L,VLOOKUP(K1631,'3-Productie normen'!$B$34:$C$41,2,FALSE),FALSE)))</f>
        <v>0</v>
      </c>
      <c r="P1631" s="332">
        <f t="shared" si="77"/>
        <v>0</v>
      </c>
      <c r="Q1631" s="333"/>
      <c r="S1631" s="334">
        <f t="shared" si="75"/>
        <v>4336</v>
      </c>
    </row>
    <row r="1632" spans="1:19" ht="14.1" customHeight="1">
      <c r="A1632" s="74">
        <v>1632</v>
      </c>
      <c r="B1632" s="300" t="s">
        <v>35</v>
      </c>
      <c r="C1632" s="300" t="s">
        <v>1381</v>
      </c>
      <c r="D1632" s="86"/>
      <c r="E1632" s="256" t="s">
        <v>1740</v>
      </c>
      <c r="F1632" s="86" t="s">
        <v>267</v>
      </c>
      <c r="G1632" s="86" t="s">
        <v>76</v>
      </c>
      <c r="H1632" s="70" t="s">
        <v>113</v>
      </c>
      <c r="I1632" s="249">
        <v>6.76</v>
      </c>
      <c r="J1632" s="331">
        <f t="shared" si="76"/>
        <v>0</v>
      </c>
      <c r="K1632" s="260" t="s">
        <v>120</v>
      </c>
      <c r="L1632" s="260"/>
      <c r="M1632" s="259">
        <f>IF(K1632="nio",0,IF(K1632&gt;0,K1632*I1632/O1632,0))*VLOOKUP(B1632,'2-Kosten per locatie'!$A$14:$C$21,3,FALSE)</f>
        <v>0</v>
      </c>
      <c r="N1632" s="259">
        <f>IF(L1632&gt;0,L1632*I1632/P1632,0)*VLOOKUP(B1632,'2-Kosten per locatie'!$A$14:$C$21,3,FALSE)</f>
        <v>0</v>
      </c>
      <c r="O1632" s="332">
        <f>IF(K1632="nio",0,IF(K1632&gt;0,VLOOKUP(G1632,'3-Productie normen'!A:L,VLOOKUP(K1632,'3-Productie normen'!$B$34:$C$41,2,FALSE),FALSE)))</f>
        <v>0</v>
      </c>
      <c r="P1632" s="332">
        <f t="shared" si="77"/>
        <v>0</v>
      </c>
      <c r="Q1632" s="333"/>
      <c r="S1632" s="334">
        <f t="shared" si="75"/>
        <v>0</v>
      </c>
    </row>
    <row r="1633" spans="1:19" ht="14.1" customHeight="1">
      <c r="A1633" s="74">
        <v>1633</v>
      </c>
      <c r="B1633" s="300" t="s">
        <v>35</v>
      </c>
      <c r="C1633" s="300" t="s">
        <v>1381</v>
      </c>
      <c r="D1633" s="86"/>
      <c r="E1633" s="256" t="s">
        <v>1741</v>
      </c>
      <c r="F1633" s="86" t="s">
        <v>1742</v>
      </c>
      <c r="G1633" s="86" t="s">
        <v>73</v>
      </c>
      <c r="H1633" s="70" t="s">
        <v>113</v>
      </c>
      <c r="I1633" s="249">
        <v>16.079999999999998</v>
      </c>
      <c r="J1633" s="331">
        <f t="shared" si="76"/>
        <v>200</v>
      </c>
      <c r="K1633" s="260">
        <v>200</v>
      </c>
      <c r="L1633" s="260"/>
      <c r="M1633" s="259" t="e">
        <f>IF(K1633="nio",0,IF(K1633&gt;0,K1633*I1633/O1633,0))*VLOOKUP(B1633,'2-Kosten per locatie'!$A$14:$C$21,3,FALSE)</f>
        <v>#DIV/0!</v>
      </c>
      <c r="N1633" s="259">
        <f>IF(L1633&gt;0,L1633*I1633/P1633,0)*VLOOKUP(B1633,'2-Kosten per locatie'!$A$14:$C$21,3,FALSE)</f>
        <v>0</v>
      </c>
      <c r="O1633" s="332">
        <f>IF(K1633="nio",0,IF(K1633&gt;0,VLOOKUP(G1633,'3-Productie normen'!A:L,VLOOKUP(K1633,'3-Productie normen'!$B$34:$C$41,2,FALSE),FALSE)))</f>
        <v>0</v>
      </c>
      <c r="P1633" s="332">
        <f t="shared" si="77"/>
        <v>0</v>
      </c>
      <c r="Q1633" s="333"/>
      <c r="S1633" s="334">
        <f t="shared" si="75"/>
        <v>3215.9999999999995</v>
      </c>
    </row>
    <row r="1634" spans="1:19" ht="14.1" customHeight="1">
      <c r="A1634" s="74">
        <v>1634</v>
      </c>
      <c r="B1634" s="300" t="s">
        <v>35</v>
      </c>
      <c r="C1634" s="300" t="s">
        <v>1381</v>
      </c>
      <c r="D1634" s="86"/>
      <c r="E1634" s="256" t="s">
        <v>1743</v>
      </c>
      <c r="F1634" s="86" t="s">
        <v>112</v>
      </c>
      <c r="G1634" s="86" t="s">
        <v>58</v>
      </c>
      <c r="H1634" s="70" t="s">
        <v>113</v>
      </c>
      <c r="I1634" s="249">
        <v>11.94</v>
      </c>
      <c r="J1634" s="331">
        <f t="shared" si="76"/>
        <v>200</v>
      </c>
      <c r="K1634" s="260">
        <v>200</v>
      </c>
      <c r="L1634" s="260"/>
      <c r="M1634" s="259" t="e">
        <f>IF(K1634="nio",0,IF(K1634&gt;0,K1634*I1634/O1634,0))*VLOOKUP(B1634,'2-Kosten per locatie'!$A$14:$C$21,3,FALSE)</f>
        <v>#DIV/0!</v>
      </c>
      <c r="N1634" s="259">
        <f>IF(L1634&gt;0,L1634*I1634/P1634,0)*VLOOKUP(B1634,'2-Kosten per locatie'!$A$14:$C$21,3,FALSE)</f>
        <v>0</v>
      </c>
      <c r="O1634" s="332">
        <f>IF(K1634="nio",0,IF(K1634&gt;0,VLOOKUP(G1634,'3-Productie normen'!A:L,VLOOKUP(K1634,'3-Productie normen'!$B$34:$C$41,2,FALSE),FALSE)))</f>
        <v>0</v>
      </c>
      <c r="P1634" s="332">
        <f t="shared" si="77"/>
        <v>0</v>
      </c>
      <c r="Q1634" s="333"/>
      <c r="S1634" s="334">
        <f t="shared" si="75"/>
        <v>2388</v>
      </c>
    </row>
    <row r="1635" spans="1:19" ht="14.1" customHeight="1">
      <c r="A1635" s="74">
        <v>1635</v>
      </c>
      <c r="B1635" s="300" t="s">
        <v>35</v>
      </c>
      <c r="C1635" s="300" t="s">
        <v>1381</v>
      </c>
      <c r="D1635" s="86"/>
      <c r="E1635" s="256" t="s">
        <v>1744</v>
      </c>
      <c r="F1635" s="86" t="s">
        <v>1745</v>
      </c>
      <c r="G1635" s="86" t="s">
        <v>73</v>
      </c>
      <c r="H1635" s="70" t="s">
        <v>113</v>
      </c>
      <c r="I1635" s="249">
        <v>73.12</v>
      </c>
      <c r="J1635" s="331">
        <f t="shared" si="76"/>
        <v>200</v>
      </c>
      <c r="K1635" s="260">
        <v>200</v>
      </c>
      <c r="L1635" s="260"/>
      <c r="M1635" s="259" t="e">
        <f>IF(K1635="nio",0,IF(K1635&gt;0,K1635*I1635/O1635,0))*VLOOKUP(B1635,'2-Kosten per locatie'!$A$14:$C$21,3,FALSE)</f>
        <v>#DIV/0!</v>
      </c>
      <c r="N1635" s="259">
        <f>IF(L1635&gt;0,L1635*I1635/P1635,0)*VLOOKUP(B1635,'2-Kosten per locatie'!$A$14:$C$21,3,FALSE)</f>
        <v>0</v>
      </c>
      <c r="O1635" s="332">
        <f>IF(K1635="nio",0,IF(K1635&gt;0,VLOOKUP(G1635,'3-Productie normen'!A:L,VLOOKUP(K1635,'3-Productie normen'!$B$34:$C$41,2,FALSE),FALSE)))</f>
        <v>0</v>
      </c>
      <c r="P1635" s="332">
        <f t="shared" si="77"/>
        <v>0</v>
      </c>
      <c r="Q1635" s="333"/>
      <c r="S1635" s="334">
        <f t="shared" si="75"/>
        <v>14624</v>
      </c>
    </row>
    <row r="1636" spans="1:19" ht="14.1" customHeight="1">
      <c r="A1636" s="74">
        <v>1636</v>
      </c>
      <c r="B1636" s="300" t="s">
        <v>35</v>
      </c>
      <c r="C1636" s="300" t="s">
        <v>1381</v>
      </c>
      <c r="D1636" s="86"/>
      <c r="E1636" s="256" t="s">
        <v>1746</v>
      </c>
      <c r="F1636" s="86" t="s">
        <v>262</v>
      </c>
      <c r="G1636" s="86" t="s">
        <v>75</v>
      </c>
      <c r="H1636" s="86" t="s">
        <v>263</v>
      </c>
      <c r="I1636" s="249">
        <v>241.4</v>
      </c>
      <c r="J1636" s="331">
        <f t="shared" si="76"/>
        <v>0</v>
      </c>
      <c r="K1636" s="260" t="s">
        <v>120</v>
      </c>
      <c r="L1636" s="260"/>
      <c r="M1636" s="259">
        <f>IF(K1636="nio",0,IF(K1636&gt;0,K1636*I1636/O1636,0))*VLOOKUP(B1636,'2-Kosten per locatie'!$A$14:$C$21,3,FALSE)</f>
        <v>0</v>
      </c>
      <c r="N1636" s="259">
        <f>IF(L1636&gt;0,L1636*I1636/P1636,0)*VLOOKUP(B1636,'2-Kosten per locatie'!$A$14:$C$21,3,FALSE)</f>
        <v>0</v>
      </c>
      <c r="O1636" s="332">
        <f>IF(K1636="nio",0,IF(K1636&gt;0,VLOOKUP(G1636,'3-Productie normen'!A:L,VLOOKUP(K1636,'3-Productie normen'!$B$34:$C$41,2,FALSE),FALSE)))</f>
        <v>0</v>
      </c>
      <c r="P1636" s="332">
        <f t="shared" si="77"/>
        <v>0</v>
      </c>
      <c r="Q1636" s="333"/>
      <c r="S1636" s="334">
        <f t="shared" si="75"/>
        <v>0</v>
      </c>
    </row>
    <row r="1637" spans="1:19" ht="14.1" customHeight="1">
      <c r="A1637" s="74">
        <v>1637</v>
      </c>
      <c r="B1637" s="300" t="s">
        <v>35</v>
      </c>
      <c r="C1637" s="300" t="s">
        <v>1381</v>
      </c>
      <c r="D1637" s="86"/>
      <c r="E1637" s="256" t="s">
        <v>1747</v>
      </c>
      <c r="F1637" s="86" t="s">
        <v>1686</v>
      </c>
      <c r="G1637" s="86" t="s">
        <v>58</v>
      </c>
      <c r="H1637" s="70" t="s">
        <v>113</v>
      </c>
      <c r="I1637" s="249">
        <v>26.67</v>
      </c>
      <c r="J1637" s="331">
        <f t="shared" si="76"/>
        <v>200</v>
      </c>
      <c r="K1637" s="260">
        <v>200</v>
      </c>
      <c r="L1637" s="260"/>
      <c r="M1637" s="259" t="e">
        <f>IF(K1637="nio",0,IF(K1637&gt;0,K1637*I1637/O1637,0))*VLOOKUP(B1637,'2-Kosten per locatie'!$A$14:$C$21,3,FALSE)</f>
        <v>#DIV/0!</v>
      </c>
      <c r="N1637" s="259">
        <f>IF(L1637&gt;0,L1637*I1637/P1637,0)*VLOOKUP(B1637,'2-Kosten per locatie'!$A$14:$C$21,3,FALSE)</f>
        <v>0</v>
      </c>
      <c r="O1637" s="332">
        <f>IF(K1637="nio",0,IF(K1637&gt;0,VLOOKUP(G1637,'3-Productie normen'!A:L,VLOOKUP(K1637,'3-Productie normen'!$B$34:$C$41,2,FALSE),FALSE)))</f>
        <v>0</v>
      </c>
      <c r="P1637" s="332">
        <f t="shared" si="77"/>
        <v>0</v>
      </c>
      <c r="Q1637" s="333"/>
      <c r="S1637" s="334">
        <f t="shared" si="75"/>
        <v>5334</v>
      </c>
    </row>
    <row r="1638" spans="1:19" ht="14.1" customHeight="1">
      <c r="A1638" s="74">
        <v>1638</v>
      </c>
      <c r="B1638" s="300" t="s">
        <v>35</v>
      </c>
      <c r="C1638" s="300" t="s">
        <v>1381</v>
      </c>
      <c r="D1638" s="86"/>
      <c r="E1638" s="256" t="s">
        <v>1748</v>
      </c>
      <c r="F1638" s="86" t="s">
        <v>1418</v>
      </c>
      <c r="G1638" s="86" t="s">
        <v>61</v>
      </c>
      <c r="H1638" s="86" t="s">
        <v>145</v>
      </c>
      <c r="I1638" s="249">
        <v>17.850000000000001</v>
      </c>
      <c r="J1638" s="331">
        <f t="shared" si="76"/>
        <v>400</v>
      </c>
      <c r="K1638" s="260">
        <v>200</v>
      </c>
      <c r="L1638" s="260">
        <v>200</v>
      </c>
      <c r="M1638" s="259" t="e">
        <f>IF(K1638="nio",0,IF(K1638&gt;0,K1638*I1638/O1638,0))*VLOOKUP(B1638,'2-Kosten per locatie'!$A$14:$C$21,3,FALSE)</f>
        <v>#DIV/0!</v>
      </c>
      <c r="N1638" s="259" t="e">
        <f>IF(L1638&gt;0,L1638*I1638/P1638,0)*VLOOKUP(B1638,'2-Kosten per locatie'!$A$14:$C$21,3,FALSE)</f>
        <v>#DIV/0!</v>
      </c>
      <c r="O1638" s="332">
        <f>IF(K1638="nio",0,IF(K1638&gt;0,VLOOKUP(G1638,'3-Productie normen'!A:L,VLOOKUP(K1638,'3-Productie normen'!$B$34:$C$41,2,FALSE),FALSE)))</f>
        <v>0</v>
      </c>
      <c r="P1638" s="332">
        <f t="shared" si="77"/>
        <v>0</v>
      </c>
      <c r="Q1638" s="333"/>
      <c r="S1638" s="334">
        <f t="shared" ref="S1638:S1701" si="78">J1638*I1638</f>
        <v>7140.0000000000009</v>
      </c>
    </row>
    <row r="1639" spans="1:19" ht="14.1" customHeight="1">
      <c r="A1639" s="74">
        <v>1639</v>
      </c>
      <c r="B1639" s="300" t="s">
        <v>35</v>
      </c>
      <c r="C1639" s="300" t="s">
        <v>1381</v>
      </c>
      <c r="D1639" s="86"/>
      <c r="E1639" s="256" t="s">
        <v>1749</v>
      </c>
      <c r="F1639" s="86" t="s">
        <v>1500</v>
      </c>
      <c r="G1639" s="86" t="s">
        <v>74</v>
      </c>
      <c r="H1639" s="70" t="s">
        <v>113</v>
      </c>
      <c r="I1639" s="249">
        <v>1.55</v>
      </c>
      <c r="J1639" s="331">
        <f t="shared" si="76"/>
        <v>0</v>
      </c>
      <c r="K1639" s="260" t="s">
        <v>120</v>
      </c>
      <c r="L1639" s="260"/>
      <c r="M1639" s="259">
        <f>IF(K1639="nio",0,IF(K1639&gt;0,K1639*I1639/O1639,0))*VLOOKUP(B1639,'2-Kosten per locatie'!$A$14:$C$21,3,FALSE)</f>
        <v>0</v>
      </c>
      <c r="N1639" s="259">
        <f>IF(L1639&gt;0,L1639*I1639/P1639,0)*VLOOKUP(B1639,'2-Kosten per locatie'!$A$14:$C$21,3,FALSE)</f>
        <v>0</v>
      </c>
      <c r="O1639" s="332">
        <f>IF(K1639="nio",0,IF(K1639&gt;0,VLOOKUP(G1639,'3-Productie normen'!A:L,VLOOKUP(K1639,'3-Productie normen'!$B$34:$C$41,2,FALSE),FALSE)))</f>
        <v>0</v>
      </c>
      <c r="P1639" s="332">
        <f t="shared" si="77"/>
        <v>0</v>
      </c>
      <c r="Q1639" s="333"/>
      <c r="S1639" s="334">
        <f t="shared" si="78"/>
        <v>0</v>
      </c>
    </row>
    <row r="1640" spans="1:19" ht="14.1" customHeight="1">
      <c r="A1640" s="74">
        <v>1640</v>
      </c>
      <c r="B1640" s="300" t="s">
        <v>35</v>
      </c>
      <c r="C1640" s="300" t="s">
        <v>1381</v>
      </c>
      <c r="D1640" s="86"/>
      <c r="E1640" s="256" t="s">
        <v>1750</v>
      </c>
      <c r="F1640" s="86" t="s">
        <v>112</v>
      </c>
      <c r="G1640" s="86" t="s">
        <v>58</v>
      </c>
      <c r="H1640" s="70" t="s">
        <v>113</v>
      </c>
      <c r="I1640" s="249">
        <v>15.39</v>
      </c>
      <c r="J1640" s="331">
        <f t="shared" si="76"/>
        <v>200</v>
      </c>
      <c r="K1640" s="260">
        <v>200</v>
      </c>
      <c r="L1640" s="260"/>
      <c r="M1640" s="259" t="e">
        <f>IF(K1640="nio",0,IF(K1640&gt;0,K1640*I1640/O1640,0))*VLOOKUP(B1640,'2-Kosten per locatie'!$A$14:$C$21,3,FALSE)</f>
        <v>#DIV/0!</v>
      </c>
      <c r="N1640" s="259">
        <f>IF(L1640&gt;0,L1640*I1640/P1640,0)*VLOOKUP(B1640,'2-Kosten per locatie'!$A$14:$C$21,3,FALSE)</f>
        <v>0</v>
      </c>
      <c r="O1640" s="332">
        <f>IF(K1640="nio",0,IF(K1640&gt;0,VLOOKUP(G1640,'3-Productie normen'!A:L,VLOOKUP(K1640,'3-Productie normen'!$B$34:$C$41,2,FALSE),FALSE)))</f>
        <v>0</v>
      </c>
      <c r="P1640" s="332">
        <f t="shared" si="77"/>
        <v>0</v>
      </c>
      <c r="Q1640" s="333"/>
      <c r="S1640" s="334">
        <f t="shared" si="78"/>
        <v>3078</v>
      </c>
    </row>
    <row r="1641" spans="1:19" ht="14.1" customHeight="1">
      <c r="A1641" s="74">
        <v>1641</v>
      </c>
      <c r="B1641" s="300" t="s">
        <v>35</v>
      </c>
      <c r="C1641" s="300" t="s">
        <v>1381</v>
      </c>
      <c r="D1641" s="86"/>
      <c r="E1641" s="256" t="s">
        <v>1751</v>
      </c>
      <c r="F1641" s="86" t="s">
        <v>122</v>
      </c>
      <c r="G1641" s="86" t="s">
        <v>59</v>
      </c>
      <c r="H1641" s="70" t="s">
        <v>113</v>
      </c>
      <c r="I1641" s="249">
        <v>108.65</v>
      </c>
      <c r="J1641" s="331">
        <f t="shared" si="76"/>
        <v>200</v>
      </c>
      <c r="K1641" s="260">
        <v>200</v>
      </c>
      <c r="L1641" s="260"/>
      <c r="M1641" s="259" t="e">
        <f>IF(K1641="nio",0,IF(K1641&gt;0,K1641*I1641/O1641,0))*VLOOKUP(B1641,'2-Kosten per locatie'!$A$14:$C$21,3,FALSE)</f>
        <v>#DIV/0!</v>
      </c>
      <c r="N1641" s="259">
        <f>IF(L1641&gt;0,L1641*I1641/P1641,0)*VLOOKUP(B1641,'2-Kosten per locatie'!$A$14:$C$21,3,FALSE)</f>
        <v>0</v>
      </c>
      <c r="O1641" s="332">
        <f>IF(K1641="nio",0,IF(K1641&gt;0,VLOOKUP(G1641,'3-Productie normen'!A:L,VLOOKUP(K1641,'3-Productie normen'!$B$34:$C$41,2,FALSE),FALSE)))</f>
        <v>0</v>
      </c>
      <c r="P1641" s="332">
        <f t="shared" si="77"/>
        <v>0</v>
      </c>
      <c r="Q1641" s="333"/>
      <c r="S1641" s="334">
        <f t="shared" si="78"/>
        <v>21730</v>
      </c>
    </row>
    <row r="1642" spans="1:19" ht="14.1" customHeight="1">
      <c r="A1642" s="74">
        <v>1642</v>
      </c>
      <c r="B1642" s="300" t="s">
        <v>35</v>
      </c>
      <c r="C1642" s="300" t="s">
        <v>1381</v>
      </c>
      <c r="D1642" s="86"/>
      <c r="E1642" s="256" t="s">
        <v>1752</v>
      </c>
      <c r="F1642" s="86" t="s">
        <v>267</v>
      </c>
      <c r="G1642" s="86" t="s">
        <v>76</v>
      </c>
      <c r="H1642" s="70" t="s">
        <v>113</v>
      </c>
      <c r="I1642" s="249">
        <v>19.989999999999998</v>
      </c>
      <c r="J1642" s="331">
        <f t="shared" si="76"/>
        <v>0</v>
      </c>
      <c r="K1642" s="260" t="s">
        <v>120</v>
      </c>
      <c r="L1642" s="260"/>
      <c r="M1642" s="259">
        <f>IF(K1642="nio",0,IF(K1642&gt;0,K1642*I1642/O1642,0))*VLOOKUP(B1642,'2-Kosten per locatie'!$A$14:$C$21,3,FALSE)</f>
        <v>0</v>
      </c>
      <c r="N1642" s="259">
        <f>IF(L1642&gt;0,L1642*I1642/P1642,0)*VLOOKUP(B1642,'2-Kosten per locatie'!$A$14:$C$21,3,FALSE)</f>
        <v>0</v>
      </c>
      <c r="O1642" s="332">
        <f>IF(K1642="nio",0,IF(K1642&gt;0,VLOOKUP(G1642,'3-Productie normen'!A:L,VLOOKUP(K1642,'3-Productie normen'!$B$34:$C$41,2,FALSE),FALSE)))</f>
        <v>0</v>
      </c>
      <c r="P1642" s="332">
        <f t="shared" si="77"/>
        <v>0</v>
      </c>
      <c r="Q1642" s="333"/>
      <c r="S1642" s="334">
        <f t="shared" si="78"/>
        <v>0</v>
      </c>
    </row>
    <row r="1643" spans="1:19" ht="14.1" customHeight="1">
      <c r="A1643" s="74">
        <v>1643</v>
      </c>
      <c r="B1643" s="300" t="s">
        <v>35</v>
      </c>
      <c r="C1643" s="300" t="s">
        <v>1381</v>
      </c>
      <c r="D1643" s="86"/>
      <c r="E1643" s="256" t="s">
        <v>1753</v>
      </c>
      <c r="F1643" s="86" t="s">
        <v>126</v>
      </c>
      <c r="G1643" s="86" t="s">
        <v>69</v>
      </c>
      <c r="H1643" s="86" t="s">
        <v>110</v>
      </c>
      <c r="I1643" s="249">
        <v>26.3</v>
      </c>
      <c r="J1643" s="331">
        <f t="shared" si="76"/>
        <v>200</v>
      </c>
      <c r="K1643" s="260">
        <v>200</v>
      </c>
      <c r="L1643" s="260"/>
      <c r="M1643" s="259" t="e">
        <f>IF(K1643="nio",0,IF(K1643&gt;0,K1643*I1643/O1643,0))*VLOOKUP(B1643,'2-Kosten per locatie'!$A$14:$C$21,3,FALSE)</f>
        <v>#DIV/0!</v>
      </c>
      <c r="N1643" s="259">
        <f>IF(L1643&gt;0,L1643*I1643/P1643,0)*VLOOKUP(B1643,'2-Kosten per locatie'!$A$14:$C$21,3,FALSE)</f>
        <v>0</v>
      </c>
      <c r="O1643" s="332">
        <f>IF(K1643="nio",0,IF(K1643&gt;0,VLOOKUP(G1643,'3-Productie normen'!A:L,VLOOKUP(K1643,'3-Productie normen'!$B$34:$C$41,2,FALSE),FALSE)))</f>
        <v>0</v>
      </c>
      <c r="P1643" s="332">
        <f t="shared" si="77"/>
        <v>0</v>
      </c>
      <c r="Q1643" s="333"/>
      <c r="S1643" s="334">
        <f t="shared" si="78"/>
        <v>5260</v>
      </c>
    </row>
    <row r="1644" spans="1:19" ht="14.1" customHeight="1">
      <c r="A1644" s="74">
        <v>1644</v>
      </c>
      <c r="B1644" s="300" t="s">
        <v>35</v>
      </c>
      <c r="C1644" s="300" t="s">
        <v>1381</v>
      </c>
      <c r="D1644" s="86"/>
      <c r="E1644" s="256" t="s">
        <v>1754</v>
      </c>
      <c r="F1644" s="86" t="s">
        <v>126</v>
      </c>
      <c r="G1644" s="86" t="s">
        <v>69</v>
      </c>
      <c r="H1644" s="86" t="s">
        <v>110</v>
      </c>
      <c r="I1644" s="249">
        <v>27.77</v>
      </c>
      <c r="J1644" s="331">
        <f t="shared" si="76"/>
        <v>200</v>
      </c>
      <c r="K1644" s="260">
        <v>200</v>
      </c>
      <c r="L1644" s="260"/>
      <c r="M1644" s="259" t="e">
        <f>IF(K1644="nio",0,IF(K1644&gt;0,K1644*I1644/O1644,0))*VLOOKUP(B1644,'2-Kosten per locatie'!$A$14:$C$21,3,FALSE)</f>
        <v>#DIV/0!</v>
      </c>
      <c r="N1644" s="259">
        <f>IF(L1644&gt;0,L1644*I1644/P1644,0)*VLOOKUP(B1644,'2-Kosten per locatie'!$A$14:$C$21,3,FALSE)</f>
        <v>0</v>
      </c>
      <c r="O1644" s="332">
        <f>IF(K1644="nio",0,IF(K1644&gt;0,VLOOKUP(G1644,'3-Productie normen'!A:L,VLOOKUP(K1644,'3-Productie normen'!$B$34:$C$41,2,FALSE),FALSE)))</f>
        <v>0</v>
      </c>
      <c r="P1644" s="332">
        <f t="shared" si="77"/>
        <v>0</v>
      </c>
      <c r="Q1644" s="333"/>
      <c r="S1644" s="334">
        <f t="shared" si="78"/>
        <v>5554</v>
      </c>
    </row>
    <row r="1645" spans="1:19" ht="14.1" customHeight="1">
      <c r="A1645" s="74">
        <v>1645</v>
      </c>
      <c r="B1645" s="300" t="s">
        <v>35</v>
      </c>
      <c r="C1645" s="300" t="s">
        <v>1381</v>
      </c>
      <c r="D1645" s="86"/>
      <c r="E1645" s="256" t="s">
        <v>1755</v>
      </c>
      <c r="F1645" s="86" t="s">
        <v>126</v>
      </c>
      <c r="G1645" s="86" t="s">
        <v>69</v>
      </c>
      <c r="H1645" s="86" t="s">
        <v>110</v>
      </c>
      <c r="I1645" s="249">
        <v>46.26</v>
      </c>
      <c r="J1645" s="331">
        <f t="shared" si="76"/>
        <v>200</v>
      </c>
      <c r="K1645" s="260">
        <v>200</v>
      </c>
      <c r="L1645" s="260"/>
      <c r="M1645" s="259" t="e">
        <f>IF(K1645="nio",0,IF(K1645&gt;0,K1645*I1645/O1645,0))*VLOOKUP(B1645,'2-Kosten per locatie'!$A$14:$C$21,3,FALSE)</f>
        <v>#DIV/0!</v>
      </c>
      <c r="N1645" s="259">
        <f>IF(L1645&gt;0,L1645*I1645/P1645,0)*VLOOKUP(B1645,'2-Kosten per locatie'!$A$14:$C$21,3,FALSE)</f>
        <v>0</v>
      </c>
      <c r="O1645" s="332">
        <f>IF(K1645="nio",0,IF(K1645&gt;0,VLOOKUP(G1645,'3-Productie normen'!A:L,VLOOKUP(K1645,'3-Productie normen'!$B$34:$C$41,2,FALSE),FALSE)))</f>
        <v>0</v>
      </c>
      <c r="P1645" s="332">
        <f t="shared" si="77"/>
        <v>0</v>
      </c>
      <c r="Q1645" s="333"/>
      <c r="S1645" s="334">
        <f t="shared" si="78"/>
        <v>9252</v>
      </c>
    </row>
    <row r="1646" spans="1:19" ht="14.1" customHeight="1">
      <c r="A1646" s="74">
        <v>1646</v>
      </c>
      <c r="B1646" s="300" t="s">
        <v>35</v>
      </c>
      <c r="C1646" s="300" t="s">
        <v>1381</v>
      </c>
      <c r="D1646" s="86"/>
      <c r="E1646" s="256" t="s">
        <v>1756</v>
      </c>
      <c r="F1646" s="86" t="s">
        <v>112</v>
      </c>
      <c r="G1646" s="86" t="s">
        <v>58</v>
      </c>
      <c r="H1646" s="70" t="s">
        <v>113</v>
      </c>
      <c r="I1646" s="249">
        <v>14.82</v>
      </c>
      <c r="J1646" s="331">
        <f t="shared" si="76"/>
        <v>200</v>
      </c>
      <c r="K1646" s="260">
        <v>200</v>
      </c>
      <c r="L1646" s="260"/>
      <c r="M1646" s="259" t="e">
        <f>IF(K1646="nio",0,IF(K1646&gt;0,K1646*I1646/O1646,0))*VLOOKUP(B1646,'2-Kosten per locatie'!$A$14:$C$21,3,FALSE)</f>
        <v>#DIV/0!</v>
      </c>
      <c r="N1646" s="259">
        <f>IF(L1646&gt;0,L1646*I1646/P1646,0)*VLOOKUP(B1646,'2-Kosten per locatie'!$A$14:$C$21,3,FALSE)</f>
        <v>0</v>
      </c>
      <c r="O1646" s="332">
        <f>IF(K1646="nio",0,IF(K1646&gt;0,VLOOKUP(G1646,'3-Productie normen'!A:L,VLOOKUP(K1646,'3-Productie normen'!$B$34:$C$41,2,FALSE),FALSE)))</f>
        <v>0</v>
      </c>
      <c r="P1646" s="332">
        <f t="shared" si="77"/>
        <v>0</v>
      </c>
      <c r="Q1646" s="333"/>
      <c r="S1646" s="334">
        <f t="shared" si="78"/>
        <v>2964</v>
      </c>
    </row>
    <row r="1647" spans="1:19" ht="14.1" customHeight="1">
      <c r="A1647" s="74">
        <v>1647</v>
      </c>
      <c r="B1647" s="300" t="s">
        <v>35</v>
      </c>
      <c r="C1647" s="300" t="s">
        <v>1381</v>
      </c>
      <c r="D1647" s="86"/>
      <c r="E1647" s="256" t="s">
        <v>1757</v>
      </c>
      <c r="F1647" s="86" t="s">
        <v>888</v>
      </c>
      <c r="G1647" s="86" t="s">
        <v>70</v>
      </c>
      <c r="H1647" s="86" t="s">
        <v>110</v>
      </c>
      <c r="I1647" s="249">
        <v>15.27</v>
      </c>
      <c r="J1647" s="331">
        <f t="shared" si="76"/>
        <v>200</v>
      </c>
      <c r="K1647" s="260">
        <v>200</v>
      </c>
      <c r="L1647" s="260"/>
      <c r="M1647" s="259" t="e">
        <f>IF(K1647="nio",0,IF(K1647&gt;0,K1647*I1647/O1647,0))*VLOOKUP(B1647,'2-Kosten per locatie'!$A$14:$C$21,3,FALSE)</f>
        <v>#DIV/0!</v>
      </c>
      <c r="N1647" s="259">
        <f>IF(L1647&gt;0,L1647*I1647/P1647,0)*VLOOKUP(B1647,'2-Kosten per locatie'!$A$14:$C$21,3,FALSE)</f>
        <v>0</v>
      </c>
      <c r="O1647" s="332">
        <f>IF(K1647="nio",0,IF(K1647&gt;0,VLOOKUP(G1647,'3-Productie normen'!A:L,VLOOKUP(K1647,'3-Productie normen'!$B$34:$C$41,2,FALSE),FALSE)))</f>
        <v>0</v>
      </c>
      <c r="P1647" s="332">
        <f t="shared" si="77"/>
        <v>0</v>
      </c>
      <c r="Q1647" s="333"/>
      <c r="S1647" s="334">
        <f t="shared" si="78"/>
        <v>3054</v>
      </c>
    </row>
    <row r="1648" spans="1:19" ht="14.1" customHeight="1">
      <c r="A1648" s="74">
        <v>1648</v>
      </c>
      <c r="B1648" s="300" t="s">
        <v>35</v>
      </c>
      <c r="C1648" s="300" t="s">
        <v>1381</v>
      </c>
      <c r="D1648" s="86"/>
      <c r="E1648" s="256" t="s">
        <v>1758</v>
      </c>
      <c r="F1648" s="86" t="s">
        <v>126</v>
      </c>
      <c r="G1648" s="86" t="s">
        <v>69</v>
      </c>
      <c r="H1648" s="86" t="s">
        <v>110</v>
      </c>
      <c r="I1648" s="249">
        <v>49.05</v>
      </c>
      <c r="J1648" s="331">
        <f t="shared" si="76"/>
        <v>200</v>
      </c>
      <c r="K1648" s="260">
        <v>200</v>
      </c>
      <c r="L1648" s="260"/>
      <c r="M1648" s="259" t="e">
        <f>IF(K1648="nio",0,IF(K1648&gt;0,K1648*I1648/O1648,0))*VLOOKUP(B1648,'2-Kosten per locatie'!$A$14:$C$21,3,FALSE)</f>
        <v>#DIV/0!</v>
      </c>
      <c r="N1648" s="259">
        <f>IF(L1648&gt;0,L1648*I1648/P1648,0)*VLOOKUP(B1648,'2-Kosten per locatie'!$A$14:$C$21,3,FALSE)</f>
        <v>0</v>
      </c>
      <c r="O1648" s="332">
        <f>IF(K1648="nio",0,IF(K1648&gt;0,VLOOKUP(G1648,'3-Productie normen'!A:L,VLOOKUP(K1648,'3-Productie normen'!$B$34:$C$41,2,FALSE),FALSE)))</f>
        <v>0</v>
      </c>
      <c r="P1648" s="332">
        <f t="shared" si="77"/>
        <v>0</v>
      </c>
      <c r="Q1648" s="333"/>
      <c r="S1648" s="334">
        <f t="shared" si="78"/>
        <v>9810</v>
      </c>
    </row>
    <row r="1649" spans="1:19" ht="14.1" customHeight="1">
      <c r="A1649" s="74">
        <v>1649</v>
      </c>
      <c r="B1649" s="300" t="s">
        <v>35</v>
      </c>
      <c r="C1649" s="300" t="s">
        <v>1381</v>
      </c>
      <c r="D1649" s="86"/>
      <c r="E1649" s="256" t="s">
        <v>1759</v>
      </c>
      <c r="F1649" s="86" t="s">
        <v>267</v>
      </c>
      <c r="G1649" s="86" t="s">
        <v>76</v>
      </c>
      <c r="H1649" s="70" t="s">
        <v>113</v>
      </c>
      <c r="I1649" s="249">
        <v>11.18</v>
      </c>
      <c r="J1649" s="331">
        <f t="shared" si="76"/>
        <v>0</v>
      </c>
      <c r="K1649" s="260" t="s">
        <v>120</v>
      </c>
      <c r="L1649" s="260"/>
      <c r="M1649" s="259">
        <f>IF(K1649="nio",0,IF(K1649&gt;0,K1649*I1649/O1649,0))*VLOOKUP(B1649,'2-Kosten per locatie'!$A$14:$C$21,3,FALSE)</f>
        <v>0</v>
      </c>
      <c r="N1649" s="259">
        <f>IF(L1649&gt;0,L1649*I1649/P1649,0)*VLOOKUP(B1649,'2-Kosten per locatie'!$A$14:$C$21,3,FALSE)</f>
        <v>0</v>
      </c>
      <c r="O1649" s="332">
        <f>IF(K1649="nio",0,IF(K1649&gt;0,VLOOKUP(G1649,'3-Productie normen'!A:L,VLOOKUP(K1649,'3-Productie normen'!$B$34:$C$41,2,FALSE),FALSE)))</f>
        <v>0</v>
      </c>
      <c r="P1649" s="332">
        <f t="shared" si="77"/>
        <v>0</v>
      </c>
      <c r="Q1649" s="333"/>
      <c r="S1649" s="334">
        <f t="shared" si="78"/>
        <v>0</v>
      </c>
    </row>
    <row r="1650" spans="1:19" ht="14.1" customHeight="1">
      <c r="A1650" s="74">
        <v>1650</v>
      </c>
      <c r="B1650" s="300" t="s">
        <v>35</v>
      </c>
      <c r="C1650" s="300" t="s">
        <v>1381</v>
      </c>
      <c r="D1650" s="86"/>
      <c r="E1650" s="256" t="s">
        <v>1760</v>
      </c>
      <c r="F1650" s="86" t="s">
        <v>126</v>
      </c>
      <c r="G1650" s="86" t="s">
        <v>69</v>
      </c>
      <c r="H1650" s="86" t="s">
        <v>110</v>
      </c>
      <c r="I1650" s="249">
        <v>40.67</v>
      </c>
      <c r="J1650" s="331">
        <f t="shared" si="76"/>
        <v>200</v>
      </c>
      <c r="K1650" s="260">
        <v>200</v>
      </c>
      <c r="L1650" s="260"/>
      <c r="M1650" s="259" t="e">
        <f>IF(K1650="nio",0,IF(K1650&gt;0,K1650*I1650/O1650,0))*VLOOKUP(B1650,'2-Kosten per locatie'!$A$14:$C$21,3,FALSE)</f>
        <v>#DIV/0!</v>
      </c>
      <c r="N1650" s="259">
        <f>IF(L1650&gt;0,L1650*I1650/P1650,0)*VLOOKUP(B1650,'2-Kosten per locatie'!$A$14:$C$21,3,FALSE)</f>
        <v>0</v>
      </c>
      <c r="O1650" s="332">
        <f>IF(K1650="nio",0,IF(K1650&gt;0,VLOOKUP(G1650,'3-Productie normen'!A:L,VLOOKUP(K1650,'3-Productie normen'!$B$34:$C$41,2,FALSE),FALSE)))</f>
        <v>0</v>
      </c>
      <c r="P1650" s="332">
        <f t="shared" si="77"/>
        <v>0</v>
      </c>
      <c r="Q1650" s="333"/>
      <c r="S1650" s="334">
        <f t="shared" si="78"/>
        <v>8134</v>
      </c>
    </row>
    <row r="1651" spans="1:19" ht="14.1" customHeight="1">
      <c r="A1651" s="74">
        <v>1651</v>
      </c>
      <c r="B1651" s="300" t="s">
        <v>35</v>
      </c>
      <c r="C1651" s="300" t="s">
        <v>1381</v>
      </c>
      <c r="D1651" s="86"/>
      <c r="E1651" s="256" t="s">
        <v>1761</v>
      </c>
      <c r="F1651" s="86" t="s">
        <v>1418</v>
      </c>
      <c r="G1651" s="86" t="s">
        <v>61</v>
      </c>
      <c r="H1651" s="86" t="s">
        <v>145</v>
      </c>
      <c r="I1651" s="249">
        <v>15.87</v>
      </c>
      <c r="J1651" s="331">
        <f t="shared" si="76"/>
        <v>400</v>
      </c>
      <c r="K1651" s="260">
        <v>200</v>
      </c>
      <c r="L1651" s="260">
        <v>200</v>
      </c>
      <c r="M1651" s="259" t="e">
        <f>IF(K1651="nio",0,IF(K1651&gt;0,K1651*I1651/O1651,0))*VLOOKUP(B1651,'2-Kosten per locatie'!$A$14:$C$21,3,FALSE)</f>
        <v>#DIV/0!</v>
      </c>
      <c r="N1651" s="259" t="e">
        <f>IF(L1651&gt;0,L1651*I1651/P1651,0)*VLOOKUP(B1651,'2-Kosten per locatie'!$A$14:$C$21,3,FALSE)</f>
        <v>#DIV/0!</v>
      </c>
      <c r="O1651" s="332">
        <f>IF(K1651="nio",0,IF(K1651&gt;0,VLOOKUP(G1651,'3-Productie normen'!A:L,VLOOKUP(K1651,'3-Productie normen'!$B$34:$C$41,2,FALSE),FALSE)))</f>
        <v>0</v>
      </c>
      <c r="P1651" s="332">
        <f t="shared" si="77"/>
        <v>0</v>
      </c>
      <c r="Q1651" s="333"/>
      <c r="S1651" s="334">
        <f t="shared" si="78"/>
        <v>6348</v>
      </c>
    </row>
    <row r="1652" spans="1:19" ht="14.1" customHeight="1">
      <c r="A1652" s="74">
        <v>1652</v>
      </c>
      <c r="B1652" s="300" t="s">
        <v>35</v>
      </c>
      <c r="C1652" s="300" t="s">
        <v>1381</v>
      </c>
      <c r="D1652" s="86"/>
      <c r="E1652" s="256" t="s">
        <v>1762</v>
      </c>
      <c r="F1652" s="86" t="s">
        <v>1114</v>
      </c>
      <c r="G1652" s="86" t="s">
        <v>61</v>
      </c>
      <c r="H1652" s="86" t="s">
        <v>145</v>
      </c>
      <c r="I1652" s="249">
        <v>3.63</v>
      </c>
      <c r="J1652" s="331">
        <f t="shared" si="76"/>
        <v>400</v>
      </c>
      <c r="K1652" s="260">
        <v>200</v>
      </c>
      <c r="L1652" s="260">
        <v>200</v>
      </c>
      <c r="M1652" s="259" t="e">
        <f>IF(K1652="nio",0,IF(K1652&gt;0,K1652*I1652/O1652,0))*VLOOKUP(B1652,'2-Kosten per locatie'!$A$14:$C$21,3,FALSE)</f>
        <v>#DIV/0!</v>
      </c>
      <c r="N1652" s="259" t="e">
        <f>IF(L1652&gt;0,L1652*I1652/P1652,0)*VLOOKUP(B1652,'2-Kosten per locatie'!$A$14:$C$21,3,FALSE)</f>
        <v>#DIV/0!</v>
      </c>
      <c r="O1652" s="332">
        <f>IF(K1652="nio",0,IF(K1652&gt;0,VLOOKUP(G1652,'3-Productie normen'!A:L,VLOOKUP(K1652,'3-Productie normen'!$B$34:$C$41,2,FALSE),FALSE)))</f>
        <v>0</v>
      </c>
      <c r="P1652" s="332">
        <f t="shared" si="77"/>
        <v>0</v>
      </c>
      <c r="Q1652" s="333"/>
      <c r="S1652" s="334">
        <f t="shared" si="78"/>
        <v>1452</v>
      </c>
    </row>
    <row r="1653" spans="1:19" ht="14.1" customHeight="1">
      <c r="A1653" s="74">
        <v>1653</v>
      </c>
      <c r="B1653" s="300" t="s">
        <v>35</v>
      </c>
      <c r="C1653" s="300" t="s">
        <v>1381</v>
      </c>
      <c r="D1653" s="86"/>
      <c r="E1653" s="256" t="s">
        <v>1763</v>
      </c>
      <c r="F1653" s="86" t="s">
        <v>112</v>
      </c>
      <c r="G1653" s="86" t="s">
        <v>58</v>
      </c>
      <c r="H1653" s="70" t="s">
        <v>113</v>
      </c>
      <c r="I1653" s="249">
        <v>15.39</v>
      </c>
      <c r="J1653" s="331">
        <f t="shared" si="76"/>
        <v>200</v>
      </c>
      <c r="K1653" s="260">
        <v>200</v>
      </c>
      <c r="L1653" s="260"/>
      <c r="M1653" s="259" t="e">
        <f>IF(K1653="nio",0,IF(K1653&gt;0,K1653*I1653/O1653,0))*VLOOKUP(B1653,'2-Kosten per locatie'!$A$14:$C$21,3,FALSE)</f>
        <v>#DIV/0!</v>
      </c>
      <c r="N1653" s="259">
        <f>IF(L1653&gt;0,L1653*I1653/P1653,0)*VLOOKUP(B1653,'2-Kosten per locatie'!$A$14:$C$21,3,FALSE)</f>
        <v>0</v>
      </c>
      <c r="O1653" s="332">
        <f>IF(K1653="nio",0,IF(K1653&gt;0,VLOOKUP(G1653,'3-Productie normen'!A:L,VLOOKUP(K1653,'3-Productie normen'!$B$34:$C$41,2,FALSE),FALSE)))</f>
        <v>0</v>
      </c>
      <c r="P1653" s="332">
        <f t="shared" si="77"/>
        <v>0</v>
      </c>
      <c r="Q1653" s="333"/>
      <c r="S1653" s="334">
        <f t="shared" si="78"/>
        <v>3078</v>
      </c>
    </row>
    <row r="1654" spans="1:19" ht="14.1" customHeight="1">
      <c r="A1654" s="74">
        <v>1654</v>
      </c>
      <c r="B1654" s="300" t="s">
        <v>35</v>
      </c>
      <c r="C1654" s="300" t="s">
        <v>1381</v>
      </c>
      <c r="D1654" s="86"/>
      <c r="E1654" s="256" t="s">
        <v>1764</v>
      </c>
      <c r="F1654" s="86" t="s">
        <v>122</v>
      </c>
      <c r="G1654" s="86" t="s">
        <v>59</v>
      </c>
      <c r="H1654" s="70" t="s">
        <v>113</v>
      </c>
      <c r="I1654" s="249">
        <v>214.99</v>
      </c>
      <c r="J1654" s="331">
        <f t="shared" si="76"/>
        <v>200</v>
      </c>
      <c r="K1654" s="260">
        <v>200</v>
      </c>
      <c r="L1654" s="260"/>
      <c r="M1654" s="259" t="e">
        <f>IF(K1654="nio",0,IF(K1654&gt;0,K1654*I1654/O1654,0))*VLOOKUP(B1654,'2-Kosten per locatie'!$A$14:$C$21,3,FALSE)</f>
        <v>#DIV/0!</v>
      </c>
      <c r="N1654" s="259">
        <f>IF(L1654&gt;0,L1654*I1654/P1654,0)*VLOOKUP(B1654,'2-Kosten per locatie'!$A$14:$C$21,3,FALSE)</f>
        <v>0</v>
      </c>
      <c r="O1654" s="332">
        <f>IF(K1654="nio",0,IF(K1654&gt;0,VLOOKUP(G1654,'3-Productie normen'!A:L,VLOOKUP(K1654,'3-Productie normen'!$B$34:$C$41,2,FALSE),FALSE)))</f>
        <v>0</v>
      </c>
      <c r="P1654" s="332">
        <f t="shared" si="77"/>
        <v>0</v>
      </c>
      <c r="Q1654" s="333"/>
      <c r="S1654" s="334">
        <f t="shared" si="78"/>
        <v>42998</v>
      </c>
    </row>
    <row r="1655" spans="1:19" ht="14.1" customHeight="1">
      <c r="A1655" s="74">
        <v>1655</v>
      </c>
      <c r="B1655" s="300" t="s">
        <v>35</v>
      </c>
      <c r="C1655" s="300" t="s">
        <v>1381</v>
      </c>
      <c r="D1655" s="86"/>
      <c r="E1655" s="256" t="s">
        <v>1765</v>
      </c>
      <c r="F1655" s="86" t="s">
        <v>267</v>
      </c>
      <c r="G1655" s="86" t="s">
        <v>76</v>
      </c>
      <c r="H1655" s="70" t="s">
        <v>113</v>
      </c>
      <c r="I1655" s="249">
        <v>20.61</v>
      </c>
      <c r="J1655" s="331">
        <f t="shared" si="76"/>
        <v>0</v>
      </c>
      <c r="K1655" s="260" t="s">
        <v>120</v>
      </c>
      <c r="L1655" s="260"/>
      <c r="M1655" s="259">
        <f>IF(K1655="nio",0,IF(K1655&gt;0,K1655*I1655/O1655,0))*VLOOKUP(B1655,'2-Kosten per locatie'!$A$14:$C$21,3,FALSE)</f>
        <v>0</v>
      </c>
      <c r="N1655" s="259">
        <f>IF(L1655&gt;0,L1655*I1655/P1655,0)*VLOOKUP(B1655,'2-Kosten per locatie'!$A$14:$C$21,3,FALSE)</f>
        <v>0</v>
      </c>
      <c r="O1655" s="332">
        <f>IF(K1655="nio",0,IF(K1655&gt;0,VLOOKUP(G1655,'3-Productie normen'!A:L,VLOOKUP(K1655,'3-Productie normen'!$B$34:$C$41,2,FALSE),FALSE)))</f>
        <v>0</v>
      </c>
      <c r="P1655" s="332">
        <f t="shared" si="77"/>
        <v>0</v>
      </c>
      <c r="Q1655" s="333"/>
      <c r="S1655" s="334">
        <f t="shared" si="78"/>
        <v>0</v>
      </c>
    </row>
    <row r="1656" spans="1:19" ht="14.1" customHeight="1">
      <c r="A1656" s="74">
        <v>1656</v>
      </c>
      <c r="B1656" s="300" t="s">
        <v>35</v>
      </c>
      <c r="C1656" s="300" t="s">
        <v>1381</v>
      </c>
      <c r="D1656" s="86"/>
      <c r="E1656" s="256" t="s">
        <v>1766</v>
      </c>
      <c r="F1656" s="86" t="s">
        <v>1549</v>
      </c>
      <c r="G1656" s="86" t="s">
        <v>65</v>
      </c>
      <c r="H1656" s="70" t="s">
        <v>113</v>
      </c>
      <c r="I1656" s="249">
        <v>58.21</v>
      </c>
      <c r="J1656" s="331">
        <f t="shared" si="76"/>
        <v>120</v>
      </c>
      <c r="K1656" s="260">
        <v>120</v>
      </c>
      <c r="L1656" s="260"/>
      <c r="M1656" s="259" t="e">
        <f>IF(K1656="nio",0,IF(K1656&gt;0,K1656*I1656/O1656,0))*VLOOKUP(B1656,'2-Kosten per locatie'!$A$14:$C$21,3,FALSE)</f>
        <v>#DIV/0!</v>
      </c>
      <c r="N1656" s="259">
        <f>IF(L1656&gt;0,L1656*I1656/P1656,0)*VLOOKUP(B1656,'2-Kosten per locatie'!$A$14:$C$21,3,FALSE)</f>
        <v>0</v>
      </c>
      <c r="O1656" s="332">
        <f>IF(K1656="nio",0,IF(K1656&gt;0,VLOOKUP(G1656,'3-Productie normen'!A:L,VLOOKUP(K1656,'3-Productie normen'!$B$34:$C$41,2,FALSE),FALSE)))</f>
        <v>0</v>
      </c>
      <c r="P1656" s="332">
        <f t="shared" si="77"/>
        <v>0</v>
      </c>
      <c r="Q1656" s="333"/>
      <c r="S1656" s="334">
        <f t="shared" si="78"/>
        <v>6985.2</v>
      </c>
    </row>
    <row r="1657" spans="1:19" ht="14.1" customHeight="1">
      <c r="A1657" s="74">
        <v>1657</v>
      </c>
      <c r="B1657" s="300" t="s">
        <v>35</v>
      </c>
      <c r="C1657" s="300" t="s">
        <v>1381</v>
      </c>
      <c r="D1657" s="86"/>
      <c r="E1657" s="256" t="s">
        <v>1767</v>
      </c>
      <c r="F1657" s="86" t="s">
        <v>1549</v>
      </c>
      <c r="G1657" s="86" t="s">
        <v>64</v>
      </c>
      <c r="H1657" s="70" t="s">
        <v>113</v>
      </c>
      <c r="I1657" s="249">
        <v>40.35</v>
      </c>
      <c r="J1657" s="331">
        <f t="shared" si="76"/>
        <v>120</v>
      </c>
      <c r="K1657" s="260">
        <v>120</v>
      </c>
      <c r="L1657" s="260"/>
      <c r="M1657" s="259" t="e">
        <f>IF(K1657="nio",0,IF(K1657&gt;0,K1657*I1657/O1657,0))*VLOOKUP(B1657,'2-Kosten per locatie'!$A$14:$C$21,3,FALSE)</f>
        <v>#DIV/0!</v>
      </c>
      <c r="N1657" s="259">
        <f>IF(L1657&gt;0,L1657*I1657/P1657,0)*VLOOKUP(B1657,'2-Kosten per locatie'!$A$14:$C$21,3,FALSE)</f>
        <v>0</v>
      </c>
      <c r="O1657" s="332">
        <f>IF(K1657="nio",0,IF(K1657&gt;0,VLOOKUP(G1657,'3-Productie normen'!A:L,VLOOKUP(K1657,'3-Productie normen'!$B$34:$C$41,2,FALSE),FALSE)))</f>
        <v>0</v>
      </c>
      <c r="P1657" s="332">
        <f t="shared" si="77"/>
        <v>0</v>
      </c>
      <c r="Q1657" s="333"/>
      <c r="S1657" s="334">
        <f t="shared" si="78"/>
        <v>4842</v>
      </c>
    </row>
    <row r="1658" spans="1:19" ht="14.1" customHeight="1">
      <c r="A1658" s="74">
        <v>1658</v>
      </c>
      <c r="B1658" s="300" t="s">
        <v>35</v>
      </c>
      <c r="C1658" s="300" t="s">
        <v>1381</v>
      </c>
      <c r="D1658" s="86"/>
      <c r="E1658" s="256" t="s">
        <v>1768</v>
      </c>
      <c r="F1658" s="86" t="s">
        <v>126</v>
      </c>
      <c r="G1658" s="86" t="s">
        <v>69</v>
      </c>
      <c r="H1658" s="86" t="s">
        <v>110</v>
      </c>
      <c r="I1658" s="249">
        <v>14.15</v>
      </c>
      <c r="J1658" s="331">
        <f t="shared" si="76"/>
        <v>200</v>
      </c>
      <c r="K1658" s="260">
        <v>200</v>
      </c>
      <c r="L1658" s="260"/>
      <c r="M1658" s="259" t="e">
        <f>IF(K1658="nio",0,IF(K1658&gt;0,K1658*I1658/O1658,0))*VLOOKUP(B1658,'2-Kosten per locatie'!$A$14:$C$21,3,FALSE)</f>
        <v>#DIV/0!</v>
      </c>
      <c r="N1658" s="259">
        <f>IF(L1658&gt;0,L1658*I1658/P1658,0)*VLOOKUP(B1658,'2-Kosten per locatie'!$A$14:$C$21,3,FALSE)</f>
        <v>0</v>
      </c>
      <c r="O1658" s="332">
        <f>IF(K1658="nio",0,IF(K1658&gt;0,VLOOKUP(G1658,'3-Productie normen'!A:L,VLOOKUP(K1658,'3-Productie normen'!$B$34:$C$41,2,FALSE),FALSE)))</f>
        <v>0</v>
      </c>
      <c r="P1658" s="332">
        <f t="shared" si="77"/>
        <v>0</v>
      </c>
      <c r="Q1658" s="333"/>
      <c r="S1658" s="334">
        <f t="shared" si="78"/>
        <v>2830</v>
      </c>
    </row>
    <row r="1659" spans="1:19" ht="14.1" customHeight="1">
      <c r="A1659" s="74">
        <v>1659</v>
      </c>
      <c r="B1659" s="300" t="s">
        <v>35</v>
      </c>
      <c r="C1659" s="300" t="s">
        <v>1381</v>
      </c>
      <c r="D1659" s="86"/>
      <c r="E1659" s="256" t="s">
        <v>1769</v>
      </c>
      <c r="F1659" s="86" t="s">
        <v>122</v>
      </c>
      <c r="G1659" s="86" t="s">
        <v>59</v>
      </c>
      <c r="H1659" s="70" t="s">
        <v>113</v>
      </c>
      <c r="I1659" s="249">
        <v>37.57</v>
      </c>
      <c r="J1659" s="331">
        <f t="shared" si="76"/>
        <v>200</v>
      </c>
      <c r="K1659" s="260">
        <v>200</v>
      </c>
      <c r="L1659" s="260"/>
      <c r="M1659" s="259" t="e">
        <f>IF(K1659="nio",0,IF(K1659&gt;0,K1659*I1659/O1659,0))*VLOOKUP(B1659,'2-Kosten per locatie'!$A$14:$C$21,3,FALSE)</f>
        <v>#DIV/0!</v>
      </c>
      <c r="N1659" s="259">
        <f>IF(L1659&gt;0,L1659*I1659/P1659,0)*VLOOKUP(B1659,'2-Kosten per locatie'!$A$14:$C$21,3,FALSE)</f>
        <v>0</v>
      </c>
      <c r="O1659" s="332">
        <f>IF(K1659="nio",0,IF(K1659&gt;0,VLOOKUP(G1659,'3-Productie normen'!A:L,VLOOKUP(K1659,'3-Productie normen'!$B$34:$C$41,2,FALSE),FALSE)))</f>
        <v>0</v>
      </c>
      <c r="P1659" s="332">
        <f t="shared" si="77"/>
        <v>0</v>
      </c>
      <c r="Q1659" s="333"/>
      <c r="S1659" s="334">
        <f t="shared" si="78"/>
        <v>7514</v>
      </c>
    </row>
    <row r="1660" spans="1:19" ht="14.1" customHeight="1">
      <c r="A1660" s="74">
        <v>1660</v>
      </c>
      <c r="B1660" s="300" t="s">
        <v>35</v>
      </c>
      <c r="C1660" s="300" t="s">
        <v>1381</v>
      </c>
      <c r="D1660" s="86"/>
      <c r="E1660" s="256" t="s">
        <v>1770</v>
      </c>
      <c r="F1660" s="86" t="s">
        <v>112</v>
      </c>
      <c r="G1660" s="86" t="s">
        <v>58</v>
      </c>
      <c r="H1660" s="70" t="s">
        <v>113</v>
      </c>
      <c r="I1660" s="249">
        <v>14.25</v>
      </c>
      <c r="J1660" s="331">
        <f t="shared" si="76"/>
        <v>200</v>
      </c>
      <c r="K1660" s="260">
        <v>200</v>
      </c>
      <c r="L1660" s="260"/>
      <c r="M1660" s="259" t="e">
        <f>IF(K1660="nio",0,IF(K1660&gt;0,K1660*I1660/O1660,0))*VLOOKUP(B1660,'2-Kosten per locatie'!$A$14:$C$21,3,FALSE)</f>
        <v>#DIV/0!</v>
      </c>
      <c r="N1660" s="259">
        <f>IF(L1660&gt;0,L1660*I1660/P1660,0)*VLOOKUP(B1660,'2-Kosten per locatie'!$A$14:$C$21,3,FALSE)</f>
        <v>0</v>
      </c>
      <c r="O1660" s="332">
        <f>IF(K1660="nio",0,IF(K1660&gt;0,VLOOKUP(G1660,'3-Productie normen'!A:L,VLOOKUP(K1660,'3-Productie normen'!$B$34:$C$41,2,FALSE),FALSE)))</f>
        <v>0</v>
      </c>
      <c r="P1660" s="332">
        <f t="shared" si="77"/>
        <v>0</v>
      </c>
      <c r="Q1660" s="333"/>
      <c r="S1660" s="334">
        <f t="shared" si="78"/>
        <v>2850</v>
      </c>
    </row>
    <row r="1661" spans="1:19" ht="14.1" customHeight="1">
      <c r="A1661" s="74">
        <v>1661</v>
      </c>
      <c r="B1661" s="300" t="s">
        <v>35</v>
      </c>
      <c r="C1661" s="300" t="s">
        <v>1381</v>
      </c>
      <c r="D1661" s="86"/>
      <c r="E1661" s="256" t="s">
        <v>1771</v>
      </c>
      <c r="F1661" s="86" t="s">
        <v>888</v>
      </c>
      <c r="G1661" s="86" t="s">
        <v>70</v>
      </c>
      <c r="H1661" s="86" t="s">
        <v>110</v>
      </c>
      <c r="I1661" s="249">
        <v>45.58</v>
      </c>
      <c r="J1661" s="331">
        <f t="shared" si="76"/>
        <v>120</v>
      </c>
      <c r="K1661" s="260">
        <v>120</v>
      </c>
      <c r="L1661" s="260"/>
      <c r="M1661" s="259" t="e">
        <f>IF(K1661="nio",0,IF(K1661&gt;0,K1661*I1661/O1661,0))*VLOOKUP(B1661,'2-Kosten per locatie'!$A$14:$C$21,3,FALSE)</f>
        <v>#DIV/0!</v>
      </c>
      <c r="N1661" s="259">
        <f>IF(L1661&gt;0,L1661*I1661/P1661,0)*VLOOKUP(B1661,'2-Kosten per locatie'!$A$14:$C$21,3,FALSE)</f>
        <v>0</v>
      </c>
      <c r="O1661" s="332">
        <f>IF(K1661="nio",0,IF(K1661&gt;0,VLOOKUP(G1661,'3-Productie normen'!A:L,VLOOKUP(K1661,'3-Productie normen'!$B$34:$C$41,2,FALSE),FALSE)))</f>
        <v>0</v>
      </c>
      <c r="P1661" s="332">
        <f t="shared" si="77"/>
        <v>0</v>
      </c>
      <c r="Q1661" s="333"/>
      <c r="S1661" s="334">
        <f t="shared" si="78"/>
        <v>5469.5999999999995</v>
      </c>
    </row>
    <row r="1662" spans="1:19" ht="14.1" customHeight="1">
      <c r="A1662" s="74">
        <v>1662</v>
      </c>
      <c r="B1662" s="300" t="s">
        <v>35</v>
      </c>
      <c r="C1662" s="300" t="s">
        <v>1381</v>
      </c>
      <c r="D1662" s="86"/>
      <c r="E1662" s="256" t="s">
        <v>1772</v>
      </c>
      <c r="F1662" s="86" t="s">
        <v>267</v>
      </c>
      <c r="G1662" s="86" t="s">
        <v>76</v>
      </c>
      <c r="H1662" s="70" t="s">
        <v>113</v>
      </c>
      <c r="I1662" s="249">
        <v>11.18</v>
      </c>
      <c r="J1662" s="331">
        <f t="shared" si="76"/>
        <v>0</v>
      </c>
      <c r="K1662" s="260" t="s">
        <v>120</v>
      </c>
      <c r="L1662" s="260"/>
      <c r="M1662" s="259">
        <f>IF(K1662="nio",0,IF(K1662&gt;0,K1662*I1662/O1662,0))*VLOOKUP(B1662,'2-Kosten per locatie'!$A$14:$C$21,3,FALSE)</f>
        <v>0</v>
      </c>
      <c r="N1662" s="259">
        <f>IF(L1662&gt;0,L1662*I1662/P1662,0)*VLOOKUP(B1662,'2-Kosten per locatie'!$A$14:$C$21,3,FALSE)</f>
        <v>0</v>
      </c>
      <c r="O1662" s="332">
        <f>IF(K1662="nio",0,IF(K1662&gt;0,VLOOKUP(G1662,'3-Productie normen'!A:L,VLOOKUP(K1662,'3-Productie normen'!$B$34:$C$41,2,FALSE),FALSE)))</f>
        <v>0</v>
      </c>
      <c r="P1662" s="332">
        <f t="shared" si="77"/>
        <v>0</v>
      </c>
      <c r="Q1662" s="333"/>
      <c r="S1662" s="334">
        <f t="shared" si="78"/>
        <v>0</v>
      </c>
    </row>
    <row r="1663" spans="1:19" ht="14.1" customHeight="1">
      <c r="A1663" s="74">
        <v>1663</v>
      </c>
      <c r="B1663" s="300" t="s">
        <v>35</v>
      </c>
      <c r="C1663" s="300" t="s">
        <v>1381</v>
      </c>
      <c r="D1663" s="86"/>
      <c r="E1663" s="256" t="s">
        <v>1773</v>
      </c>
      <c r="F1663" s="86" t="s">
        <v>70</v>
      </c>
      <c r="G1663" s="86" t="s">
        <v>70</v>
      </c>
      <c r="H1663" s="86" t="s">
        <v>110</v>
      </c>
      <c r="I1663" s="249">
        <v>45.58</v>
      </c>
      <c r="J1663" s="331">
        <f t="shared" si="76"/>
        <v>120</v>
      </c>
      <c r="K1663" s="260">
        <v>120</v>
      </c>
      <c r="L1663" s="260"/>
      <c r="M1663" s="259" t="e">
        <f>IF(K1663="nio",0,IF(K1663&gt;0,K1663*I1663/O1663,0))*VLOOKUP(B1663,'2-Kosten per locatie'!$A$14:$C$21,3,FALSE)</f>
        <v>#DIV/0!</v>
      </c>
      <c r="N1663" s="259">
        <f>IF(L1663&gt;0,L1663*I1663/P1663,0)*VLOOKUP(B1663,'2-Kosten per locatie'!$A$14:$C$21,3,FALSE)</f>
        <v>0</v>
      </c>
      <c r="O1663" s="332">
        <f>IF(K1663="nio",0,IF(K1663&gt;0,VLOOKUP(G1663,'3-Productie normen'!A:L,VLOOKUP(K1663,'3-Productie normen'!$B$34:$C$41,2,FALSE),FALSE)))</f>
        <v>0</v>
      </c>
      <c r="P1663" s="332">
        <f t="shared" si="77"/>
        <v>0</v>
      </c>
      <c r="Q1663" s="333"/>
      <c r="S1663" s="334">
        <f t="shared" si="78"/>
        <v>5469.5999999999995</v>
      </c>
    </row>
    <row r="1664" spans="1:19" ht="14.1" customHeight="1">
      <c r="A1664" s="74">
        <v>1664</v>
      </c>
      <c r="B1664" s="300" t="s">
        <v>35</v>
      </c>
      <c r="C1664" s="300" t="s">
        <v>1381</v>
      </c>
      <c r="D1664" s="86"/>
      <c r="E1664" s="256" t="s">
        <v>1774</v>
      </c>
      <c r="F1664" s="86" t="s">
        <v>888</v>
      </c>
      <c r="G1664" s="86" t="s">
        <v>70</v>
      </c>
      <c r="H1664" s="86" t="s">
        <v>110</v>
      </c>
      <c r="I1664" s="249">
        <v>4.34</v>
      </c>
      <c r="J1664" s="331">
        <f t="shared" si="76"/>
        <v>120</v>
      </c>
      <c r="K1664" s="260">
        <v>120</v>
      </c>
      <c r="L1664" s="260"/>
      <c r="M1664" s="259" t="e">
        <f>IF(K1664="nio",0,IF(K1664&gt;0,K1664*I1664/O1664,0))*VLOOKUP(B1664,'2-Kosten per locatie'!$A$14:$C$21,3,FALSE)</f>
        <v>#DIV/0!</v>
      </c>
      <c r="N1664" s="259">
        <f>IF(L1664&gt;0,L1664*I1664/P1664,0)*VLOOKUP(B1664,'2-Kosten per locatie'!$A$14:$C$21,3,FALSE)</f>
        <v>0</v>
      </c>
      <c r="O1664" s="332">
        <f>IF(K1664="nio",0,IF(K1664&gt;0,VLOOKUP(G1664,'3-Productie normen'!A:L,VLOOKUP(K1664,'3-Productie normen'!$B$34:$C$41,2,FALSE),FALSE)))</f>
        <v>0</v>
      </c>
      <c r="P1664" s="332">
        <f t="shared" si="77"/>
        <v>0</v>
      </c>
      <c r="Q1664" s="333"/>
      <c r="S1664" s="334">
        <f t="shared" si="78"/>
        <v>520.79999999999995</v>
      </c>
    </row>
    <row r="1665" spans="1:19" ht="14.1" customHeight="1">
      <c r="A1665" s="74">
        <v>1665</v>
      </c>
      <c r="B1665" s="300" t="s">
        <v>35</v>
      </c>
      <c r="C1665" s="300" t="s">
        <v>1381</v>
      </c>
      <c r="D1665" s="86"/>
      <c r="E1665" s="256" t="s">
        <v>1775</v>
      </c>
      <c r="F1665" s="86" t="s">
        <v>888</v>
      </c>
      <c r="G1665" s="86" t="s">
        <v>70</v>
      </c>
      <c r="H1665" s="86" t="s">
        <v>110</v>
      </c>
      <c r="I1665" s="249">
        <v>8.93</v>
      </c>
      <c r="J1665" s="331">
        <f t="shared" si="76"/>
        <v>120</v>
      </c>
      <c r="K1665" s="260">
        <v>120</v>
      </c>
      <c r="L1665" s="260"/>
      <c r="M1665" s="259" t="e">
        <f>IF(K1665="nio",0,IF(K1665&gt;0,K1665*I1665/O1665,0))*VLOOKUP(B1665,'2-Kosten per locatie'!$A$14:$C$21,3,FALSE)</f>
        <v>#DIV/0!</v>
      </c>
      <c r="N1665" s="259">
        <f>IF(L1665&gt;0,L1665*I1665/P1665,0)*VLOOKUP(B1665,'2-Kosten per locatie'!$A$14:$C$21,3,FALSE)</f>
        <v>0</v>
      </c>
      <c r="O1665" s="332">
        <f>IF(K1665="nio",0,IF(K1665&gt;0,VLOOKUP(G1665,'3-Productie normen'!A:L,VLOOKUP(K1665,'3-Productie normen'!$B$34:$C$41,2,FALSE),FALSE)))</f>
        <v>0</v>
      </c>
      <c r="P1665" s="332">
        <f t="shared" si="77"/>
        <v>0</v>
      </c>
      <c r="Q1665" s="333"/>
      <c r="S1665" s="334">
        <f t="shared" si="78"/>
        <v>1071.5999999999999</v>
      </c>
    </row>
    <row r="1666" spans="1:19" ht="14.1" customHeight="1">
      <c r="A1666" s="74">
        <v>1666</v>
      </c>
      <c r="B1666" s="300" t="s">
        <v>35</v>
      </c>
      <c r="C1666" s="300" t="s">
        <v>1381</v>
      </c>
      <c r="D1666" s="86"/>
      <c r="E1666" s="256" t="s">
        <v>1776</v>
      </c>
      <c r="F1666" s="86" t="s">
        <v>126</v>
      </c>
      <c r="G1666" s="86" t="s">
        <v>69</v>
      </c>
      <c r="H1666" s="86" t="s">
        <v>110</v>
      </c>
      <c r="I1666" s="249">
        <v>56.92</v>
      </c>
      <c r="J1666" s="331">
        <f t="shared" si="76"/>
        <v>200</v>
      </c>
      <c r="K1666" s="260">
        <v>200</v>
      </c>
      <c r="L1666" s="260"/>
      <c r="M1666" s="259" t="e">
        <f>IF(K1666="nio",0,IF(K1666&gt;0,K1666*I1666/O1666,0))*VLOOKUP(B1666,'2-Kosten per locatie'!$A$14:$C$21,3,FALSE)</f>
        <v>#DIV/0!</v>
      </c>
      <c r="N1666" s="259">
        <f>IF(L1666&gt;0,L1666*I1666/P1666,0)*VLOOKUP(B1666,'2-Kosten per locatie'!$A$14:$C$21,3,FALSE)</f>
        <v>0</v>
      </c>
      <c r="O1666" s="332">
        <f>IF(K1666="nio",0,IF(K1666&gt;0,VLOOKUP(G1666,'3-Productie normen'!A:L,VLOOKUP(K1666,'3-Productie normen'!$B$34:$C$41,2,FALSE),FALSE)))</f>
        <v>0</v>
      </c>
      <c r="P1666" s="332">
        <f t="shared" si="77"/>
        <v>0</v>
      </c>
      <c r="Q1666" s="333"/>
      <c r="S1666" s="334">
        <f t="shared" si="78"/>
        <v>11384</v>
      </c>
    </row>
    <row r="1667" spans="1:19" ht="14.1" customHeight="1">
      <c r="A1667" s="74">
        <v>1667</v>
      </c>
      <c r="B1667" s="300" t="s">
        <v>35</v>
      </c>
      <c r="C1667" s="300" t="s">
        <v>1381</v>
      </c>
      <c r="D1667" s="86"/>
      <c r="E1667" s="256" t="s">
        <v>1777</v>
      </c>
      <c r="F1667" s="86" t="s">
        <v>126</v>
      </c>
      <c r="G1667" s="86" t="s">
        <v>69</v>
      </c>
      <c r="H1667" s="86" t="s">
        <v>110</v>
      </c>
      <c r="I1667" s="249">
        <v>66.489999999999995</v>
      </c>
      <c r="J1667" s="331">
        <f t="shared" si="76"/>
        <v>200</v>
      </c>
      <c r="K1667" s="260">
        <v>200</v>
      </c>
      <c r="L1667" s="260"/>
      <c r="M1667" s="259" t="e">
        <f>IF(K1667="nio",0,IF(K1667&gt;0,K1667*I1667/O1667,0))*VLOOKUP(B1667,'2-Kosten per locatie'!$A$14:$C$21,3,FALSE)</f>
        <v>#DIV/0!</v>
      </c>
      <c r="N1667" s="259">
        <f>IF(L1667&gt;0,L1667*I1667/P1667,0)*VLOOKUP(B1667,'2-Kosten per locatie'!$A$14:$C$21,3,FALSE)</f>
        <v>0</v>
      </c>
      <c r="O1667" s="332">
        <f>IF(K1667="nio",0,IF(K1667&gt;0,VLOOKUP(G1667,'3-Productie normen'!A:L,VLOOKUP(K1667,'3-Productie normen'!$B$34:$C$41,2,FALSE),FALSE)))</f>
        <v>0</v>
      </c>
      <c r="P1667" s="332">
        <f t="shared" si="77"/>
        <v>0</v>
      </c>
      <c r="Q1667" s="333"/>
      <c r="S1667" s="334">
        <f t="shared" si="78"/>
        <v>13297.999999999998</v>
      </c>
    </row>
    <row r="1668" spans="1:19" ht="14.1" customHeight="1">
      <c r="A1668" s="74">
        <v>1668</v>
      </c>
      <c r="B1668" s="300" t="s">
        <v>35</v>
      </c>
      <c r="C1668" s="300" t="s">
        <v>1381</v>
      </c>
      <c r="D1668" s="86"/>
      <c r="E1668" s="256" t="s">
        <v>1778</v>
      </c>
      <c r="F1668" s="86" t="s">
        <v>1549</v>
      </c>
      <c r="G1668" s="86" t="s">
        <v>65</v>
      </c>
      <c r="H1668" s="70" t="s">
        <v>113</v>
      </c>
      <c r="I1668" s="249">
        <v>58</v>
      </c>
      <c r="J1668" s="331">
        <f t="shared" si="76"/>
        <v>120</v>
      </c>
      <c r="K1668" s="260">
        <v>120</v>
      </c>
      <c r="L1668" s="260"/>
      <c r="M1668" s="259" t="e">
        <f>IF(K1668="nio",0,IF(K1668&gt;0,K1668*I1668/O1668,0))*VLOOKUP(B1668,'2-Kosten per locatie'!$A$14:$C$21,3,FALSE)</f>
        <v>#DIV/0!</v>
      </c>
      <c r="N1668" s="259">
        <f>IF(L1668&gt;0,L1668*I1668/P1668,0)*VLOOKUP(B1668,'2-Kosten per locatie'!$A$14:$C$21,3,FALSE)</f>
        <v>0</v>
      </c>
      <c r="O1668" s="332">
        <f>IF(K1668="nio",0,IF(K1668&gt;0,VLOOKUP(G1668,'3-Productie normen'!A:L,VLOOKUP(K1668,'3-Productie normen'!$B$34:$C$41,2,FALSE),FALSE)))</f>
        <v>0</v>
      </c>
      <c r="P1668" s="332">
        <f t="shared" si="77"/>
        <v>0</v>
      </c>
      <c r="Q1668" s="333"/>
      <c r="S1668" s="334">
        <f t="shared" si="78"/>
        <v>6960</v>
      </c>
    </row>
    <row r="1669" spans="1:19" ht="14.1" customHeight="1">
      <c r="A1669" s="74">
        <v>1669</v>
      </c>
      <c r="B1669" s="300" t="s">
        <v>35</v>
      </c>
      <c r="C1669" s="300" t="s">
        <v>1381</v>
      </c>
      <c r="D1669" s="86"/>
      <c r="E1669" s="256" t="s">
        <v>1779</v>
      </c>
      <c r="F1669" s="86" t="s">
        <v>1549</v>
      </c>
      <c r="G1669" s="86" t="s">
        <v>65</v>
      </c>
      <c r="H1669" s="70" t="s">
        <v>113</v>
      </c>
      <c r="I1669" s="249">
        <v>70.92</v>
      </c>
      <c r="J1669" s="331">
        <f t="shared" si="76"/>
        <v>120</v>
      </c>
      <c r="K1669" s="260">
        <v>120</v>
      </c>
      <c r="L1669" s="260"/>
      <c r="M1669" s="259" t="e">
        <f>IF(K1669="nio",0,IF(K1669&gt;0,K1669*I1669/O1669,0))*VLOOKUP(B1669,'2-Kosten per locatie'!$A$14:$C$21,3,FALSE)</f>
        <v>#DIV/0!</v>
      </c>
      <c r="N1669" s="259">
        <f>IF(L1669&gt;0,L1669*I1669/P1669,0)*VLOOKUP(B1669,'2-Kosten per locatie'!$A$14:$C$21,3,FALSE)</f>
        <v>0</v>
      </c>
      <c r="O1669" s="332">
        <f>IF(K1669="nio",0,IF(K1669&gt;0,VLOOKUP(G1669,'3-Productie normen'!A:L,VLOOKUP(K1669,'3-Productie normen'!$B$34:$C$41,2,FALSE),FALSE)))</f>
        <v>0</v>
      </c>
      <c r="P1669" s="332">
        <f t="shared" si="77"/>
        <v>0</v>
      </c>
      <c r="Q1669" s="333"/>
      <c r="S1669" s="334">
        <f t="shared" si="78"/>
        <v>8510.4</v>
      </c>
    </row>
    <row r="1670" spans="1:19" ht="14.1" customHeight="1">
      <c r="A1670" s="74">
        <v>1670</v>
      </c>
      <c r="B1670" s="300" t="s">
        <v>35</v>
      </c>
      <c r="C1670" s="300" t="s">
        <v>1381</v>
      </c>
      <c r="D1670" s="86"/>
      <c r="E1670" s="256" t="s">
        <v>1780</v>
      </c>
      <c r="F1670" s="86" t="s">
        <v>1549</v>
      </c>
      <c r="G1670" s="86" t="s">
        <v>65</v>
      </c>
      <c r="H1670" s="70" t="s">
        <v>113</v>
      </c>
      <c r="I1670" s="249">
        <v>58</v>
      </c>
      <c r="J1670" s="331">
        <f t="shared" si="76"/>
        <v>120</v>
      </c>
      <c r="K1670" s="260">
        <v>120</v>
      </c>
      <c r="L1670" s="260"/>
      <c r="M1670" s="259" t="e">
        <f>IF(K1670="nio",0,IF(K1670&gt;0,K1670*I1670/O1670,0))*VLOOKUP(B1670,'2-Kosten per locatie'!$A$14:$C$21,3,FALSE)</f>
        <v>#DIV/0!</v>
      </c>
      <c r="N1670" s="259">
        <f>IF(L1670&gt;0,L1670*I1670/P1670,0)*VLOOKUP(B1670,'2-Kosten per locatie'!$A$14:$C$21,3,FALSE)</f>
        <v>0</v>
      </c>
      <c r="O1670" s="332">
        <f>IF(K1670="nio",0,IF(K1670&gt;0,VLOOKUP(G1670,'3-Productie normen'!A:L,VLOOKUP(K1670,'3-Productie normen'!$B$34:$C$41,2,FALSE),FALSE)))</f>
        <v>0</v>
      </c>
      <c r="P1670" s="332">
        <f t="shared" si="77"/>
        <v>0</v>
      </c>
      <c r="Q1670" s="333"/>
      <c r="S1670" s="334">
        <f t="shared" si="78"/>
        <v>6960</v>
      </c>
    </row>
    <row r="1671" spans="1:19" ht="14.1" customHeight="1">
      <c r="A1671" s="74">
        <v>1671</v>
      </c>
      <c r="B1671" s="300" t="s">
        <v>35</v>
      </c>
      <c r="C1671" s="300" t="s">
        <v>1381</v>
      </c>
      <c r="D1671" s="86"/>
      <c r="E1671" s="256" t="s">
        <v>1781</v>
      </c>
      <c r="F1671" s="86" t="s">
        <v>267</v>
      </c>
      <c r="G1671" s="86" t="s">
        <v>76</v>
      </c>
      <c r="H1671" s="70" t="s">
        <v>113</v>
      </c>
      <c r="I1671" s="249">
        <v>20.61</v>
      </c>
      <c r="J1671" s="331">
        <f t="shared" si="76"/>
        <v>0</v>
      </c>
      <c r="K1671" s="260" t="s">
        <v>120</v>
      </c>
      <c r="L1671" s="260"/>
      <c r="M1671" s="259">
        <f>IF(K1671="nio",0,IF(K1671&gt;0,K1671*I1671/O1671,0))*VLOOKUP(B1671,'2-Kosten per locatie'!$A$14:$C$21,3,FALSE)</f>
        <v>0</v>
      </c>
      <c r="N1671" s="259">
        <f>IF(L1671&gt;0,L1671*I1671/P1671,0)*VLOOKUP(B1671,'2-Kosten per locatie'!$A$14:$C$21,3,FALSE)</f>
        <v>0</v>
      </c>
      <c r="O1671" s="332">
        <f>IF(K1671="nio",0,IF(K1671&gt;0,VLOOKUP(G1671,'3-Productie normen'!A:L,VLOOKUP(K1671,'3-Productie normen'!$B$34:$C$41,2,FALSE),FALSE)))</f>
        <v>0</v>
      </c>
      <c r="P1671" s="332">
        <f t="shared" si="77"/>
        <v>0</v>
      </c>
      <c r="Q1671" s="333"/>
      <c r="S1671" s="334">
        <f t="shared" si="78"/>
        <v>0</v>
      </c>
    </row>
    <row r="1672" spans="1:19" ht="14.1" customHeight="1">
      <c r="A1672" s="74">
        <v>1672</v>
      </c>
      <c r="B1672" s="300" t="s">
        <v>35</v>
      </c>
      <c r="C1672" s="300" t="s">
        <v>1381</v>
      </c>
      <c r="D1672" s="86"/>
      <c r="E1672" s="256" t="s">
        <v>1782</v>
      </c>
      <c r="F1672" s="86" t="s">
        <v>1418</v>
      </c>
      <c r="G1672" s="86" t="s">
        <v>61</v>
      </c>
      <c r="H1672" s="86" t="s">
        <v>145</v>
      </c>
      <c r="I1672" s="249">
        <v>17.850000000000001</v>
      </c>
      <c r="J1672" s="331">
        <f t="shared" si="76"/>
        <v>400</v>
      </c>
      <c r="K1672" s="260">
        <v>200</v>
      </c>
      <c r="L1672" s="260">
        <v>200</v>
      </c>
      <c r="M1672" s="259" t="e">
        <f>IF(K1672="nio",0,IF(K1672&gt;0,K1672*I1672/O1672,0))*VLOOKUP(B1672,'2-Kosten per locatie'!$A$14:$C$21,3,FALSE)</f>
        <v>#DIV/0!</v>
      </c>
      <c r="N1672" s="259" t="e">
        <f>IF(L1672&gt;0,L1672*I1672/P1672,0)*VLOOKUP(B1672,'2-Kosten per locatie'!$A$14:$C$21,3,FALSE)</f>
        <v>#DIV/0!</v>
      </c>
      <c r="O1672" s="332">
        <f>IF(K1672="nio",0,IF(K1672&gt;0,VLOOKUP(G1672,'3-Productie normen'!A:L,VLOOKUP(K1672,'3-Productie normen'!$B$34:$C$41,2,FALSE),FALSE)))</f>
        <v>0</v>
      </c>
      <c r="P1672" s="332">
        <f t="shared" si="77"/>
        <v>0</v>
      </c>
      <c r="Q1672" s="333"/>
      <c r="S1672" s="334">
        <f t="shared" si="78"/>
        <v>7140.0000000000009</v>
      </c>
    </row>
    <row r="1673" spans="1:19" ht="14.1" customHeight="1">
      <c r="A1673" s="74">
        <v>1673</v>
      </c>
      <c r="B1673" s="300" t="s">
        <v>35</v>
      </c>
      <c r="C1673" s="300" t="s">
        <v>1381</v>
      </c>
      <c r="D1673" s="86"/>
      <c r="E1673" s="256" t="s">
        <v>1783</v>
      </c>
      <c r="F1673" s="86" t="s">
        <v>1500</v>
      </c>
      <c r="G1673" s="86" t="s">
        <v>74</v>
      </c>
      <c r="H1673" s="70" t="s">
        <v>113</v>
      </c>
      <c r="I1673" s="249">
        <v>1.55</v>
      </c>
      <c r="J1673" s="331">
        <f t="shared" si="76"/>
        <v>0</v>
      </c>
      <c r="K1673" s="260" t="s">
        <v>120</v>
      </c>
      <c r="L1673" s="260"/>
      <c r="M1673" s="259">
        <f>IF(K1673="nio",0,IF(K1673&gt;0,K1673*I1673/O1673,0))*VLOOKUP(B1673,'2-Kosten per locatie'!$A$14:$C$21,3,FALSE)</f>
        <v>0</v>
      </c>
      <c r="N1673" s="259">
        <f>IF(L1673&gt;0,L1673*I1673/P1673,0)*VLOOKUP(B1673,'2-Kosten per locatie'!$A$14:$C$21,3,FALSE)</f>
        <v>0</v>
      </c>
      <c r="O1673" s="332">
        <f>IF(K1673="nio",0,IF(K1673&gt;0,VLOOKUP(G1673,'3-Productie normen'!A:L,VLOOKUP(K1673,'3-Productie normen'!$B$34:$C$41,2,FALSE),FALSE)))</f>
        <v>0</v>
      </c>
      <c r="P1673" s="332">
        <f t="shared" si="77"/>
        <v>0</v>
      </c>
      <c r="Q1673" s="333"/>
      <c r="S1673" s="334">
        <f t="shared" si="78"/>
        <v>0</v>
      </c>
    </row>
    <row r="1674" spans="1:19" ht="14.1" customHeight="1">
      <c r="A1674" s="74">
        <v>1674</v>
      </c>
      <c r="B1674" s="300" t="s">
        <v>35</v>
      </c>
      <c r="C1674" s="300" t="s">
        <v>1381</v>
      </c>
      <c r="D1674" s="86"/>
      <c r="E1674" s="256" t="s">
        <v>1784</v>
      </c>
      <c r="F1674" s="86" t="s">
        <v>112</v>
      </c>
      <c r="G1674" s="86" t="s">
        <v>58</v>
      </c>
      <c r="H1674" s="70" t="s">
        <v>113</v>
      </c>
      <c r="I1674" s="249">
        <v>15.39</v>
      </c>
      <c r="J1674" s="331">
        <f t="shared" ref="J1674:J1737" si="79">SUM(K1674:L1674)</f>
        <v>200</v>
      </c>
      <c r="K1674" s="260">
        <v>200</v>
      </c>
      <c r="L1674" s="260"/>
      <c r="M1674" s="259" t="e">
        <f>IF(K1674="nio",0,IF(K1674&gt;0,K1674*I1674/O1674,0))*VLOOKUP(B1674,'2-Kosten per locatie'!$A$14:$C$21,3,FALSE)</f>
        <v>#DIV/0!</v>
      </c>
      <c r="N1674" s="259">
        <f>IF(L1674&gt;0,L1674*I1674/P1674,0)*VLOOKUP(B1674,'2-Kosten per locatie'!$A$14:$C$21,3,FALSE)</f>
        <v>0</v>
      </c>
      <c r="O1674" s="332">
        <f>IF(K1674="nio",0,IF(K1674&gt;0,VLOOKUP(G1674,'3-Productie normen'!A:L,VLOOKUP(K1674,'3-Productie normen'!$B$34:$C$41,2,FALSE),FALSE)))</f>
        <v>0</v>
      </c>
      <c r="P1674" s="332">
        <f t="shared" ref="P1674:P1737" si="80">IF(L1674&gt;0,O1674*$P$8,0)</f>
        <v>0</v>
      </c>
      <c r="Q1674" s="333"/>
      <c r="S1674" s="334">
        <f t="shared" si="78"/>
        <v>3078</v>
      </c>
    </row>
    <row r="1675" spans="1:19" ht="14.1" customHeight="1">
      <c r="A1675" s="74">
        <v>1675</v>
      </c>
      <c r="B1675" s="300" t="s">
        <v>35</v>
      </c>
      <c r="C1675" s="300" t="s">
        <v>1381</v>
      </c>
      <c r="D1675" s="86"/>
      <c r="E1675" s="256" t="s">
        <v>1785</v>
      </c>
      <c r="F1675" s="86" t="s">
        <v>1549</v>
      </c>
      <c r="G1675" s="86" t="s">
        <v>64</v>
      </c>
      <c r="H1675" s="70" t="s">
        <v>113</v>
      </c>
      <c r="I1675" s="249">
        <v>53.76</v>
      </c>
      <c r="J1675" s="331">
        <f t="shared" si="79"/>
        <v>120</v>
      </c>
      <c r="K1675" s="260">
        <v>120</v>
      </c>
      <c r="L1675" s="260"/>
      <c r="M1675" s="259" t="e">
        <f>IF(K1675="nio",0,IF(K1675&gt;0,K1675*I1675/O1675,0))*VLOOKUP(B1675,'2-Kosten per locatie'!$A$14:$C$21,3,FALSE)</f>
        <v>#DIV/0!</v>
      </c>
      <c r="N1675" s="259">
        <f>IF(L1675&gt;0,L1675*I1675/P1675,0)*VLOOKUP(B1675,'2-Kosten per locatie'!$A$14:$C$21,3,FALSE)</f>
        <v>0</v>
      </c>
      <c r="O1675" s="332">
        <f>IF(K1675="nio",0,IF(K1675&gt;0,VLOOKUP(G1675,'3-Productie normen'!A:L,VLOOKUP(K1675,'3-Productie normen'!$B$34:$C$41,2,FALSE),FALSE)))</f>
        <v>0</v>
      </c>
      <c r="P1675" s="332">
        <f t="shared" si="80"/>
        <v>0</v>
      </c>
      <c r="Q1675" s="333"/>
      <c r="S1675" s="334">
        <f t="shared" si="78"/>
        <v>6451.2</v>
      </c>
    </row>
    <row r="1676" spans="1:19" ht="14.1" customHeight="1">
      <c r="A1676" s="74">
        <v>1676</v>
      </c>
      <c r="B1676" s="300" t="s">
        <v>35</v>
      </c>
      <c r="C1676" s="300" t="s">
        <v>1381</v>
      </c>
      <c r="D1676" s="86"/>
      <c r="E1676" s="256" t="s">
        <v>1786</v>
      </c>
      <c r="F1676" s="86" t="s">
        <v>1549</v>
      </c>
      <c r="G1676" s="86" t="s">
        <v>64</v>
      </c>
      <c r="H1676" s="70" t="s">
        <v>113</v>
      </c>
      <c r="I1676" s="249">
        <v>47.42</v>
      </c>
      <c r="J1676" s="331">
        <f t="shared" si="79"/>
        <v>120</v>
      </c>
      <c r="K1676" s="260">
        <v>120</v>
      </c>
      <c r="L1676" s="260"/>
      <c r="M1676" s="259" t="e">
        <f>IF(K1676="nio",0,IF(K1676&gt;0,K1676*I1676/O1676,0))*VLOOKUP(B1676,'2-Kosten per locatie'!$A$14:$C$21,3,FALSE)</f>
        <v>#DIV/0!</v>
      </c>
      <c r="N1676" s="259">
        <f>IF(L1676&gt;0,L1676*I1676/P1676,0)*VLOOKUP(B1676,'2-Kosten per locatie'!$A$14:$C$21,3,FALSE)</f>
        <v>0</v>
      </c>
      <c r="O1676" s="332">
        <f>IF(K1676="nio",0,IF(K1676&gt;0,VLOOKUP(G1676,'3-Productie normen'!A:L,VLOOKUP(K1676,'3-Productie normen'!$B$34:$C$41,2,FALSE),FALSE)))</f>
        <v>0</v>
      </c>
      <c r="P1676" s="332">
        <f t="shared" si="80"/>
        <v>0</v>
      </c>
      <c r="Q1676" s="333"/>
      <c r="S1676" s="334">
        <f t="shared" si="78"/>
        <v>5690.4000000000005</v>
      </c>
    </row>
    <row r="1677" spans="1:19" ht="14.1" customHeight="1">
      <c r="A1677" s="74">
        <v>1677</v>
      </c>
      <c r="B1677" s="300" t="s">
        <v>35</v>
      </c>
      <c r="C1677" s="300" t="s">
        <v>1381</v>
      </c>
      <c r="D1677" s="86"/>
      <c r="E1677" s="256" t="s">
        <v>1787</v>
      </c>
      <c r="F1677" s="86" t="s">
        <v>225</v>
      </c>
      <c r="G1677" s="86" t="s">
        <v>74</v>
      </c>
      <c r="H1677" s="70" t="s">
        <v>113</v>
      </c>
      <c r="I1677" s="249">
        <v>5.31</v>
      </c>
      <c r="J1677" s="331">
        <f t="shared" si="79"/>
        <v>0</v>
      </c>
      <c r="K1677" s="260" t="s">
        <v>120</v>
      </c>
      <c r="L1677" s="260"/>
      <c r="M1677" s="259">
        <f>IF(K1677="nio",0,IF(K1677&gt;0,K1677*I1677/O1677,0))*VLOOKUP(B1677,'2-Kosten per locatie'!$A$14:$C$21,3,FALSE)</f>
        <v>0</v>
      </c>
      <c r="N1677" s="259">
        <f>IF(L1677&gt;0,L1677*I1677/P1677,0)*VLOOKUP(B1677,'2-Kosten per locatie'!$A$14:$C$21,3,FALSE)</f>
        <v>0</v>
      </c>
      <c r="O1677" s="332">
        <f>IF(K1677="nio",0,IF(K1677&gt;0,VLOOKUP(G1677,'3-Productie normen'!A:L,VLOOKUP(K1677,'3-Productie normen'!$B$34:$C$41,2,FALSE),FALSE)))</f>
        <v>0</v>
      </c>
      <c r="P1677" s="332">
        <f t="shared" si="80"/>
        <v>0</v>
      </c>
      <c r="Q1677" s="333"/>
      <c r="S1677" s="334">
        <f t="shared" si="78"/>
        <v>0</v>
      </c>
    </row>
    <row r="1678" spans="1:19" ht="14.1" customHeight="1">
      <c r="A1678" s="74">
        <v>1678</v>
      </c>
      <c r="B1678" s="300" t="s">
        <v>35</v>
      </c>
      <c r="C1678" s="300" t="s">
        <v>1381</v>
      </c>
      <c r="D1678" s="86"/>
      <c r="E1678" s="256" t="s">
        <v>1788</v>
      </c>
      <c r="F1678" s="86" t="s">
        <v>267</v>
      </c>
      <c r="G1678" s="86" t="s">
        <v>76</v>
      </c>
      <c r="H1678" s="70" t="s">
        <v>113</v>
      </c>
      <c r="I1678" s="249">
        <v>9.32</v>
      </c>
      <c r="J1678" s="331">
        <f t="shared" si="79"/>
        <v>0</v>
      </c>
      <c r="K1678" s="260" t="s">
        <v>120</v>
      </c>
      <c r="L1678" s="260"/>
      <c r="M1678" s="259">
        <f>IF(K1678="nio",0,IF(K1678&gt;0,K1678*I1678/O1678,0))*VLOOKUP(B1678,'2-Kosten per locatie'!$A$14:$C$21,3,FALSE)</f>
        <v>0</v>
      </c>
      <c r="N1678" s="259">
        <f>IF(L1678&gt;0,L1678*I1678/P1678,0)*VLOOKUP(B1678,'2-Kosten per locatie'!$A$14:$C$21,3,FALSE)</f>
        <v>0</v>
      </c>
      <c r="O1678" s="332">
        <f>IF(K1678="nio",0,IF(K1678&gt;0,VLOOKUP(G1678,'3-Productie normen'!A:L,VLOOKUP(K1678,'3-Productie normen'!$B$34:$C$41,2,FALSE),FALSE)))</f>
        <v>0</v>
      </c>
      <c r="P1678" s="332">
        <f t="shared" si="80"/>
        <v>0</v>
      </c>
      <c r="Q1678" s="333"/>
      <c r="S1678" s="334">
        <f t="shared" si="78"/>
        <v>0</v>
      </c>
    </row>
    <row r="1679" spans="1:19" ht="14.1" customHeight="1">
      <c r="A1679" s="74">
        <v>1679</v>
      </c>
      <c r="B1679" s="300" t="s">
        <v>35</v>
      </c>
      <c r="C1679" s="300" t="s">
        <v>1381</v>
      </c>
      <c r="D1679" s="86"/>
      <c r="E1679" s="256" t="s">
        <v>1789</v>
      </c>
      <c r="F1679" s="86" t="s">
        <v>1132</v>
      </c>
      <c r="G1679" s="86" t="s">
        <v>1405</v>
      </c>
      <c r="H1679" s="70" t="s">
        <v>113</v>
      </c>
      <c r="I1679" s="249">
        <v>10.53</v>
      </c>
      <c r="J1679" s="331">
        <f t="shared" si="79"/>
        <v>200</v>
      </c>
      <c r="K1679" s="260">
        <v>200</v>
      </c>
      <c r="L1679" s="260"/>
      <c r="M1679" s="259" t="e">
        <f>IF(K1679="nio",0,IF(K1679&gt;0,K1679*I1679/O1679,0))*VLOOKUP(B1679,'2-Kosten per locatie'!$A$14:$C$21,3,FALSE)</f>
        <v>#DIV/0!</v>
      </c>
      <c r="N1679" s="259">
        <f>IF(L1679&gt;0,L1679*I1679/P1679,0)*VLOOKUP(B1679,'2-Kosten per locatie'!$A$14:$C$21,3,FALSE)</f>
        <v>0</v>
      </c>
      <c r="O1679" s="332">
        <f>IF(K1679="nio",0,IF(K1679&gt;0,VLOOKUP(G1679,'3-Productie normen'!A:L,VLOOKUP(K1679,'3-Productie normen'!$B$34:$C$41,2,FALSE),FALSE)))</f>
        <v>0</v>
      </c>
      <c r="P1679" s="332">
        <f t="shared" si="80"/>
        <v>0</v>
      </c>
      <c r="Q1679" s="333"/>
      <c r="S1679" s="334">
        <f t="shared" si="78"/>
        <v>2106</v>
      </c>
    </row>
    <row r="1680" spans="1:19" ht="14.1" customHeight="1">
      <c r="A1680" s="74">
        <v>1680</v>
      </c>
      <c r="B1680" s="300" t="s">
        <v>35</v>
      </c>
      <c r="C1680" s="300" t="s">
        <v>1381</v>
      </c>
      <c r="D1680" s="86"/>
      <c r="E1680" s="256" t="s">
        <v>1790</v>
      </c>
      <c r="F1680" s="86" t="s">
        <v>888</v>
      </c>
      <c r="G1680" s="86" t="s">
        <v>70</v>
      </c>
      <c r="H1680" s="86" t="s">
        <v>110</v>
      </c>
      <c r="I1680" s="249">
        <v>5.18</v>
      </c>
      <c r="J1680" s="331">
        <f t="shared" si="79"/>
        <v>120</v>
      </c>
      <c r="K1680" s="260">
        <v>120</v>
      </c>
      <c r="L1680" s="260"/>
      <c r="M1680" s="259" t="e">
        <f>IF(K1680="nio",0,IF(K1680&gt;0,K1680*I1680/O1680,0))*VLOOKUP(B1680,'2-Kosten per locatie'!$A$14:$C$21,3,FALSE)</f>
        <v>#DIV/0!</v>
      </c>
      <c r="N1680" s="259">
        <f>IF(L1680&gt;0,L1680*I1680/P1680,0)*VLOOKUP(B1680,'2-Kosten per locatie'!$A$14:$C$21,3,FALSE)</f>
        <v>0</v>
      </c>
      <c r="O1680" s="332">
        <f>IF(K1680="nio",0,IF(K1680&gt;0,VLOOKUP(G1680,'3-Productie normen'!A:L,VLOOKUP(K1680,'3-Productie normen'!$B$34:$C$41,2,FALSE),FALSE)))</f>
        <v>0</v>
      </c>
      <c r="P1680" s="332">
        <f t="shared" si="80"/>
        <v>0</v>
      </c>
      <c r="Q1680" s="333"/>
      <c r="S1680" s="334">
        <f t="shared" si="78"/>
        <v>621.59999999999991</v>
      </c>
    </row>
    <row r="1681" spans="1:19" ht="14.1" customHeight="1">
      <c r="A1681" s="74">
        <v>1681</v>
      </c>
      <c r="B1681" s="300" t="s">
        <v>35</v>
      </c>
      <c r="C1681" s="300" t="s">
        <v>1381</v>
      </c>
      <c r="D1681" s="86"/>
      <c r="E1681" s="256" t="s">
        <v>1791</v>
      </c>
      <c r="F1681" s="86" t="s">
        <v>122</v>
      </c>
      <c r="G1681" s="86" t="s">
        <v>59</v>
      </c>
      <c r="H1681" s="70" t="s">
        <v>113</v>
      </c>
      <c r="I1681" s="249">
        <v>190.72</v>
      </c>
      <c r="J1681" s="331">
        <f t="shared" si="79"/>
        <v>200</v>
      </c>
      <c r="K1681" s="260">
        <v>200</v>
      </c>
      <c r="L1681" s="260"/>
      <c r="M1681" s="259" t="e">
        <f>IF(K1681="nio",0,IF(K1681&gt;0,K1681*I1681/O1681,0))*VLOOKUP(B1681,'2-Kosten per locatie'!$A$14:$C$21,3,FALSE)</f>
        <v>#DIV/0!</v>
      </c>
      <c r="N1681" s="259">
        <f>IF(L1681&gt;0,L1681*I1681/P1681,0)*VLOOKUP(B1681,'2-Kosten per locatie'!$A$14:$C$21,3,FALSE)</f>
        <v>0</v>
      </c>
      <c r="O1681" s="332">
        <f>IF(K1681="nio",0,IF(K1681&gt;0,VLOOKUP(G1681,'3-Productie normen'!A:L,VLOOKUP(K1681,'3-Productie normen'!$B$34:$C$41,2,FALSE),FALSE)))</f>
        <v>0</v>
      </c>
      <c r="P1681" s="332">
        <f t="shared" si="80"/>
        <v>0</v>
      </c>
      <c r="Q1681" s="333"/>
      <c r="S1681" s="334">
        <f t="shared" si="78"/>
        <v>38144</v>
      </c>
    </row>
    <row r="1682" spans="1:19" ht="14.1" customHeight="1">
      <c r="A1682" s="74">
        <v>1682</v>
      </c>
      <c r="B1682" s="300" t="s">
        <v>35</v>
      </c>
      <c r="C1682" s="300" t="s">
        <v>1381</v>
      </c>
      <c r="D1682" s="86"/>
      <c r="E1682" s="256" t="s">
        <v>1792</v>
      </c>
      <c r="F1682" s="86" t="s">
        <v>112</v>
      </c>
      <c r="G1682" s="86" t="s">
        <v>58</v>
      </c>
      <c r="H1682" s="70" t="s">
        <v>113</v>
      </c>
      <c r="I1682" s="249">
        <v>11.94</v>
      </c>
      <c r="J1682" s="331">
        <f t="shared" si="79"/>
        <v>200</v>
      </c>
      <c r="K1682" s="260">
        <v>200</v>
      </c>
      <c r="L1682" s="260"/>
      <c r="M1682" s="259" t="e">
        <f>IF(K1682="nio",0,IF(K1682&gt;0,K1682*I1682/O1682,0))*VLOOKUP(B1682,'2-Kosten per locatie'!$A$14:$C$21,3,FALSE)</f>
        <v>#DIV/0!</v>
      </c>
      <c r="N1682" s="259">
        <f>IF(L1682&gt;0,L1682*I1682/P1682,0)*VLOOKUP(B1682,'2-Kosten per locatie'!$A$14:$C$21,3,FALSE)</f>
        <v>0</v>
      </c>
      <c r="O1682" s="332">
        <f>IF(K1682="nio",0,IF(K1682&gt;0,VLOOKUP(G1682,'3-Productie normen'!A:L,VLOOKUP(K1682,'3-Productie normen'!$B$34:$C$41,2,FALSE),FALSE)))</f>
        <v>0</v>
      </c>
      <c r="P1682" s="332">
        <f t="shared" si="80"/>
        <v>0</v>
      </c>
      <c r="Q1682" s="333"/>
      <c r="S1682" s="334">
        <f t="shared" si="78"/>
        <v>2388</v>
      </c>
    </row>
    <row r="1683" spans="1:19" ht="14.1" customHeight="1">
      <c r="A1683" s="74">
        <v>1683</v>
      </c>
      <c r="B1683" s="300" t="s">
        <v>35</v>
      </c>
      <c r="C1683" s="300" t="s">
        <v>1381</v>
      </c>
      <c r="D1683" s="86"/>
      <c r="E1683" s="256" t="s">
        <v>1793</v>
      </c>
      <c r="F1683" s="86" t="s">
        <v>262</v>
      </c>
      <c r="G1683" s="86" t="s">
        <v>75</v>
      </c>
      <c r="H1683" s="86" t="s">
        <v>263</v>
      </c>
      <c r="I1683" s="249">
        <v>677.43</v>
      </c>
      <c r="J1683" s="331">
        <f t="shared" si="79"/>
        <v>0</v>
      </c>
      <c r="K1683" s="260" t="s">
        <v>120</v>
      </c>
      <c r="L1683" s="260"/>
      <c r="M1683" s="259">
        <f>IF(K1683="nio",0,IF(K1683&gt;0,K1683*I1683/O1683,0))*VLOOKUP(B1683,'2-Kosten per locatie'!$A$14:$C$21,3,FALSE)</f>
        <v>0</v>
      </c>
      <c r="N1683" s="259">
        <f>IF(L1683&gt;0,L1683*I1683/P1683,0)*VLOOKUP(B1683,'2-Kosten per locatie'!$A$14:$C$21,3,FALSE)</f>
        <v>0</v>
      </c>
      <c r="O1683" s="332">
        <f>IF(K1683="nio",0,IF(K1683&gt;0,VLOOKUP(G1683,'3-Productie normen'!A:L,VLOOKUP(K1683,'3-Productie normen'!$B$34:$C$41,2,FALSE),FALSE)))</f>
        <v>0</v>
      </c>
      <c r="P1683" s="332">
        <f t="shared" si="80"/>
        <v>0</v>
      </c>
      <c r="Q1683" s="333"/>
      <c r="S1683" s="334">
        <f t="shared" si="78"/>
        <v>0</v>
      </c>
    </row>
    <row r="1684" spans="1:19" ht="14.1" customHeight="1">
      <c r="A1684" s="74">
        <v>1684</v>
      </c>
      <c r="B1684" s="300" t="s">
        <v>35</v>
      </c>
      <c r="C1684" s="300" t="s">
        <v>1381</v>
      </c>
      <c r="D1684" s="86"/>
      <c r="E1684" s="256" t="s">
        <v>1794</v>
      </c>
      <c r="F1684" s="86" t="s">
        <v>888</v>
      </c>
      <c r="G1684" s="86" t="s">
        <v>70</v>
      </c>
      <c r="H1684" s="86" t="s">
        <v>110</v>
      </c>
      <c r="I1684" s="249">
        <v>7.93</v>
      </c>
      <c r="J1684" s="331">
        <f t="shared" si="79"/>
        <v>120</v>
      </c>
      <c r="K1684" s="260">
        <v>120</v>
      </c>
      <c r="L1684" s="260"/>
      <c r="M1684" s="259" t="e">
        <f>IF(K1684="nio",0,IF(K1684&gt;0,K1684*I1684/O1684,0))*VLOOKUP(B1684,'2-Kosten per locatie'!$A$14:$C$21,3,FALSE)</f>
        <v>#DIV/0!</v>
      </c>
      <c r="N1684" s="259">
        <f>IF(L1684&gt;0,L1684*I1684/P1684,0)*VLOOKUP(B1684,'2-Kosten per locatie'!$A$14:$C$21,3,FALSE)</f>
        <v>0</v>
      </c>
      <c r="O1684" s="332">
        <f>IF(K1684="nio",0,IF(K1684&gt;0,VLOOKUP(G1684,'3-Productie normen'!A:L,VLOOKUP(K1684,'3-Productie normen'!$B$34:$C$41,2,FALSE),FALSE)))</f>
        <v>0</v>
      </c>
      <c r="P1684" s="332">
        <f t="shared" si="80"/>
        <v>0</v>
      </c>
      <c r="Q1684" s="333"/>
      <c r="S1684" s="334">
        <f t="shared" si="78"/>
        <v>951.59999999999991</v>
      </c>
    </row>
    <row r="1685" spans="1:19" ht="14.1" customHeight="1">
      <c r="A1685" s="74">
        <v>1685</v>
      </c>
      <c r="B1685" s="300" t="s">
        <v>35</v>
      </c>
      <c r="C1685" s="300" t="s">
        <v>1381</v>
      </c>
      <c r="D1685" s="86"/>
      <c r="E1685" s="256" t="s">
        <v>1795</v>
      </c>
      <c r="F1685" s="86" t="s">
        <v>1689</v>
      </c>
      <c r="G1685" s="86" t="s">
        <v>70</v>
      </c>
      <c r="H1685" s="86" t="s">
        <v>110</v>
      </c>
      <c r="I1685" s="249">
        <v>2.88</v>
      </c>
      <c r="J1685" s="331">
        <f t="shared" si="79"/>
        <v>200</v>
      </c>
      <c r="K1685" s="260">
        <v>200</v>
      </c>
      <c r="L1685" s="260"/>
      <c r="M1685" s="259" t="e">
        <f>IF(K1685="nio",0,IF(K1685&gt;0,K1685*I1685/O1685,0))*VLOOKUP(B1685,'2-Kosten per locatie'!$A$14:$C$21,3,FALSE)</f>
        <v>#DIV/0!</v>
      </c>
      <c r="N1685" s="259">
        <f>IF(L1685&gt;0,L1685*I1685/P1685,0)*VLOOKUP(B1685,'2-Kosten per locatie'!$A$14:$C$21,3,FALSE)</f>
        <v>0</v>
      </c>
      <c r="O1685" s="332">
        <f>IF(K1685="nio",0,IF(K1685&gt;0,VLOOKUP(G1685,'3-Productie normen'!A:L,VLOOKUP(K1685,'3-Productie normen'!$B$34:$C$41,2,FALSE),FALSE)))</f>
        <v>0</v>
      </c>
      <c r="P1685" s="332">
        <f t="shared" si="80"/>
        <v>0</v>
      </c>
      <c r="Q1685" s="333"/>
      <c r="S1685" s="334">
        <f t="shared" si="78"/>
        <v>576</v>
      </c>
    </row>
    <row r="1686" spans="1:19" ht="14.1" customHeight="1">
      <c r="A1686" s="74">
        <v>1686</v>
      </c>
      <c r="B1686" s="300" t="s">
        <v>35</v>
      </c>
      <c r="C1686" s="300" t="s">
        <v>1381</v>
      </c>
      <c r="D1686" s="86"/>
      <c r="E1686" s="256" t="s">
        <v>1796</v>
      </c>
      <c r="F1686" s="86" t="s">
        <v>1418</v>
      </c>
      <c r="G1686" s="86" t="s">
        <v>61</v>
      </c>
      <c r="H1686" s="86" t="s">
        <v>145</v>
      </c>
      <c r="I1686" s="249">
        <v>17.850000000000001</v>
      </c>
      <c r="J1686" s="331">
        <f t="shared" si="79"/>
        <v>400</v>
      </c>
      <c r="K1686" s="260">
        <v>200</v>
      </c>
      <c r="L1686" s="260">
        <v>200</v>
      </c>
      <c r="M1686" s="259" t="e">
        <f>IF(K1686="nio",0,IF(K1686&gt;0,K1686*I1686/O1686,0))*VLOOKUP(B1686,'2-Kosten per locatie'!$A$14:$C$21,3,FALSE)</f>
        <v>#DIV/0!</v>
      </c>
      <c r="N1686" s="259" t="e">
        <f>IF(L1686&gt;0,L1686*I1686/P1686,0)*VLOOKUP(B1686,'2-Kosten per locatie'!$A$14:$C$21,3,FALSE)</f>
        <v>#DIV/0!</v>
      </c>
      <c r="O1686" s="332">
        <f>IF(K1686="nio",0,IF(K1686&gt;0,VLOOKUP(G1686,'3-Productie normen'!A:L,VLOOKUP(K1686,'3-Productie normen'!$B$34:$C$41,2,FALSE),FALSE)))</f>
        <v>0</v>
      </c>
      <c r="P1686" s="332">
        <f t="shared" si="80"/>
        <v>0</v>
      </c>
      <c r="Q1686" s="333"/>
      <c r="S1686" s="334">
        <f t="shared" si="78"/>
        <v>7140.0000000000009</v>
      </c>
    </row>
    <row r="1687" spans="1:19" ht="14.1" customHeight="1">
      <c r="A1687" s="74">
        <v>1687</v>
      </c>
      <c r="B1687" s="300" t="s">
        <v>35</v>
      </c>
      <c r="C1687" s="300" t="s">
        <v>1381</v>
      </c>
      <c r="D1687" s="86"/>
      <c r="E1687" s="256" t="s">
        <v>1797</v>
      </c>
      <c r="F1687" s="86" t="s">
        <v>1500</v>
      </c>
      <c r="G1687" s="86" t="s">
        <v>74</v>
      </c>
      <c r="H1687" s="70" t="s">
        <v>113</v>
      </c>
      <c r="I1687" s="249">
        <v>1.55</v>
      </c>
      <c r="J1687" s="331">
        <f t="shared" si="79"/>
        <v>0</v>
      </c>
      <c r="K1687" s="260" t="s">
        <v>120</v>
      </c>
      <c r="L1687" s="260"/>
      <c r="M1687" s="259">
        <f>IF(K1687="nio",0,IF(K1687&gt;0,K1687*I1687/O1687,0))*VLOOKUP(B1687,'2-Kosten per locatie'!$A$14:$C$21,3,FALSE)</f>
        <v>0</v>
      </c>
      <c r="N1687" s="259">
        <f>IF(L1687&gt;0,L1687*I1687/P1687,0)*VLOOKUP(B1687,'2-Kosten per locatie'!$A$14:$C$21,3,FALSE)</f>
        <v>0</v>
      </c>
      <c r="O1687" s="332">
        <f>IF(K1687="nio",0,IF(K1687&gt;0,VLOOKUP(G1687,'3-Productie normen'!A:L,VLOOKUP(K1687,'3-Productie normen'!$B$34:$C$41,2,FALSE),FALSE)))</f>
        <v>0</v>
      </c>
      <c r="P1687" s="332">
        <f t="shared" si="80"/>
        <v>0</v>
      </c>
      <c r="Q1687" s="333"/>
      <c r="S1687" s="334">
        <f t="shared" si="78"/>
        <v>0</v>
      </c>
    </row>
    <row r="1688" spans="1:19" ht="14.1" customHeight="1">
      <c r="A1688" s="74">
        <v>1688</v>
      </c>
      <c r="B1688" s="300" t="s">
        <v>35</v>
      </c>
      <c r="C1688" s="300" t="s">
        <v>1381</v>
      </c>
      <c r="D1688" s="86"/>
      <c r="E1688" s="256" t="s">
        <v>1798</v>
      </c>
      <c r="F1688" s="86" t="s">
        <v>1689</v>
      </c>
      <c r="G1688" s="86" t="s">
        <v>70</v>
      </c>
      <c r="H1688" s="86" t="s">
        <v>110</v>
      </c>
      <c r="I1688" s="249">
        <v>2.88</v>
      </c>
      <c r="J1688" s="331">
        <f t="shared" si="79"/>
        <v>200</v>
      </c>
      <c r="K1688" s="260">
        <v>200</v>
      </c>
      <c r="L1688" s="260"/>
      <c r="M1688" s="259" t="e">
        <f>IF(K1688="nio",0,IF(K1688&gt;0,K1688*I1688/O1688,0))*VLOOKUP(B1688,'2-Kosten per locatie'!$A$14:$C$21,3,FALSE)</f>
        <v>#DIV/0!</v>
      </c>
      <c r="N1688" s="259">
        <f>IF(L1688&gt;0,L1688*I1688/P1688,0)*VLOOKUP(B1688,'2-Kosten per locatie'!$A$14:$C$21,3,FALSE)</f>
        <v>0</v>
      </c>
      <c r="O1688" s="332">
        <f>IF(K1688="nio",0,IF(K1688&gt;0,VLOOKUP(G1688,'3-Productie normen'!A:L,VLOOKUP(K1688,'3-Productie normen'!$B$34:$C$41,2,FALSE),FALSE)))</f>
        <v>0</v>
      </c>
      <c r="P1688" s="332">
        <f t="shared" si="80"/>
        <v>0</v>
      </c>
      <c r="Q1688" s="333"/>
      <c r="S1688" s="334">
        <f t="shared" si="78"/>
        <v>576</v>
      </c>
    </row>
    <row r="1689" spans="1:19" ht="14.1" customHeight="1">
      <c r="A1689" s="74">
        <v>1689</v>
      </c>
      <c r="B1689" s="300" t="s">
        <v>35</v>
      </c>
      <c r="C1689" s="300" t="s">
        <v>1381</v>
      </c>
      <c r="D1689" s="86"/>
      <c r="E1689" s="256" t="s">
        <v>1799</v>
      </c>
      <c r="F1689" s="86" t="s">
        <v>122</v>
      </c>
      <c r="G1689" s="86" t="s">
        <v>59</v>
      </c>
      <c r="H1689" s="70" t="s">
        <v>113</v>
      </c>
      <c r="I1689" s="249">
        <v>84.62</v>
      </c>
      <c r="J1689" s="331">
        <f t="shared" si="79"/>
        <v>200</v>
      </c>
      <c r="K1689" s="260">
        <v>200</v>
      </c>
      <c r="L1689" s="260"/>
      <c r="M1689" s="259" t="e">
        <f>IF(K1689="nio",0,IF(K1689&gt;0,K1689*I1689/O1689,0))*VLOOKUP(B1689,'2-Kosten per locatie'!$A$14:$C$21,3,FALSE)</f>
        <v>#DIV/0!</v>
      </c>
      <c r="N1689" s="259">
        <f>IF(L1689&gt;0,L1689*I1689/P1689,0)*VLOOKUP(B1689,'2-Kosten per locatie'!$A$14:$C$21,3,FALSE)</f>
        <v>0</v>
      </c>
      <c r="O1689" s="332">
        <f>IF(K1689="nio",0,IF(K1689&gt;0,VLOOKUP(G1689,'3-Productie normen'!A:L,VLOOKUP(K1689,'3-Productie normen'!$B$34:$C$41,2,FALSE),FALSE)))</f>
        <v>0</v>
      </c>
      <c r="P1689" s="332">
        <f t="shared" si="80"/>
        <v>0</v>
      </c>
      <c r="Q1689" s="333"/>
      <c r="S1689" s="334">
        <f t="shared" si="78"/>
        <v>16924</v>
      </c>
    </row>
    <row r="1690" spans="1:19" ht="14.1" customHeight="1">
      <c r="A1690" s="74">
        <v>1690</v>
      </c>
      <c r="B1690" s="300" t="s">
        <v>35</v>
      </c>
      <c r="C1690" s="300" t="s">
        <v>1381</v>
      </c>
      <c r="D1690" s="86"/>
      <c r="E1690" s="256" t="s">
        <v>1800</v>
      </c>
      <c r="F1690" s="86" t="s">
        <v>112</v>
      </c>
      <c r="G1690" s="86" t="s">
        <v>58</v>
      </c>
      <c r="H1690" s="70" t="s">
        <v>113</v>
      </c>
      <c r="I1690" s="249">
        <v>15.39</v>
      </c>
      <c r="J1690" s="331">
        <f t="shared" si="79"/>
        <v>200</v>
      </c>
      <c r="K1690" s="260">
        <v>200</v>
      </c>
      <c r="L1690" s="260"/>
      <c r="M1690" s="259" t="e">
        <f>IF(K1690="nio",0,IF(K1690&gt;0,K1690*I1690/O1690,0))*VLOOKUP(B1690,'2-Kosten per locatie'!$A$14:$C$21,3,FALSE)</f>
        <v>#DIV/0!</v>
      </c>
      <c r="N1690" s="259">
        <f>IF(L1690&gt;0,L1690*I1690/P1690,0)*VLOOKUP(B1690,'2-Kosten per locatie'!$A$14:$C$21,3,FALSE)</f>
        <v>0</v>
      </c>
      <c r="O1690" s="332">
        <f>IF(K1690="nio",0,IF(K1690&gt;0,VLOOKUP(G1690,'3-Productie normen'!A:L,VLOOKUP(K1690,'3-Productie normen'!$B$34:$C$41,2,FALSE),FALSE)))</f>
        <v>0</v>
      </c>
      <c r="P1690" s="332">
        <f t="shared" si="80"/>
        <v>0</v>
      </c>
      <c r="Q1690" s="333"/>
      <c r="S1690" s="334">
        <f t="shared" si="78"/>
        <v>3078</v>
      </c>
    </row>
    <row r="1691" spans="1:19" ht="14.1" customHeight="1">
      <c r="A1691" s="74">
        <v>1691</v>
      </c>
      <c r="B1691" s="300" t="s">
        <v>35</v>
      </c>
      <c r="C1691" s="300" t="s">
        <v>1381</v>
      </c>
      <c r="D1691" s="86"/>
      <c r="E1691" s="256" t="s">
        <v>1801</v>
      </c>
      <c r="F1691" s="86" t="s">
        <v>267</v>
      </c>
      <c r="G1691" s="86" t="s">
        <v>76</v>
      </c>
      <c r="H1691" s="70" t="s">
        <v>113</v>
      </c>
      <c r="I1691" s="249">
        <v>19.989999999999998</v>
      </c>
      <c r="J1691" s="331">
        <f t="shared" si="79"/>
        <v>0</v>
      </c>
      <c r="K1691" s="260" t="s">
        <v>120</v>
      </c>
      <c r="L1691" s="260"/>
      <c r="M1691" s="259">
        <f>IF(K1691="nio",0,IF(K1691&gt;0,K1691*I1691/O1691,0))*VLOOKUP(B1691,'2-Kosten per locatie'!$A$14:$C$21,3,FALSE)</f>
        <v>0</v>
      </c>
      <c r="N1691" s="259">
        <f>IF(L1691&gt;0,L1691*I1691/P1691,0)*VLOOKUP(B1691,'2-Kosten per locatie'!$A$14:$C$21,3,FALSE)</f>
        <v>0</v>
      </c>
      <c r="O1691" s="332">
        <f>IF(K1691="nio",0,IF(K1691&gt;0,VLOOKUP(G1691,'3-Productie normen'!A:L,VLOOKUP(K1691,'3-Productie normen'!$B$34:$C$41,2,FALSE),FALSE)))</f>
        <v>0</v>
      </c>
      <c r="P1691" s="332">
        <f t="shared" si="80"/>
        <v>0</v>
      </c>
      <c r="Q1691" s="333"/>
      <c r="S1691" s="334">
        <f t="shared" si="78"/>
        <v>0</v>
      </c>
    </row>
    <row r="1692" spans="1:19" ht="14.1" customHeight="1">
      <c r="A1692" s="74">
        <v>1692</v>
      </c>
      <c r="B1692" s="300" t="s">
        <v>35</v>
      </c>
      <c r="C1692" s="300" t="s">
        <v>1381</v>
      </c>
      <c r="D1692" s="86"/>
      <c r="E1692" s="256" t="s">
        <v>1802</v>
      </c>
      <c r="F1692" s="86" t="s">
        <v>126</v>
      </c>
      <c r="G1692" s="86" t="s">
        <v>69</v>
      </c>
      <c r="H1692" s="86" t="s">
        <v>110</v>
      </c>
      <c r="I1692" s="249">
        <v>55.35</v>
      </c>
      <c r="J1692" s="331">
        <f t="shared" si="79"/>
        <v>200</v>
      </c>
      <c r="K1692" s="260">
        <v>200</v>
      </c>
      <c r="L1692" s="260"/>
      <c r="M1692" s="259" t="e">
        <f>IF(K1692="nio",0,IF(K1692&gt;0,K1692*I1692/O1692,0))*VLOOKUP(B1692,'2-Kosten per locatie'!$A$14:$C$21,3,FALSE)</f>
        <v>#DIV/0!</v>
      </c>
      <c r="N1692" s="259">
        <f>IF(L1692&gt;0,L1692*I1692/P1692,0)*VLOOKUP(B1692,'2-Kosten per locatie'!$A$14:$C$21,3,FALSE)</f>
        <v>0</v>
      </c>
      <c r="O1692" s="332">
        <f>IF(K1692="nio",0,IF(K1692&gt;0,VLOOKUP(G1692,'3-Productie normen'!A:L,VLOOKUP(K1692,'3-Productie normen'!$B$34:$C$41,2,FALSE),FALSE)))</f>
        <v>0</v>
      </c>
      <c r="P1692" s="332">
        <f t="shared" si="80"/>
        <v>0</v>
      </c>
      <c r="Q1692" s="333"/>
      <c r="S1692" s="334">
        <f t="shared" si="78"/>
        <v>11070</v>
      </c>
    </row>
    <row r="1693" spans="1:19" ht="14.1" customHeight="1">
      <c r="A1693" s="74">
        <v>1693</v>
      </c>
      <c r="B1693" s="300" t="s">
        <v>35</v>
      </c>
      <c r="C1693" s="300" t="s">
        <v>1381</v>
      </c>
      <c r="D1693" s="86"/>
      <c r="E1693" s="256" t="s">
        <v>1803</v>
      </c>
      <c r="F1693" s="86" t="s">
        <v>126</v>
      </c>
      <c r="G1693" s="86" t="s">
        <v>69</v>
      </c>
      <c r="H1693" s="86" t="s">
        <v>110</v>
      </c>
      <c r="I1693" s="249">
        <v>10.59</v>
      </c>
      <c r="J1693" s="331">
        <f t="shared" si="79"/>
        <v>200</v>
      </c>
      <c r="K1693" s="260">
        <v>200</v>
      </c>
      <c r="L1693" s="260"/>
      <c r="M1693" s="259" t="e">
        <f>IF(K1693="nio",0,IF(K1693&gt;0,K1693*I1693/O1693,0))*VLOOKUP(B1693,'2-Kosten per locatie'!$A$14:$C$21,3,FALSE)</f>
        <v>#DIV/0!</v>
      </c>
      <c r="N1693" s="259">
        <f>IF(L1693&gt;0,L1693*I1693/P1693,0)*VLOOKUP(B1693,'2-Kosten per locatie'!$A$14:$C$21,3,FALSE)</f>
        <v>0</v>
      </c>
      <c r="O1693" s="332">
        <f>IF(K1693="nio",0,IF(K1693&gt;0,VLOOKUP(G1693,'3-Productie normen'!A:L,VLOOKUP(K1693,'3-Productie normen'!$B$34:$C$41,2,FALSE),FALSE)))</f>
        <v>0</v>
      </c>
      <c r="P1693" s="332">
        <f t="shared" si="80"/>
        <v>0</v>
      </c>
      <c r="Q1693" s="333"/>
      <c r="S1693" s="334">
        <f t="shared" si="78"/>
        <v>2118</v>
      </c>
    </row>
    <row r="1694" spans="1:19" ht="14.1" customHeight="1">
      <c r="A1694" s="74">
        <v>1694</v>
      </c>
      <c r="B1694" s="300" t="s">
        <v>35</v>
      </c>
      <c r="C1694" s="300" t="s">
        <v>1381</v>
      </c>
      <c r="D1694" s="86"/>
      <c r="E1694" s="256" t="s">
        <v>1804</v>
      </c>
      <c r="F1694" s="86" t="s">
        <v>126</v>
      </c>
      <c r="G1694" s="86" t="s">
        <v>69</v>
      </c>
      <c r="H1694" s="86" t="s">
        <v>110</v>
      </c>
      <c r="I1694" s="249">
        <v>8.27</v>
      </c>
      <c r="J1694" s="331">
        <f t="shared" si="79"/>
        <v>200</v>
      </c>
      <c r="K1694" s="260">
        <v>200</v>
      </c>
      <c r="L1694" s="260"/>
      <c r="M1694" s="259" t="e">
        <f>IF(K1694="nio",0,IF(K1694&gt;0,K1694*I1694/O1694,0))*VLOOKUP(B1694,'2-Kosten per locatie'!$A$14:$C$21,3,FALSE)</f>
        <v>#DIV/0!</v>
      </c>
      <c r="N1694" s="259">
        <f>IF(L1694&gt;0,L1694*I1694/P1694,0)*VLOOKUP(B1694,'2-Kosten per locatie'!$A$14:$C$21,3,FALSE)</f>
        <v>0</v>
      </c>
      <c r="O1694" s="332">
        <f>IF(K1694="nio",0,IF(K1694&gt;0,VLOOKUP(G1694,'3-Productie normen'!A:L,VLOOKUP(K1694,'3-Productie normen'!$B$34:$C$41,2,FALSE),FALSE)))</f>
        <v>0</v>
      </c>
      <c r="P1694" s="332">
        <f t="shared" si="80"/>
        <v>0</v>
      </c>
      <c r="Q1694" s="333"/>
      <c r="S1694" s="334">
        <f t="shared" si="78"/>
        <v>1654</v>
      </c>
    </row>
    <row r="1695" spans="1:19" ht="14.1" customHeight="1">
      <c r="A1695" s="74">
        <v>1695</v>
      </c>
      <c r="B1695" s="300" t="s">
        <v>35</v>
      </c>
      <c r="C1695" s="300" t="s">
        <v>1381</v>
      </c>
      <c r="D1695" s="86"/>
      <c r="E1695" s="256" t="s">
        <v>1805</v>
      </c>
      <c r="F1695" s="86" t="s">
        <v>126</v>
      </c>
      <c r="G1695" s="86" t="s">
        <v>69</v>
      </c>
      <c r="H1695" s="86" t="s">
        <v>110</v>
      </c>
      <c r="I1695" s="249">
        <v>18.940000000000001</v>
      </c>
      <c r="J1695" s="331">
        <f t="shared" si="79"/>
        <v>200</v>
      </c>
      <c r="K1695" s="260">
        <v>200</v>
      </c>
      <c r="L1695" s="260"/>
      <c r="M1695" s="259" t="e">
        <f>IF(K1695="nio",0,IF(K1695&gt;0,K1695*I1695/O1695,0))*VLOOKUP(B1695,'2-Kosten per locatie'!$A$14:$C$21,3,FALSE)</f>
        <v>#DIV/0!</v>
      </c>
      <c r="N1695" s="259">
        <f>IF(L1695&gt;0,L1695*I1695/P1695,0)*VLOOKUP(B1695,'2-Kosten per locatie'!$A$14:$C$21,3,FALSE)</f>
        <v>0</v>
      </c>
      <c r="O1695" s="332">
        <f>IF(K1695="nio",0,IF(K1695&gt;0,VLOOKUP(G1695,'3-Productie normen'!A:L,VLOOKUP(K1695,'3-Productie normen'!$B$34:$C$41,2,FALSE),FALSE)))</f>
        <v>0</v>
      </c>
      <c r="P1695" s="332">
        <f t="shared" si="80"/>
        <v>0</v>
      </c>
      <c r="Q1695" s="333"/>
      <c r="S1695" s="334">
        <f t="shared" si="78"/>
        <v>3788.0000000000005</v>
      </c>
    </row>
    <row r="1696" spans="1:19" ht="14.1" customHeight="1">
      <c r="A1696" s="74">
        <v>1696</v>
      </c>
      <c r="B1696" s="300" t="s">
        <v>35</v>
      </c>
      <c r="C1696" s="300" t="s">
        <v>1381</v>
      </c>
      <c r="D1696" s="86"/>
      <c r="E1696" s="256" t="s">
        <v>1806</v>
      </c>
      <c r="F1696" s="86" t="s">
        <v>126</v>
      </c>
      <c r="G1696" s="86" t="s">
        <v>69</v>
      </c>
      <c r="H1696" s="86" t="s">
        <v>110</v>
      </c>
      <c r="I1696" s="249">
        <v>8.24</v>
      </c>
      <c r="J1696" s="331">
        <f t="shared" si="79"/>
        <v>200</v>
      </c>
      <c r="K1696" s="260">
        <v>200</v>
      </c>
      <c r="L1696" s="260"/>
      <c r="M1696" s="259" t="e">
        <f>IF(K1696="nio",0,IF(K1696&gt;0,K1696*I1696/O1696,0))*VLOOKUP(B1696,'2-Kosten per locatie'!$A$14:$C$21,3,FALSE)</f>
        <v>#DIV/0!</v>
      </c>
      <c r="N1696" s="259">
        <f>IF(L1696&gt;0,L1696*I1696/P1696,0)*VLOOKUP(B1696,'2-Kosten per locatie'!$A$14:$C$21,3,FALSE)</f>
        <v>0</v>
      </c>
      <c r="O1696" s="332">
        <f>IF(K1696="nio",0,IF(K1696&gt;0,VLOOKUP(G1696,'3-Productie normen'!A:L,VLOOKUP(K1696,'3-Productie normen'!$B$34:$C$41,2,FALSE),FALSE)))</f>
        <v>0</v>
      </c>
      <c r="P1696" s="332">
        <f t="shared" si="80"/>
        <v>0</v>
      </c>
      <c r="Q1696" s="333"/>
      <c r="S1696" s="334">
        <f t="shared" si="78"/>
        <v>1648</v>
      </c>
    </row>
    <row r="1697" spans="1:19" ht="14.1" customHeight="1">
      <c r="A1697" s="74">
        <v>1697</v>
      </c>
      <c r="B1697" s="300" t="s">
        <v>35</v>
      </c>
      <c r="C1697" s="300" t="s">
        <v>1381</v>
      </c>
      <c r="D1697" s="86"/>
      <c r="E1697" s="256" t="s">
        <v>1807</v>
      </c>
      <c r="F1697" s="86" t="s">
        <v>888</v>
      </c>
      <c r="G1697" s="86" t="s">
        <v>70</v>
      </c>
      <c r="H1697" s="86" t="s">
        <v>110</v>
      </c>
      <c r="I1697" s="249">
        <v>15.27</v>
      </c>
      <c r="J1697" s="331">
        <f t="shared" si="79"/>
        <v>200</v>
      </c>
      <c r="K1697" s="260">
        <v>200</v>
      </c>
      <c r="L1697" s="260"/>
      <c r="M1697" s="259" t="e">
        <f>IF(K1697="nio",0,IF(K1697&gt;0,K1697*I1697/O1697,0))*VLOOKUP(B1697,'2-Kosten per locatie'!$A$14:$C$21,3,FALSE)</f>
        <v>#DIV/0!</v>
      </c>
      <c r="N1697" s="259">
        <f>IF(L1697&gt;0,L1697*I1697/P1697,0)*VLOOKUP(B1697,'2-Kosten per locatie'!$A$14:$C$21,3,FALSE)</f>
        <v>0</v>
      </c>
      <c r="O1697" s="332">
        <f>IF(K1697="nio",0,IF(K1697&gt;0,VLOOKUP(G1697,'3-Productie normen'!A:L,VLOOKUP(K1697,'3-Productie normen'!$B$34:$C$41,2,FALSE),FALSE)))</f>
        <v>0</v>
      </c>
      <c r="P1697" s="332">
        <f t="shared" si="80"/>
        <v>0</v>
      </c>
      <c r="Q1697" s="333"/>
      <c r="S1697" s="334">
        <f t="shared" si="78"/>
        <v>3054</v>
      </c>
    </row>
    <row r="1698" spans="1:19" ht="14.1" customHeight="1">
      <c r="A1698" s="74">
        <v>1698</v>
      </c>
      <c r="B1698" s="300" t="s">
        <v>35</v>
      </c>
      <c r="C1698" s="300" t="s">
        <v>1381</v>
      </c>
      <c r="D1698" s="86"/>
      <c r="E1698" s="256" t="s">
        <v>1808</v>
      </c>
      <c r="F1698" s="86" t="s">
        <v>112</v>
      </c>
      <c r="G1698" s="86" t="s">
        <v>58</v>
      </c>
      <c r="H1698" s="70" t="s">
        <v>113</v>
      </c>
      <c r="I1698" s="249">
        <v>14.82</v>
      </c>
      <c r="J1698" s="331">
        <f t="shared" si="79"/>
        <v>200</v>
      </c>
      <c r="K1698" s="260">
        <v>200</v>
      </c>
      <c r="L1698" s="260"/>
      <c r="M1698" s="259" t="e">
        <f>IF(K1698="nio",0,IF(K1698&gt;0,K1698*I1698/O1698,0))*VLOOKUP(B1698,'2-Kosten per locatie'!$A$14:$C$21,3,FALSE)</f>
        <v>#DIV/0!</v>
      </c>
      <c r="N1698" s="259">
        <f>IF(L1698&gt;0,L1698*I1698/P1698,0)*VLOOKUP(B1698,'2-Kosten per locatie'!$A$14:$C$21,3,FALSE)</f>
        <v>0</v>
      </c>
      <c r="O1698" s="332">
        <f>IF(K1698="nio",0,IF(K1698&gt;0,VLOOKUP(G1698,'3-Productie normen'!A:L,VLOOKUP(K1698,'3-Productie normen'!$B$34:$C$41,2,FALSE),FALSE)))</f>
        <v>0</v>
      </c>
      <c r="P1698" s="332">
        <f t="shared" si="80"/>
        <v>0</v>
      </c>
      <c r="Q1698" s="333"/>
      <c r="S1698" s="334">
        <f t="shared" si="78"/>
        <v>2964</v>
      </c>
    </row>
    <row r="1699" spans="1:19" ht="14.1" customHeight="1">
      <c r="A1699" s="74">
        <v>1699</v>
      </c>
      <c r="B1699" s="300" t="s">
        <v>35</v>
      </c>
      <c r="C1699" s="300" t="s">
        <v>1381</v>
      </c>
      <c r="D1699" s="86"/>
      <c r="E1699" s="256" t="s">
        <v>1809</v>
      </c>
      <c r="F1699" s="86" t="s">
        <v>126</v>
      </c>
      <c r="G1699" s="86" t="s">
        <v>69</v>
      </c>
      <c r="H1699" s="86" t="s">
        <v>110</v>
      </c>
      <c r="I1699" s="249">
        <v>86.09</v>
      </c>
      <c r="J1699" s="331">
        <f t="shared" si="79"/>
        <v>200</v>
      </c>
      <c r="K1699" s="260">
        <v>200</v>
      </c>
      <c r="L1699" s="260"/>
      <c r="M1699" s="259" t="e">
        <f>IF(K1699="nio",0,IF(K1699&gt;0,K1699*I1699/O1699,0))*VLOOKUP(B1699,'2-Kosten per locatie'!$A$14:$C$21,3,FALSE)</f>
        <v>#DIV/0!</v>
      </c>
      <c r="N1699" s="259">
        <f>IF(L1699&gt;0,L1699*I1699/P1699,0)*VLOOKUP(B1699,'2-Kosten per locatie'!$A$14:$C$21,3,FALSE)</f>
        <v>0</v>
      </c>
      <c r="O1699" s="332">
        <f>IF(K1699="nio",0,IF(K1699&gt;0,VLOOKUP(G1699,'3-Productie normen'!A:L,VLOOKUP(K1699,'3-Productie normen'!$B$34:$C$41,2,FALSE),FALSE)))</f>
        <v>0</v>
      </c>
      <c r="P1699" s="332">
        <f t="shared" si="80"/>
        <v>0</v>
      </c>
      <c r="Q1699" s="333"/>
      <c r="S1699" s="334">
        <f t="shared" si="78"/>
        <v>17218</v>
      </c>
    </row>
    <row r="1700" spans="1:19" ht="14.1" customHeight="1">
      <c r="A1700" s="74">
        <v>1700</v>
      </c>
      <c r="B1700" s="300" t="s">
        <v>35</v>
      </c>
      <c r="C1700" s="300" t="s">
        <v>1381</v>
      </c>
      <c r="D1700" s="86"/>
      <c r="E1700" s="256" t="s">
        <v>1810</v>
      </c>
      <c r="F1700" s="86" t="s">
        <v>126</v>
      </c>
      <c r="G1700" s="86" t="s">
        <v>69</v>
      </c>
      <c r="H1700" s="86" t="s">
        <v>110</v>
      </c>
      <c r="I1700" s="249">
        <v>18.32</v>
      </c>
      <c r="J1700" s="331">
        <f t="shared" si="79"/>
        <v>200</v>
      </c>
      <c r="K1700" s="260">
        <v>200</v>
      </c>
      <c r="L1700" s="260"/>
      <c r="M1700" s="259" t="e">
        <f>IF(K1700="nio",0,IF(K1700&gt;0,K1700*I1700/O1700,0))*VLOOKUP(B1700,'2-Kosten per locatie'!$A$14:$C$21,3,FALSE)</f>
        <v>#DIV/0!</v>
      </c>
      <c r="N1700" s="259">
        <f>IF(L1700&gt;0,L1700*I1700/P1700,0)*VLOOKUP(B1700,'2-Kosten per locatie'!$A$14:$C$21,3,FALSE)</f>
        <v>0</v>
      </c>
      <c r="O1700" s="332">
        <f>IF(K1700="nio",0,IF(K1700&gt;0,VLOOKUP(G1700,'3-Productie normen'!A:L,VLOOKUP(K1700,'3-Productie normen'!$B$34:$C$41,2,FALSE),FALSE)))</f>
        <v>0</v>
      </c>
      <c r="P1700" s="332">
        <f t="shared" si="80"/>
        <v>0</v>
      </c>
      <c r="Q1700" s="333"/>
      <c r="S1700" s="334">
        <f t="shared" si="78"/>
        <v>3664</v>
      </c>
    </row>
    <row r="1701" spans="1:19" ht="14.1" customHeight="1">
      <c r="A1701" s="74">
        <v>1701</v>
      </c>
      <c r="B1701" s="300" t="s">
        <v>35</v>
      </c>
      <c r="C1701" s="300" t="s">
        <v>1381</v>
      </c>
      <c r="D1701" s="86"/>
      <c r="E1701" s="256" t="s">
        <v>1811</v>
      </c>
      <c r="F1701" s="86" t="s">
        <v>267</v>
      </c>
      <c r="G1701" s="86" t="s">
        <v>76</v>
      </c>
      <c r="H1701" s="70" t="s">
        <v>113</v>
      </c>
      <c r="I1701" s="249">
        <v>11.18</v>
      </c>
      <c r="J1701" s="331">
        <f t="shared" si="79"/>
        <v>0</v>
      </c>
      <c r="K1701" s="260" t="s">
        <v>120</v>
      </c>
      <c r="L1701" s="260"/>
      <c r="M1701" s="259">
        <f>IF(K1701="nio",0,IF(K1701&gt;0,K1701*I1701/O1701,0))*VLOOKUP(B1701,'2-Kosten per locatie'!$A$14:$C$21,3,FALSE)</f>
        <v>0</v>
      </c>
      <c r="N1701" s="259">
        <f>IF(L1701&gt;0,L1701*I1701/P1701,0)*VLOOKUP(B1701,'2-Kosten per locatie'!$A$14:$C$21,3,FALSE)</f>
        <v>0</v>
      </c>
      <c r="O1701" s="332">
        <f>IF(K1701="nio",0,IF(K1701&gt;0,VLOOKUP(G1701,'3-Productie normen'!A:L,VLOOKUP(K1701,'3-Productie normen'!$B$34:$C$41,2,FALSE),FALSE)))</f>
        <v>0</v>
      </c>
      <c r="P1701" s="332">
        <f t="shared" si="80"/>
        <v>0</v>
      </c>
      <c r="Q1701" s="333"/>
      <c r="S1701" s="334">
        <f t="shared" si="78"/>
        <v>0</v>
      </c>
    </row>
    <row r="1702" spans="1:19" ht="14.1" customHeight="1">
      <c r="A1702" s="74">
        <v>1702</v>
      </c>
      <c r="B1702" s="300" t="s">
        <v>35</v>
      </c>
      <c r="C1702" s="300" t="s">
        <v>1381</v>
      </c>
      <c r="D1702" s="86"/>
      <c r="E1702" s="256" t="s">
        <v>1812</v>
      </c>
      <c r="F1702" s="86" t="s">
        <v>1418</v>
      </c>
      <c r="G1702" s="86" t="s">
        <v>61</v>
      </c>
      <c r="H1702" s="86" t="s">
        <v>145</v>
      </c>
      <c r="I1702" s="249">
        <v>15.87</v>
      </c>
      <c r="J1702" s="331">
        <f t="shared" si="79"/>
        <v>400</v>
      </c>
      <c r="K1702" s="260">
        <v>200</v>
      </c>
      <c r="L1702" s="260">
        <v>200</v>
      </c>
      <c r="M1702" s="259" t="e">
        <f>IF(K1702="nio",0,IF(K1702&gt;0,K1702*I1702/O1702,0))*VLOOKUP(B1702,'2-Kosten per locatie'!$A$14:$C$21,3,FALSE)</f>
        <v>#DIV/0!</v>
      </c>
      <c r="N1702" s="259" t="e">
        <f>IF(L1702&gt;0,L1702*I1702/P1702,0)*VLOOKUP(B1702,'2-Kosten per locatie'!$A$14:$C$21,3,FALSE)</f>
        <v>#DIV/0!</v>
      </c>
      <c r="O1702" s="332">
        <f>IF(K1702="nio",0,IF(K1702&gt;0,VLOOKUP(G1702,'3-Productie normen'!A:L,VLOOKUP(K1702,'3-Productie normen'!$B$34:$C$41,2,FALSE),FALSE)))</f>
        <v>0</v>
      </c>
      <c r="P1702" s="332">
        <f t="shared" si="80"/>
        <v>0</v>
      </c>
      <c r="Q1702" s="333"/>
      <c r="S1702" s="334">
        <f t="shared" ref="S1702:S1765" si="81">J1702*I1702</f>
        <v>6348</v>
      </c>
    </row>
    <row r="1703" spans="1:19" ht="14.1" customHeight="1">
      <c r="A1703" s="74">
        <v>1703</v>
      </c>
      <c r="B1703" s="300" t="s">
        <v>35</v>
      </c>
      <c r="C1703" s="300" t="s">
        <v>1381</v>
      </c>
      <c r="D1703" s="86"/>
      <c r="E1703" s="256" t="s">
        <v>1813</v>
      </c>
      <c r="F1703" s="86" t="s">
        <v>1114</v>
      </c>
      <c r="G1703" s="86" t="s">
        <v>61</v>
      </c>
      <c r="H1703" s="86" t="s">
        <v>145</v>
      </c>
      <c r="I1703" s="249">
        <v>3.63</v>
      </c>
      <c r="J1703" s="331">
        <f t="shared" si="79"/>
        <v>400</v>
      </c>
      <c r="K1703" s="260">
        <v>200</v>
      </c>
      <c r="L1703" s="260">
        <v>200</v>
      </c>
      <c r="M1703" s="259" t="e">
        <f>IF(K1703="nio",0,IF(K1703&gt;0,K1703*I1703/O1703,0))*VLOOKUP(B1703,'2-Kosten per locatie'!$A$14:$C$21,3,FALSE)</f>
        <v>#DIV/0!</v>
      </c>
      <c r="N1703" s="259" t="e">
        <f>IF(L1703&gt;0,L1703*I1703/P1703,0)*VLOOKUP(B1703,'2-Kosten per locatie'!$A$14:$C$21,3,FALSE)</f>
        <v>#DIV/0!</v>
      </c>
      <c r="O1703" s="332">
        <f>IF(K1703="nio",0,IF(K1703&gt;0,VLOOKUP(G1703,'3-Productie normen'!A:L,VLOOKUP(K1703,'3-Productie normen'!$B$34:$C$41,2,FALSE),FALSE)))</f>
        <v>0</v>
      </c>
      <c r="P1703" s="332">
        <f t="shared" si="80"/>
        <v>0</v>
      </c>
      <c r="Q1703" s="333"/>
      <c r="S1703" s="334">
        <f t="shared" si="81"/>
        <v>1452</v>
      </c>
    </row>
    <row r="1704" spans="1:19" ht="14.1" customHeight="1">
      <c r="A1704" s="74">
        <v>1704</v>
      </c>
      <c r="B1704" s="300" t="s">
        <v>35</v>
      </c>
      <c r="C1704" s="300" t="s">
        <v>1381</v>
      </c>
      <c r="D1704" s="86"/>
      <c r="E1704" s="256" t="s">
        <v>1814</v>
      </c>
      <c r="F1704" s="86" t="s">
        <v>112</v>
      </c>
      <c r="G1704" s="86" t="s">
        <v>58</v>
      </c>
      <c r="H1704" s="70" t="s">
        <v>113</v>
      </c>
      <c r="I1704" s="249">
        <v>15.39</v>
      </c>
      <c r="J1704" s="331">
        <f t="shared" si="79"/>
        <v>200</v>
      </c>
      <c r="K1704" s="260">
        <v>200</v>
      </c>
      <c r="L1704" s="260"/>
      <c r="M1704" s="259" t="e">
        <f>IF(K1704="nio",0,IF(K1704&gt;0,K1704*I1704/O1704,0))*VLOOKUP(B1704,'2-Kosten per locatie'!$A$14:$C$21,3,FALSE)</f>
        <v>#DIV/0!</v>
      </c>
      <c r="N1704" s="259">
        <f>IF(L1704&gt;0,L1704*I1704/P1704,0)*VLOOKUP(B1704,'2-Kosten per locatie'!$A$14:$C$21,3,FALSE)</f>
        <v>0</v>
      </c>
      <c r="O1704" s="332">
        <f>IF(K1704="nio",0,IF(K1704&gt;0,VLOOKUP(G1704,'3-Productie normen'!A:L,VLOOKUP(K1704,'3-Productie normen'!$B$34:$C$41,2,FALSE),FALSE)))</f>
        <v>0</v>
      </c>
      <c r="P1704" s="332">
        <f t="shared" si="80"/>
        <v>0</v>
      </c>
      <c r="Q1704" s="333"/>
      <c r="S1704" s="334">
        <f t="shared" si="81"/>
        <v>3078</v>
      </c>
    </row>
    <row r="1705" spans="1:19" ht="14.1" customHeight="1">
      <c r="A1705" s="74">
        <v>1705</v>
      </c>
      <c r="B1705" s="300" t="s">
        <v>35</v>
      </c>
      <c r="C1705" s="300" t="s">
        <v>1381</v>
      </c>
      <c r="D1705" s="86"/>
      <c r="E1705" s="256" t="s">
        <v>1815</v>
      </c>
      <c r="F1705" s="86" t="s">
        <v>122</v>
      </c>
      <c r="G1705" s="86" t="s">
        <v>59</v>
      </c>
      <c r="H1705" s="70" t="s">
        <v>113</v>
      </c>
      <c r="I1705" s="249">
        <v>129.53</v>
      </c>
      <c r="J1705" s="331">
        <f t="shared" si="79"/>
        <v>200</v>
      </c>
      <c r="K1705" s="260">
        <v>200</v>
      </c>
      <c r="L1705" s="260"/>
      <c r="M1705" s="259" t="e">
        <f>IF(K1705="nio",0,IF(K1705&gt;0,K1705*I1705/O1705,0))*VLOOKUP(B1705,'2-Kosten per locatie'!$A$14:$C$21,3,FALSE)</f>
        <v>#DIV/0!</v>
      </c>
      <c r="N1705" s="259">
        <f>IF(L1705&gt;0,L1705*I1705/P1705,0)*VLOOKUP(B1705,'2-Kosten per locatie'!$A$14:$C$21,3,FALSE)</f>
        <v>0</v>
      </c>
      <c r="O1705" s="332">
        <f>IF(K1705="nio",0,IF(K1705&gt;0,VLOOKUP(G1705,'3-Productie normen'!A:L,VLOOKUP(K1705,'3-Productie normen'!$B$34:$C$41,2,FALSE),FALSE)))</f>
        <v>0</v>
      </c>
      <c r="P1705" s="332">
        <f t="shared" si="80"/>
        <v>0</v>
      </c>
      <c r="Q1705" s="333"/>
      <c r="S1705" s="334">
        <f t="shared" si="81"/>
        <v>25906</v>
      </c>
    </row>
    <row r="1706" spans="1:19" ht="14.1" customHeight="1">
      <c r="A1706" s="74">
        <v>1706</v>
      </c>
      <c r="B1706" s="300" t="s">
        <v>35</v>
      </c>
      <c r="C1706" s="300" t="s">
        <v>1381</v>
      </c>
      <c r="D1706" s="86"/>
      <c r="E1706" s="256" t="s">
        <v>1816</v>
      </c>
      <c r="F1706" s="86" t="s">
        <v>267</v>
      </c>
      <c r="G1706" s="86" t="s">
        <v>76</v>
      </c>
      <c r="H1706" s="70" t="s">
        <v>113</v>
      </c>
      <c r="I1706" s="249">
        <v>20.61</v>
      </c>
      <c r="J1706" s="331">
        <f t="shared" si="79"/>
        <v>0</v>
      </c>
      <c r="K1706" s="260" t="s">
        <v>120</v>
      </c>
      <c r="L1706" s="260"/>
      <c r="M1706" s="259">
        <f>IF(K1706="nio",0,IF(K1706&gt;0,K1706*I1706/O1706,0))*VLOOKUP(B1706,'2-Kosten per locatie'!$A$14:$C$21,3,FALSE)</f>
        <v>0</v>
      </c>
      <c r="N1706" s="259">
        <f>IF(L1706&gt;0,L1706*I1706/P1706,0)*VLOOKUP(B1706,'2-Kosten per locatie'!$A$14:$C$21,3,FALSE)</f>
        <v>0</v>
      </c>
      <c r="O1706" s="332">
        <f>IF(K1706="nio",0,IF(K1706&gt;0,VLOOKUP(G1706,'3-Productie normen'!A:L,VLOOKUP(K1706,'3-Productie normen'!$B$34:$C$41,2,FALSE),FALSE)))</f>
        <v>0</v>
      </c>
      <c r="P1706" s="332">
        <f t="shared" si="80"/>
        <v>0</v>
      </c>
      <c r="Q1706" s="333"/>
      <c r="S1706" s="334">
        <f t="shared" si="81"/>
        <v>0</v>
      </c>
    </row>
    <row r="1707" spans="1:19" ht="14.1" customHeight="1">
      <c r="A1707" s="74">
        <v>1707</v>
      </c>
      <c r="B1707" s="300" t="s">
        <v>35</v>
      </c>
      <c r="C1707" s="300" t="s">
        <v>1381</v>
      </c>
      <c r="D1707" s="86"/>
      <c r="E1707" s="256" t="s">
        <v>1817</v>
      </c>
      <c r="F1707" s="86" t="s">
        <v>1818</v>
      </c>
      <c r="G1707" s="86" t="s">
        <v>66</v>
      </c>
      <c r="H1707" s="70" t="s">
        <v>113</v>
      </c>
      <c r="I1707" s="249">
        <v>72.959999999999994</v>
      </c>
      <c r="J1707" s="331">
        <f t="shared" si="79"/>
        <v>120</v>
      </c>
      <c r="K1707" s="260">
        <v>120</v>
      </c>
      <c r="L1707" s="260"/>
      <c r="M1707" s="259" t="e">
        <f>IF(K1707="nio",0,IF(K1707&gt;0,K1707*I1707/O1707,0))*VLOOKUP(B1707,'2-Kosten per locatie'!$A$14:$C$21,3,FALSE)</f>
        <v>#DIV/0!</v>
      </c>
      <c r="N1707" s="259">
        <f>IF(L1707&gt;0,L1707*I1707/P1707,0)*VLOOKUP(B1707,'2-Kosten per locatie'!$A$14:$C$21,3,FALSE)</f>
        <v>0</v>
      </c>
      <c r="O1707" s="332">
        <f>IF(K1707="nio",0,IF(K1707&gt;0,VLOOKUP(G1707,'3-Productie normen'!A:L,VLOOKUP(K1707,'3-Productie normen'!$B$34:$C$41,2,FALSE),FALSE)))</f>
        <v>0</v>
      </c>
      <c r="P1707" s="332">
        <f t="shared" si="80"/>
        <v>0</v>
      </c>
      <c r="Q1707" s="333"/>
      <c r="S1707" s="334">
        <f t="shared" si="81"/>
        <v>8755.1999999999989</v>
      </c>
    </row>
    <row r="1708" spans="1:19" ht="14.1" customHeight="1">
      <c r="A1708" s="74">
        <v>1708</v>
      </c>
      <c r="B1708" s="300" t="s">
        <v>35</v>
      </c>
      <c r="C1708" s="300" t="s">
        <v>1381</v>
      </c>
      <c r="D1708" s="86"/>
      <c r="E1708" s="256" t="s">
        <v>1819</v>
      </c>
      <c r="F1708" s="86" t="s">
        <v>1534</v>
      </c>
      <c r="G1708" s="86" t="s">
        <v>68</v>
      </c>
      <c r="H1708" s="86" t="s">
        <v>110</v>
      </c>
      <c r="I1708" s="249">
        <v>39.46</v>
      </c>
      <c r="J1708" s="331">
        <f t="shared" si="79"/>
        <v>120</v>
      </c>
      <c r="K1708" s="260">
        <v>120</v>
      </c>
      <c r="L1708" s="260"/>
      <c r="M1708" s="259" t="e">
        <f>IF(K1708="nio",0,IF(K1708&gt;0,K1708*I1708/O1708,0))*VLOOKUP(B1708,'2-Kosten per locatie'!$A$14:$C$21,3,FALSE)</f>
        <v>#DIV/0!</v>
      </c>
      <c r="N1708" s="259">
        <f>IF(L1708&gt;0,L1708*I1708/P1708,0)*VLOOKUP(B1708,'2-Kosten per locatie'!$A$14:$C$21,3,FALSE)</f>
        <v>0</v>
      </c>
      <c r="O1708" s="332">
        <f>IF(K1708="nio",0,IF(K1708&gt;0,VLOOKUP(G1708,'3-Productie normen'!A:L,VLOOKUP(K1708,'3-Productie normen'!$B$34:$C$41,2,FALSE),FALSE)))</f>
        <v>0</v>
      </c>
      <c r="P1708" s="332">
        <f t="shared" si="80"/>
        <v>0</v>
      </c>
      <c r="Q1708" s="333"/>
      <c r="S1708" s="334">
        <f t="shared" si="81"/>
        <v>4735.2</v>
      </c>
    </row>
    <row r="1709" spans="1:19" ht="14.1" customHeight="1">
      <c r="A1709" s="74">
        <v>1709</v>
      </c>
      <c r="B1709" s="300" t="s">
        <v>35</v>
      </c>
      <c r="C1709" s="300" t="s">
        <v>1381</v>
      </c>
      <c r="D1709" s="86"/>
      <c r="E1709" s="256" t="s">
        <v>1820</v>
      </c>
      <c r="F1709" s="86" t="s">
        <v>126</v>
      </c>
      <c r="G1709" s="86" t="s">
        <v>69</v>
      </c>
      <c r="H1709" s="86" t="s">
        <v>110</v>
      </c>
      <c r="I1709" s="249">
        <v>15.81</v>
      </c>
      <c r="J1709" s="331">
        <f t="shared" si="79"/>
        <v>200</v>
      </c>
      <c r="K1709" s="260">
        <v>200</v>
      </c>
      <c r="L1709" s="260"/>
      <c r="M1709" s="259" t="e">
        <f>IF(K1709="nio",0,IF(K1709&gt;0,K1709*I1709/O1709,0))*VLOOKUP(B1709,'2-Kosten per locatie'!$A$14:$C$21,3,FALSE)</f>
        <v>#DIV/0!</v>
      </c>
      <c r="N1709" s="259">
        <f>IF(L1709&gt;0,L1709*I1709/P1709,0)*VLOOKUP(B1709,'2-Kosten per locatie'!$A$14:$C$21,3,FALSE)</f>
        <v>0</v>
      </c>
      <c r="O1709" s="332">
        <f>IF(K1709="nio",0,IF(K1709&gt;0,VLOOKUP(G1709,'3-Productie normen'!A:L,VLOOKUP(K1709,'3-Productie normen'!$B$34:$C$41,2,FALSE),FALSE)))</f>
        <v>0</v>
      </c>
      <c r="P1709" s="332">
        <f t="shared" si="80"/>
        <v>0</v>
      </c>
      <c r="Q1709" s="333"/>
      <c r="S1709" s="334">
        <f t="shared" si="81"/>
        <v>3162</v>
      </c>
    </row>
    <row r="1710" spans="1:19" ht="14.1" customHeight="1">
      <c r="A1710" s="74">
        <v>1710</v>
      </c>
      <c r="B1710" s="300" t="s">
        <v>35</v>
      </c>
      <c r="C1710" s="300" t="s">
        <v>1381</v>
      </c>
      <c r="D1710" s="86"/>
      <c r="E1710" s="256" t="s">
        <v>1821</v>
      </c>
      <c r="F1710" s="86" t="s">
        <v>267</v>
      </c>
      <c r="G1710" s="86" t="s">
        <v>76</v>
      </c>
      <c r="H1710" s="70" t="s">
        <v>113</v>
      </c>
      <c r="I1710" s="249">
        <v>11.18</v>
      </c>
      <c r="J1710" s="331">
        <f t="shared" si="79"/>
        <v>0</v>
      </c>
      <c r="K1710" s="260" t="s">
        <v>120</v>
      </c>
      <c r="L1710" s="260"/>
      <c r="M1710" s="259">
        <f>IF(K1710="nio",0,IF(K1710&gt;0,K1710*I1710/O1710,0))*VLOOKUP(B1710,'2-Kosten per locatie'!$A$14:$C$21,3,FALSE)</f>
        <v>0</v>
      </c>
      <c r="N1710" s="259">
        <f>IF(L1710&gt;0,L1710*I1710/P1710,0)*VLOOKUP(B1710,'2-Kosten per locatie'!$A$14:$C$21,3,FALSE)</f>
        <v>0</v>
      </c>
      <c r="O1710" s="332">
        <f>IF(K1710="nio",0,IF(K1710&gt;0,VLOOKUP(G1710,'3-Productie normen'!A:L,VLOOKUP(K1710,'3-Productie normen'!$B$34:$C$41,2,FALSE),FALSE)))</f>
        <v>0</v>
      </c>
      <c r="P1710" s="332">
        <f t="shared" si="80"/>
        <v>0</v>
      </c>
      <c r="Q1710" s="333"/>
      <c r="S1710" s="334">
        <f t="shared" si="81"/>
        <v>0</v>
      </c>
    </row>
    <row r="1711" spans="1:19" ht="14.1" customHeight="1">
      <c r="A1711" s="74">
        <v>1711</v>
      </c>
      <c r="B1711" s="300" t="s">
        <v>35</v>
      </c>
      <c r="C1711" s="300" t="s">
        <v>1381</v>
      </c>
      <c r="D1711" s="86"/>
      <c r="E1711" s="256" t="s">
        <v>1822</v>
      </c>
      <c r="F1711" s="86" t="s">
        <v>1818</v>
      </c>
      <c r="G1711" s="86" t="s">
        <v>66</v>
      </c>
      <c r="H1711" s="70" t="s">
        <v>113</v>
      </c>
      <c r="I1711" s="249">
        <v>98.81</v>
      </c>
      <c r="J1711" s="331">
        <f t="shared" si="79"/>
        <v>120</v>
      </c>
      <c r="K1711" s="260">
        <v>120</v>
      </c>
      <c r="L1711" s="260"/>
      <c r="M1711" s="259" t="e">
        <f>IF(K1711="nio",0,IF(K1711&gt;0,K1711*I1711/O1711,0))*VLOOKUP(B1711,'2-Kosten per locatie'!$A$14:$C$21,3,FALSE)</f>
        <v>#DIV/0!</v>
      </c>
      <c r="N1711" s="259">
        <f>IF(L1711&gt;0,L1711*I1711/P1711,0)*VLOOKUP(B1711,'2-Kosten per locatie'!$A$14:$C$21,3,FALSE)</f>
        <v>0</v>
      </c>
      <c r="O1711" s="332">
        <f>IF(K1711="nio",0,IF(K1711&gt;0,VLOOKUP(G1711,'3-Productie normen'!A:L,VLOOKUP(K1711,'3-Productie normen'!$B$34:$C$41,2,FALSE),FALSE)))</f>
        <v>0</v>
      </c>
      <c r="P1711" s="332">
        <f t="shared" si="80"/>
        <v>0</v>
      </c>
      <c r="Q1711" s="333"/>
      <c r="S1711" s="334">
        <f t="shared" si="81"/>
        <v>11857.2</v>
      </c>
    </row>
    <row r="1712" spans="1:19" ht="14.1" customHeight="1">
      <c r="A1712" s="74">
        <v>1712</v>
      </c>
      <c r="B1712" s="300" t="s">
        <v>35</v>
      </c>
      <c r="C1712" s="300" t="s">
        <v>1381</v>
      </c>
      <c r="D1712" s="86"/>
      <c r="E1712" s="256" t="s">
        <v>1823</v>
      </c>
      <c r="F1712" s="86" t="s">
        <v>112</v>
      </c>
      <c r="G1712" s="86" t="s">
        <v>58</v>
      </c>
      <c r="H1712" s="70" t="s">
        <v>113</v>
      </c>
      <c r="I1712" s="249">
        <v>14.25</v>
      </c>
      <c r="J1712" s="331">
        <f t="shared" si="79"/>
        <v>200</v>
      </c>
      <c r="K1712" s="260">
        <v>200</v>
      </c>
      <c r="L1712" s="260"/>
      <c r="M1712" s="259" t="e">
        <f>IF(K1712="nio",0,IF(K1712&gt;0,K1712*I1712/O1712,0))*VLOOKUP(B1712,'2-Kosten per locatie'!$A$14:$C$21,3,FALSE)</f>
        <v>#DIV/0!</v>
      </c>
      <c r="N1712" s="259">
        <f>IF(L1712&gt;0,L1712*I1712/P1712,0)*VLOOKUP(B1712,'2-Kosten per locatie'!$A$14:$C$21,3,FALSE)</f>
        <v>0</v>
      </c>
      <c r="O1712" s="332">
        <f>IF(K1712="nio",0,IF(K1712&gt;0,VLOOKUP(G1712,'3-Productie normen'!A:L,VLOOKUP(K1712,'3-Productie normen'!$B$34:$C$41,2,FALSE),FALSE)))</f>
        <v>0</v>
      </c>
      <c r="P1712" s="332">
        <f t="shared" si="80"/>
        <v>0</v>
      </c>
      <c r="Q1712" s="333"/>
      <c r="S1712" s="334">
        <f t="shared" si="81"/>
        <v>2850</v>
      </c>
    </row>
    <row r="1713" spans="1:19" ht="14.1" customHeight="1">
      <c r="A1713" s="74">
        <v>1713</v>
      </c>
      <c r="B1713" s="300" t="s">
        <v>35</v>
      </c>
      <c r="C1713" s="300" t="s">
        <v>1381</v>
      </c>
      <c r="D1713" s="86"/>
      <c r="E1713" s="256" t="s">
        <v>1824</v>
      </c>
      <c r="F1713" s="86" t="s">
        <v>1549</v>
      </c>
      <c r="G1713" s="86" t="s">
        <v>65</v>
      </c>
      <c r="H1713" s="70" t="s">
        <v>113</v>
      </c>
      <c r="I1713" s="249">
        <v>58.01</v>
      </c>
      <c r="J1713" s="331">
        <f t="shared" si="79"/>
        <v>120</v>
      </c>
      <c r="K1713" s="260">
        <v>120</v>
      </c>
      <c r="L1713" s="260"/>
      <c r="M1713" s="259" t="e">
        <f>IF(K1713="nio",0,IF(K1713&gt;0,K1713*I1713/O1713,0))*VLOOKUP(B1713,'2-Kosten per locatie'!$A$14:$C$21,3,FALSE)</f>
        <v>#DIV/0!</v>
      </c>
      <c r="N1713" s="259">
        <f>IF(L1713&gt;0,L1713*I1713/P1713,0)*VLOOKUP(B1713,'2-Kosten per locatie'!$A$14:$C$21,3,FALSE)</f>
        <v>0</v>
      </c>
      <c r="O1713" s="332">
        <f>IF(K1713="nio",0,IF(K1713&gt;0,VLOOKUP(G1713,'3-Productie normen'!A:L,VLOOKUP(K1713,'3-Productie normen'!$B$34:$C$41,2,FALSE),FALSE)))</f>
        <v>0</v>
      </c>
      <c r="P1713" s="332">
        <f t="shared" si="80"/>
        <v>0</v>
      </c>
      <c r="Q1713" s="333"/>
      <c r="S1713" s="334">
        <f t="shared" si="81"/>
        <v>6961.2</v>
      </c>
    </row>
    <row r="1714" spans="1:19" ht="14.1" customHeight="1">
      <c r="A1714" s="74">
        <v>1714</v>
      </c>
      <c r="B1714" s="300" t="s">
        <v>35</v>
      </c>
      <c r="C1714" s="300" t="s">
        <v>1381</v>
      </c>
      <c r="D1714" s="86"/>
      <c r="E1714" s="256" t="s">
        <v>1825</v>
      </c>
      <c r="F1714" s="86" t="s">
        <v>888</v>
      </c>
      <c r="G1714" s="86" t="s">
        <v>70</v>
      </c>
      <c r="H1714" s="86" t="s">
        <v>110</v>
      </c>
      <c r="I1714" s="249">
        <v>12.21</v>
      </c>
      <c r="J1714" s="331">
        <f t="shared" si="79"/>
        <v>120</v>
      </c>
      <c r="K1714" s="260">
        <v>120</v>
      </c>
      <c r="L1714" s="260"/>
      <c r="M1714" s="259" t="e">
        <f>IF(K1714="nio",0,IF(K1714&gt;0,K1714*I1714/O1714,0))*VLOOKUP(B1714,'2-Kosten per locatie'!$A$14:$C$21,3,FALSE)</f>
        <v>#DIV/0!</v>
      </c>
      <c r="N1714" s="259">
        <f>IF(L1714&gt;0,L1714*I1714/P1714,0)*VLOOKUP(B1714,'2-Kosten per locatie'!$A$14:$C$21,3,FALSE)</f>
        <v>0</v>
      </c>
      <c r="O1714" s="332">
        <f>IF(K1714="nio",0,IF(K1714&gt;0,VLOOKUP(G1714,'3-Productie normen'!A:L,VLOOKUP(K1714,'3-Productie normen'!$B$34:$C$41,2,FALSE),FALSE)))</f>
        <v>0</v>
      </c>
      <c r="P1714" s="332">
        <f t="shared" si="80"/>
        <v>0</v>
      </c>
      <c r="Q1714" s="333"/>
      <c r="S1714" s="334">
        <f t="shared" si="81"/>
        <v>1465.2</v>
      </c>
    </row>
    <row r="1715" spans="1:19" ht="14.1" customHeight="1">
      <c r="A1715" s="74">
        <v>1715</v>
      </c>
      <c r="B1715" s="300" t="s">
        <v>35</v>
      </c>
      <c r="C1715" s="300" t="s">
        <v>1381</v>
      </c>
      <c r="D1715" s="86"/>
      <c r="E1715" s="256" t="s">
        <v>1826</v>
      </c>
      <c r="F1715" s="86" t="s">
        <v>460</v>
      </c>
      <c r="G1715" s="86" t="s">
        <v>74</v>
      </c>
      <c r="H1715" s="70" t="s">
        <v>113</v>
      </c>
      <c r="I1715" s="249">
        <v>10.57</v>
      </c>
      <c r="J1715" s="331">
        <f t="shared" si="79"/>
        <v>0</v>
      </c>
      <c r="K1715" s="260" t="s">
        <v>120</v>
      </c>
      <c r="L1715" s="260"/>
      <c r="M1715" s="259">
        <f>IF(K1715="nio",0,IF(K1715&gt;0,K1715*I1715/O1715,0))*VLOOKUP(B1715,'2-Kosten per locatie'!$A$14:$C$21,3,FALSE)</f>
        <v>0</v>
      </c>
      <c r="N1715" s="259">
        <f>IF(L1715&gt;0,L1715*I1715/P1715,0)*VLOOKUP(B1715,'2-Kosten per locatie'!$A$14:$C$21,3,FALSE)</f>
        <v>0</v>
      </c>
      <c r="O1715" s="332">
        <f>IF(K1715="nio",0,IF(K1715&gt;0,VLOOKUP(G1715,'3-Productie normen'!A:L,VLOOKUP(K1715,'3-Productie normen'!$B$34:$C$41,2,FALSE),FALSE)))</f>
        <v>0</v>
      </c>
      <c r="P1715" s="332">
        <f t="shared" si="80"/>
        <v>0</v>
      </c>
      <c r="Q1715" s="333"/>
      <c r="S1715" s="334">
        <f t="shared" si="81"/>
        <v>0</v>
      </c>
    </row>
    <row r="1716" spans="1:19" ht="14.1" customHeight="1">
      <c r="A1716" s="74">
        <v>1716</v>
      </c>
      <c r="B1716" s="300" t="s">
        <v>35</v>
      </c>
      <c r="C1716" s="300" t="s">
        <v>1381</v>
      </c>
      <c r="D1716" s="86"/>
      <c r="E1716" s="256" t="s">
        <v>1827</v>
      </c>
      <c r="F1716" s="86" t="s">
        <v>1549</v>
      </c>
      <c r="G1716" s="86" t="s">
        <v>65</v>
      </c>
      <c r="H1716" s="70" t="s">
        <v>113</v>
      </c>
      <c r="I1716" s="249">
        <v>58.92</v>
      </c>
      <c r="J1716" s="331">
        <f t="shared" si="79"/>
        <v>120</v>
      </c>
      <c r="K1716" s="260">
        <v>120</v>
      </c>
      <c r="L1716" s="260"/>
      <c r="M1716" s="259" t="e">
        <f>IF(K1716="nio",0,IF(K1716&gt;0,K1716*I1716/O1716,0))*VLOOKUP(B1716,'2-Kosten per locatie'!$A$14:$C$21,3,FALSE)</f>
        <v>#DIV/0!</v>
      </c>
      <c r="N1716" s="259">
        <f>IF(L1716&gt;0,L1716*I1716/P1716,0)*VLOOKUP(B1716,'2-Kosten per locatie'!$A$14:$C$21,3,FALSE)</f>
        <v>0</v>
      </c>
      <c r="O1716" s="332">
        <f>IF(K1716="nio",0,IF(K1716&gt;0,VLOOKUP(G1716,'3-Productie normen'!A:L,VLOOKUP(K1716,'3-Productie normen'!$B$34:$C$41,2,FALSE),FALSE)))</f>
        <v>0</v>
      </c>
      <c r="P1716" s="332">
        <f t="shared" si="80"/>
        <v>0</v>
      </c>
      <c r="Q1716" s="333"/>
      <c r="S1716" s="334">
        <f t="shared" si="81"/>
        <v>7070.4000000000005</v>
      </c>
    </row>
    <row r="1717" spans="1:19" ht="14.1" customHeight="1">
      <c r="A1717" s="74">
        <v>1717</v>
      </c>
      <c r="B1717" s="300" t="s">
        <v>35</v>
      </c>
      <c r="C1717" s="300" t="s">
        <v>1381</v>
      </c>
      <c r="D1717" s="86"/>
      <c r="E1717" s="256" t="s">
        <v>1828</v>
      </c>
      <c r="F1717" s="86" t="s">
        <v>1549</v>
      </c>
      <c r="G1717" s="86" t="s">
        <v>64</v>
      </c>
      <c r="H1717" s="70" t="s">
        <v>113</v>
      </c>
      <c r="I1717" s="249">
        <v>46.08</v>
      </c>
      <c r="J1717" s="331">
        <f t="shared" si="79"/>
        <v>120</v>
      </c>
      <c r="K1717" s="260">
        <v>120</v>
      </c>
      <c r="L1717" s="260"/>
      <c r="M1717" s="259" t="e">
        <f>IF(K1717="nio",0,IF(K1717&gt;0,K1717*I1717/O1717,0))*VLOOKUP(B1717,'2-Kosten per locatie'!$A$14:$C$21,3,FALSE)</f>
        <v>#DIV/0!</v>
      </c>
      <c r="N1717" s="259">
        <f>IF(L1717&gt;0,L1717*I1717/P1717,0)*VLOOKUP(B1717,'2-Kosten per locatie'!$A$14:$C$21,3,FALSE)</f>
        <v>0</v>
      </c>
      <c r="O1717" s="332">
        <f>IF(K1717="nio",0,IF(K1717&gt;0,VLOOKUP(G1717,'3-Productie normen'!A:L,VLOOKUP(K1717,'3-Productie normen'!$B$34:$C$41,2,FALSE),FALSE)))</f>
        <v>0</v>
      </c>
      <c r="P1717" s="332">
        <f t="shared" si="80"/>
        <v>0</v>
      </c>
      <c r="Q1717" s="333"/>
      <c r="S1717" s="334">
        <f t="shared" si="81"/>
        <v>5529.5999999999995</v>
      </c>
    </row>
    <row r="1718" spans="1:19" ht="14.1" customHeight="1">
      <c r="A1718" s="74">
        <v>1718</v>
      </c>
      <c r="B1718" s="300" t="s">
        <v>35</v>
      </c>
      <c r="C1718" s="300" t="s">
        <v>1381</v>
      </c>
      <c r="D1718" s="86"/>
      <c r="E1718" s="256" t="s">
        <v>1829</v>
      </c>
      <c r="F1718" s="86" t="s">
        <v>267</v>
      </c>
      <c r="G1718" s="86" t="s">
        <v>76</v>
      </c>
      <c r="H1718" s="70" t="s">
        <v>113</v>
      </c>
      <c r="I1718" s="249">
        <v>20.61</v>
      </c>
      <c r="J1718" s="331">
        <f t="shared" si="79"/>
        <v>0</v>
      </c>
      <c r="K1718" s="260" t="s">
        <v>120</v>
      </c>
      <c r="L1718" s="260"/>
      <c r="M1718" s="259">
        <f>IF(K1718="nio",0,IF(K1718&gt;0,K1718*I1718/O1718,0))*VLOOKUP(B1718,'2-Kosten per locatie'!$A$14:$C$21,3,FALSE)</f>
        <v>0</v>
      </c>
      <c r="N1718" s="259">
        <f>IF(L1718&gt;0,L1718*I1718/P1718,0)*VLOOKUP(B1718,'2-Kosten per locatie'!$A$14:$C$21,3,FALSE)</f>
        <v>0</v>
      </c>
      <c r="O1718" s="332">
        <f>IF(K1718="nio",0,IF(K1718&gt;0,VLOOKUP(G1718,'3-Productie normen'!A:L,VLOOKUP(K1718,'3-Productie normen'!$B$34:$C$41,2,FALSE),FALSE)))</f>
        <v>0</v>
      </c>
      <c r="P1718" s="332">
        <f t="shared" si="80"/>
        <v>0</v>
      </c>
      <c r="Q1718" s="333"/>
      <c r="S1718" s="334">
        <f t="shared" si="81"/>
        <v>0</v>
      </c>
    </row>
    <row r="1719" spans="1:19" ht="14.1" customHeight="1">
      <c r="A1719" s="74">
        <v>1719</v>
      </c>
      <c r="B1719" s="300" t="s">
        <v>35</v>
      </c>
      <c r="C1719" s="300" t="s">
        <v>1381</v>
      </c>
      <c r="D1719" s="86"/>
      <c r="E1719" s="256" t="s">
        <v>1830</v>
      </c>
      <c r="F1719" s="86" t="s">
        <v>1418</v>
      </c>
      <c r="G1719" s="86" t="s">
        <v>61</v>
      </c>
      <c r="H1719" s="86" t="s">
        <v>145</v>
      </c>
      <c r="I1719" s="249">
        <v>17.86</v>
      </c>
      <c r="J1719" s="331">
        <f t="shared" si="79"/>
        <v>400</v>
      </c>
      <c r="K1719" s="260">
        <v>200</v>
      </c>
      <c r="L1719" s="260">
        <v>200</v>
      </c>
      <c r="M1719" s="259" t="e">
        <f>IF(K1719="nio",0,IF(K1719&gt;0,K1719*I1719/O1719,0))*VLOOKUP(B1719,'2-Kosten per locatie'!$A$14:$C$21,3,FALSE)</f>
        <v>#DIV/0!</v>
      </c>
      <c r="N1719" s="259" t="e">
        <f>IF(L1719&gt;0,L1719*I1719/P1719,0)*VLOOKUP(B1719,'2-Kosten per locatie'!$A$14:$C$21,3,FALSE)</f>
        <v>#DIV/0!</v>
      </c>
      <c r="O1719" s="332">
        <f>IF(K1719="nio",0,IF(K1719&gt;0,VLOOKUP(G1719,'3-Productie normen'!A:L,VLOOKUP(K1719,'3-Productie normen'!$B$34:$C$41,2,FALSE),FALSE)))</f>
        <v>0</v>
      </c>
      <c r="P1719" s="332">
        <f t="shared" si="80"/>
        <v>0</v>
      </c>
      <c r="Q1719" s="333"/>
      <c r="S1719" s="334">
        <f t="shared" si="81"/>
        <v>7144</v>
      </c>
    </row>
    <row r="1720" spans="1:19" ht="14.1" customHeight="1">
      <c r="A1720" s="74">
        <v>1720</v>
      </c>
      <c r="B1720" s="300" t="s">
        <v>35</v>
      </c>
      <c r="C1720" s="300" t="s">
        <v>1381</v>
      </c>
      <c r="D1720" s="86"/>
      <c r="E1720" s="256" t="s">
        <v>1831</v>
      </c>
      <c r="F1720" s="86" t="s">
        <v>1500</v>
      </c>
      <c r="G1720" s="86" t="s">
        <v>74</v>
      </c>
      <c r="H1720" s="70" t="s">
        <v>113</v>
      </c>
      <c r="I1720" s="249">
        <v>1.55</v>
      </c>
      <c r="J1720" s="331">
        <f t="shared" si="79"/>
        <v>0</v>
      </c>
      <c r="K1720" s="260" t="s">
        <v>120</v>
      </c>
      <c r="L1720" s="260"/>
      <c r="M1720" s="259">
        <f>IF(K1720="nio",0,IF(K1720&gt;0,K1720*I1720/O1720,0))*VLOOKUP(B1720,'2-Kosten per locatie'!$A$14:$C$21,3,FALSE)</f>
        <v>0</v>
      </c>
      <c r="N1720" s="259">
        <f>IF(L1720&gt;0,L1720*I1720/P1720,0)*VLOOKUP(B1720,'2-Kosten per locatie'!$A$14:$C$21,3,FALSE)</f>
        <v>0</v>
      </c>
      <c r="O1720" s="332">
        <f>IF(K1720="nio",0,IF(K1720&gt;0,VLOOKUP(G1720,'3-Productie normen'!A:L,VLOOKUP(K1720,'3-Productie normen'!$B$34:$C$41,2,FALSE),FALSE)))</f>
        <v>0</v>
      </c>
      <c r="P1720" s="332">
        <f t="shared" si="80"/>
        <v>0</v>
      </c>
      <c r="Q1720" s="333"/>
      <c r="S1720" s="334">
        <f t="shared" si="81"/>
        <v>0</v>
      </c>
    </row>
    <row r="1721" spans="1:19" ht="14.1" customHeight="1">
      <c r="A1721" s="74">
        <v>1721</v>
      </c>
      <c r="B1721" s="300" t="s">
        <v>35</v>
      </c>
      <c r="C1721" s="300" t="s">
        <v>1381</v>
      </c>
      <c r="D1721" s="86"/>
      <c r="E1721" s="256" t="s">
        <v>1832</v>
      </c>
      <c r="F1721" s="86" t="s">
        <v>122</v>
      </c>
      <c r="G1721" s="86" t="s">
        <v>59</v>
      </c>
      <c r="H1721" s="70" t="s">
        <v>113</v>
      </c>
      <c r="I1721" s="249">
        <v>127.71</v>
      </c>
      <c r="J1721" s="331">
        <f t="shared" si="79"/>
        <v>200</v>
      </c>
      <c r="K1721" s="260">
        <v>200</v>
      </c>
      <c r="L1721" s="260"/>
      <c r="M1721" s="259" t="e">
        <f>IF(K1721="nio",0,IF(K1721&gt;0,K1721*I1721/O1721,0))*VLOOKUP(B1721,'2-Kosten per locatie'!$A$14:$C$21,3,FALSE)</f>
        <v>#DIV/0!</v>
      </c>
      <c r="N1721" s="259">
        <f>IF(L1721&gt;0,L1721*I1721/P1721,0)*VLOOKUP(B1721,'2-Kosten per locatie'!$A$14:$C$21,3,FALSE)</f>
        <v>0</v>
      </c>
      <c r="O1721" s="332">
        <f>IF(K1721="nio",0,IF(K1721&gt;0,VLOOKUP(G1721,'3-Productie normen'!A:L,VLOOKUP(K1721,'3-Productie normen'!$B$34:$C$41,2,FALSE),FALSE)))</f>
        <v>0</v>
      </c>
      <c r="P1721" s="332">
        <f t="shared" si="80"/>
        <v>0</v>
      </c>
      <c r="Q1721" s="333"/>
      <c r="S1721" s="334">
        <f t="shared" si="81"/>
        <v>25542</v>
      </c>
    </row>
    <row r="1722" spans="1:19" ht="14.1" customHeight="1">
      <c r="A1722" s="74">
        <v>1722</v>
      </c>
      <c r="B1722" s="300" t="s">
        <v>35</v>
      </c>
      <c r="C1722" s="300" t="s">
        <v>1381</v>
      </c>
      <c r="D1722" s="86"/>
      <c r="E1722" s="256" t="s">
        <v>1833</v>
      </c>
      <c r="F1722" s="86" t="s">
        <v>112</v>
      </c>
      <c r="G1722" s="86" t="s">
        <v>58</v>
      </c>
      <c r="H1722" s="70" t="s">
        <v>113</v>
      </c>
      <c r="I1722" s="249">
        <v>15.39</v>
      </c>
      <c r="J1722" s="331">
        <f t="shared" si="79"/>
        <v>200</v>
      </c>
      <c r="K1722" s="260">
        <v>200</v>
      </c>
      <c r="L1722" s="260"/>
      <c r="M1722" s="259" t="e">
        <f>IF(K1722="nio",0,IF(K1722&gt;0,K1722*I1722/O1722,0))*VLOOKUP(B1722,'2-Kosten per locatie'!$A$14:$C$21,3,FALSE)</f>
        <v>#DIV/0!</v>
      </c>
      <c r="N1722" s="259">
        <f>IF(L1722&gt;0,L1722*I1722/P1722,0)*VLOOKUP(B1722,'2-Kosten per locatie'!$A$14:$C$21,3,FALSE)</f>
        <v>0</v>
      </c>
      <c r="O1722" s="332">
        <f>IF(K1722="nio",0,IF(K1722&gt;0,VLOOKUP(G1722,'3-Productie normen'!A:L,VLOOKUP(K1722,'3-Productie normen'!$B$34:$C$41,2,FALSE),FALSE)))</f>
        <v>0</v>
      </c>
      <c r="P1722" s="332">
        <f t="shared" si="80"/>
        <v>0</v>
      </c>
      <c r="Q1722" s="333"/>
      <c r="S1722" s="334">
        <f t="shared" si="81"/>
        <v>3078</v>
      </c>
    </row>
    <row r="1723" spans="1:19" ht="14.1" customHeight="1">
      <c r="A1723" s="74">
        <v>1723</v>
      </c>
      <c r="B1723" s="300" t="s">
        <v>35</v>
      </c>
      <c r="C1723" s="300" t="s">
        <v>1381</v>
      </c>
      <c r="D1723" s="86"/>
      <c r="E1723" s="256" t="s">
        <v>1834</v>
      </c>
      <c r="F1723" s="86" t="s">
        <v>1549</v>
      </c>
      <c r="G1723" s="86" t="s">
        <v>65</v>
      </c>
      <c r="H1723" s="70" t="s">
        <v>113</v>
      </c>
      <c r="I1723" s="249">
        <v>64.92</v>
      </c>
      <c r="J1723" s="331">
        <f t="shared" si="79"/>
        <v>120</v>
      </c>
      <c r="K1723" s="260">
        <v>120</v>
      </c>
      <c r="L1723" s="260"/>
      <c r="M1723" s="259" t="e">
        <f>IF(K1723="nio",0,IF(K1723&gt;0,K1723*I1723/O1723,0))*VLOOKUP(B1723,'2-Kosten per locatie'!$A$14:$C$21,3,FALSE)</f>
        <v>#DIV/0!</v>
      </c>
      <c r="N1723" s="259">
        <f>IF(L1723&gt;0,L1723*I1723/P1723,0)*VLOOKUP(B1723,'2-Kosten per locatie'!$A$14:$C$21,3,FALSE)</f>
        <v>0</v>
      </c>
      <c r="O1723" s="332">
        <f>IF(K1723="nio",0,IF(K1723&gt;0,VLOOKUP(G1723,'3-Productie normen'!A:L,VLOOKUP(K1723,'3-Productie normen'!$B$34:$C$41,2,FALSE),FALSE)))</f>
        <v>0</v>
      </c>
      <c r="P1723" s="332">
        <f t="shared" si="80"/>
        <v>0</v>
      </c>
      <c r="Q1723" s="333"/>
      <c r="S1723" s="334">
        <f t="shared" si="81"/>
        <v>7790.4000000000005</v>
      </c>
    </row>
    <row r="1724" spans="1:19" ht="14.1" customHeight="1">
      <c r="A1724" s="74">
        <v>1724</v>
      </c>
      <c r="B1724" s="300" t="s">
        <v>35</v>
      </c>
      <c r="C1724" s="300" t="s">
        <v>1381</v>
      </c>
      <c r="D1724" s="86"/>
      <c r="E1724" s="256" t="s">
        <v>1835</v>
      </c>
      <c r="F1724" s="86" t="s">
        <v>1549</v>
      </c>
      <c r="G1724" s="86" t="s">
        <v>64</v>
      </c>
      <c r="H1724" s="70" t="s">
        <v>113</v>
      </c>
      <c r="I1724" s="249">
        <v>50.02</v>
      </c>
      <c r="J1724" s="331">
        <f t="shared" si="79"/>
        <v>120</v>
      </c>
      <c r="K1724" s="260">
        <v>120</v>
      </c>
      <c r="L1724" s="260"/>
      <c r="M1724" s="259" t="e">
        <f>IF(K1724="nio",0,IF(K1724&gt;0,K1724*I1724/O1724,0))*VLOOKUP(B1724,'2-Kosten per locatie'!$A$14:$C$21,3,FALSE)</f>
        <v>#DIV/0!</v>
      </c>
      <c r="N1724" s="259">
        <f>IF(L1724&gt;0,L1724*I1724/P1724,0)*VLOOKUP(B1724,'2-Kosten per locatie'!$A$14:$C$21,3,FALSE)</f>
        <v>0</v>
      </c>
      <c r="O1724" s="332">
        <f>IF(K1724="nio",0,IF(K1724&gt;0,VLOOKUP(G1724,'3-Productie normen'!A:L,VLOOKUP(K1724,'3-Productie normen'!$B$34:$C$41,2,FALSE),FALSE)))</f>
        <v>0</v>
      </c>
      <c r="P1724" s="332">
        <f t="shared" si="80"/>
        <v>0</v>
      </c>
      <c r="Q1724" s="333"/>
      <c r="S1724" s="334">
        <f t="shared" si="81"/>
        <v>6002.4000000000005</v>
      </c>
    </row>
    <row r="1725" spans="1:19" ht="14.1" customHeight="1">
      <c r="A1725" s="74">
        <v>1725</v>
      </c>
      <c r="B1725" s="300" t="s">
        <v>35</v>
      </c>
      <c r="C1725" s="300" t="s">
        <v>1381</v>
      </c>
      <c r="D1725" s="86"/>
      <c r="E1725" s="256" t="s">
        <v>1836</v>
      </c>
      <c r="F1725" s="86" t="s">
        <v>225</v>
      </c>
      <c r="G1725" s="86" t="s">
        <v>74</v>
      </c>
      <c r="H1725" s="70" t="s">
        <v>113</v>
      </c>
      <c r="I1725" s="249">
        <v>4.04</v>
      </c>
      <c r="J1725" s="331">
        <f t="shared" si="79"/>
        <v>0</v>
      </c>
      <c r="K1725" s="260" t="s">
        <v>120</v>
      </c>
      <c r="L1725" s="260"/>
      <c r="M1725" s="259">
        <f>IF(K1725="nio",0,IF(K1725&gt;0,K1725*I1725/O1725,0))*VLOOKUP(B1725,'2-Kosten per locatie'!$A$14:$C$21,3,FALSE)</f>
        <v>0</v>
      </c>
      <c r="N1725" s="259">
        <f>IF(L1725&gt;0,L1725*I1725/P1725,0)*VLOOKUP(B1725,'2-Kosten per locatie'!$A$14:$C$21,3,FALSE)</f>
        <v>0</v>
      </c>
      <c r="O1725" s="332">
        <f>IF(K1725="nio",0,IF(K1725&gt;0,VLOOKUP(G1725,'3-Productie normen'!A:L,VLOOKUP(K1725,'3-Productie normen'!$B$34:$C$41,2,FALSE),FALSE)))</f>
        <v>0</v>
      </c>
      <c r="P1725" s="332">
        <f t="shared" si="80"/>
        <v>0</v>
      </c>
      <c r="Q1725" s="333"/>
      <c r="S1725" s="334">
        <f t="shared" si="81"/>
        <v>0</v>
      </c>
    </row>
    <row r="1726" spans="1:19" ht="14.1" customHeight="1">
      <c r="A1726" s="74">
        <v>1726</v>
      </c>
      <c r="B1726" s="300" t="s">
        <v>35</v>
      </c>
      <c r="C1726" s="300" t="s">
        <v>1381</v>
      </c>
      <c r="D1726" s="86"/>
      <c r="E1726" s="256" t="s">
        <v>1837</v>
      </c>
      <c r="F1726" s="86" t="s">
        <v>267</v>
      </c>
      <c r="G1726" s="86" t="s">
        <v>76</v>
      </c>
      <c r="H1726" s="70" t="s">
        <v>113</v>
      </c>
      <c r="I1726" s="249">
        <v>9.32</v>
      </c>
      <c r="J1726" s="331">
        <f t="shared" si="79"/>
        <v>0</v>
      </c>
      <c r="K1726" s="260" t="s">
        <v>120</v>
      </c>
      <c r="L1726" s="260"/>
      <c r="M1726" s="259">
        <f>IF(K1726="nio",0,IF(K1726&gt;0,K1726*I1726/O1726,0))*VLOOKUP(B1726,'2-Kosten per locatie'!$A$14:$C$21,3,FALSE)</f>
        <v>0</v>
      </c>
      <c r="N1726" s="259">
        <f>IF(L1726&gt;0,L1726*I1726/P1726,0)*VLOOKUP(B1726,'2-Kosten per locatie'!$A$14:$C$21,3,FALSE)</f>
        <v>0</v>
      </c>
      <c r="O1726" s="332">
        <f>IF(K1726="nio",0,IF(K1726&gt;0,VLOOKUP(G1726,'3-Productie normen'!A:L,VLOOKUP(K1726,'3-Productie normen'!$B$34:$C$41,2,FALSE),FALSE)))</f>
        <v>0</v>
      </c>
      <c r="P1726" s="332">
        <f t="shared" si="80"/>
        <v>0</v>
      </c>
      <c r="Q1726" s="333"/>
      <c r="S1726" s="334">
        <f t="shared" si="81"/>
        <v>0</v>
      </c>
    </row>
    <row r="1727" spans="1:19" ht="14.1" customHeight="1">
      <c r="A1727" s="74">
        <v>1727</v>
      </c>
      <c r="B1727" s="300" t="s">
        <v>35</v>
      </c>
      <c r="C1727" s="300" t="s">
        <v>1381</v>
      </c>
      <c r="D1727" s="86"/>
      <c r="E1727" s="256" t="s">
        <v>1838</v>
      </c>
      <c r="F1727" s="86" t="s">
        <v>888</v>
      </c>
      <c r="G1727" s="86" t="s">
        <v>70</v>
      </c>
      <c r="H1727" s="86" t="s">
        <v>110</v>
      </c>
      <c r="I1727" s="249">
        <v>13.41</v>
      </c>
      <c r="J1727" s="331">
        <f t="shared" si="79"/>
        <v>120</v>
      </c>
      <c r="K1727" s="260">
        <v>120</v>
      </c>
      <c r="L1727" s="260"/>
      <c r="M1727" s="259" t="e">
        <f>IF(K1727="nio",0,IF(K1727&gt;0,K1727*I1727/O1727,0))*VLOOKUP(B1727,'2-Kosten per locatie'!$A$14:$C$21,3,FALSE)</f>
        <v>#DIV/0!</v>
      </c>
      <c r="N1727" s="259">
        <f>IF(L1727&gt;0,L1727*I1727/P1727,0)*VLOOKUP(B1727,'2-Kosten per locatie'!$A$14:$C$21,3,FALSE)</f>
        <v>0</v>
      </c>
      <c r="O1727" s="332">
        <f>IF(K1727="nio",0,IF(K1727&gt;0,VLOOKUP(G1727,'3-Productie normen'!A:L,VLOOKUP(K1727,'3-Productie normen'!$B$34:$C$41,2,FALSE),FALSE)))</f>
        <v>0</v>
      </c>
      <c r="P1727" s="332">
        <f t="shared" si="80"/>
        <v>0</v>
      </c>
      <c r="Q1727" s="333"/>
      <c r="S1727" s="334">
        <f t="shared" si="81"/>
        <v>1609.2</v>
      </c>
    </row>
    <row r="1728" spans="1:19" ht="14.1" customHeight="1">
      <c r="A1728" s="74">
        <v>1728</v>
      </c>
      <c r="B1728" s="300" t="s">
        <v>35</v>
      </c>
      <c r="C1728" s="300" t="s">
        <v>1381</v>
      </c>
      <c r="D1728" s="86"/>
      <c r="E1728" s="256" t="s">
        <v>1839</v>
      </c>
      <c r="F1728" s="86" t="s">
        <v>122</v>
      </c>
      <c r="G1728" s="86" t="s">
        <v>59</v>
      </c>
      <c r="H1728" s="70" t="s">
        <v>113</v>
      </c>
      <c r="I1728" s="249">
        <v>95.7</v>
      </c>
      <c r="J1728" s="331">
        <f t="shared" si="79"/>
        <v>200</v>
      </c>
      <c r="K1728" s="260">
        <v>200</v>
      </c>
      <c r="L1728" s="260"/>
      <c r="M1728" s="259" t="e">
        <f>IF(K1728="nio",0,IF(K1728&gt;0,K1728*I1728/O1728,0))*VLOOKUP(B1728,'2-Kosten per locatie'!$A$14:$C$21,3,FALSE)</f>
        <v>#DIV/0!</v>
      </c>
      <c r="N1728" s="259">
        <f>IF(L1728&gt;0,L1728*I1728/P1728,0)*VLOOKUP(B1728,'2-Kosten per locatie'!$A$14:$C$21,3,FALSE)</f>
        <v>0</v>
      </c>
      <c r="O1728" s="332">
        <f>IF(K1728="nio",0,IF(K1728&gt;0,VLOOKUP(G1728,'3-Productie normen'!A:L,VLOOKUP(K1728,'3-Productie normen'!$B$34:$C$41,2,FALSE),FALSE)))</f>
        <v>0</v>
      </c>
      <c r="P1728" s="332">
        <f t="shared" si="80"/>
        <v>0</v>
      </c>
      <c r="Q1728" s="333"/>
      <c r="S1728" s="334">
        <f t="shared" si="81"/>
        <v>19140</v>
      </c>
    </row>
    <row r="1729" spans="1:19" ht="14.1" customHeight="1">
      <c r="A1729" s="74">
        <v>1729</v>
      </c>
      <c r="B1729" s="300" t="s">
        <v>35</v>
      </c>
      <c r="C1729" s="300" t="s">
        <v>1381</v>
      </c>
      <c r="D1729" s="86"/>
      <c r="E1729" s="256" t="s">
        <v>1840</v>
      </c>
      <c r="F1729" s="86" t="s">
        <v>112</v>
      </c>
      <c r="G1729" s="86" t="s">
        <v>58</v>
      </c>
      <c r="H1729" s="70" t="s">
        <v>113</v>
      </c>
      <c r="I1729" s="249">
        <v>13.18</v>
      </c>
      <c r="J1729" s="331">
        <f t="shared" si="79"/>
        <v>200</v>
      </c>
      <c r="K1729" s="260">
        <v>200</v>
      </c>
      <c r="L1729" s="260"/>
      <c r="M1729" s="259" t="e">
        <f>IF(K1729="nio",0,IF(K1729&gt;0,K1729*I1729/O1729,0))*VLOOKUP(B1729,'2-Kosten per locatie'!$A$14:$C$21,3,FALSE)</f>
        <v>#DIV/0!</v>
      </c>
      <c r="N1729" s="259">
        <f>IF(L1729&gt;0,L1729*I1729/P1729,0)*VLOOKUP(B1729,'2-Kosten per locatie'!$A$14:$C$21,3,FALSE)</f>
        <v>0</v>
      </c>
      <c r="O1729" s="332">
        <f>IF(K1729="nio",0,IF(K1729&gt;0,VLOOKUP(G1729,'3-Productie normen'!A:L,VLOOKUP(K1729,'3-Productie normen'!$B$34:$C$41,2,FALSE),FALSE)))</f>
        <v>0</v>
      </c>
      <c r="P1729" s="332">
        <f t="shared" si="80"/>
        <v>0</v>
      </c>
      <c r="Q1729" s="333"/>
      <c r="S1729" s="334">
        <f t="shared" si="81"/>
        <v>2636</v>
      </c>
    </row>
    <row r="1730" spans="1:19" ht="14.1" customHeight="1">
      <c r="A1730" s="74">
        <v>1730</v>
      </c>
      <c r="B1730" s="300" t="s">
        <v>35</v>
      </c>
      <c r="C1730" s="300" t="s">
        <v>1381</v>
      </c>
      <c r="D1730" s="86"/>
      <c r="E1730" s="256" t="s">
        <v>1841</v>
      </c>
      <c r="F1730" s="86" t="s">
        <v>1460</v>
      </c>
      <c r="G1730" s="86" t="s">
        <v>74</v>
      </c>
      <c r="H1730" s="70" t="s">
        <v>113</v>
      </c>
      <c r="I1730" s="249">
        <v>10.44</v>
      </c>
      <c r="J1730" s="331">
        <f t="shared" si="79"/>
        <v>0</v>
      </c>
      <c r="K1730" s="260" t="s">
        <v>120</v>
      </c>
      <c r="L1730" s="260"/>
      <c r="M1730" s="259">
        <f>IF(K1730="nio",0,IF(K1730&gt;0,K1730*I1730/O1730,0))*VLOOKUP(B1730,'2-Kosten per locatie'!$A$14:$C$21,3,FALSE)</f>
        <v>0</v>
      </c>
      <c r="N1730" s="259">
        <f>IF(L1730&gt;0,L1730*I1730/P1730,0)*VLOOKUP(B1730,'2-Kosten per locatie'!$A$14:$C$21,3,FALSE)</f>
        <v>0</v>
      </c>
      <c r="O1730" s="332">
        <f>IF(K1730="nio",0,IF(K1730&gt;0,VLOOKUP(G1730,'3-Productie normen'!A:L,VLOOKUP(K1730,'3-Productie normen'!$B$34:$C$41,2,FALSE),FALSE)))</f>
        <v>0</v>
      </c>
      <c r="P1730" s="332">
        <f t="shared" si="80"/>
        <v>0</v>
      </c>
      <c r="Q1730" s="333"/>
      <c r="S1730" s="334">
        <f t="shared" si="81"/>
        <v>0</v>
      </c>
    </row>
    <row r="1731" spans="1:19" ht="14.1" customHeight="1">
      <c r="A1731" s="74">
        <v>1731</v>
      </c>
      <c r="B1731" s="300" t="s">
        <v>35</v>
      </c>
      <c r="C1731" s="300" t="s">
        <v>1381</v>
      </c>
      <c r="D1731" s="86"/>
      <c r="E1731" s="256" t="s">
        <v>1842</v>
      </c>
      <c r="F1731" s="86" t="s">
        <v>1549</v>
      </c>
      <c r="G1731" s="86" t="s">
        <v>64</v>
      </c>
      <c r="H1731" s="70" t="s">
        <v>113</v>
      </c>
      <c r="I1731" s="249">
        <v>56.35</v>
      </c>
      <c r="J1731" s="331">
        <f t="shared" si="79"/>
        <v>120</v>
      </c>
      <c r="K1731" s="260">
        <v>120</v>
      </c>
      <c r="L1731" s="260"/>
      <c r="M1731" s="259" t="e">
        <f>IF(K1731="nio",0,IF(K1731&gt;0,K1731*I1731/O1731,0))*VLOOKUP(B1731,'2-Kosten per locatie'!$A$14:$C$21,3,FALSE)</f>
        <v>#DIV/0!</v>
      </c>
      <c r="N1731" s="259">
        <f>IF(L1731&gt;0,L1731*I1731/P1731,0)*VLOOKUP(B1731,'2-Kosten per locatie'!$A$14:$C$21,3,FALSE)</f>
        <v>0</v>
      </c>
      <c r="O1731" s="332">
        <f>IF(K1731="nio",0,IF(K1731&gt;0,VLOOKUP(G1731,'3-Productie normen'!A:L,VLOOKUP(K1731,'3-Productie normen'!$B$34:$C$41,2,FALSE),FALSE)))</f>
        <v>0</v>
      </c>
      <c r="P1731" s="332">
        <f t="shared" si="80"/>
        <v>0</v>
      </c>
      <c r="Q1731" s="333"/>
      <c r="S1731" s="334">
        <f t="shared" si="81"/>
        <v>6762</v>
      </c>
    </row>
    <row r="1732" spans="1:19" ht="14.1" customHeight="1">
      <c r="A1732" s="74">
        <v>1732</v>
      </c>
      <c r="B1732" s="300" t="s">
        <v>35</v>
      </c>
      <c r="C1732" s="300" t="s">
        <v>1381</v>
      </c>
      <c r="D1732" s="86"/>
      <c r="E1732" s="256" t="s">
        <v>1843</v>
      </c>
      <c r="F1732" s="86" t="s">
        <v>126</v>
      </c>
      <c r="G1732" s="86" t="s">
        <v>69</v>
      </c>
      <c r="H1732" s="86" t="s">
        <v>110</v>
      </c>
      <c r="I1732" s="249">
        <v>18.329999999999998</v>
      </c>
      <c r="J1732" s="331">
        <f t="shared" si="79"/>
        <v>200</v>
      </c>
      <c r="K1732" s="260">
        <v>200</v>
      </c>
      <c r="L1732" s="260"/>
      <c r="M1732" s="259" t="e">
        <f>IF(K1732="nio",0,IF(K1732&gt;0,K1732*I1732/O1732,0))*VLOOKUP(B1732,'2-Kosten per locatie'!$A$14:$C$21,3,FALSE)</f>
        <v>#DIV/0!</v>
      </c>
      <c r="N1732" s="259">
        <f>IF(L1732&gt;0,L1732*I1732/P1732,0)*VLOOKUP(B1732,'2-Kosten per locatie'!$A$14:$C$21,3,FALSE)</f>
        <v>0</v>
      </c>
      <c r="O1732" s="332">
        <f>IF(K1732="nio",0,IF(K1732&gt;0,VLOOKUP(G1732,'3-Productie normen'!A:L,VLOOKUP(K1732,'3-Productie normen'!$B$34:$C$41,2,FALSE),FALSE)))</f>
        <v>0</v>
      </c>
      <c r="P1732" s="332">
        <f t="shared" si="80"/>
        <v>0</v>
      </c>
      <c r="Q1732" s="333"/>
      <c r="S1732" s="334">
        <f t="shared" si="81"/>
        <v>3665.9999999999995</v>
      </c>
    </row>
    <row r="1733" spans="1:19" ht="14.1" customHeight="1">
      <c r="A1733" s="74">
        <v>1733</v>
      </c>
      <c r="B1733" s="300" t="s">
        <v>35</v>
      </c>
      <c r="C1733" s="300" t="s">
        <v>1381</v>
      </c>
      <c r="D1733" s="86"/>
      <c r="E1733" s="256" t="s">
        <v>1844</v>
      </c>
      <c r="F1733" s="86" t="s">
        <v>1845</v>
      </c>
      <c r="G1733" s="86" t="s">
        <v>65</v>
      </c>
      <c r="H1733" s="70" t="s">
        <v>113</v>
      </c>
      <c r="I1733" s="249">
        <v>88.89</v>
      </c>
      <c r="J1733" s="331">
        <f t="shared" si="79"/>
        <v>120</v>
      </c>
      <c r="K1733" s="260">
        <v>120</v>
      </c>
      <c r="L1733" s="260"/>
      <c r="M1733" s="259" t="e">
        <f>IF(K1733="nio",0,IF(K1733&gt;0,K1733*I1733/O1733,0))*VLOOKUP(B1733,'2-Kosten per locatie'!$A$14:$C$21,3,FALSE)</f>
        <v>#DIV/0!</v>
      </c>
      <c r="N1733" s="259">
        <f>IF(L1733&gt;0,L1733*I1733/P1733,0)*VLOOKUP(B1733,'2-Kosten per locatie'!$A$14:$C$21,3,FALSE)</f>
        <v>0</v>
      </c>
      <c r="O1733" s="332">
        <f>IF(K1733="nio",0,IF(K1733&gt;0,VLOOKUP(G1733,'3-Productie normen'!A:L,VLOOKUP(K1733,'3-Productie normen'!$B$34:$C$41,2,FALSE),FALSE)))</f>
        <v>0</v>
      </c>
      <c r="P1733" s="332">
        <f t="shared" si="80"/>
        <v>0</v>
      </c>
      <c r="Q1733" s="333"/>
      <c r="S1733" s="334">
        <f t="shared" si="81"/>
        <v>10666.8</v>
      </c>
    </row>
    <row r="1734" spans="1:19" ht="14.1" customHeight="1">
      <c r="A1734" s="74">
        <v>1734</v>
      </c>
      <c r="B1734" s="300" t="s">
        <v>35</v>
      </c>
      <c r="C1734" s="300" t="s">
        <v>1381</v>
      </c>
      <c r="D1734" s="86"/>
      <c r="E1734" s="256" t="s">
        <v>1846</v>
      </c>
      <c r="F1734" s="86" t="s">
        <v>1549</v>
      </c>
      <c r="G1734" s="86" t="s">
        <v>65</v>
      </c>
      <c r="H1734" s="70" t="s">
        <v>113</v>
      </c>
      <c r="I1734" s="249">
        <v>64.03</v>
      </c>
      <c r="J1734" s="331">
        <f t="shared" si="79"/>
        <v>120</v>
      </c>
      <c r="K1734" s="260">
        <v>120</v>
      </c>
      <c r="L1734" s="260"/>
      <c r="M1734" s="259" t="e">
        <f>IF(K1734="nio",0,IF(K1734&gt;0,K1734*I1734/O1734,0))*VLOOKUP(B1734,'2-Kosten per locatie'!$A$14:$C$21,3,FALSE)</f>
        <v>#DIV/0!</v>
      </c>
      <c r="N1734" s="259">
        <f>IF(L1734&gt;0,L1734*I1734/P1734,0)*VLOOKUP(B1734,'2-Kosten per locatie'!$A$14:$C$21,3,FALSE)</f>
        <v>0</v>
      </c>
      <c r="O1734" s="332">
        <f>IF(K1734="nio",0,IF(K1734&gt;0,VLOOKUP(G1734,'3-Productie normen'!A:L,VLOOKUP(K1734,'3-Productie normen'!$B$34:$C$41,2,FALSE),FALSE)))</f>
        <v>0</v>
      </c>
      <c r="P1734" s="332">
        <f t="shared" si="80"/>
        <v>0</v>
      </c>
      <c r="Q1734" s="333"/>
      <c r="S1734" s="334">
        <f t="shared" si="81"/>
        <v>7683.6</v>
      </c>
    </row>
    <row r="1735" spans="1:19" ht="14.1" customHeight="1">
      <c r="A1735" s="74">
        <v>1735</v>
      </c>
      <c r="B1735" s="300" t="s">
        <v>35</v>
      </c>
      <c r="C1735" s="300" t="s">
        <v>1381</v>
      </c>
      <c r="D1735" s="86"/>
      <c r="E1735" s="256" t="s">
        <v>1847</v>
      </c>
      <c r="F1735" s="86" t="s">
        <v>1549</v>
      </c>
      <c r="G1735" s="86" t="s">
        <v>64</v>
      </c>
      <c r="H1735" s="70" t="s">
        <v>113</v>
      </c>
      <c r="I1735" s="249">
        <v>43.61</v>
      </c>
      <c r="J1735" s="331">
        <f t="shared" si="79"/>
        <v>120</v>
      </c>
      <c r="K1735" s="260">
        <v>120</v>
      </c>
      <c r="L1735" s="260"/>
      <c r="M1735" s="259" t="e">
        <f>IF(K1735="nio",0,IF(K1735&gt;0,K1735*I1735/O1735,0))*VLOOKUP(B1735,'2-Kosten per locatie'!$A$14:$C$21,3,FALSE)</f>
        <v>#DIV/0!</v>
      </c>
      <c r="N1735" s="259">
        <f>IF(L1735&gt;0,L1735*I1735/P1735,0)*VLOOKUP(B1735,'2-Kosten per locatie'!$A$14:$C$21,3,FALSE)</f>
        <v>0</v>
      </c>
      <c r="O1735" s="332">
        <f>IF(K1735="nio",0,IF(K1735&gt;0,VLOOKUP(G1735,'3-Productie normen'!A:L,VLOOKUP(K1735,'3-Productie normen'!$B$34:$C$41,2,FALSE),FALSE)))</f>
        <v>0</v>
      </c>
      <c r="P1735" s="332">
        <f t="shared" si="80"/>
        <v>0</v>
      </c>
      <c r="Q1735" s="333"/>
      <c r="S1735" s="334">
        <f t="shared" si="81"/>
        <v>5233.2</v>
      </c>
    </row>
    <row r="1736" spans="1:19" ht="14.1" customHeight="1">
      <c r="A1736" s="74">
        <v>1736</v>
      </c>
      <c r="B1736" s="300" t="s">
        <v>35</v>
      </c>
      <c r="C1736" s="300" t="s">
        <v>1381</v>
      </c>
      <c r="D1736" s="86"/>
      <c r="E1736" s="256" t="s">
        <v>1848</v>
      </c>
      <c r="F1736" s="86" t="s">
        <v>1549</v>
      </c>
      <c r="G1736" s="86" t="s">
        <v>64</v>
      </c>
      <c r="H1736" s="70" t="s">
        <v>113</v>
      </c>
      <c r="I1736" s="249">
        <v>51.2</v>
      </c>
      <c r="J1736" s="331">
        <f t="shared" si="79"/>
        <v>120</v>
      </c>
      <c r="K1736" s="260">
        <v>120</v>
      </c>
      <c r="L1736" s="260"/>
      <c r="M1736" s="259" t="e">
        <f>IF(K1736="nio",0,IF(K1736&gt;0,K1736*I1736/O1736,0))*VLOOKUP(B1736,'2-Kosten per locatie'!$A$14:$C$21,3,FALSE)</f>
        <v>#DIV/0!</v>
      </c>
      <c r="N1736" s="259">
        <f>IF(L1736&gt;0,L1736*I1736/P1736,0)*VLOOKUP(B1736,'2-Kosten per locatie'!$A$14:$C$21,3,FALSE)</f>
        <v>0</v>
      </c>
      <c r="O1736" s="332">
        <f>IF(K1736="nio",0,IF(K1736&gt;0,VLOOKUP(G1736,'3-Productie normen'!A:L,VLOOKUP(K1736,'3-Productie normen'!$B$34:$C$41,2,FALSE),FALSE)))</f>
        <v>0</v>
      </c>
      <c r="P1736" s="332">
        <f t="shared" si="80"/>
        <v>0</v>
      </c>
      <c r="Q1736" s="333"/>
      <c r="S1736" s="334">
        <f t="shared" si="81"/>
        <v>6144</v>
      </c>
    </row>
    <row r="1737" spans="1:19" ht="14.1" customHeight="1">
      <c r="A1737" s="74">
        <v>1737</v>
      </c>
      <c r="B1737" s="300" t="s">
        <v>35</v>
      </c>
      <c r="C1737" s="300" t="s">
        <v>1381</v>
      </c>
      <c r="D1737" s="86"/>
      <c r="E1737" s="256" t="s">
        <v>1849</v>
      </c>
      <c r="F1737" s="86" t="s">
        <v>1549</v>
      </c>
      <c r="G1737" s="86" t="s">
        <v>64</v>
      </c>
      <c r="H1737" s="70" t="s">
        <v>113</v>
      </c>
      <c r="I1737" s="249">
        <v>51.11</v>
      </c>
      <c r="J1737" s="331">
        <f t="shared" si="79"/>
        <v>120</v>
      </c>
      <c r="K1737" s="260">
        <v>120</v>
      </c>
      <c r="L1737" s="260"/>
      <c r="M1737" s="259" t="e">
        <f>IF(K1737="nio",0,IF(K1737&gt;0,K1737*I1737/O1737,0))*VLOOKUP(B1737,'2-Kosten per locatie'!$A$14:$C$21,3,FALSE)</f>
        <v>#DIV/0!</v>
      </c>
      <c r="N1737" s="259">
        <f>IF(L1737&gt;0,L1737*I1737/P1737,0)*VLOOKUP(B1737,'2-Kosten per locatie'!$A$14:$C$21,3,FALSE)</f>
        <v>0</v>
      </c>
      <c r="O1737" s="332">
        <f>IF(K1737="nio",0,IF(K1737&gt;0,VLOOKUP(G1737,'3-Productie normen'!A:L,VLOOKUP(K1737,'3-Productie normen'!$B$34:$C$41,2,FALSE),FALSE)))</f>
        <v>0</v>
      </c>
      <c r="P1737" s="332">
        <f t="shared" si="80"/>
        <v>0</v>
      </c>
      <c r="Q1737" s="333"/>
      <c r="S1737" s="334">
        <f t="shared" si="81"/>
        <v>6133.2</v>
      </c>
    </row>
    <row r="1738" spans="1:19" ht="14.1" customHeight="1">
      <c r="A1738" s="74">
        <v>1738</v>
      </c>
      <c r="B1738" s="300" t="s">
        <v>35</v>
      </c>
      <c r="C1738" s="300" t="s">
        <v>1381</v>
      </c>
      <c r="D1738" s="86"/>
      <c r="E1738" s="256" t="s">
        <v>1850</v>
      </c>
      <c r="F1738" s="86" t="s">
        <v>126</v>
      </c>
      <c r="G1738" s="86" t="s">
        <v>69</v>
      </c>
      <c r="H1738" s="86" t="s">
        <v>110</v>
      </c>
      <c r="I1738" s="249">
        <v>27.93</v>
      </c>
      <c r="J1738" s="331">
        <f t="shared" ref="J1738:J1801" si="82">SUM(K1738:L1738)</f>
        <v>200</v>
      </c>
      <c r="K1738" s="260">
        <v>200</v>
      </c>
      <c r="L1738" s="260"/>
      <c r="M1738" s="259" t="e">
        <f>IF(K1738="nio",0,IF(K1738&gt;0,K1738*I1738/O1738,0))*VLOOKUP(B1738,'2-Kosten per locatie'!$A$14:$C$21,3,FALSE)</f>
        <v>#DIV/0!</v>
      </c>
      <c r="N1738" s="259">
        <f>IF(L1738&gt;0,L1738*I1738/P1738,0)*VLOOKUP(B1738,'2-Kosten per locatie'!$A$14:$C$21,3,FALSE)</f>
        <v>0</v>
      </c>
      <c r="O1738" s="332">
        <f>IF(K1738="nio",0,IF(K1738&gt;0,VLOOKUP(G1738,'3-Productie normen'!A:L,VLOOKUP(K1738,'3-Productie normen'!$B$34:$C$41,2,FALSE),FALSE)))</f>
        <v>0</v>
      </c>
      <c r="P1738" s="332">
        <f t="shared" ref="P1738:P1801" si="83">IF(L1738&gt;0,O1738*$P$8,0)</f>
        <v>0</v>
      </c>
      <c r="Q1738" s="333"/>
      <c r="S1738" s="334">
        <f t="shared" si="81"/>
        <v>5586</v>
      </c>
    </row>
    <row r="1739" spans="1:19" ht="14.1" customHeight="1">
      <c r="A1739" s="74">
        <v>1739</v>
      </c>
      <c r="B1739" s="300" t="s">
        <v>35</v>
      </c>
      <c r="C1739" s="300" t="s">
        <v>1381</v>
      </c>
      <c r="D1739" s="86"/>
      <c r="E1739" s="256" t="s">
        <v>1851</v>
      </c>
      <c r="F1739" s="86" t="s">
        <v>1418</v>
      </c>
      <c r="G1739" s="86" t="s">
        <v>61</v>
      </c>
      <c r="H1739" s="86" t="s">
        <v>145</v>
      </c>
      <c r="I1739" s="249">
        <v>17.850000000000001</v>
      </c>
      <c r="J1739" s="331">
        <f t="shared" si="82"/>
        <v>400</v>
      </c>
      <c r="K1739" s="260">
        <v>200</v>
      </c>
      <c r="L1739" s="260">
        <v>200</v>
      </c>
      <c r="M1739" s="259" t="e">
        <f>IF(K1739="nio",0,IF(K1739&gt;0,K1739*I1739/O1739,0))*VLOOKUP(B1739,'2-Kosten per locatie'!$A$14:$C$21,3,FALSE)</f>
        <v>#DIV/0!</v>
      </c>
      <c r="N1739" s="259" t="e">
        <f>IF(L1739&gt;0,L1739*I1739/P1739,0)*VLOOKUP(B1739,'2-Kosten per locatie'!$A$14:$C$21,3,FALSE)</f>
        <v>#DIV/0!</v>
      </c>
      <c r="O1739" s="332">
        <f>IF(K1739="nio",0,IF(K1739&gt;0,VLOOKUP(G1739,'3-Productie normen'!A:L,VLOOKUP(K1739,'3-Productie normen'!$B$34:$C$41,2,FALSE),FALSE)))</f>
        <v>0</v>
      </c>
      <c r="P1739" s="332">
        <f t="shared" si="83"/>
        <v>0</v>
      </c>
      <c r="Q1739" s="333"/>
      <c r="S1739" s="334">
        <f t="shared" si="81"/>
        <v>7140.0000000000009</v>
      </c>
    </row>
    <row r="1740" spans="1:19" ht="14.1" customHeight="1">
      <c r="A1740" s="74">
        <v>1740</v>
      </c>
      <c r="B1740" s="300" t="s">
        <v>35</v>
      </c>
      <c r="C1740" s="300" t="s">
        <v>1381</v>
      </c>
      <c r="D1740" s="86"/>
      <c r="E1740" s="256" t="s">
        <v>1852</v>
      </c>
      <c r="F1740" s="86" t="s">
        <v>1500</v>
      </c>
      <c r="G1740" s="86" t="s">
        <v>74</v>
      </c>
      <c r="H1740" s="70" t="s">
        <v>113</v>
      </c>
      <c r="I1740" s="249">
        <v>1.55</v>
      </c>
      <c r="J1740" s="331">
        <f t="shared" si="82"/>
        <v>0</v>
      </c>
      <c r="K1740" s="260" t="s">
        <v>120</v>
      </c>
      <c r="L1740" s="260"/>
      <c r="M1740" s="259">
        <f>IF(K1740="nio",0,IF(K1740&gt;0,K1740*I1740/O1740,0))*VLOOKUP(B1740,'2-Kosten per locatie'!$A$14:$C$21,3,FALSE)</f>
        <v>0</v>
      </c>
      <c r="N1740" s="259">
        <f>IF(L1740&gt;0,L1740*I1740/P1740,0)*VLOOKUP(B1740,'2-Kosten per locatie'!$A$14:$C$21,3,FALSE)</f>
        <v>0</v>
      </c>
      <c r="O1740" s="332">
        <f>IF(K1740="nio",0,IF(K1740&gt;0,VLOOKUP(G1740,'3-Productie normen'!A:L,VLOOKUP(K1740,'3-Productie normen'!$B$34:$C$41,2,FALSE),FALSE)))</f>
        <v>0</v>
      </c>
      <c r="P1740" s="332">
        <f t="shared" si="83"/>
        <v>0</v>
      </c>
      <c r="Q1740" s="333"/>
      <c r="S1740" s="334">
        <f t="shared" si="81"/>
        <v>0</v>
      </c>
    </row>
    <row r="1741" spans="1:19" ht="14.1" customHeight="1">
      <c r="A1741" s="74">
        <v>1741</v>
      </c>
      <c r="B1741" s="300" t="s">
        <v>35</v>
      </c>
      <c r="C1741" s="300" t="s">
        <v>1381</v>
      </c>
      <c r="D1741" s="86"/>
      <c r="E1741" s="256" t="s">
        <v>1853</v>
      </c>
      <c r="F1741" s="86" t="s">
        <v>112</v>
      </c>
      <c r="G1741" s="86" t="s">
        <v>58</v>
      </c>
      <c r="H1741" s="70" t="s">
        <v>113</v>
      </c>
      <c r="I1741" s="249">
        <v>15.39</v>
      </c>
      <c r="J1741" s="331">
        <f t="shared" si="82"/>
        <v>200</v>
      </c>
      <c r="K1741" s="260">
        <v>200</v>
      </c>
      <c r="L1741" s="260"/>
      <c r="M1741" s="259" t="e">
        <f>IF(K1741="nio",0,IF(K1741&gt;0,K1741*I1741/O1741,0))*VLOOKUP(B1741,'2-Kosten per locatie'!$A$14:$C$21,3,FALSE)</f>
        <v>#DIV/0!</v>
      </c>
      <c r="N1741" s="259">
        <f>IF(L1741&gt;0,L1741*I1741/P1741,0)*VLOOKUP(B1741,'2-Kosten per locatie'!$A$14:$C$21,3,FALSE)</f>
        <v>0</v>
      </c>
      <c r="O1741" s="332">
        <f>IF(K1741="nio",0,IF(K1741&gt;0,VLOOKUP(G1741,'3-Productie normen'!A:L,VLOOKUP(K1741,'3-Productie normen'!$B$34:$C$41,2,FALSE),FALSE)))</f>
        <v>0</v>
      </c>
      <c r="P1741" s="332">
        <f t="shared" si="83"/>
        <v>0</v>
      </c>
      <c r="Q1741" s="333"/>
      <c r="S1741" s="334">
        <f t="shared" si="81"/>
        <v>3078</v>
      </c>
    </row>
    <row r="1742" spans="1:19" ht="14.1" customHeight="1">
      <c r="A1742" s="74">
        <v>1742</v>
      </c>
      <c r="B1742" s="300" t="s">
        <v>35</v>
      </c>
      <c r="C1742" s="300" t="s">
        <v>1381</v>
      </c>
      <c r="D1742" s="86"/>
      <c r="E1742" s="256" t="s">
        <v>1854</v>
      </c>
      <c r="F1742" s="86" t="s">
        <v>122</v>
      </c>
      <c r="G1742" s="86" t="s">
        <v>59</v>
      </c>
      <c r="H1742" s="70" t="s">
        <v>113</v>
      </c>
      <c r="I1742" s="249">
        <v>68.5</v>
      </c>
      <c r="J1742" s="331">
        <f t="shared" si="82"/>
        <v>200</v>
      </c>
      <c r="K1742" s="260">
        <v>200</v>
      </c>
      <c r="L1742" s="260"/>
      <c r="M1742" s="259" t="e">
        <f>IF(K1742="nio",0,IF(K1742&gt;0,K1742*I1742/O1742,0))*VLOOKUP(B1742,'2-Kosten per locatie'!$A$14:$C$21,3,FALSE)</f>
        <v>#DIV/0!</v>
      </c>
      <c r="N1742" s="259">
        <f>IF(L1742&gt;0,L1742*I1742/P1742,0)*VLOOKUP(B1742,'2-Kosten per locatie'!$A$14:$C$21,3,FALSE)</f>
        <v>0</v>
      </c>
      <c r="O1742" s="332">
        <f>IF(K1742="nio",0,IF(K1742&gt;0,VLOOKUP(G1742,'3-Productie normen'!A:L,VLOOKUP(K1742,'3-Productie normen'!$B$34:$C$41,2,FALSE),FALSE)))</f>
        <v>0</v>
      </c>
      <c r="P1742" s="332">
        <f t="shared" si="83"/>
        <v>0</v>
      </c>
      <c r="Q1742" s="333"/>
      <c r="S1742" s="334">
        <f t="shared" si="81"/>
        <v>13700</v>
      </c>
    </row>
    <row r="1743" spans="1:19" ht="14.1" customHeight="1">
      <c r="A1743" s="74">
        <v>1743</v>
      </c>
      <c r="B1743" s="300" t="s">
        <v>35</v>
      </c>
      <c r="C1743" s="300" t="s">
        <v>1381</v>
      </c>
      <c r="D1743" s="86"/>
      <c r="E1743" s="256" t="s">
        <v>1855</v>
      </c>
      <c r="F1743" s="86" t="s">
        <v>267</v>
      </c>
      <c r="G1743" s="86" t="s">
        <v>76</v>
      </c>
      <c r="H1743" s="70" t="s">
        <v>113</v>
      </c>
      <c r="I1743" s="249">
        <v>19.989999999999998</v>
      </c>
      <c r="J1743" s="331">
        <f t="shared" si="82"/>
        <v>0</v>
      </c>
      <c r="K1743" s="260" t="s">
        <v>120</v>
      </c>
      <c r="L1743" s="260"/>
      <c r="M1743" s="259">
        <f>IF(K1743="nio",0,IF(K1743&gt;0,K1743*I1743/O1743,0))*VLOOKUP(B1743,'2-Kosten per locatie'!$A$14:$C$21,3,FALSE)</f>
        <v>0</v>
      </c>
      <c r="N1743" s="259">
        <f>IF(L1743&gt;0,L1743*I1743/P1743,0)*VLOOKUP(B1743,'2-Kosten per locatie'!$A$14:$C$21,3,FALSE)</f>
        <v>0</v>
      </c>
      <c r="O1743" s="332">
        <f>IF(K1743="nio",0,IF(K1743&gt;0,VLOOKUP(G1743,'3-Productie normen'!A:L,VLOOKUP(K1743,'3-Productie normen'!$B$34:$C$41,2,FALSE),FALSE)))</f>
        <v>0</v>
      </c>
      <c r="P1743" s="332">
        <f t="shared" si="83"/>
        <v>0</v>
      </c>
      <c r="Q1743" s="333"/>
      <c r="S1743" s="334">
        <f t="shared" si="81"/>
        <v>0</v>
      </c>
    </row>
    <row r="1744" spans="1:19" ht="14.1" customHeight="1">
      <c r="A1744" s="74">
        <v>1744</v>
      </c>
      <c r="B1744" s="300" t="s">
        <v>35</v>
      </c>
      <c r="C1744" s="300" t="s">
        <v>1381</v>
      </c>
      <c r="D1744" s="86"/>
      <c r="E1744" s="256" t="s">
        <v>1856</v>
      </c>
      <c r="F1744" s="86" t="s">
        <v>1549</v>
      </c>
      <c r="G1744" s="86" t="s">
        <v>65</v>
      </c>
      <c r="H1744" s="70" t="s">
        <v>113</v>
      </c>
      <c r="I1744" s="249">
        <v>59.75</v>
      </c>
      <c r="J1744" s="331">
        <f t="shared" si="82"/>
        <v>120</v>
      </c>
      <c r="K1744" s="260">
        <v>120</v>
      </c>
      <c r="L1744" s="260"/>
      <c r="M1744" s="259" t="e">
        <f>IF(K1744="nio",0,IF(K1744&gt;0,K1744*I1744/O1744,0))*VLOOKUP(B1744,'2-Kosten per locatie'!$A$14:$C$21,3,FALSE)</f>
        <v>#DIV/0!</v>
      </c>
      <c r="N1744" s="259">
        <f>IF(L1744&gt;0,L1744*I1744/P1744,0)*VLOOKUP(B1744,'2-Kosten per locatie'!$A$14:$C$21,3,FALSE)</f>
        <v>0</v>
      </c>
      <c r="O1744" s="332">
        <f>IF(K1744="nio",0,IF(K1744&gt;0,VLOOKUP(G1744,'3-Productie normen'!A:L,VLOOKUP(K1744,'3-Productie normen'!$B$34:$C$41,2,FALSE),FALSE)))</f>
        <v>0</v>
      </c>
      <c r="P1744" s="332">
        <f t="shared" si="83"/>
        <v>0</v>
      </c>
      <c r="Q1744" s="333"/>
      <c r="S1744" s="334">
        <f t="shared" si="81"/>
        <v>7170</v>
      </c>
    </row>
    <row r="1745" spans="1:19" ht="14.1" customHeight="1">
      <c r="A1745" s="74">
        <v>1745</v>
      </c>
      <c r="B1745" s="300" t="s">
        <v>35</v>
      </c>
      <c r="C1745" s="300" t="s">
        <v>1381</v>
      </c>
      <c r="D1745" s="86"/>
      <c r="E1745" s="256" t="s">
        <v>1857</v>
      </c>
      <c r="F1745" s="86" t="s">
        <v>126</v>
      </c>
      <c r="G1745" s="86" t="s">
        <v>69</v>
      </c>
      <c r="H1745" s="86" t="s">
        <v>110</v>
      </c>
      <c r="I1745" s="249">
        <v>17.71</v>
      </c>
      <c r="J1745" s="331">
        <f t="shared" si="82"/>
        <v>200</v>
      </c>
      <c r="K1745" s="260">
        <v>200</v>
      </c>
      <c r="L1745" s="260"/>
      <c r="M1745" s="259" t="e">
        <f>IF(K1745="nio",0,IF(K1745&gt;0,K1745*I1745/O1745,0))*VLOOKUP(B1745,'2-Kosten per locatie'!$A$14:$C$21,3,FALSE)</f>
        <v>#DIV/0!</v>
      </c>
      <c r="N1745" s="259">
        <f>IF(L1745&gt;0,L1745*I1745/P1745,0)*VLOOKUP(B1745,'2-Kosten per locatie'!$A$14:$C$21,3,FALSE)</f>
        <v>0</v>
      </c>
      <c r="O1745" s="332">
        <f>IF(K1745="nio",0,IF(K1745&gt;0,VLOOKUP(G1745,'3-Productie normen'!A:L,VLOOKUP(K1745,'3-Productie normen'!$B$34:$C$41,2,FALSE),FALSE)))</f>
        <v>0</v>
      </c>
      <c r="P1745" s="332">
        <f t="shared" si="83"/>
        <v>0</v>
      </c>
      <c r="Q1745" s="333"/>
      <c r="S1745" s="334">
        <f t="shared" si="81"/>
        <v>3542</v>
      </c>
    </row>
    <row r="1746" spans="1:19" ht="14.1" customHeight="1">
      <c r="A1746" s="74">
        <v>1746</v>
      </c>
      <c r="B1746" s="300" t="s">
        <v>35</v>
      </c>
      <c r="C1746" s="300" t="s">
        <v>1381</v>
      </c>
      <c r="D1746" s="86"/>
      <c r="E1746" s="256" t="s">
        <v>1858</v>
      </c>
      <c r="F1746" s="86" t="s">
        <v>126</v>
      </c>
      <c r="G1746" s="86" t="s">
        <v>69</v>
      </c>
      <c r="H1746" s="86" t="s">
        <v>110</v>
      </c>
      <c r="I1746" s="249">
        <v>14.38</v>
      </c>
      <c r="J1746" s="331">
        <f t="shared" si="82"/>
        <v>200</v>
      </c>
      <c r="K1746" s="260">
        <v>200</v>
      </c>
      <c r="L1746" s="260"/>
      <c r="M1746" s="259" t="e">
        <f>IF(K1746="nio",0,IF(K1746&gt;0,K1746*I1746/O1746,0))*VLOOKUP(B1746,'2-Kosten per locatie'!$A$14:$C$21,3,FALSE)</f>
        <v>#DIV/0!</v>
      </c>
      <c r="N1746" s="259">
        <f>IF(L1746&gt;0,L1746*I1746/P1746,0)*VLOOKUP(B1746,'2-Kosten per locatie'!$A$14:$C$21,3,FALSE)</f>
        <v>0</v>
      </c>
      <c r="O1746" s="332">
        <f>IF(K1746="nio",0,IF(K1746&gt;0,VLOOKUP(G1746,'3-Productie normen'!A:L,VLOOKUP(K1746,'3-Productie normen'!$B$34:$C$41,2,FALSE),FALSE)))</f>
        <v>0</v>
      </c>
      <c r="P1746" s="332">
        <f t="shared" si="83"/>
        <v>0</v>
      </c>
      <c r="Q1746" s="333"/>
      <c r="S1746" s="334">
        <f t="shared" si="81"/>
        <v>2876</v>
      </c>
    </row>
    <row r="1747" spans="1:19" ht="14.1" customHeight="1">
      <c r="A1747" s="74">
        <v>1747</v>
      </c>
      <c r="B1747" s="300" t="s">
        <v>35</v>
      </c>
      <c r="C1747" s="300" t="s">
        <v>1381</v>
      </c>
      <c r="D1747" s="86"/>
      <c r="E1747" s="256" t="s">
        <v>1859</v>
      </c>
      <c r="F1747" s="86" t="s">
        <v>460</v>
      </c>
      <c r="G1747" s="86" t="s">
        <v>74</v>
      </c>
      <c r="H1747" s="70" t="s">
        <v>113</v>
      </c>
      <c r="I1747" s="249">
        <v>6.21</v>
      </c>
      <c r="J1747" s="331">
        <f t="shared" si="82"/>
        <v>0</v>
      </c>
      <c r="K1747" s="260" t="s">
        <v>120</v>
      </c>
      <c r="L1747" s="260"/>
      <c r="M1747" s="259">
        <f>IF(K1747="nio",0,IF(K1747&gt;0,K1747*I1747/O1747,0))*VLOOKUP(B1747,'2-Kosten per locatie'!$A$14:$C$21,3,FALSE)</f>
        <v>0</v>
      </c>
      <c r="N1747" s="259">
        <f>IF(L1747&gt;0,L1747*I1747/P1747,0)*VLOOKUP(B1747,'2-Kosten per locatie'!$A$14:$C$21,3,FALSE)</f>
        <v>0</v>
      </c>
      <c r="O1747" s="332">
        <f>IF(K1747="nio",0,IF(K1747&gt;0,VLOOKUP(G1747,'3-Productie normen'!A:L,VLOOKUP(K1747,'3-Productie normen'!$B$34:$C$41,2,FALSE),FALSE)))</f>
        <v>0</v>
      </c>
      <c r="P1747" s="332">
        <f t="shared" si="83"/>
        <v>0</v>
      </c>
      <c r="Q1747" s="333"/>
      <c r="S1747" s="334">
        <f t="shared" si="81"/>
        <v>0</v>
      </c>
    </row>
    <row r="1748" spans="1:19" ht="14.1" customHeight="1">
      <c r="A1748" s="74">
        <v>1748</v>
      </c>
      <c r="B1748" s="300" t="s">
        <v>35</v>
      </c>
      <c r="C1748" s="300" t="s">
        <v>1381</v>
      </c>
      <c r="D1748" s="86"/>
      <c r="E1748" s="256" t="s">
        <v>1860</v>
      </c>
      <c r="F1748" s="86" t="s">
        <v>888</v>
      </c>
      <c r="G1748" s="86" t="s">
        <v>70</v>
      </c>
      <c r="H1748" s="86" t="s">
        <v>110</v>
      </c>
      <c r="I1748" s="249">
        <v>6.28</v>
      </c>
      <c r="J1748" s="331">
        <f t="shared" si="82"/>
        <v>120</v>
      </c>
      <c r="K1748" s="260">
        <v>120</v>
      </c>
      <c r="L1748" s="260"/>
      <c r="M1748" s="259" t="e">
        <f>IF(K1748="nio",0,IF(K1748&gt;0,K1748*I1748/O1748,0))*VLOOKUP(B1748,'2-Kosten per locatie'!$A$14:$C$21,3,FALSE)</f>
        <v>#DIV/0!</v>
      </c>
      <c r="N1748" s="259">
        <f>IF(L1748&gt;0,L1748*I1748/P1748,0)*VLOOKUP(B1748,'2-Kosten per locatie'!$A$14:$C$21,3,FALSE)</f>
        <v>0</v>
      </c>
      <c r="O1748" s="332">
        <f>IF(K1748="nio",0,IF(K1748&gt;0,VLOOKUP(G1748,'3-Productie normen'!A:L,VLOOKUP(K1748,'3-Productie normen'!$B$34:$C$41,2,FALSE),FALSE)))</f>
        <v>0</v>
      </c>
      <c r="P1748" s="332">
        <f t="shared" si="83"/>
        <v>0</v>
      </c>
      <c r="Q1748" s="333"/>
      <c r="S1748" s="334">
        <f t="shared" si="81"/>
        <v>753.6</v>
      </c>
    </row>
    <row r="1749" spans="1:19" ht="14.1" customHeight="1">
      <c r="A1749" s="74">
        <v>1749</v>
      </c>
      <c r="B1749" s="300" t="s">
        <v>35</v>
      </c>
      <c r="C1749" s="300" t="s">
        <v>1381</v>
      </c>
      <c r="D1749" s="86"/>
      <c r="E1749" s="256" t="s">
        <v>1861</v>
      </c>
      <c r="F1749" s="86" t="s">
        <v>122</v>
      </c>
      <c r="G1749" s="86" t="s">
        <v>59</v>
      </c>
      <c r="H1749" s="70" t="s">
        <v>113</v>
      </c>
      <c r="I1749" s="249">
        <v>173.86</v>
      </c>
      <c r="J1749" s="331">
        <f t="shared" si="82"/>
        <v>200</v>
      </c>
      <c r="K1749" s="260">
        <v>200</v>
      </c>
      <c r="L1749" s="260"/>
      <c r="M1749" s="259" t="e">
        <f>IF(K1749="nio",0,IF(K1749&gt;0,K1749*I1749/O1749,0))*VLOOKUP(B1749,'2-Kosten per locatie'!$A$14:$C$21,3,FALSE)</f>
        <v>#DIV/0!</v>
      </c>
      <c r="N1749" s="259">
        <f>IF(L1749&gt;0,L1749*I1749/P1749,0)*VLOOKUP(B1749,'2-Kosten per locatie'!$A$14:$C$21,3,FALSE)</f>
        <v>0</v>
      </c>
      <c r="O1749" s="332">
        <f>IF(K1749="nio",0,IF(K1749&gt;0,VLOOKUP(G1749,'3-Productie normen'!A:L,VLOOKUP(K1749,'3-Productie normen'!$B$34:$C$41,2,FALSE),FALSE)))</f>
        <v>0</v>
      </c>
      <c r="P1749" s="332">
        <f t="shared" si="83"/>
        <v>0</v>
      </c>
      <c r="Q1749" s="333"/>
      <c r="S1749" s="334">
        <f t="shared" si="81"/>
        <v>34772</v>
      </c>
    </row>
    <row r="1750" spans="1:19" ht="14.1" customHeight="1">
      <c r="A1750" s="74">
        <v>1750</v>
      </c>
      <c r="B1750" s="300" t="s">
        <v>35</v>
      </c>
      <c r="C1750" s="300" t="s">
        <v>1381</v>
      </c>
      <c r="D1750" s="86"/>
      <c r="E1750" s="256" t="s">
        <v>1862</v>
      </c>
      <c r="F1750" s="86" t="s">
        <v>112</v>
      </c>
      <c r="G1750" s="86" t="s">
        <v>58</v>
      </c>
      <c r="H1750" s="70" t="s">
        <v>113</v>
      </c>
      <c r="I1750" s="249">
        <v>14.82</v>
      </c>
      <c r="J1750" s="331">
        <f t="shared" si="82"/>
        <v>200</v>
      </c>
      <c r="K1750" s="260">
        <v>200</v>
      </c>
      <c r="L1750" s="260"/>
      <c r="M1750" s="259" t="e">
        <f>IF(K1750="nio",0,IF(K1750&gt;0,K1750*I1750/O1750,0))*VLOOKUP(B1750,'2-Kosten per locatie'!$A$14:$C$21,3,FALSE)</f>
        <v>#DIV/0!</v>
      </c>
      <c r="N1750" s="259">
        <f>IF(L1750&gt;0,L1750*I1750/P1750,0)*VLOOKUP(B1750,'2-Kosten per locatie'!$A$14:$C$21,3,FALSE)</f>
        <v>0</v>
      </c>
      <c r="O1750" s="332">
        <f>IF(K1750="nio",0,IF(K1750&gt;0,VLOOKUP(G1750,'3-Productie normen'!A:L,VLOOKUP(K1750,'3-Productie normen'!$B$34:$C$41,2,FALSE),FALSE)))</f>
        <v>0</v>
      </c>
      <c r="P1750" s="332">
        <f t="shared" si="83"/>
        <v>0</v>
      </c>
      <c r="Q1750" s="333"/>
      <c r="S1750" s="334">
        <f t="shared" si="81"/>
        <v>2964</v>
      </c>
    </row>
    <row r="1751" spans="1:19" ht="14.1" customHeight="1">
      <c r="A1751" s="74">
        <v>1751</v>
      </c>
      <c r="B1751" s="300" t="s">
        <v>35</v>
      </c>
      <c r="C1751" s="300" t="s">
        <v>1381</v>
      </c>
      <c r="D1751" s="86"/>
      <c r="E1751" s="256" t="s">
        <v>1863</v>
      </c>
      <c r="F1751" s="86" t="s">
        <v>1864</v>
      </c>
      <c r="G1751" s="86" t="s">
        <v>67</v>
      </c>
      <c r="H1751" s="70" t="s">
        <v>113</v>
      </c>
      <c r="I1751" s="249">
        <v>96.58</v>
      </c>
      <c r="J1751" s="331">
        <f t="shared" si="82"/>
        <v>120</v>
      </c>
      <c r="K1751" s="260">
        <v>120</v>
      </c>
      <c r="L1751" s="260"/>
      <c r="M1751" s="259" t="e">
        <f>IF(K1751="nio",0,IF(K1751&gt;0,K1751*I1751/O1751,0))*VLOOKUP(B1751,'2-Kosten per locatie'!$A$14:$C$21,3,FALSE)</f>
        <v>#DIV/0!</v>
      </c>
      <c r="N1751" s="259">
        <f>IF(L1751&gt;0,L1751*I1751/P1751,0)*VLOOKUP(B1751,'2-Kosten per locatie'!$A$14:$C$21,3,FALSE)</f>
        <v>0</v>
      </c>
      <c r="O1751" s="332">
        <f>IF(K1751="nio",0,IF(K1751&gt;0,VLOOKUP(G1751,'3-Productie normen'!A:L,VLOOKUP(K1751,'3-Productie normen'!$B$34:$C$41,2,FALSE),FALSE)))</f>
        <v>0</v>
      </c>
      <c r="P1751" s="332">
        <f t="shared" si="83"/>
        <v>0</v>
      </c>
      <c r="Q1751" s="333"/>
      <c r="S1751" s="334">
        <f t="shared" si="81"/>
        <v>11589.6</v>
      </c>
    </row>
    <row r="1752" spans="1:19" ht="14.1" customHeight="1">
      <c r="A1752" s="74">
        <v>1752</v>
      </c>
      <c r="B1752" s="300" t="s">
        <v>35</v>
      </c>
      <c r="C1752" s="300" t="s">
        <v>1381</v>
      </c>
      <c r="D1752" s="86"/>
      <c r="E1752" s="256" t="s">
        <v>1865</v>
      </c>
      <c r="F1752" s="86" t="s">
        <v>267</v>
      </c>
      <c r="G1752" s="86" t="s">
        <v>76</v>
      </c>
      <c r="H1752" s="70" t="s">
        <v>113</v>
      </c>
      <c r="I1752" s="249">
        <v>11.18</v>
      </c>
      <c r="J1752" s="331">
        <f t="shared" si="82"/>
        <v>0</v>
      </c>
      <c r="K1752" s="260" t="s">
        <v>120</v>
      </c>
      <c r="L1752" s="260"/>
      <c r="M1752" s="259">
        <f>IF(K1752="nio",0,IF(K1752&gt;0,K1752*I1752/O1752,0))*VLOOKUP(B1752,'2-Kosten per locatie'!$A$14:$C$21,3,FALSE)</f>
        <v>0</v>
      </c>
      <c r="N1752" s="259">
        <f>IF(L1752&gt;0,L1752*I1752/P1752,0)*VLOOKUP(B1752,'2-Kosten per locatie'!$A$14:$C$21,3,FALSE)</f>
        <v>0</v>
      </c>
      <c r="O1752" s="332">
        <f>IF(K1752="nio",0,IF(K1752&gt;0,VLOOKUP(G1752,'3-Productie normen'!A:L,VLOOKUP(K1752,'3-Productie normen'!$B$34:$C$41,2,FALSE),FALSE)))</f>
        <v>0</v>
      </c>
      <c r="P1752" s="332">
        <f t="shared" si="83"/>
        <v>0</v>
      </c>
      <c r="Q1752" s="333"/>
      <c r="S1752" s="334">
        <f t="shared" si="81"/>
        <v>0</v>
      </c>
    </row>
    <row r="1753" spans="1:19" ht="14.1" customHeight="1">
      <c r="A1753" s="74">
        <v>1753</v>
      </c>
      <c r="B1753" s="300" t="s">
        <v>35</v>
      </c>
      <c r="C1753" s="300" t="s">
        <v>1381</v>
      </c>
      <c r="D1753" s="86"/>
      <c r="E1753" s="256" t="s">
        <v>1866</v>
      </c>
      <c r="F1753" s="86" t="s">
        <v>460</v>
      </c>
      <c r="G1753" s="86" t="s">
        <v>74</v>
      </c>
      <c r="H1753" s="70" t="s">
        <v>113</v>
      </c>
      <c r="I1753" s="249">
        <v>19.82</v>
      </c>
      <c r="J1753" s="331">
        <f t="shared" si="82"/>
        <v>0</v>
      </c>
      <c r="K1753" s="260" t="s">
        <v>120</v>
      </c>
      <c r="L1753" s="260"/>
      <c r="M1753" s="259">
        <f>IF(K1753="nio",0,IF(K1753&gt;0,K1753*I1753/O1753,0))*VLOOKUP(B1753,'2-Kosten per locatie'!$A$14:$C$21,3,FALSE)</f>
        <v>0</v>
      </c>
      <c r="N1753" s="259">
        <f>IF(L1753&gt;0,L1753*I1753/P1753,0)*VLOOKUP(B1753,'2-Kosten per locatie'!$A$14:$C$21,3,FALSE)</f>
        <v>0</v>
      </c>
      <c r="O1753" s="332">
        <f>IF(K1753="nio",0,IF(K1753&gt;0,VLOOKUP(G1753,'3-Productie normen'!A:L,VLOOKUP(K1753,'3-Productie normen'!$B$34:$C$41,2,FALSE),FALSE)))</f>
        <v>0</v>
      </c>
      <c r="P1753" s="332">
        <f t="shared" si="83"/>
        <v>0</v>
      </c>
      <c r="Q1753" s="333"/>
      <c r="S1753" s="334">
        <f t="shared" si="81"/>
        <v>0</v>
      </c>
    </row>
    <row r="1754" spans="1:19" ht="14.1" customHeight="1">
      <c r="A1754" s="74">
        <v>1754</v>
      </c>
      <c r="B1754" s="300" t="s">
        <v>35</v>
      </c>
      <c r="C1754" s="300" t="s">
        <v>1381</v>
      </c>
      <c r="D1754" s="86"/>
      <c r="E1754" s="256" t="s">
        <v>1867</v>
      </c>
      <c r="F1754" s="86" t="s">
        <v>1534</v>
      </c>
      <c r="G1754" s="86" t="s">
        <v>68</v>
      </c>
      <c r="H1754" s="86" t="s">
        <v>110</v>
      </c>
      <c r="I1754" s="249">
        <v>133.54</v>
      </c>
      <c r="J1754" s="331">
        <f t="shared" si="82"/>
        <v>120</v>
      </c>
      <c r="K1754" s="260">
        <v>120</v>
      </c>
      <c r="L1754" s="260"/>
      <c r="M1754" s="259" t="e">
        <f>IF(K1754="nio",0,IF(K1754&gt;0,K1754*I1754/O1754,0))*VLOOKUP(B1754,'2-Kosten per locatie'!$A$14:$C$21,3,FALSE)</f>
        <v>#DIV/0!</v>
      </c>
      <c r="N1754" s="259">
        <f>IF(L1754&gt;0,L1754*I1754/P1754,0)*VLOOKUP(B1754,'2-Kosten per locatie'!$A$14:$C$21,3,FALSE)</f>
        <v>0</v>
      </c>
      <c r="O1754" s="332">
        <f>IF(K1754="nio",0,IF(K1754&gt;0,VLOOKUP(G1754,'3-Productie normen'!A:L,VLOOKUP(K1754,'3-Productie normen'!$B$34:$C$41,2,FALSE),FALSE)))</f>
        <v>0</v>
      </c>
      <c r="P1754" s="332">
        <f t="shared" si="83"/>
        <v>0</v>
      </c>
      <c r="Q1754" s="333"/>
      <c r="S1754" s="334">
        <f t="shared" si="81"/>
        <v>16024.8</v>
      </c>
    </row>
    <row r="1755" spans="1:19" ht="14.1" customHeight="1">
      <c r="A1755" s="74">
        <v>1755</v>
      </c>
      <c r="B1755" s="300" t="s">
        <v>35</v>
      </c>
      <c r="C1755" s="300" t="s">
        <v>1381</v>
      </c>
      <c r="D1755" s="86"/>
      <c r="E1755" s="256" t="s">
        <v>1868</v>
      </c>
      <c r="F1755" s="86" t="s">
        <v>1549</v>
      </c>
      <c r="G1755" s="86" t="s">
        <v>65</v>
      </c>
      <c r="H1755" s="70" t="s">
        <v>113</v>
      </c>
      <c r="I1755" s="249">
        <v>63.17</v>
      </c>
      <c r="J1755" s="331">
        <f t="shared" si="82"/>
        <v>120</v>
      </c>
      <c r="K1755" s="260">
        <v>120</v>
      </c>
      <c r="L1755" s="260"/>
      <c r="M1755" s="259" t="e">
        <f>IF(K1755="nio",0,IF(K1755&gt;0,K1755*I1755/O1755,0))*VLOOKUP(B1755,'2-Kosten per locatie'!$A$14:$C$21,3,FALSE)</f>
        <v>#DIV/0!</v>
      </c>
      <c r="N1755" s="259">
        <f>IF(L1755&gt;0,L1755*I1755/P1755,0)*VLOOKUP(B1755,'2-Kosten per locatie'!$A$14:$C$21,3,FALSE)</f>
        <v>0</v>
      </c>
      <c r="O1755" s="332">
        <f>IF(K1755="nio",0,IF(K1755&gt;0,VLOOKUP(G1755,'3-Productie normen'!A:L,VLOOKUP(K1755,'3-Productie normen'!$B$34:$C$41,2,FALSE),FALSE)))</f>
        <v>0</v>
      </c>
      <c r="P1755" s="332">
        <f t="shared" si="83"/>
        <v>0</v>
      </c>
      <c r="Q1755" s="333"/>
      <c r="S1755" s="334">
        <f t="shared" si="81"/>
        <v>7580.4000000000005</v>
      </c>
    </row>
    <row r="1756" spans="1:19" ht="14.1" customHeight="1">
      <c r="A1756" s="74">
        <v>1756</v>
      </c>
      <c r="B1756" s="300" t="s">
        <v>35</v>
      </c>
      <c r="C1756" s="300" t="s">
        <v>1381</v>
      </c>
      <c r="D1756" s="86"/>
      <c r="E1756" s="256" t="s">
        <v>1869</v>
      </c>
      <c r="F1756" s="86" t="s">
        <v>1549</v>
      </c>
      <c r="G1756" s="86" t="s">
        <v>65</v>
      </c>
      <c r="H1756" s="70" t="s">
        <v>113</v>
      </c>
      <c r="I1756" s="249">
        <v>62.15</v>
      </c>
      <c r="J1756" s="331">
        <f t="shared" si="82"/>
        <v>120</v>
      </c>
      <c r="K1756" s="260">
        <v>120</v>
      </c>
      <c r="L1756" s="260"/>
      <c r="M1756" s="259" t="e">
        <f>IF(K1756="nio",0,IF(K1756&gt;0,K1756*I1756/O1756,0))*VLOOKUP(B1756,'2-Kosten per locatie'!$A$14:$C$21,3,FALSE)</f>
        <v>#DIV/0!</v>
      </c>
      <c r="N1756" s="259">
        <f>IF(L1756&gt;0,L1756*I1756/P1756,0)*VLOOKUP(B1756,'2-Kosten per locatie'!$A$14:$C$21,3,FALSE)</f>
        <v>0</v>
      </c>
      <c r="O1756" s="332">
        <f>IF(K1756="nio",0,IF(K1756&gt;0,VLOOKUP(G1756,'3-Productie normen'!A:L,VLOOKUP(K1756,'3-Productie normen'!$B$34:$C$41,2,FALSE),FALSE)))</f>
        <v>0</v>
      </c>
      <c r="P1756" s="332">
        <f t="shared" si="83"/>
        <v>0</v>
      </c>
      <c r="Q1756" s="333"/>
      <c r="S1756" s="334">
        <f t="shared" si="81"/>
        <v>7458</v>
      </c>
    </row>
    <row r="1757" spans="1:19" ht="14.1" customHeight="1">
      <c r="A1757" s="74">
        <v>1757</v>
      </c>
      <c r="B1757" s="300" t="s">
        <v>35</v>
      </c>
      <c r="C1757" s="300" t="s">
        <v>1381</v>
      </c>
      <c r="D1757" s="86"/>
      <c r="E1757" s="256" t="s">
        <v>1870</v>
      </c>
      <c r="F1757" s="86" t="s">
        <v>1534</v>
      </c>
      <c r="G1757" s="86" t="s">
        <v>68</v>
      </c>
      <c r="H1757" s="86" t="s">
        <v>110</v>
      </c>
      <c r="I1757" s="249">
        <v>7.59</v>
      </c>
      <c r="J1757" s="331">
        <f t="shared" si="82"/>
        <v>120</v>
      </c>
      <c r="K1757" s="260">
        <v>120</v>
      </c>
      <c r="L1757" s="260"/>
      <c r="M1757" s="259" t="e">
        <f>IF(K1757="nio",0,IF(K1757&gt;0,K1757*I1757/O1757,0))*VLOOKUP(B1757,'2-Kosten per locatie'!$A$14:$C$21,3,FALSE)</f>
        <v>#DIV/0!</v>
      </c>
      <c r="N1757" s="259">
        <f>IF(L1757&gt;0,L1757*I1757/P1757,0)*VLOOKUP(B1757,'2-Kosten per locatie'!$A$14:$C$21,3,FALSE)</f>
        <v>0</v>
      </c>
      <c r="O1757" s="332">
        <f>IF(K1757="nio",0,IF(K1757&gt;0,VLOOKUP(G1757,'3-Productie normen'!A:L,VLOOKUP(K1757,'3-Productie normen'!$B$34:$C$41,2,FALSE),FALSE)))</f>
        <v>0</v>
      </c>
      <c r="P1757" s="332">
        <f t="shared" si="83"/>
        <v>0</v>
      </c>
      <c r="Q1757" s="333"/>
      <c r="S1757" s="334">
        <f t="shared" si="81"/>
        <v>910.8</v>
      </c>
    </row>
    <row r="1758" spans="1:19" ht="14.1" customHeight="1">
      <c r="A1758" s="74">
        <v>1758</v>
      </c>
      <c r="B1758" s="300" t="s">
        <v>35</v>
      </c>
      <c r="C1758" s="300" t="s">
        <v>1381</v>
      </c>
      <c r="D1758" s="86"/>
      <c r="E1758" s="256" t="s">
        <v>1871</v>
      </c>
      <c r="F1758" s="86" t="s">
        <v>460</v>
      </c>
      <c r="G1758" s="86" t="s">
        <v>74</v>
      </c>
      <c r="H1758" s="70" t="s">
        <v>113</v>
      </c>
      <c r="I1758" s="249">
        <v>6.13</v>
      </c>
      <c r="J1758" s="331">
        <f t="shared" si="82"/>
        <v>0</v>
      </c>
      <c r="K1758" s="260" t="s">
        <v>120</v>
      </c>
      <c r="L1758" s="260"/>
      <c r="M1758" s="259">
        <f>IF(K1758="nio",0,IF(K1758&gt;0,K1758*I1758/O1758,0))*VLOOKUP(B1758,'2-Kosten per locatie'!$A$14:$C$21,3,FALSE)</f>
        <v>0</v>
      </c>
      <c r="N1758" s="259">
        <f>IF(L1758&gt;0,L1758*I1758/P1758,0)*VLOOKUP(B1758,'2-Kosten per locatie'!$A$14:$C$21,3,FALSE)</f>
        <v>0</v>
      </c>
      <c r="O1758" s="332">
        <f>IF(K1758="nio",0,IF(K1758&gt;0,VLOOKUP(G1758,'3-Productie normen'!A:L,VLOOKUP(K1758,'3-Productie normen'!$B$34:$C$41,2,FALSE),FALSE)))</f>
        <v>0</v>
      </c>
      <c r="P1758" s="332">
        <f t="shared" si="83"/>
        <v>0</v>
      </c>
      <c r="Q1758" s="333"/>
      <c r="S1758" s="334">
        <f t="shared" si="81"/>
        <v>0</v>
      </c>
    </row>
    <row r="1759" spans="1:19" ht="14.1" customHeight="1">
      <c r="A1759" s="74">
        <v>1759</v>
      </c>
      <c r="B1759" s="300" t="s">
        <v>35</v>
      </c>
      <c r="C1759" s="300" t="s">
        <v>1381</v>
      </c>
      <c r="D1759" s="86"/>
      <c r="E1759" s="256" t="s">
        <v>1872</v>
      </c>
      <c r="F1759" s="86" t="s">
        <v>460</v>
      </c>
      <c r="G1759" s="86" t="s">
        <v>74</v>
      </c>
      <c r="H1759" s="70" t="s">
        <v>113</v>
      </c>
      <c r="I1759" s="249">
        <v>14.52</v>
      </c>
      <c r="J1759" s="331">
        <f t="shared" si="82"/>
        <v>0</v>
      </c>
      <c r="K1759" s="260" t="s">
        <v>120</v>
      </c>
      <c r="L1759" s="260"/>
      <c r="M1759" s="259">
        <f>IF(K1759="nio",0,IF(K1759&gt;0,K1759*I1759/O1759,0))*VLOOKUP(B1759,'2-Kosten per locatie'!$A$14:$C$21,3,FALSE)</f>
        <v>0</v>
      </c>
      <c r="N1759" s="259">
        <f>IF(L1759&gt;0,L1759*I1759/P1759,0)*VLOOKUP(B1759,'2-Kosten per locatie'!$A$14:$C$21,3,FALSE)</f>
        <v>0</v>
      </c>
      <c r="O1759" s="332">
        <f>IF(K1759="nio",0,IF(K1759&gt;0,VLOOKUP(G1759,'3-Productie normen'!A:L,VLOOKUP(K1759,'3-Productie normen'!$B$34:$C$41,2,FALSE),FALSE)))</f>
        <v>0</v>
      </c>
      <c r="P1759" s="332">
        <f t="shared" si="83"/>
        <v>0</v>
      </c>
      <c r="Q1759" s="333"/>
      <c r="S1759" s="334">
        <f t="shared" si="81"/>
        <v>0</v>
      </c>
    </row>
    <row r="1760" spans="1:19" ht="14.1" customHeight="1">
      <c r="A1760" s="74">
        <v>1760</v>
      </c>
      <c r="B1760" s="300" t="s">
        <v>35</v>
      </c>
      <c r="C1760" s="300" t="s">
        <v>1381</v>
      </c>
      <c r="D1760" s="86"/>
      <c r="E1760" s="256" t="s">
        <v>1873</v>
      </c>
      <c r="F1760" s="86" t="s">
        <v>1549</v>
      </c>
      <c r="G1760" s="86" t="s">
        <v>64</v>
      </c>
      <c r="H1760" s="70" t="s">
        <v>113</v>
      </c>
      <c r="I1760" s="249">
        <v>50.05</v>
      </c>
      <c r="J1760" s="331">
        <f t="shared" si="82"/>
        <v>120</v>
      </c>
      <c r="K1760" s="260">
        <v>120</v>
      </c>
      <c r="L1760" s="260"/>
      <c r="M1760" s="259" t="e">
        <f>IF(K1760="nio",0,IF(K1760&gt;0,K1760*I1760/O1760,0))*VLOOKUP(B1760,'2-Kosten per locatie'!$A$14:$C$21,3,FALSE)</f>
        <v>#DIV/0!</v>
      </c>
      <c r="N1760" s="259">
        <f>IF(L1760&gt;0,L1760*I1760/P1760,0)*VLOOKUP(B1760,'2-Kosten per locatie'!$A$14:$C$21,3,FALSE)</f>
        <v>0</v>
      </c>
      <c r="O1760" s="332">
        <f>IF(K1760="nio",0,IF(K1760&gt;0,VLOOKUP(G1760,'3-Productie normen'!A:L,VLOOKUP(K1760,'3-Productie normen'!$B$34:$C$41,2,FALSE),FALSE)))</f>
        <v>0</v>
      </c>
      <c r="P1760" s="332">
        <f t="shared" si="83"/>
        <v>0</v>
      </c>
      <c r="Q1760" s="333"/>
      <c r="S1760" s="334">
        <f t="shared" si="81"/>
        <v>6006</v>
      </c>
    </row>
    <row r="1761" spans="1:19" ht="14.1" customHeight="1">
      <c r="A1761" s="74">
        <v>1761</v>
      </c>
      <c r="B1761" s="300" t="s">
        <v>35</v>
      </c>
      <c r="C1761" s="300" t="s">
        <v>1381</v>
      </c>
      <c r="D1761" s="86"/>
      <c r="E1761" s="256" t="s">
        <v>1874</v>
      </c>
      <c r="F1761" s="86" t="s">
        <v>1549</v>
      </c>
      <c r="G1761" s="86" t="s">
        <v>64</v>
      </c>
      <c r="H1761" s="70" t="s">
        <v>113</v>
      </c>
      <c r="I1761" s="249">
        <v>51.45</v>
      </c>
      <c r="J1761" s="331">
        <f t="shared" si="82"/>
        <v>120</v>
      </c>
      <c r="K1761" s="260">
        <v>120</v>
      </c>
      <c r="L1761" s="260"/>
      <c r="M1761" s="259" t="e">
        <f>IF(K1761="nio",0,IF(K1761&gt;0,K1761*I1761/O1761,0))*VLOOKUP(B1761,'2-Kosten per locatie'!$A$14:$C$21,3,FALSE)</f>
        <v>#DIV/0!</v>
      </c>
      <c r="N1761" s="259">
        <f>IF(L1761&gt;0,L1761*I1761/P1761,0)*VLOOKUP(B1761,'2-Kosten per locatie'!$A$14:$C$21,3,FALSE)</f>
        <v>0</v>
      </c>
      <c r="O1761" s="332">
        <f>IF(K1761="nio",0,IF(K1761&gt;0,VLOOKUP(G1761,'3-Productie normen'!A:L,VLOOKUP(K1761,'3-Productie normen'!$B$34:$C$41,2,FALSE),FALSE)))</f>
        <v>0</v>
      </c>
      <c r="P1761" s="332">
        <f t="shared" si="83"/>
        <v>0</v>
      </c>
      <c r="Q1761" s="333"/>
      <c r="S1761" s="334">
        <f t="shared" si="81"/>
        <v>6174</v>
      </c>
    </row>
    <row r="1762" spans="1:19" ht="14.1" customHeight="1">
      <c r="A1762" s="74">
        <v>1762</v>
      </c>
      <c r="B1762" s="300" t="s">
        <v>35</v>
      </c>
      <c r="C1762" s="300" t="s">
        <v>1381</v>
      </c>
      <c r="D1762" s="86"/>
      <c r="E1762" s="256" t="s">
        <v>1875</v>
      </c>
      <c r="F1762" s="86" t="s">
        <v>1876</v>
      </c>
      <c r="G1762" s="86" t="s">
        <v>67</v>
      </c>
      <c r="H1762" s="70" t="s">
        <v>113</v>
      </c>
      <c r="I1762" s="249">
        <v>98.28</v>
      </c>
      <c r="J1762" s="331">
        <f t="shared" si="82"/>
        <v>120</v>
      </c>
      <c r="K1762" s="260">
        <v>120</v>
      </c>
      <c r="L1762" s="260"/>
      <c r="M1762" s="259" t="e">
        <f>IF(K1762="nio",0,IF(K1762&gt;0,K1762*I1762/O1762,0))*VLOOKUP(B1762,'2-Kosten per locatie'!$A$14:$C$21,3,FALSE)</f>
        <v>#DIV/0!</v>
      </c>
      <c r="N1762" s="259">
        <f>IF(L1762&gt;0,L1762*I1762/P1762,0)*VLOOKUP(B1762,'2-Kosten per locatie'!$A$14:$C$21,3,FALSE)</f>
        <v>0</v>
      </c>
      <c r="O1762" s="332">
        <f>IF(K1762="nio",0,IF(K1762&gt;0,VLOOKUP(G1762,'3-Productie normen'!A:L,VLOOKUP(K1762,'3-Productie normen'!$B$34:$C$41,2,FALSE),FALSE)))</f>
        <v>0</v>
      </c>
      <c r="P1762" s="332">
        <f t="shared" si="83"/>
        <v>0</v>
      </c>
      <c r="Q1762" s="333"/>
      <c r="S1762" s="334">
        <f t="shared" si="81"/>
        <v>11793.6</v>
      </c>
    </row>
    <row r="1763" spans="1:19" ht="14.1" customHeight="1">
      <c r="A1763" s="74">
        <v>1763</v>
      </c>
      <c r="B1763" s="300" t="s">
        <v>35</v>
      </c>
      <c r="C1763" s="300" t="s">
        <v>1381</v>
      </c>
      <c r="D1763" s="86"/>
      <c r="E1763" s="256" t="s">
        <v>1877</v>
      </c>
      <c r="F1763" s="86" t="s">
        <v>1878</v>
      </c>
      <c r="G1763" s="86" t="s">
        <v>70</v>
      </c>
      <c r="H1763" s="86" t="s">
        <v>110</v>
      </c>
      <c r="I1763" s="249">
        <v>18.23</v>
      </c>
      <c r="J1763" s="331">
        <f t="shared" si="82"/>
        <v>120</v>
      </c>
      <c r="K1763" s="260">
        <v>120</v>
      </c>
      <c r="L1763" s="260"/>
      <c r="M1763" s="259" t="e">
        <f>IF(K1763="nio",0,IF(K1763&gt;0,K1763*I1763/O1763,0))*VLOOKUP(B1763,'2-Kosten per locatie'!$A$14:$C$21,3,FALSE)</f>
        <v>#DIV/0!</v>
      </c>
      <c r="N1763" s="259">
        <f>IF(L1763&gt;0,L1763*I1763/P1763,0)*VLOOKUP(B1763,'2-Kosten per locatie'!$A$14:$C$21,3,FALSE)</f>
        <v>0</v>
      </c>
      <c r="O1763" s="332">
        <f>IF(K1763="nio",0,IF(K1763&gt;0,VLOOKUP(G1763,'3-Productie normen'!A:L,VLOOKUP(K1763,'3-Productie normen'!$B$34:$C$41,2,FALSE),FALSE)))</f>
        <v>0</v>
      </c>
      <c r="P1763" s="332">
        <f t="shared" si="83"/>
        <v>0</v>
      </c>
      <c r="Q1763" s="333"/>
      <c r="S1763" s="334">
        <f t="shared" si="81"/>
        <v>2187.6</v>
      </c>
    </row>
    <row r="1764" spans="1:19" ht="14.1" customHeight="1">
      <c r="A1764" s="74">
        <v>1764</v>
      </c>
      <c r="B1764" s="300" t="s">
        <v>35</v>
      </c>
      <c r="C1764" s="300" t="s">
        <v>1381</v>
      </c>
      <c r="D1764" s="86"/>
      <c r="E1764" s="256" t="s">
        <v>1879</v>
      </c>
      <c r="F1764" s="86" t="s">
        <v>1418</v>
      </c>
      <c r="G1764" s="86" t="s">
        <v>61</v>
      </c>
      <c r="H1764" s="86" t="s">
        <v>145</v>
      </c>
      <c r="I1764" s="249">
        <v>15.87</v>
      </c>
      <c r="J1764" s="331">
        <f t="shared" si="82"/>
        <v>400</v>
      </c>
      <c r="K1764" s="260">
        <v>200</v>
      </c>
      <c r="L1764" s="260">
        <v>200</v>
      </c>
      <c r="M1764" s="259" t="e">
        <f>IF(K1764="nio",0,IF(K1764&gt;0,K1764*I1764/O1764,0))*VLOOKUP(B1764,'2-Kosten per locatie'!$A$14:$C$21,3,FALSE)</f>
        <v>#DIV/0!</v>
      </c>
      <c r="N1764" s="259" t="e">
        <f>IF(L1764&gt;0,L1764*I1764/P1764,0)*VLOOKUP(B1764,'2-Kosten per locatie'!$A$14:$C$21,3,FALSE)</f>
        <v>#DIV/0!</v>
      </c>
      <c r="O1764" s="332">
        <f>IF(K1764="nio",0,IF(K1764&gt;0,VLOOKUP(G1764,'3-Productie normen'!A:L,VLOOKUP(K1764,'3-Productie normen'!$B$34:$C$41,2,FALSE),FALSE)))</f>
        <v>0</v>
      </c>
      <c r="P1764" s="332">
        <f t="shared" si="83"/>
        <v>0</v>
      </c>
      <c r="Q1764" s="333"/>
      <c r="S1764" s="334">
        <f t="shared" si="81"/>
        <v>6348</v>
      </c>
    </row>
    <row r="1765" spans="1:19" ht="14.1" customHeight="1">
      <c r="A1765" s="74">
        <v>1765</v>
      </c>
      <c r="B1765" s="300" t="s">
        <v>35</v>
      </c>
      <c r="C1765" s="300" t="s">
        <v>1381</v>
      </c>
      <c r="D1765" s="86"/>
      <c r="E1765" s="256" t="s">
        <v>1880</v>
      </c>
      <c r="F1765" s="86" t="s">
        <v>1114</v>
      </c>
      <c r="G1765" s="86" t="s">
        <v>61</v>
      </c>
      <c r="H1765" s="86" t="s">
        <v>145</v>
      </c>
      <c r="I1765" s="249">
        <v>3.63</v>
      </c>
      <c r="J1765" s="331">
        <f t="shared" si="82"/>
        <v>400</v>
      </c>
      <c r="K1765" s="260">
        <v>200</v>
      </c>
      <c r="L1765" s="260">
        <v>200</v>
      </c>
      <c r="M1765" s="259" t="e">
        <f>IF(K1765="nio",0,IF(K1765&gt;0,K1765*I1765/O1765,0))*VLOOKUP(B1765,'2-Kosten per locatie'!$A$14:$C$21,3,FALSE)</f>
        <v>#DIV/0!</v>
      </c>
      <c r="N1765" s="259" t="e">
        <f>IF(L1765&gt;0,L1765*I1765/P1765,0)*VLOOKUP(B1765,'2-Kosten per locatie'!$A$14:$C$21,3,FALSE)</f>
        <v>#DIV/0!</v>
      </c>
      <c r="O1765" s="332">
        <f>IF(K1765="nio",0,IF(K1765&gt;0,VLOOKUP(G1765,'3-Productie normen'!A:L,VLOOKUP(K1765,'3-Productie normen'!$B$34:$C$41,2,FALSE),FALSE)))</f>
        <v>0</v>
      </c>
      <c r="P1765" s="332">
        <f t="shared" si="83"/>
        <v>0</v>
      </c>
      <c r="Q1765" s="333"/>
      <c r="S1765" s="334">
        <f t="shared" si="81"/>
        <v>1452</v>
      </c>
    </row>
    <row r="1766" spans="1:19" ht="14.1" customHeight="1">
      <c r="A1766" s="74">
        <v>1766</v>
      </c>
      <c r="B1766" s="300" t="s">
        <v>35</v>
      </c>
      <c r="C1766" s="300" t="s">
        <v>1381</v>
      </c>
      <c r="D1766" s="86"/>
      <c r="E1766" s="256" t="s">
        <v>1881</v>
      </c>
      <c r="F1766" s="86" t="s">
        <v>112</v>
      </c>
      <c r="G1766" s="86" t="s">
        <v>58</v>
      </c>
      <c r="H1766" s="70" t="s">
        <v>113</v>
      </c>
      <c r="I1766" s="249">
        <v>15.39</v>
      </c>
      <c r="J1766" s="331">
        <f t="shared" si="82"/>
        <v>200</v>
      </c>
      <c r="K1766" s="260">
        <v>200</v>
      </c>
      <c r="L1766" s="260"/>
      <c r="M1766" s="259" t="e">
        <f>IF(K1766="nio",0,IF(K1766&gt;0,K1766*I1766/O1766,0))*VLOOKUP(B1766,'2-Kosten per locatie'!$A$14:$C$21,3,FALSE)</f>
        <v>#DIV/0!</v>
      </c>
      <c r="N1766" s="259">
        <f>IF(L1766&gt;0,L1766*I1766/P1766,0)*VLOOKUP(B1766,'2-Kosten per locatie'!$A$14:$C$21,3,FALSE)</f>
        <v>0</v>
      </c>
      <c r="O1766" s="332">
        <f>IF(K1766="nio",0,IF(K1766&gt;0,VLOOKUP(G1766,'3-Productie normen'!A:L,VLOOKUP(K1766,'3-Productie normen'!$B$34:$C$41,2,FALSE),FALSE)))</f>
        <v>0</v>
      </c>
      <c r="P1766" s="332">
        <f t="shared" si="83"/>
        <v>0</v>
      </c>
      <c r="Q1766" s="333"/>
      <c r="S1766" s="334">
        <f t="shared" ref="S1766:S1829" si="84">J1766*I1766</f>
        <v>3078</v>
      </c>
    </row>
    <row r="1767" spans="1:19" ht="14.1" customHeight="1">
      <c r="A1767" s="74">
        <v>1767</v>
      </c>
      <c r="B1767" s="300" t="s">
        <v>35</v>
      </c>
      <c r="C1767" s="300" t="s">
        <v>1381</v>
      </c>
      <c r="D1767" s="86"/>
      <c r="E1767" s="256" t="s">
        <v>1882</v>
      </c>
      <c r="F1767" s="86" t="s">
        <v>122</v>
      </c>
      <c r="G1767" s="86" t="s">
        <v>59</v>
      </c>
      <c r="H1767" s="70" t="s">
        <v>113</v>
      </c>
      <c r="I1767" s="249">
        <v>121.16</v>
      </c>
      <c r="J1767" s="331">
        <f t="shared" si="82"/>
        <v>200</v>
      </c>
      <c r="K1767" s="260">
        <v>200</v>
      </c>
      <c r="L1767" s="260"/>
      <c r="M1767" s="259" t="e">
        <f>IF(K1767="nio",0,IF(K1767&gt;0,K1767*I1767/O1767,0))*VLOOKUP(B1767,'2-Kosten per locatie'!$A$14:$C$21,3,FALSE)</f>
        <v>#DIV/0!</v>
      </c>
      <c r="N1767" s="259">
        <f>IF(L1767&gt;0,L1767*I1767/P1767,0)*VLOOKUP(B1767,'2-Kosten per locatie'!$A$14:$C$21,3,FALSE)</f>
        <v>0</v>
      </c>
      <c r="O1767" s="332">
        <f>IF(K1767="nio",0,IF(K1767&gt;0,VLOOKUP(G1767,'3-Productie normen'!A:L,VLOOKUP(K1767,'3-Productie normen'!$B$34:$C$41,2,FALSE),FALSE)))</f>
        <v>0</v>
      </c>
      <c r="P1767" s="332">
        <f t="shared" si="83"/>
        <v>0</v>
      </c>
      <c r="Q1767" s="333"/>
      <c r="S1767" s="334">
        <f t="shared" si="84"/>
        <v>24232</v>
      </c>
    </row>
    <row r="1768" spans="1:19" ht="14.1" customHeight="1">
      <c r="A1768" s="74">
        <v>1768</v>
      </c>
      <c r="B1768" s="300" t="s">
        <v>35</v>
      </c>
      <c r="C1768" s="300" t="s">
        <v>1381</v>
      </c>
      <c r="D1768" s="86"/>
      <c r="E1768" s="256" t="s">
        <v>1883</v>
      </c>
      <c r="F1768" s="86" t="s">
        <v>267</v>
      </c>
      <c r="G1768" s="86" t="s">
        <v>76</v>
      </c>
      <c r="H1768" s="70" t="s">
        <v>113</v>
      </c>
      <c r="I1768" s="249">
        <v>20.61</v>
      </c>
      <c r="J1768" s="331">
        <f t="shared" si="82"/>
        <v>0</v>
      </c>
      <c r="K1768" s="260" t="s">
        <v>120</v>
      </c>
      <c r="L1768" s="260"/>
      <c r="M1768" s="259">
        <f>IF(K1768="nio",0,IF(K1768&gt;0,K1768*I1768/O1768,0))*VLOOKUP(B1768,'2-Kosten per locatie'!$A$14:$C$21,3,FALSE)</f>
        <v>0</v>
      </c>
      <c r="N1768" s="259">
        <f>IF(L1768&gt;0,L1768*I1768/P1768,0)*VLOOKUP(B1768,'2-Kosten per locatie'!$A$14:$C$21,3,FALSE)</f>
        <v>0</v>
      </c>
      <c r="O1768" s="332">
        <f>IF(K1768="nio",0,IF(K1768&gt;0,VLOOKUP(G1768,'3-Productie normen'!A:L,VLOOKUP(K1768,'3-Productie normen'!$B$34:$C$41,2,FALSE),FALSE)))</f>
        <v>0</v>
      </c>
      <c r="P1768" s="332">
        <f t="shared" si="83"/>
        <v>0</v>
      </c>
      <c r="Q1768" s="333"/>
      <c r="S1768" s="334">
        <f t="shared" si="84"/>
        <v>0</v>
      </c>
    </row>
    <row r="1769" spans="1:19" ht="14.1" customHeight="1">
      <c r="A1769" s="74">
        <v>1769</v>
      </c>
      <c r="B1769" s="300" t="s">
        <v>35</v>
      </c>
      <c r="C1769" s="300" t="s">
        <v>1381</v>
      </c>
      <c r="D1769" s="86"/>
      <c r="E1769" s="256" t="s">
        <v>1884</v>
      </c>
      <c r="F1769" s="86" t="s">
        <v>1549</v>
      </c>
      <c r="G1769" s="86" t="s">
        <v>65</v>
      </c>
      <c r="H1769" s="70" t="s">
        <v>113</v>
      </c>
      <c r="I1769" s="249">
        <v>59.75</v>
      </c>
      <c r="J1769" s="331">
        <f t="shared" si="82"/>
        <v>120</v>
      </c>
      <c r="K1769" s="260">
        <v>120</v>
      </c>
      <c r="L1769" s="260"/>
      <c r="M1769" s="259" t="e">
        <f>IF(K1769="nio",0,IF(K1769&gt;0,K1769*I1769/O1769,0))*VLOOKUP(B1769,'2-Kosten per locatie'!$A$14:$C$21,3,FALSE)</f>
        <v>#DIV/0!</v>
      </c>
      <c r="N1769" s="259">
        <f>IF(L1769&gt;0,L1769*I1769/P1769,0)*VLOOKUP(B1769,'2-Kosten per locatie'!$A$14:$C$21,3,FALSE)</f>
        <v>0</v>
      </c>
      <c r="O1769" s="332">
        <f>IF(K1769="nio",0,IF(K1769&gt;0,VLOOKUP(G1769,'3-Productie normen'!A:L,VLOOKUP(K1769,'3-Productie normen'!$B$34:$C$41,2,FALSE),FALSE)))</f>
        <v>0</v>
      </c>
      <c r="P1769" s="332">
        <f t="shared" si="83"/>
        <v>0</v>
      </c>
      <c r="Q1769" s="333"/>
      <c r="S1769" s="334">
        <f t="shared" si="84"/>
        <v>7170</v>
      </c>
    </row>
    <row r="1770" spans="1:19" ht="14.1" customHeight="1">
      <c r="A1770" s="74">
        <v>1770</v>
      </c>
      <c r="B1770" s="300" t="s">
        <v>35</v>
      </c>
      <c r="C1770" s="300" t="s">
        <v>1381</v>
      </c>
      <c r="D1770" s="86"/>
      <c r="E1770" s="256" t="s">
        <v>1885</v>
      </c>
      <c r="F1770" s="86" t="s">
        <v>126</v>
      </c>
      <c r="G1770" s="86" t="s">
        <v>69</v>
      </c>
      <c r="H1770" s="86" t="s">
        <v>110</v>
      </c>
      <c r="I1770" s="249">
        <v>28.29</v>
      </c>
      <c r="J1770" s="331">
        <f t="shared" si="82"/>
        <v>200</v>
      </c>
      <c r="K1770" s="260">
        <v>200</v>
      </c>
      <c r="L1770" s="260"/>
      <c r="M1770" s="259" t="e">
        <f>IF(K1770="nio",0,IF(K1770&gt;0,K1770*I1770/O1770,0))*VLOOKUP(B1770,'2-Kosten per locatie'!$A$14:$C$21,3,FALSE)</f>
        <v>#DIV/0!</v>
      </c>
      <c r="N1770" s="259">
        <f>IF(L1770&gt;0,L1770*I1770/P1770,0)*VLOOKUP(B1770,'2-Kosten per locatie'!$A$14:$C$21,3,FALSE)</f>
        <v>0</v>
      </c>
      <c r="O1770" s="332">
        <f>IF(K1770="nio",0,IF(K1770&gt;0,VLOOKUP(G1770,'3-Productie normen'!A:L,VLOOKUP(K1770,'3-Productie normen'!$B$34:$C$41,2,FALSE),FALSE)))</f>
        <v>0</v>
      </c>
      <c r="P1770" s="332">
        <f t="shared" si="83"/>
        <v>0</v>
      </c>
      <c r="Q1770" s="333"/>
      <c r="S1770" s="334">
        <f t="shared" si="84"/>
        <v>5658</v>
      </c>
    </row>
    <row r="1771" spans="1:19" ht="14.1" customHeight="1">
      <c r="A1771" s="74">
        <v>1771</v>
      </c>
      <c r="B1771" s="300" t="s">
        <v>35</v>
      </c>
      <c r="C1771" s="300" t="s">
        <v>1381</v>
      </c>
      <c r="D1771" s="86"/>
      <c r="E1771" s="256" t="s">
        <v>1886</v>
      </c>
      <c r="F1771" s="86" t="s">
        <v>225</v>
      </c>
      <c r="G1771" s="86" t="s">
        <v>74</v>
      </c>
      <c r="H1771" s="70" t="s">
        <v>113</v>
      </c>
      <c r="I1771" s="249">
        <v>12.65</v>
      </c>
      <c r="J1771" s="331">
        <f t="shared" si="82"/>
        <v>0</v>
      </c>
      <c r="K1771" s="260" t="s">
        <v>120</v>
      </c>
      <c r="L1771" s="260"/>
      <c r="M1771" s="259">
        <f>IF(K1771="nio",0,IF(K1771&gt;0,K1771*I1771/O1771,0))*VLOOKUP(B1771,'2-Kosten per locatie'!$A$14:$C$21,3,FALSE)</f>
        <v>0</v>
      </c>
      <c r="N1771" s="259">
        <f>IF(L1771&gt;0,L1771*I1771/P1771,0)*VLOOKUP(B1771,'2-Kosten per locatie'!$A$14:$C$21,3,FALSE)</f>
        <v>0</v>
      </c>
      <c r="O1771" s="332">
        <f>IF(K1771="nio",0,IF(K1771&gt;0,VLOOKUP(G1771,'3-Productie normen'!A:L,VLOOKUP(K1771,'3-Productie normen'!$B$34:$C$41,2,FALSE),FALSE)))</f>
        <v>0</v>
      </c>
      <c r="P1771" s="332">
        <f t="shared" si="83"/>
        <v>0</v>
      </c>
      <c r="Q1771" s="333"/>
      <c r="S1771" s="334">
        <f t="shared" si="84"/>
        <v>0</v>
      </c>
    </row>
    <row r="1772" spans="1:19" ht="14.1" customHeight="1">
      <c r="A1772" s="74">
        <v>1772</v>
      </c>
      <c r="B1772" s="300" t="s">
        <v>35</v>
      </c>
      <c r="C1772" s="300" t="s">
        <v>1381</v>
      </c>
      <c r="D1772" s="86"/>
      <c r="E1772" s="256" t="s">
        <v>1887</v>
      </c>
      <c r="F1772" s="86" t="s">
        <v>1162</v>
      </c>
      <c r="G1772" s="86" t="s">
        <v>67</v>
      </c>
      <c r="H1772" s="70" t="s">
        <v>113</v>
      </c>
      <c r="I1772" s="249">
        <v>51.63</v>
      </c>
      <c r="J1772" s="331">
        <f t="shared" si="82"/>
        <v>120</v>
      </c>
      <c r="K1772" s="260">
        <v>120</v>
      </c>
      <c r="L1772" s="260"/>
      <c r="M1772" s="259" t="e">
        <f>IF(K1772="nio",0,IF(K1772&gt;0,K1772*I1772/O1772,0))*VLOOKUP(B1772,'2-Kosten per locatie'!$A$14:$C$21,3,FALSE)</f>
        <v>#DIV/0!</v>
      </c>
      <c r="N1772" s="259">
        <f>IF(L1772&gt;0,L1772*I1772/P1772,0)*VLOOKUP(B1772,'2-Kosten per locatie'!$A$14:$C$21,3,FALSE)</f>
        <v>0</v>
      </c>
      <c r="O1772" s="332">
        <f>IF(K1772="nio",0,IF(K1772&gt;0,VLOOKUP(G1772,'3-Productie normen'!A:L,VLOOKUP(K1772,'3-Productie normen'!$B$34:$C$41,2,FALSE),FALSE)))</f>
        <v>0</v>
      </c>
      <c r="P1772" s="332">
        <f t="shared" si="83"/>
        <v>0</v>
      </c>
      <c r="Q1772" s="333"/>
      <c r="S1772" s="334">
        <f t="shared" si="84"/>
        <v>6195.6</v>
      </c>
    </row>
    <row r="1773" spans="1:19" ht="14.1" customHeight="1">
      <c r="A1773" s="74">
        <v>1773</v>
      </c>
      <c r="B1773" s="300" t="s">
        <v>35</v>
      </c>
      <c r="C1773" s="300" t="s">
        <v>1381</v>
      </c>
      <c r="D1773" s="86"/>
      <c r="E1773" s="256" t="s">
        <v>1888</v>
      </c>
      <c r="F1773" s="86" t="s">
        <v>122</v>
      </c>
      <c r="G1773" s="86" t="s">
        <v>59</v>
      </c>
      <c r="H1773" s="70" t="s">
        <v>113</v>
      </c>
      <c r="I1773" s="249">
        <v>126.66</v>
      </c>
      <c r="J1773" s="331">
        <f t="shared" si="82"/>
        <v>200</v>
      </c>
      <c r="K1773" s="260">
        <v>200</v>
      </c>
      <c r="L1773" s="260"/>
      <c r="M1773" s="259" t="e">
        <f>IF(K1773="nio",0,IF(K1773&gt;0,K1773*I1773/O1773,0))*VLOOKUP(B1773,'2-Kosten per locatie'!$A$14:$C$21,3,FALSE)</f>
        <v>#DIV/0!</v>
      </c>
      <c r="N1773" s="259">
        <f>IF(L1773&gt;0,L1773*I1773/P1773,0)*VLOOKUP(B1773,'2-Kosten per locatie'!$A$14:$C$21,3,FALSE)</f>
        <v>0</v>
      </c>
      <c r="O1773" s="332">
        <f>IF(K1773="nio",0,IF(K1773&gt;0,VLOOKUP(G1773,'3-Productie normen'!A:L,VLOOKUP(K1773,'3-Productie normen'!$B$34:$C$41,2,FALSE),FALSE)))</f>
        <v>0</v>
      </c>
      <c r="P1773" s="332">
        <f t="shared" si="83"/>
        <v>0</v>
      </c>
      <c r="Q1773" s="333"/>
      <c r="S1773" s="334">
        <f t="shared" si="84"/>
        <v>25332</v>
      </c>
    </row>
    <row r="1774" spans="1:19" ht="14.1" customHeight="1">
      <c r="A1774" s="74">
        <v>1774</v>
      </c>
      <c r="B1774" s="300" t="s">
        <v>35</v>
      </c>
      <c r="C1774" s="300" t="s">
        <v>1381</v>
      </c>
      <c r="D1774" s="86"/>
      <c r="E1774" s="256" t="s">
        <v>1889</v>
      </c>
      <c r="F1774" s="86" t="s">
        <v>112</v>
      </c>
      <c r="G1774" s="86" t="s">
        <v>58</v>
      </c>
      <c r="H1774" s="70" t="s">
        <v>113</v>
      </c>
      <c r="I1774" s="249">
        <v>14.25</v>
      </c>
      <c r="J1774" s="331">
        <f t="shared" si="82"/>
        <v>200</v>
      </c>
      <c r="K1774" s="260">
        <v>200</v>
      </c>
      <c r="L1774" s="260"/>
      <c r="M1774" s="259" t="e">
        <f>IF(K1774="nio",0,IF(K1774&gt;0,K1774*I1774/O1774,0))*VLOOKUP(B1774,'2-Kosten per locatie'!$A$14:$C$21,3,FALSE)</f>
        <v>#DIV/0!</v>
      </c>
      <c r="N1774" s="259">
        <f>IF(L1774&gt;0,L1774*I1774/P1774,0)*VLOOKUP(B1774,'2-Kosten per locatie'!$A$14:$C$21,3,FALSE)</f>
        <v>0</v>
      </c>
      <c r="O1774" s="332">
        <f>IF(K1774="nio",0,IF(K1774&gt;0,VLOOKUP(G1774,'3-Productie normen'!A:L,VLOOKUP(K1774,'3-Productie normen'!$B$34:$C$41,2,FALSE),FALSE)))</f>
        <v>0</v>
      </c>
      <c r="P1774" s="332">
        <f t="shared" si="83"/>
        <v>0</v>
      </c>
      <c r="Q1774" s="333"/>
      <c r="S1774" s="334">
        <f t="shared" si="84"/>
        <v>2850</v>
      </c>
    </row>
    <row r="1775" spans="1:19" ht="14.1" customHeight="1">
      <c r="A1775" s="74">
        <v>1775</v>
      </c>
      <c r="B1775" s="300" t="s">
        <v>35</v>
      </c>
      <c r="C1775" s="300" t="s">
        <v>1381</v>
      </c>
      <c r="D1775" s="86"/>
      <c r="E1775" s="256" t="s">
        <v>1890</v>
      </c>
      <c r="F1775" s="86" t="s">
        <v>460</v>
      </c>
      <c r="G1775" s="86" t="s">
        <v>74</v>
      </c>
      <c r="H1775" s="70" t="s">
        <v>113</v>
      </c>
      <c r="I1775" s="249">
        <v>6.17</v>
      </c>
      <c r="J1775" s="331">
        <f t="shared" si="82"/>
        <v>0</v>
      </c>
      <c r="K1775" s="260" t="s">
        <v>120</v>
      </c>
      <c r="L1775" s="260"/>
      <c r="M1775" s="259">
        <f>IF(K1775="nio",0,IF(K1775&gt;0,K1775*I1775/O1775,0))*VLOOKUP(B1775,'2-Kosten per locatie'!$A$14:$C$21,3,FALSE)</f>
        <v>0</v>
      </c>
      <c r="N1775" s="259">
        <f>IF(L1775&gt;0,L1775*I1775/P1775,0)*VLOOKUP(B1775,'2-Kosten per locatie'!$A$14:$C$21,3,FALSE)</f>
        <v>0</v>
      </c>
      <c r="O1775" s="332">
        <f>IF(K1775="nio",0,IF(K1775&gt;0,VLOOKUP(G1775,'3-Productie normen'!A:L,VLOOKUP(K1775,'3-Productie normen'!$B$34:$C$41,2,FALSE),FALSE)))</f>
        <v>0</v>
      </c>
      <c r="P1775" s="332">
        <f t="shared" si="83"/>
        <v>0</v>
      </c>
      <c r="Q1775" s="333"/>
      <c r="S1775" s="334">
        <f t="shared" si="84"/>
        <v>0</v>
      </c>
    </row>
    <row r="1776" spans="1:19" ht="14.1" customHeight="1">
      <c r="A1776" s="74">
        <v>1776</v>
      </c>
      <c r="B1776" s="300" t="s">
        <v>35</v>
      </c>
      <c r="C1776" s="300" t="s">
        <v>1381</v>
      </c>
      <c r="D1776" s="86"/>
      <c r="E1776" s="256" t="s">
        <v>1891</v>
      </c>
      <c r="F1776" s="86" t="s">
        <v>267</v>
      </c>
      <c r="G1776" s="86" t="s">
        <v>76</v>
      </c>
      <c r="H1776" s="70" t="s">
        <v>113</v>
      </c>
      <c r="I1776" s="249">
        <v>11.18</v>
      </c>
      <c r="J1776" s="331">
        <f t="shared" si="82"/>
        <v>0</v>
      </c>
      <c r="K1776" s="260" t="s">
        <v>120</v>
      </c>
      <c r="L1776" s="260"/>
      <c r="M1776" s="259">
        <f>IF(K1776="nio",0,IF(K1776&gt;0,K1776*I1776/O1776,0))*VLOOKUP(B1776,'2-Kosten per locatie'!$A$14:$C$21,3,FALSE)</f>
        <v>0</v>
      </c>
      <c r="N1776" s="259">
        <f>IF(L1776&gt;0,L1776*I1776/P1776,0)*VLOOKUP(B1776,'2-Kosten per locatie'!$A$14:$C$21,3,FALSE)</f>
        <v>0</v>
      </c>
      <c r="O1776" s="332">
        <f>IF(K1776="nio",0,IF(K1776&gt;0,VLOOKUP(G1776,'3-Productie normen'!A:L,VLOOKUP(K1776,'3-Productie normen'!$B$34:$C$41,2,FALSE),FALSE)))</f>
        <v>0</v>
      </c>
      <c r="P1776" s="332">
        <f t="shared" si="83"/>
        <v>0</v>
      </c>
      <c r="Q1776" s="333"/>
      <c r="S1776" s="334">
        <f t="shared" si="84"/>
        <v>0</v>
      </c>
    </row>
    <row r="1777" spans="1:19" ht="14.1" customHeight="1">
      <c r="A1777" s="74">
        <v>1777</v>
      </c>
      <c r="B1777" s="300" t="s">
        <v>35</v>
      </c>
      <c r="C1777" s="300" t="s">
        <v>1381</v>
      </c>
      <c r="D1777" s="86"/>
      <c r="E1777" s="256" t="s">
        <v>1892</v>
      </c>
      <c r="F1777" s="86" t="s">
        <v>460</v>
      </c>
      <c r="G1777" s="86" t="s">
        <v>74</v>
      </c>
      <c r="H1777" s="70" t="s">
        <v>113</v>
      </c>
      <c r="I1777" s="249">
        <v>5.27</v>
      </c>
      <c r="J1777" s="331">
        <f t="shared" si="82"/>
        <v>0</v>
      </c>
      <c r="K1777" s="260" t="s">
        <v>120</v>
      </c>
      <c r="L1777" s="260"/>
      <c r="M1777" s="259">
        <f>IF(K1777="nio",0,IF(K1777&gt;0,K1777*I1777/O1777,0))*VLOOKUP(B1777,'2-Kosten per locatie'!$A$14:$C$21,3,FALSE)</f>
        <v>0</v>
      </c>
      <c r="N1777" s="259">
        <f>IF(L1777&gt;0,L1777*I1777/P1777,0)*VLOOKUP(B1777,'2-Kosten per locatie'!$A$14:$C$21,3,FALSE)</f>
        <v>0</v>
      </c>
      <c r="O1777" s="332">
        <f>IF(K1777="nio",0,IF(K1777&gt;0,VLOOKUP(G1777,'3-Productie normen'!A:L,VLOOKUP(K1777,'3-Productie normen'!$B$34:$C$41,2,FALSE),FALSE)))</f>
        <v>0</v>
      </c>
      <c r="P1777" s="332">
        <f t="shared" si="83"/>
        <v>0</v>
      </c>
      <c r="Q1777" s="333"/>
      <c r="S1777" s="334">
        <f t="shared" si="84"/>
        <v>0</v>
      </c>
    </row>
    <row r="1778" spans="1:19" ht="14.1" customHeight="1">
      <c r="A1778" s="74">
        <v>1778</v>
      </c>
      <c r="B1778" s="300" t="s">
        <v>35</v>
      </c>
      <c r="C1778" s="300" t="s">
        <v>1381</v>
      </c>
      <c r="D1778" s="86"/>
      <c r="E1778" s="256" t="s">
        <v>1893</v>
      </c>
      <c r="F1778" s="86" t="s">
        <v>1549</v>
      </c>
      <c r="G1778" s="86" t="s">
        <v>64</v>
      </c>
      <c r="H1778" s="70" t="s">
        <v>113</v>
      </c>
      <c r="I1778" s="249">
        <v>42.56</v>
      </c>
      <c r="J1778" s="331">
        <f t="shared" si="82"/>
        <v>120</v>
      </c>
      <c r="K1778" s="260">
        <v>120</v>
      </c>
      <c r="L1778" s="260"/>
      <c r="M1778" s="259" t="e">
        <f>IF(K1778="nio",0,IF(K1778&gt;0,K1778*I1778/O1778,0))*VLOOKUP(B1778,'2-Kosten per locatie'!$A$14:$C$21,3,FALSE)</f>
        <v>#DIV/0!</v>
      </c>
      <c r="N1778" s="259">
        <f>IF(L1778&gt;0,L1778*I1778/P1778,0)*VLOOKUP(B1778,'2-Kosten per locatie'!$A$14:$C$21,3,FALSE)</f>
        <v>0</v>
      </c>
      <c r="O1778" s="332">
        <f>IF(K1778="nio",0,IF(K1778&gt;0,VLOOKUP(G1778,'3-Productie normen'!A:L,VLOOKUP(K1778,'3-Productie normen'!$B$34:$C$41,2,FALSE),FALSE)))</f>
        <v>0</v>
      </c>
      <c r="P1778" s="332">
        <f t="shared" si="83"/>
        <v>0</v>
      </c>
      <c r="Q1778" s="333"/>
      <c r="S1778" s="334">
        <f t="shared" si="84"/>
        <v>5107.2000000000007</v>
      </c>
    </row>
    <row r="1779" spans="1:19" ht="14.1" customHeight="1">
      <c r="A1779" s="74">
        <v>1779</v>
      </c>
      <c r="B1779" s="300" t="s">
        <v>35</v>
      </c>
      <c r="C1779" s="300" t="s">
        <v>1381</v>
      </c>
      <c r="D1779" s="86"/>
      <c r="E1779" s="256" t="s">
        <v>1894</v>
      </c>
      <c r="F1779" s="86" t="s">
        <v>1162</v>
      </c>
      <c r="G1779" s="86" t="s">
        <v>67</v>
      </c>
      <c r="H1779" s="70" t="s">
        <v>113</v>
      </c>
      <c r="I1779" s="249">
        <v>58.67</v>
      </c>
      <c r="J1779" s="331">
        <f t="shared" si="82"/>
        <v>120</v>
      </c>
      <c r="K1779" s="260">
        <v>120</v>
      </c>
      <c r="L1779" s="260"/>
      <c r="M1779" s="259" t="e">
        <f>IF(K1779="nio",0,IF(K1779&gt;0,K1779*I1779/O1779,0))*VLOOKUP(B1779,'2-Kosten per locatie'!$A$14:$C$21,3,FALSE)</f>
        <v>#DIV/0!</v>
      </c>
      <c r="N1779" s="259">
        <f>IF(L1779&gt;0,L1779*I1779/P1779,0)*VLOOKUP(B1779,'2-Kosten per locatie'!$A$14:$C$21,3,FALSE)</f>
        <v>0</v>
      </c>
      <c r="O1779" s="332">
        <f>IF(K1779="nio",0,IF(K1779&gt;0,VLOOKUP(G1779,'3-Productie normen'!A:L,VLOOKUP(K1779,'3-Productie normen'!$B$34:$C$41,2,FALSE),FALSE)))</f>
        <v>0</v>
      </c>
      <c r="P1779" s="332">
        <f t="shared" si="83"/>
        <v>0</v>
      </c>
      <c r="Q1779" s="333"/>
      <c r="S1779" s="334">
        <f t="shared" si="84"/>
        <v>7040.4000000000005</v>
      </c>
    </row>
    <row r="1780" spans="1:19" ht="14.1" customHeight="1">
      <c r="A1780" s="74">
        <v>1780</v>
      </c>
      <c r="B1780" s="300" t="s">
        <v>35</v>
      </c>
      <c r="C1780" s="300" t="s">
        <v>1381</v>
      </c>
      <c r="D1780" s="86"/>
      <c r="E1780" s="256" t="s">
        <v>1895</v>
      </c>
      <c r="F1780" s="86" t="s">
        <v>1549</v>
      </c>
      <c r="G1780" s="86" t="s">
        <v>64</v>
      </c>
      <c r="H1780" s="70" t="s">
        <v>113</v>
      </c>
      <c r="I1780" s="249">
        <v>46.08</v>
      </c>
      <c r="J1780" s="331">
        <f t="shared" si="82"/>
        <v>120</v>
      </c>
      <c r="K1780" s="260">
        <v>120</v>
      </c>
      <c r="L1780" s="260"/>
      <c r="M1780" s="259" t="e">
        <f>IF(K1780="nio",0,IF(K1780&gt;0,K1780*I1780/O1780,0))*VLOOKUP(B1780,'2-Kosten per locatie'!$A$14:$C$21,3,FALSE)</f>
        <v>#DIV/0!</v>
      </c>
      <c r="N1780" s="259">
        <f>IF(L1780&gt;0,L1780*I1780/P1780,0)*VLOOKUP(B1780,'2-Kosten per locatie'!$A$14:$C$21,3,FALSE)</f>
        <v>0</v>
      </c>
      <c r="O1780" s="332">
        <f>IF(K1780="nio",0,IF(K1780&gt;0,VLOOKUP(G1780,'3-Productie normen'!A:L,VLOOKUP(K1780,'3-Productie normen'!$B$34:$C$41,2,FALSE),FALSE)))</f>
        <v>0</v>
      </c>
      <c r="P1780" s="332">
        <f t="shared" si="83"/>
        <v>0</v>
      </c>
      <c r="Q1780" s="333"/>
      <c r="S1780" s="334">
        <f t="shared" si="84"/>
        <v>5529.5999999999995</v>
      </c>
    </row>
    <row r="1781" spans="1:19" ht="14.1" customHeight="1">
      <c r="A1781" s="74">
        <v>1781</v>
      </c>
      <c r="B1781" s="300" t="s">
        <v>35</v>
      </c>
      <c r="C1781" s="300" t="s">
        <v>1381</v>
      </c>
      <c r="D1781" s="86"/>
      <c r="E1781" s="256" t="s">
        <v>1896</v>
      </c>
      <c r="F1781" s="86" t="s">
        <v>1549</v>
      </c>
      <c r="G1781" s="86" t="s">
        <v>64</v>
      </c>
      <c r="H1781" s="70" t="s">
        <v>113</v>
      </c>
      <c r="I1781" s="249">
        <v>47.07</v>
      </c>
      <c r="J1781" s="331">
        <f t="shared" si="82"/>
        <v>120</v>
      </c>
      <c r="K1781" s="260">
        <v>120</v>
      </c>
      <c r="L1781" s="260"/>
      <c r="M1781" s="259" t="e">
        <f>IF(K1781="nio",0,IF(K1781&gt;0,K1781*I1781/O1781,0))*VLOOKUP(B1781,'2-Kosten per locatie'!$A$14:$C$21,3,FALSE)</f>
        <v>#DIV/0!</v>
      </c>
      <c r="N1781" s="259">
        <f>IF(L1781&gt;0,L1781*I1781/P1781,0)*VLOOKUP(B1781,'2-Kosten per locatie'!$A$14:$C$21,3,FALSE)</f>
        <v>0</v>
      </c>
      <c r="O1781" s="332">
        <f>IF(K1781="nio",0,IF(K1781&gt;0,VLOOKUP(G1781,'3-Productie normen'!A:L,VLOOKUP(K1781,'3-Productie normen'!$B$34:$C$41,2,FALSE),FALSE)))</f>
        <v>0</v>
      </c>
      <c r="P1781" s="332">
        <f t="shared" si="83"/>
        <v>0</v>
      </c>
      <c r="Q1781" s="333"/>
      <c r="S1781" s="334">
        <f t="shared" si="84"/>
        <v>5648.4</v>
      </c>
    </row>
    <row r="1782" spans="1:19" ht="14.1" customHeight="1">
      <c r="A1782" s="74">
        <v>1782</v>
      </c>
      <c r="B1782" s="300" t="s">
        <v>35</v>
      </c>
      <c r="C1782" s="300" t="s">
        <v>1381</v>
      </c>
      <c r="D1782" s="86"/>
      <c r="E1782" s="256" t="s">
        <v>1897</v>
      </c>
      <c r="F1782" s="86" t="s">
        <v>1549</v>
      </c>
      <c r="G1782" s="86" t="s">
        <v>64</v>
      </c>
      <c r="H1782" s="70" t="s">
        <v>113</v>
      </c>
      <c r="I1782" s="249">
        <v>47.07</v>
      </c>
      <c r="J1782" s="331">
        <f t="shared" si="82"/>
        <v>120</v>
      </c>
      <c r="K1782" s="260">
        <v>120</v>
      </c>
      <c r="L1782" s="260"/>
      <c r="M1782" s="259" t="e">
        <f>IF(K1782="nio",0,IF(K1782&gt;0,K1782*I1782/O1782,0))*VLOOKUP(B1782,'2-Kosten per locatie'!$A$14:$C$21,3,FALSE)</f>
        <v>#DIV/0!</v>
      </c>
      <c r="N1782" s="259">
        <f>IF(L1782&gt;0,L1782*I1782/P1782,0)*VLOOKUP(B1782,'2-Kosten per locatie'!$A$14:$C$21,3,FALSE)</f>
        <v>0</v>
      </c>
      <c r="O1782" s="332">
        <f>IF(K1782="nio",0,IF(K1782&gt;0,VLOOKUP(G1782,'3-Productie normen'!A:L,VLOOKUP(K1782,'3-Productie normen'!$B$34:$C$41,2,FALSE),FALSE)))</f>
        <v>0</v>
      </c>
      <c r="P1782" s="332">
        <f t="shared" si="83"/>
        <v>0</v>
      </c>
      <c r="Q1782" s="333"/>
      <c r="S1782" s="334">
        <f t="shared" si="84"/>
        <v>5648.4</v>
      </c>
    </row>
    <row r="1783" spans="1:19" ht="14.1" customHeight="1">
      <c r="A1783" s="74">
        <v>1783</v>
      </c>
      <c r="B1783" s="300" t="s">
        <v>35</v>
      </c>
      <c r="C1783" s="300" t="s">
        <v>1381</v>
      </c>
      <c r="D1783" s="86"/>
      <c r="E1783" s="256" t="s">
        <v>1898</v>
      </c>
      <c r="F1783" s="86" t="s">
        <v>1549</v>
      </c>
      <c r="G1783" s="86" t="s">
        <v>64</v>
      </c>
      <c r="H1783" s="70" t="s">
        <v>113</v>
      </c>
      <c r="I1783" s="249">
        <v>46.08</v>
      </c>
      <c r="J1783" s="331">
        <f t="shared" si="82"/>
        <v>120</v>
      </c>
      <c r="K1783" s="260">
        <v>120</v>
      </c>
      <c r="L1783" s="260"/>
      <c r="M1783" s="259" t="e">
        <f>IF(K1783="nio",0,IF(K1783&gt;0,K1783*I1783/O1783,0))*VLOOKUP(B1783,'2-Kosten per locatie'!$A$14:$C$21,3,FALSE)</f>
        <v>#DIV/0!</v>
      </c>
      <c r="N1783" s="259">
        <f>IF(L1783&gt;0,L1783*I1783/P1783,0)*VLOOKUP(B1783,'2-Kosten per locatie'!$A$14:$C$21,3,FALSE)</f>
        <v>0</v>
      </c>
      <c r="O1783" s="332">
        <f>IF(K1783="nio",0,IF(K1783&gt;0,VLOOKUP(G1783,'3-Productie normen'!A:L,VLOOKUP(K1783,'3-Productie normen'!$B$34:$C$41,2,FALSE),FALSE)))</f>
        <v>0</v>
      </c>
      <c r="P1783" s="332">
        <f t="shared" si="83"/>
        <v>0</v>
      </c>
      <c r="Q1783" s="333"/>
      <c r="S1783" s="334">
        <f t="shared" si="84"/>
        <v>5529.5999999999995</v>
      </c>
    </row>
    <row r="1784" spans="1:19" ht="14.1" customHeight="1">
      <c r="A1784" s="74">
        <v>1784</v>
      </c>
      <c r="B1784" s="300" t="s">
        <v>35</v>
      </c>
      <c r="C1784" s="300" t="s">
        <v>1381</v>
      </c>
      <c r="D1784" s="86"/>
      <c r="E1784" s="256" t="s">
        <v>1899</v>
      </c>
      <c r="F1784" s="86" t="s">
        <v>267</v>
      </c>
      <c r="G1784" s="86" t="s">
        <v>76</v>
      </c>
      <c r="H1784" s="70" t="s">
        <v>113</v>
      </c>
      <c r="I1784" s="249">
        <v>20.61</v>
      </c>
      <c r="J1784" s="331">
        <f t="shared" si="82"/>
        <v>0</v>
      </c>
      <c r="K1784" s="260" t="s">
        <v>120</v>
      </c>
      <c r="L1784" s="260"/>
      <c r="M1784" s="259">
        <f>IF(K1784="nio",0,IF(K1784&gt;0,K1784*I1784/O1784,0))*VLOOKUP(B1784,'2-Kosten per locatie'!$A$14:$C$21,3,FALSE)</f>
        <v>0</v>
      </c>
      <c r="N1784" s="259">
        <f>IF(L1784&gt;0,L1784*I1784/P1784,0)*VLOOKUP(B1784,'2-Kosten per locatie'!$A$14:$C$21,3,FALSE)</f>
        <v>0</v>
      </c>
      <c r="O1784" s="332">
        <f>IF(K1784="nio",0,IF(K1784&gt;0,VLOOKUP(G1784,'3-Productie normen'!A:L,VLOOKUP(K1784,'3-Productie normen'!$B$34:$C$41,2,FALSE),FALSE)))</f>
        <v>0</v>
      </c>
      <c r="P1784" s="332">
        <f t="shared" si="83"/>
        <v>0</v>
      </c>
      <c r="Q1784" s="333"/>
      <c r="S1784" s="334">
        <f t="shared" si="84"/>
        <v>0</v>
      </c>
    </row>
    <row r="1785" spans="1:19" ht="14.1" customHeight="1">
      <c r="A1785" s="74">
        <v>1785</v>
      </c>
      <c r="B1785" s="300" t="s">
        <v>35</v>
      </c>
      <c r="C1785" s="300" t="s">
        <v>1381</v>
      </c>
      <c r="D1785" s="86"/>
      <c r="E1785" s="256" t="s">
        <v>1900</v>
      </c>
      <c r="F1785" s="86" t="s">
        <v>1418</v>
      </c>
      <c r="G1785" s="86" t="s">
        <v>61</v>
      </c>
      <c r="H1785" s="86" t="s">
        <v>145</v>
      </c>
      <c r="I1785" s="249">
        <v>17.850000000000001</v>
      </c>
      <c r="J1785" s="331">
        <f t="shared" si="82"/>
        <v>400</v>
      </c>
      <c r="K1785" s="260">
        <v>200</v>
      </c>
      <c r="L1785" s="260">
        <v>200</v>
      </c>
      <c r="M1785" s="259" t="e">
        <f>IF(K1785="nio",0,IF(K1785&gt;0,K1785*I1785/O1785,0))*VLOOKUP(B1785,'2-Kosten per locatie'!$A$14:$C$21,3,FALSE)</f>
        <v>#DIV/0!</v>
      </c>
      <c r="N1785" s="259" t="e">
        <f>IF(L1785&gt;0,L1785*I1785/P1785,0)*VLOOKUP(B1785,'2-Kosten per locatie'!$A$14:$C$21,3,FALSE)</f>
        <v>#DIV/0!</v>
      </c>
      <c r="O1785" s="332">
        <f>IF(K1785="nio",0,IF(K1785&gt;0,VLOOKUP(G1785,'3-Productie normen'!A:L,VLOOKUP(K1785,'3-Productie normen'!$B$34:$C$41,2,FALSE),FALSE)))</f>
        <v>0</v>
      </c>
      <c r="P1785" s="332">
        <f t="shared" si="83"/>
        <v>0</v>
      </c>
      <c r="Q1785" s="333"/>
      <c r="S1785" s="334">
        <f t="shared" si="84"/>
        <v>7140.0000000000009</v>
      </c>
    </row>
    <row r="1786" spans="1:19" ht="14.1" customHeight="1">
      <c r="A1786" s="74">
        <v>1786</v>
      </c>
      <c r="B1786" s="300" t="s">
        <v>35</v>
      </c>
      <c r="C1786" s="300" t="s">
        <v>1381</v>
      </c>
      <c r="D1786" s="86"/>
      <c r="E1786" s="256" t="s">
        <v>1901</v>
      </c>
      <c r="F1786" s="86" t="s">
        <v>1500</v>
      </c>
      <c r="G1786" s="86" t="s">
        <v>74</v>
      </c>
      <c r="H1786" s="70" t="s">
        <v>113</v>
      </c>
      <c r="I1786" s="249">
        <v>1.55</v>
      </c>
      <c r="J1786" s="331">
        <f t="shared" si="82"/>
        <v>0</v>
      </c>
      <c r="K1786" s="260" t="s">
        <v>120</v>
      </c>
      <c r="L1786" s="260"/>
      <c r="M1786" s="259">
        <f>IF(K1786="nio",0,IF(K1786&gt;0,K1786*I1786/O1786,0))*VLOOKUP(B1786,'2-Kosten per locatie'!$A$14:$C$21,3,FALSE)</f>
        <v>0</v>
      </c>
      <c r="N1786" s="259">
        <f>IF(L1786&gt;0,L1786*I1786/P1786,0)*VLOOKUP(B1786,'2-Kosten per locatie'!$A$14:$C$21,3,FALSE)</f>
        <v>0</v>
      </c>
      <c r="O1786" s="332">
        <f>IF(K1786="nio",0,IF(K1786&gt;0,VLOOKUP(G1786,'3-Productie normen'!A:L,VLOOKUP(K1786,'3-Productie normen'!$B$34:$C$41,2,FALSE),FALSE)))</f>
        <v>0</v>
      </c>
      <c r="P1786" s="332">
        <f t="shared" si="83"/>
        <v>0</v>
      </c>
      <c r="Q1786" s="333"/>
      <c r="S1786" s="334">
        <f t="shared" si="84"/>
        <v>0</v>
      </c>
    </row>
    <row r="1787" spans="1:19" ht="14.1" customHeight="1">
      <c r="A1787" s="74">
        <v>1787</v>
      </c>
      <c r="B1787" s="300" t="s">
        <v>35</v>
      </c>
      <c r="C1787" s="300" t="s">
        <v>1381</v>
      </c>
      <c r="D1787" s="86"/>
      <c r="E1787" s="256" t="s">
        <v>1902</v>
      </c>
      <c r="F1787" s="86" t="s">
        <v>122</v>
      </c>
      <c r="G1787" s="86" t="s">
        <v>59</v>
      </c>
      <c r="H1787" s="70" t="s">
        <v>113</v>
      </c>
      <c r="I1787" s="249">
        <v>128.83000000000001</v>
      </c>
      <c r="J1787" s="331">
        <f t="shared" si="82"/>
        <v>200</v>
      </c>
      <c r="K1787" s="260">
        <v>200</v>
      </c>
      <c r="L1787" s="260"/>
      <c r="M1787" s="259" t="e">
        <f>IF(K1787="nio",0,IF(K1787&gt;0,K1787*I1787/O1787,0))*VLOOKUP(B1787,'2-Kosten per locatie'!$A$14:$C$21,3,FALSE)</f>
        <v>#DIV/0!</v>
      </c>
      <c r="N1787" s="259">
        <f>IF(L1787&gt;0,L1787*I1787/P1787,0)*VLOOKUP(B1787,'2-Kosten per locatie'!$A$14:$C$21,3,FALSE)</f>
        <v>0</v>
      </c>
      <c r="O1787" s="332">
        <f>IF(K1787="nio",0,IF(K1787&gt;0,VLOOKUP(G1787,'3-Productie normen'!A:L,VLOOKUP(K1787,'3-Productie normen'!$B$34:$C$41,2,FALSE),FALSE)))</f>
        <v>0</v>
      </c>
      <c r="P1787" s="332">
        <f t="shared" si="83"/>
        <v>0</v>
      </c>
      <c r="Q1787" s="333"/>
      <c r="S1787" s="334">
        <f t="shared" si="84"/>
        <v>25766.000000000004</v>
      </c>
    </row>
    <row r="1788" spans="1:19" ht="14.1" customHeight="1">
      <c r="A1788" s="74">
        <v>1788</v>
      </c>
      <c r="B1788" s="300" t="s">
        <v>35</v>
      </c>
      <c r="C1788" s="300" t="s">
        <v>1381</v>
      </c>
      <c r="D1788" s="86"/>
      <c r="E1788" s="256" t="s">
        <v>1903</v>
      </c>
      <c r="F1788" s="86" t="s">
        <v>112</v>
      </c>
      <c r="G1788" s="86" t="s">
        <v>58</v>
      </c>
      <c r="H1788" s="70" t="s">
        <v>113</v>
      </c>
      <c r="I1788" s="249">
        <v>15.39</v>
      </c>
      <c r="J1788" s="331">
        <f t="shared" si="82"/>
        <v>200</v>
      </c>
      <c r="K1788" s="260">
        <v>200</v>
      </c>
      <c r="L1788" s="260"/>
      <c r="M1788" s="259" t="e">
        <f>IF(K1788="nio",0,IF(K1788&gt;0,K1788*I1788/O1788,0))*VLOOKUP(B1788,'2-Kosten per locatie'!$A$14:$C$21,3,FALSE)</f>
        <v>#DIV/0!</v>
      </c>
      <c r="N1788" s="259">
        <f>IF(L1788&gt;0,L1788*I1788/P1788,0)*VLOOKUP(B1788,'2-Kosten per locatie'!$A$14:$C$21,3,FALSE)</f>
        <v>0</v>
      </c>
      <c r="O1788" s="332">
        <f>IF(K1788="nio",0,IF(K1788&gt;0,VLOOKUP(G1788,'3-Productie normen'!A:L,VLOOKUP(K1788,'3-Productie normen'!$B$34:$C$41,2,FALSE),FALSE)))</f>
        <v>0</v>
      </c>
      <c r="P1788" s="332">
        <f t="shared" si="83"/>
        <v>0</v>
      </c>
      <c r="Q1788" s="333"/>
      <c r="S1788" s="334">
        <f t="shared" si="84"/>
        <v>3078</v>
      </c>
    </row>
    <row r="1789" spans="1:19" ht="14.1" customHeight="1">
      <c r="A1789" s="74">
        <v>1789</v>
      </c>
      <c r="B1789" s="300" t="s">
        <v>35</v>
      </c>
      <c r="C1789" s="300" t="s">
        <v>1381</v>
      </c>
      <c r="D1789" s="86"/>
      <c r="E1789" s="256" t="s">
        <v>1904</v>
      </c>
      <c r="F1789" s="86" t="s">
        <v>1549</v>
      </c>
      <c r="G1789" s="86" t="s">
        <v>65</v>
      </c>
      <c r="H1789" s="70" t="s">
        <v>113</v>
      </c>
      <c r="I1789" s="249">
        <v>64.92</v>
      </c>
      <c r="J1789" s="331">
        <f t="shared" si="82"/>
        <v>120</v>
      </c>
      <c r="K1789" s="260">
        <v>120</v>
      </c>
      <c r="L1789" s="260"/>
      <c r="M1789" s="259" t="e">
        <f>IF(K1789="nio",0,IF(K1789&gt;0,K1789*I1789/O1789,0))*VLOOKUP(B1789,'2-Kosten per locatie'!$A$14:$C$21,3,FALSE)</f>
        <v>#DIV/0!</v>
      </c>
      <c r="N1789" s="259">
        <f>IF(L1789&gt;0,L1789*I1789/P1789,0)*VLOOKUP(B1789,'2-Kosten per locatie'!$A$14:$C$21,3,FALSE)</f>
        <v>0</v>
      </c>
      <c r="O1789" s="332">
        <f>IF(K1789="nio",0,IF(K1789&gt;0,VLOOKUP(G1789,'3-Productie normen'!A:L,VLOOKUP(K1789,'3-Productie normen'!$B$34:$C$41,2,FALSE),FALSE)))</f>
        <v>0</v>
      </c>
      <c r="P1789" s="332">
        <f t="shared" si="83"/>
        <v>0</v>
      </c>
      <c r="Q1789" s="333"/>
      <c r="S1789" s="334">
        <f t="shared" si="84"/>
        <v>7790.4000000000005</v>
      </c>
    </row>
    <row r="1790" spans="1:19" ht="14.1" customHeight="1">
      <c r="A1790" s="74">
        <v>1790</v>
      </c>
      <c r="B1790" s="300" t="s">
        <v>35</v>
      </c>
      <c r="C1790" s="300" t="s">
        <v>1381</v>
      </c>
      <c r="D1790" s="86"/>
      <c r="E1790" s="256" t="s">
        <v>1905</v>
      </c>
      <c r="F1790" s="86" t="s">
        <v>126</v>
      </c>
      <c r="G1790" s="86" t="s">
        <v>69</v>
      </c>
      <c r="H1790" s="86" t="s">
        <v>110</v>
      </c>
      <c r="I1790" s="249">
        <v>28.22</v>
      </c>
      <c r="J1790" s="331">
        <f t="shared" si="82"/>
        <v>200</v>
      </c>
      <c r="K1790" s="260">
        <v>200</v>
      </c>
      <c r="L1790" s="260"/>
      <c r="M1790" s="259" t="e">
        <f>IF(K1790="nio",0,IF(K1790&gt;0,K1790*I1790/O1790,0))*VLOOKUP(B1790,'2-Kosten per locatie'!$A$14:$C$21,3,FALSE)</f>
        <v>#DIV/0!</v>
      </c>
      <c r="N1790" s="259">
        <f>IF(L1790&gt;0,L1790*I1790/P1790,0)*VLOOKUP(B1790,'2-Kosten per locatie'!$A$14:$C$21,3,FALSE)</f>
        <v>0</v>
      </c>
      <c r="O1790" s="332">
        <f>IF(K1790="nio",0,IF(K1790&gt;0,VLOOKUP(G1790,'3-Productie normen'!A:L,VLOOKUP(K1790,'3-Productie normen'!$B$34:$C$41,2,FALSE),FALSE)))</f>
        <v>0</v>
      </c>
      <c r="P1790" s="332">
        <f t="shared" si="83"/>
        <v>0</v>
      </c>
      <c r="Q1790" s="333"/>
      <c r="S1790" s="334">
        <f t="shared" si="84"/>
        <v>5644</v>
      </c>
    </row>
    <row r="1791" spans="1:19" ht="14.1" customHeight="1">
      <c r="A1791" s="74">
        <v>1791</v>
      </c>
      <c r="B1791" s="300" t="s">
        <v>35</v>
      </c>
      <c r="C1791" s="300" t="s">
        <v>1381</v>
      </c>
      <c r="D1791" s="86"/>
      <c r="E1791" s="256" t="s">
        <v>1906</v>
      </c>
      <c r="F1791" s="86" t="s">
        <v>888</v>
      </c>
      <c r="G1791" s="86" t="s">
        <v>70</v>
      </c>
      <c r="H1791" s="86" t="s">
        <v>110</v>
      </c>
      <c r="I1791" s="249">
        <v>5.88</v>
      </c>
      <c r="J1791" s="331">
        <f t="shared" si="82"/>
        <v>120</v>
      </c>
      <c r="K1791" s="260">
        <v>120</v>
      </c>
      <c r="L1791" s="260"/>
      <c r="M1791" s="259" t="e">
        <f>IF(K1791="nio",0,IF(K1791&gt;0,K1791*I1791/O1791,0))*VLOOKUP(B1791,'2-Kosten per locatie'!$A$14:$C$21,3,FALSE)</f>
        <v>#DIV/0!</v>
      </c>
      <c r="N1791" s="259">
        <f>IF(L1791&gt;0,L1791*I1791/P1791,0)*VLOOKUP(B1791,'2-Kosten per locatie'!$A$14:$C$21,3,FALSE)</f>
        <v>0</v>
      </c>
      <c r="O1791" s="332">
        <f>IF(K1791="nio",0,IF(K1791&gt;0,VLOOKUP(G1791,'3-Productie normen'!A:L,VLOOKUP(K1791,'3-Productie normen'!$B$34:$C$41,2,FALSE),FALSE)))</f>
        <v>0</v>
      </c>
      <c r="P1791" s="332">
        <f t="shared" si="83"/>
        <v>0</v>
      </c>
      <c r="Q1791" s="333"/>
      <c r="S1791" s="334">
        <f t="shared" si="84"/>
        <v>705.6</v>
      </c>
    </row>
    <row r="1792" spans="1:19" ht="14.1" customHeight="1">
      <c r="A1792" s="74">
        <v>1792</v>
      </c>
      <c r="B1792" s="300" t="s">
        <v>35</v>
      </c>
      <c r="C1792" s="300" t="s">
        <v>1381</v>
      </c>
      <c r="D1792" s="86"/>
      <c r="E1792" s="256" t="s">
        <v>1907</v>
      </c>
      <c r="F1792" s="86" t="s">
        <v>225</v>
      </c>
      <c r="G1792" s="86" t="s">
        <v>74</v>
      </c>
      <c r="H1792" s="70" t="s">
        <v>113</v>
      </c>
      <c r="I1792" s="249">
        <v>3.58</v>
      </c>
      <c r="J1792" s="331">
        <f t="shared" si="82"/>
        <v>0</v>
      </c>
      <c r="K1792" s="260" t="s">
        <v>120</v>
      </c>
      <c r="L1792" s="260"/>
      <c r="M1792" s="259">
        <f>IF(K1792="nio",0,IF(K1792&gt;0,K1792*I1792/O1792,0))*VLOOKUP(B1792,'2-Kosten per locatie'!$A$14:$C$21,3,FALSE)</f>
        <v>0</v>
      </c>
      <c r="N1792" s="259">
        <f>IF(L1792&gt;0,L1792*I1792/P1792,0)*VLOOKUP(B1792,'2-Kosten per locatie'!$A$14:$C$21,3,FALSE)</f>
        <v>0</v>
      </c>
      <c r="O1792" s="332">
        <f>IF(K1792="nio",0,IF(K1792&gt;0,VLOOKUP(G1792,'3-Productie normen'!A:L,VLOOKUP(K1792,'3-Productie normen'!$B$34:$C$41,2,FALSE),FALSE)))</f>
        <v>0</v>
      </c>
      <c r="P1792" s="332">
        <f t="shared" si="83"/>
        <v>0</v>
      </c>
      <c r="Q1792" s="333"/>
      <c r="S1792" s="334">
        <f t="shared" si="84"/>
        <v>0</v>
      </c>
    </row>
    <row r="1793" spans="1:19" ht="14.1" customHeight="1">
      <c r="A1793" s="74">
        <v>1793</v>
      </c>
      <c r="B1793" s="300" t="s">
        <v>35</v>
      </c>
      <c r="C1793" s="300" t="s">
        <v>1381</v>
      </c>
      <c r="D1793" s="86"/>
      <c r="E1793" s="256" t="s">
        <v>1908</v>
      </c>
      <c r="F1793" s="86" t="s">
        <v>267</v>
      </c>
      <c r="G1793" s="86" t="s">
        <v>76</v>
      </c>
      <c r="H1793" s="70" t="s">
        <v>113</v>
      </c>
      <c r="I1793" s="249">
        <v>9.32</v>
      </c>
      <c r="J1793" s="331">
        <f t="shared" si="82"/>
        <v>0</v>
      </c>
      <c r="K1793" s="260" t="s">
        <v>120</v>
      </c>
      <c r="L1793" s="260"/>
      <c r="M1793" s="259">
        <f>IF(K1793="nio",0,IF(K1793&gt;0,K1793*I1793/O1793,0))*VLOOKUP(B1793,'2-Kosten per locatie'!$A$14:$C$21,3,FALSE)</f>
        <v>0</v>
      </c>
      <c r="N1793" s="259">
        <f>IF(L1793&gt;0,L1793*I1793/P1793,0)*VLOOKUP(B1793,'2-Kosten per locatie'!$A$14:$C$21,3,FALSE)</f>
        <v>0</v>
      </c>
      <c r="O1793" s="332">
        <f>IF(K1793="nio",0,IF(K1793&gt;0,VLOOKUP(G1793,'3-Productie normen'!A:L,VLOOKUP(K1793,'3-Productie normen'!$B$34:$C$41,2,FALSE),FALSE)))</f>
        <v>0</v>
      </c>
      <c r="P1793" s="332">
        <f t="shared" si="83"/>
        <v>0</v>
      </c>
      <c r="Q1793" s="333"/>
      <c r="S1793" s="334">
        <f t="shared" si="84"/>
        <v>0</v>
      </c>
    </row>
    <row r="1794" spans="1:19" ht="14.1" customHeight="1">
      <c r="A1794" s="74">
        <v>1794</v>
      </c>
      <c r="B1794" s="300" t="s">
        <v>35</v>
      </c>
      <c r="C1794" s="300" t="s">
        <v>1381</v>
      </c>
      <c r="D1794" s="86"/>
      <c r="E1794" s="256" t="s">
        <v>1909</v>
      </c>
      <c r="F1794" s="86" t="s">
        <v>888</v>
      </c>
      <c r="G1794" s="86" t="s">
        <v>70</v>
      </c>
      <c r="H1794" s="86" t="s">
        <v>110</v>
      </c>
      <c r="I1794" s="249">
        <v>6.5</v>
      </c>
      <c r="J1794" s="331">
        <f t="shared" si="82"/>
        <v>120</v>
      </c>
      <c r="K1794" s="260">
        <v>120</v>
      </c>
      <c r="L1794" s="260"/>
      <c r="M1794" s="259" t="e">
        <f>IF(K1794="nio",0,IF(K1794&gt;0,K1794*I1794/O1794,0))*VLOOKUP(B1794,'2-Kosten per locatie'!$A$14:$C$21,3,FALSE)</f>
        <v>#DIV/0!</v>
      </c>
      <c r="N1794" s="259">
        <f>IF(L1794&gt;0,L1794*I1794/P1794,0)*VLOOKUP(B1794,'2-Kosten per locatie'!$A$14:$C$21,3,FALSE)</f>
        <v>0</v>
      </c>
      <c r="O1794" s="332">
        <f>IF(K1794="nio",0,IF(K1794&gt;0,VLOOKUP(G1794,'3-Productie normen'!A:L,VLOOKUP(K1794,'3-Productie normen'!$B$34:$C$41,2,FALSE),FALSE)))</f>
        <v>0</v>
      </c>
      <c r="P1794" s="332">
        <f t="shared" si="83"/>
        <v>0</v>
      </c>
      <c r="Q1794" s="333"/>
      <c r="S1794" s="334">
        <f t="shared" si="84"/>
        <v>780</v>
      </c>
    </row>
    <row r="1795" spans="1:19" ht="14.1" customHeight="1">
      <c r="A1795" s="74">
        <v>1795</v>
      </c>
      <c r="B1795" s="300" t="s">
        <v>35</v>
      </c>
      <c r="C1795" s="300" t="s">
        <v>1381</v>
      </c>
      <c r="D1795" s="86"/>
      <c r="E1795" s="256" t="s">
        <v>1910</v>
      </c>
      <c r="F1795" s="86" t="s">
        <v>122</v>
      </c>
      <c r="G1795" s="86" t="s">
        <v>59</v>
      </c>
      <c r="H1795" s="70" t="s">
        <v>113</v>
      </c>
      <c r="I1795" s="249">
        <v>137.82</v>
      </c>
      <c r="J1795" s="331">
        <f t="shared" si="82"/>
        <v>200</v>
      </c>
      <c r="K1795" s="260">
        <v>200</v>
      </c>
      <c r="L1795" s="260"/>
      <c r="M1795" s="259" t="e">
        <f>IF(K1795="nio",0,IF(K1795&gt;0,K1795*I1795/O1795,0))*VLOOKUP(B1795,'2-Kosten per locatie'!$A$14:$C$21,3,FALSE)</f>
        <v>#DIV/0!</v>
      </c>
      <c r="N1795" s="259">
        <f>IF(L1795&gt;0,L1795*I1795/P1795,0)*VLOOKUP(B1795,'2-Kosten per locatie'!$A$14:$C$21,3,FALSE)</f>
        <v>0</v>
      </c>
      <c r="O1795" s="332">
        <f>IF(K1795="nio",0,IF(K1795&gt;0,VLOOKUP(G1795,'3-Productie normen'!A:L,VLOOKUP(K1795,'3-Productie normen'!$B$34:$C$41,2,FALSE),FALSE)))</f>
        <v>0</v>
      </c>
      <c r="P1795" s="332">
        <f t="shared" si="83"/>
        <v>0</v>
      </c>
      <c r="Q1795" s="333"/>
      <c r="S1795" s="334">
        <f t="shared" si="84"/>
        <v>27564</v>
      </c>
    </row>
    <row r="1796" spans="1:19" ht="14.1" customHeight="1">
      <c r="A1796" s="74">
        <v>1796</v>
      </c>
      <c r="B1796" s="300" t="s">
        <v>35</v>
      </c>
      <c r="C1796" s="300" t="s">
        <v>1381</v>
      </c>
      <c r="D1796" s="86"/>
      <c r="E1796" s="256" t="s">
        <v>1911</v>
      </c>
      <c r="F1796" s="86" t="s">
        <v>112</v>
      </c>
      <c r="G1796" s="86" t="s">
        <v>58</v>
      </c>
      <c r="H1796" s="70" t="s">
        <v>113</v>
      </c>
      <c r="I1796" s="249">
        <v>13.18</v>
      </c>
      <c r="J1796" s="331">
        <f t="shared" si="82"/>
        <v>200</v>
      </c>
      <c r="K1796" s="260">
        <v>200</v>
      </c>
      <c r="L1796" s="260"/>
      <c r="M1796" s="259" t="e">
        <f>IF(K1796="nio",0,IF(K1796&gt;0,K1796*I1796/O1796,0))*VLOOKUP(B1796,'2-Kosten per locatie'!$A$14:$C$21,3,FALSE)</f>
        <v>#DIV/0!</v>
      </c>
      <c r="N1796" s="259">
        <f>IF(L1796&gt;0,L1796*I1796/P1796,0)*VLOOKUP(B1796,'2-Kosten per locatie'!$A$14:$C$21,3,FALSE)</f>
        <v>0</v>
      </c>
      <c r="O1796" s="332">
        <f>IF(K1796="nio",0,IF(K1796&gt;0,VLOOKUP(G1796,'3-Productie normen'!A:L,VLOOKUP(K1796,'3-Productie normen'!$B$34:$C$41,2,FALSE),FALSE)))</f>
        <v>0</v>
      </c>
      <c r="P1796" s="332">
        <f t="shared" si="83"/>
        <v>0</v>
      </c>
      <c r="Q1796" s="333"/>
      <c r="S1796" s="334">
        <f t="shared" si="84"/>
        <v>2636</v>
      </c>
    </row>
    <row r="1797" spans="1:19" ht="14.1" customHeight="1">
      <c r="A1797" s="74">
        <v>1797</v>
      </c>
      <c r="B1797" s="300" t="s">
        <v>35</v>
      </c>
      <c r="C1797" s="300" t="s">
        <v>1381</v>
      </c>
      <c r="D1797" s="86"/>
      <c r="E1797" s="256" t="s">
        <v>1912</v>
      </c>
      <c r="F1797" s="86" t="s">
        <v>1549</v>
      </c>
      <c r="G1797" s="86" t="s">
        <v>65</v>
      </c>
      <c r="H1797" s="70" t="s">
        <v>113</v>
      </c>
      <c r="I1797" s="249">
        <v>70.040000000000006</v>
      </c>
      <c r="J1797" s="331">
        <f t="shared" si="82"/>
        <v>120</v>
      </c>
      <c r="K1797" s="260">
        <v>120</v>
      </c>
      <c r="L1797" s="260"/>
      <c r="M1797" s="259" t="e">
        <f>IF(K1797="nio",0,IF(K1797&gt;0,K1797*I1797/O1797,0))*VLOOKUP(B1797,'2-Kosten per locatie'!$A$14:$C$21,3,FALSE)</f>
        <v>#DIV/0!</v>
      </c>
      <c r="N1797" s="259">
        <f>IF(L1797&gt;0,L1797*I1797/P1797,0)*VLOOKUP(B1797,'2-Kosten per locatie'!$A$14:$C$21,3,FALSE)</f>
        <v>0</v>
      </c>
      <c r="O1797" s="332">
        <f>IF(K1797="nio",0,IF(K1797&gt;0,VLOOKUP(G1797,'3-Productie normen'!A:L,VLOOKUP(K1797,'3-Productie normen'!$B$34:$C$41,2,FALSE),FALSE)))</f>
        <v>0</v>
      </c>
      <c r="P1797" s="332">
        <f t="shared" si="83"/>
        <v>0</v>
      </c>
      <c r="Q1797" s="333"/>
      <c r="S1797" s="334">
        <f t="shared" si="84"/>
        <v>8404.8000000000011</v>
      </c>
    </row>
    <row r="1798" spans="1:19" ht="14.1" customHeight="1">
      <c r="A1798" s="74">
        <v>1798</v>
      </c>
      <c r="B1798" s="300" t="s">
        <v>35</v>
      </c>
      <c r="C1798" s="300" t="s">
        <v>1381</v>
      </c>
      <c r="D1798" s="86"/>
      <c r="E1798" s="256" t="s">
        <v>1913</v>
      </c>
      <c r="F1798" s="86" t="s">
        <v>1549</v>
      </c>
      <c r="G1798" s="86" t="s">
        <v>64</v>
      </c>
      <c r="H1798" s="70" t="s">
        <v>113</v>
      </c>
      <c r="I1798" s="249">
        <v>49.59</v>
      </c>
      <c r="J1798" s="331">
        <f t="shared" si="82"/>
        <v>120</v>
      </c>
      <c r="K1798" s="260">
        <v>120</v>
      </c>
      <c r="L1798" s="260"/>
      <c r="M1798" s="259" t="e">
        <f>IF(K1798="nio",0,IF(K1798&gt;0,K1798*I1798/O1798,0))*VLOOKUP(B1798,'2-Kosten per locatie'!$A$14:$C$21,3,FALSE)</f>
        <v>#DIV/0!</v>
      </c>
      <c r="N1798" s="259">
        <f>IF(L1798&gt;0,L1798*I1798/P1798,0)*VLOOKUP(B1798,'2-Kosten per locatie'!$A$14:$C$21,3,FALSE)</f>
        <v>0</v>
      </c>
      <c r="O1798" s="332">
        <f>IF(K1798="nio",0,IF(K1798&gt;0,VLOOKUP(G1798,'3-Productie normen'!A:L,VLOOKUP(K1798,'3-Productie normen'!$B$34:$C$41,2,FALSE),FALSE)))</f>
        <v>0</v>
      </c>
      <c r="P1798" s="332">
        <f t="shared" si="83"/>
        <v>0</v>
      </c>
      <c r="Q1798" s="333"/>
      <c r="S1798" s="334">
        <f t="shared" si="84"/>
        <v>5950.8</v>
      </c>
    </row>
    <row r="1799" spans="1:19" ht="14.1" customHeight="1">
      <c r="A1799" s="74">
        <v>1799</v>
      </c>
      <c r="B1799" s="300" t="s">
        <v>35</v>
      </c>
      <c r="C1799" s="300" t="s">
        <v>1381</v>
      </c>
      <c r="D1799" s="86"/>
      <c r="E1799" s="256" t="s">
        <v>1914</v>
      </c>
      <c r="F1799" s="86" t="s">
        <v>1915</v>
      </c>
      <c r="G1799" s="86" t="s">
        <v>60</v>
      </c>
      <c r="H1799" s="70" t="s">
        <v>113</v>
      </c>
      <c r="I1799" s="249">
        <v>33.32</v>
      </c>
      <c r="J1799" s="331">
        <f t="shared" si="82"/>
        <v>400</v>
      </c>
      <c r="K1799" s="260">
        <v>200</v>
      </c>
      <c r="L1799" s="260">
        <v>200</v>
      </c>
      <c r="M1799" s="259" t="e">
        <f>IF(K1799="nio",0,IF(K1799&gt;0,K1799*I1799/O1799,0))*VLOOKUP(B1799,'2-Kosten per locatie'!$A$14:$C$21,3,FALSE)</f>
        <v>#DIV/0!</v>
      </c>
      <c r="N1799" s="259" t="e">
        <f>IF(L1799&gt;0,L1799*I1799/P1799,0)*VLOOKUP(B1799,'2-Kosten per locatie'!$A$14:$C$21,3,FALSE)</f>
        <v>#DIV/0!</v>
      </c>
      <c r="O1799" s="332">
        <f>IF(K1799="nio",0,IF(K1799&gt;0,VLOOKUP(G1799,'3-Productie normen'!A:L,VLOOKUP(K1799,'3-Productie normen'!$B$34:$C$41,2,FALSE),FALSE)))</f>
        <v>0</v>
      </c>
      <c r="P1799" s="332">
        <f t="shared" si="83"/>
        <v>0</v>
      </c>
      <c r="Q1799" s="333"/>
      <c r="S1799" s="334">
        <f t="shared" si="84"/>
        <v>13328</v>
      </c>
    </row>
    <row r="1800" spans="1:19" ht="14.1" customHeight="1">
      <c r="A1800" s="74">
        <v>1800</v>
      </c>
      <c r="B1800" s="300" t="s">
        <v>35</v>
      </c>
      <c r="C1800" s="300" t="s">
        <v>1381</v>
      </c>
      <c r="D1800" s="86"/>
      <c r="E1800" s="256" t="s">
        <v>1916</v>
      </c>
      <c r="F1800" s="86" t="s">
        <v>1549</v>
      </c>
      <c r="G1800" s="86" t="s">
        <v>64</v>
      </c>
      <c r="H1800" s="70" t="s">
        <v>113</v>
      </c>
      <c r="I1800" s="249">
        <v>46.92</v>
      </c>
      <c r="J1800" s="331">
        <f t="shared" si="82"/>
        <v>120</v>
      </c>
      <c r="K1800" s="260">
        <v>120</v>
      </c>
      <c r="L1800" s="260"/>
      <c r="M1800" s="259" t="e">
        <f>IF(K1800="nio",0,IF(K1800&gt;0,K1800*I1800/O1800,0))*VLOOKUP(B1800,'2-Kosten per locatie'!$A$14:$C$21,3,FALSE)</f>
        <v>#DIV/0!</v>
      </c>
      <c r="N1800" s="259">
        <f>IF(L1800&gt;0,L1800*I1800/P1800,0)*VLOOKUP(B1800,'2-Kosten per locatie'!$A$14:$C$21,3,FALSE)</f>
        <v>0</v>
      </c>
      <c r="O1800" s="332">
        <f>IF(K1800="nio",0,IF(K1800&gt;0,VLOOKUP(G1800,'3-Productie normen'!A:L,VLOOKUP(K1800,'3-Productie normen'!$B$34:$C$41,2,FALSE),FALSE)))</f>
        <v>0</v>
      </c>
      <c r="P1800" s="332">
        <f t="shared" si="83"/>
        <v>0</v>
      </c>
      <c r="Q1800" s="333"/>
      <c r="S1800" s="334">
        <f t="shared" si="84"/>
        <v>5630.4000000000005</v>
      </c>
    </row>
    <row r="1801" spans="1:19" ht="14.1" customHeight="1">
      <c r="A1801" s="74">
        <v>1801</v>
      </c>
      <c r="B1801" s="300" t="s">
        <v>35</v>
      </c>
      <c r="C1801" s="300" t="s">
        <v>1381</v>
      </c>
      <c r="D1801" s="86"/>
      <c r="E1801" s="256" t="s">
        <v>1917</v>
      </c>
      <c r="F1801" s="86" t="s">
        <v>1549</v>
      </c>
      <c r="G1801" s="86" t="s">
        <v>64</v>
      </c>
      <c r="H1801" s="70" t="s">
        <v>113</v>
      </c>
      <c r="I1801" s="249">
        <v>43.1</v>
      </c>
      <c r="J1801" s="331">
        <f t="shared" si="82"/>
        <v>120</v>
      </c>
      <c r="K1801" s="260">
        <v>120</v>
      </c>
      <c r="L1801" s="260"/>
      <c r="M1801" s="259" t="e">
        <f>IF(K1801="nio",0,IF(K1801&gt;0,K1801*I1801/O1801,0))*VLOOKUP(B1801,'2-Kosten per locatie'!$A$14:$C$21,3,FALSE)</f>
        <v>#DIV/0!</v>
      </c>
      <c r="N1801" s="259">
        <f>IF(L1801&gt;0,L1801*I1801/P1801,0)*VLOOKUP(B1801,'2-Kosten per locatie'!$A$14:$C$21,3,FALSE)</f>
        <v>0</v>
      </c>
      <c r="O1801" s="332">
        <f>IF(K1801="nio",0,IF(K1801&gt;0,VLOOKUP(G1801,'3-Productie normen'!A:L,VLOOKUP(K1801,'3-Productie normen'!$B$34:$C$41,2,FALSE),FALSE)))</f>
        <v>0</v>
      </c>
      <c r="P1801" s="332">
        <f t="shared" si="83"/>
        <v>0</v>
      </c>
      <c r="Q1801" s="333"/>
      <c r="S1801" s="334">
        <f t="shared" si="84"/>
        <v>5172</v>
      </c>
    </row>
    <row r="1802" spans="1:19" ht="14.1" customHeight="1">
      <c r="A1802" s="74">
        <v>1802</v>
      </c>
      <c r="B1802" s="300" t="s">
        <v>35</v>
      </c>
      <c r="C1802" s="300" t="s">
        <v>1381</v>
      </c>
      <c r="D1802" s="86"/>
      <c r="E1802" s="256" t="s">
        <v>1918</v>
      </c>
      <c r="F1802" s="86" t="s">
        <v>1549</v>
      </c>
      <c r="G1802" s="86" t="s">
        <v>64</v>
      </c>
      <c r="H1802" s="70" t="s">
        <v>113</v>
      </c>
      <c r="I1802" s="249">
        <v>47.07</v>
      </c>
      <c r="J1802" s="331">
        <f t="shared" ref="J1802:J1865" si="85">SUM(K1802:L1802)</f>
        <v>120</v>
      </c>
      <c r="K1802" s="260">
        <v>120</v>
      </c>
      <c r="L1802" s="260"/>
      <c r="M1802" s="259" t="e">
        <f>IF(K1802="nio",0,IF(K1802&gt;0,K1802*I1802/O1802,0))*VLOOKUP(B1802,'2-Kosten per locatie'!$A$14:$C$21,3,FALSE)</f>
        <v>#DIV/0!</v>
      </c>
      <c r="N1802" s="259">
        <f>IF(L1802&gt;0,L1802*I1802/P1802,0)*VLOOKUP(B1802,'2-Kosten per locatie'!$A$14:$C$21,3,FALSE)</f>
        <v>0</v>
      </c>
      <c r="O1802" s="332">
        <f>IF(K1802="nio",0,IF(K1802&gt;0,VLOOKUP(G1802,'3-Productie normen'!A:L,VLOOKUP(K1802,'3-Productie normen'!$B$34:$C$41,2,FALSE),FALSE)))</f>
        <v>0</v>
      </c>
      <c r="P1802" s="332">
        <f t="shared" ref="P1802:P1865" si="86">IF(L1802&gt;0,O1802*$P$8,0)</f>
        <v>0</v>
      </c>
      <c r="Q1802" s="333"/>
      <c r="S1802" s="334">
        <f t="shared" si="84"/>
        <v>5648.4</v>
      </c>
    </row>
    <row r="1803" spans="1:19" ht="14.1" customHeight="1">
      <c r="A1803" s="74">
        <v>1803</v>
      </c>
      <c r="B1803" s="300" t="s">
        <v>35</v>
      </c>
      <c r="C1803" s="300" t="s">
        <v>1381</v>
      </c>
      <c r="D1803" s="86"/>
      <c r="E1803" s="256" t="s">
        <v>1919</v>
      </c>
      <c r="F1803" s="86" t="s">
        <v>888</v>
      </c>
      <c r="G1803" s="86" t="s">
        <v>70</v>
      </c>
      <c r="H1803" s="86" t="s">
        <v>110</v>
      </c>
      <c r="I1803" s="249">
        <v>6.51</v>
      </c>
      <c r="J1803" s="331">
        <f t="shared" si="85"/>
        <v>120</v>
      </c>
      <c r="K1803" s="260">
        <v>120</v>
      </c>
      <c r="L1803" s="260"/>
      <c r="M1803" s="259" t="e">
        <f>IF(K1803="nio",0,IF(K1803&gt;0,K1803*I1803/O1803,0))*VLOOKUP(B1803,'2-Kosten per locatie'!$A$14:$C$21,3,FALSE)</f>
        <v>#DIV/0!</v>
      </c>
      <c r="N1803" s="259">
        <f>IF(L1803&gt;0,L1803*I1803/P1803,0)*VLOOKUP(B1803,'2-Kosten per locatie'!$A$14:$C$21,3,FALSE)</f>
        <v>0</v>
      </c>
      <c r="O1803" s="332">
        <f>IF(K1803="nio",0,IF(K1803&gt;0,VLOOKUP(G1803,'3-Productie normen'!A:L,VLOOKUP(K1803,'3-Productie normen'!$B$34:$C$41,2,FALSE),FALSE)))</f>
        <v>0</v>
      </c>
      <c r="P1803" s="332">
        <f t="shared" si="86"/>
        <v>0</v>
      </c>
      <c r="Q1803" s="333"/>
      <c r="S1803" s="334">
        <f t="shared" si="84"/>
        <v>781.19999999999993</v>
      </c>
    </row>
    <row r="1804" spans="1:19" ht="14.1" customHeight="1">
      <c r="A1804" s="74">
        <v>1804</v>
      </c>
      <c r="B1804" s="300" t="s">
        <v>35</v>
      </c>
      <c r="C1804" s="300" t="s">
        <v>1381</v>
      </c>
      <c r="D1804" s="86"/>
      <c r="E1804" s="256" t="s">
        <v>1920</v>
      </c>
      <c r="F1804" s="86" t="s">
        <v>1534</v>
      </c>
      <c r="G1804" s="86" t="s">
        <v>68</v>
      </c>
      <c r="H1804" s="86" t="s">
        <v>110</v>
      </c>
      <c r="I1804" s="249">
        <v>77.319999999999993</v>
      </c>
      <c r="J1804" s="331">
        <f t="shared" si="85"/>
        <v>120</v>
      </c>
      <c r="K1804" s="260">
        <v>120</v>
      </c>
      <c r="L1804" s="260"/>
      <c r="M1804" s="259" t="e">
        <f>IF(K1804="nio",0,IF(K1804&gt;0,K1804*I1804/O1804,0))*VLOOKUP(B1804,'2-Kosten per locatie'!$A$14:$C$21,3,FALSE)</f>
        <v>#DIV/0!</v>
      </c>
      <c r="N1804" s="259">
        <f>IF(L1804&gt;0,L1804*I1804/P1804,0)*VLOOKUP(B1804,'2-Kosten per locatie'!$A$14:$C$21,3,FALSE)</f>
        <v>0</v>
      </c>
      <c r="O1804" s="332">
        <f>IF(K1804="nio",0,IF(K1804&gt;0,VLOOKUP(G1804,'3-Productie normen'!A:L,VLOOKUP(K1804,'3-Productie normen'!$B$34:$C$41,2,FALSE),FALSE)))</f>
        <v>0</v>
      </c>
      <c r="P1804" s="332">
        <f t="shared" si="86"/>
        <v>0</v>
      </c>
      <c r="Q1804" s="333"/>
      <c r="S1804" s="334">
        <f t="shared" si="84"/>
        <v>9278.4</v>
      </c>
    </row>
    <row r="1805" spans="1:19" ht="14.1" customHeight="1">
      <c r="A1805" s="74">
        <v>1805</v>
      </c>
      <c r="B1805" s="300" t="s">
        <v>35</v>
      </c>
      <c r="C1805" s="300" t="s">
        <v>1381</v>
      </c>
      <c r="D1805" s="86"/>
      <c r="E1805" s="256" t="s">
        <v>1921</v>
      </c>
      <c r="F1805" s="86" t="s">
        <v>888</v>
      </c>
      <c r="G1805" s="86" t="s">
        <v>70</v>
      </c>
      <c r="H1805" s="86" t="s">
        <v>110</v>
      </c>
      <c r="I1805" s="249">
        <v>7.68</v>
      </c>
      <c r="J1805" s="331">
        <f t="shared" si="85"/>
        <v>120</v>
      </c>
      <c r="K1805" s="260">
        <v>120</v>
      </c>
      <c r="L1805" s="260"/>
      <c r="M1805" s="259" t="e">
        <f>IF(K1805="nio",0,IF(K1805&gt;0,K1805*I1805/O1805,0))*VLOOKUP(B1805,'2-Kosten per locatie'!$A$14:$C$21,3,FALSE)</f>
        <v>#DIV/0!</v>
      </c>
      <c r="N1805" s="259">
        <f>IF(L1805&gt;0,L1805*I1805/P1805,0)*VLOOKUP(B1805,'2-Kosten per locatie'!$A$14:$C$21,3,FALSE)</f>
        <v>0</v>
      </c>
      <c r="O1805" s="332">
        <f>IF(K1805="nio",0,IF(K1805&gt;0,VLOOKUP(G1805,'3-Productie normen'!A:L,VLOOKUP(K1805,'3-Productie normen'!$B$34:$C$41,2,FALSE),FALSE)))</f>
        <v>0</v>
      </c>
      <c r="P1805" s="332">
        <f t="shared" si="86"/>
        <v>0</v>
      </c>
      <c r="Q1805" s="333"/>
      <c r="S1805" s="334">
        <f t="shared" si="84"/>
        <v>921.59999999999991</v>
      </c>
    </row>
    <row r="1806" spans="1:19" ht="14.1" customHeight="1">
      <c r="A1806" s="74">
        <v>1806</v>
      </c>
      <c r="B1806" s="300" t="s">
        <v>35</v>
      </c>
      <c r="C1806" s="300" t="s">
        <v>1381</v>
      </c>
      <c r="D1806" s="86"/>
      <c r="E1806" s="256" t="s">
        <v>1922</v>
      </c>
      <c r="F1806" s="86" t="s">
        <v>1915</v>
      </c>
      <c r="G1806" s="86" t="s">
        <v>60</v>
      </c>
      <c r="H1806" s="70" t="s">
        <v>113</v>
      </c>
      <c r="I1806" s="249">
        <v>62.21</v>
      </c>
      <c r="J1806" s="331">
        <f t="shared" si="85"/>
        <v>400</v>
      </c>
      <c r="K1806" s="260">
        <v>200</v>
      </c>
      <c r="L1806" s="260">
        <v>200</v>
      </c>
      <c r="M1806" s="259" t="e">
        <f>IF(K1806="nio",0,IF(K1806&gt;0,K1806*I1806/O1806,0))*VLOOKUP(B1806,'2-Kosten per locatie'!$A$14:$C$21,3,FALSE)</f>
        <v>#DIV/0!</v>
      </c>
      <c r="N1806" s="259" t="e">
        <f>IF(L1806&gt;0,L1806*I1806/P1806,0)*VLOOKUP(B1806,'2-Kosten per locatie'!$A$14:$C$21,3,FALSE)</f>
        <v>#DIV/0!</v>
      </c>
      <c r="O1806" s="332">
        <f>IF(K1806="nio",0,IF(K1806&gt;0,VLOOKUP(G1806,'3-Productie normen'!A:L,VLOOKUP(K1806,'3-Productie normen'!$B$34:$C$41,2,FALSE),FALSE)))</f>
        <v>0</v>
      </c>
      <c r="P1806" s="332">
        <f t="shared" si="86"/>
        <v>0</v>
      </c>
      <c r="Q1806" s="333"/>
      <c r="S1806" s="334">
        <f t="shared" si="84"/>
        <v>24884</v>
      </c>
    </row>
    <row r="1807" spans="1:19" ht="14.1" customHeight="1">
      <c r="A1807" s="74">
        <v>1807</v>
      </c>
      <c r="B1807" s="300" t="s">
        <v>35</v>
      </c>
      <c r="C1807" s="300" t="s">
        <v>1381</v>
      </c>
      <c r="D1807" s="86"/>
      <c r="E1807" s="256" t="s">
        <v>1923</v>
      </c>
      <c r="F1807" s="86" t="s">
        <v>1915</v>
      </c>
      <c r="G1807" s="86" t="s">
        <v>60</v>
      </c>
      <c r="H1807" s="70" t="s">
        <v>113</v>
      </c>
      <c r="I1807" s="249">
        <v>56.85</v>
      </c>
      <c r="J1807" s="331">
        <f t="shared" si="85"/>
        <v>400</v>
      </c>
      <c r="K1807" s="260">
        <v>200</v>
      </c>
      <c r="L1807" s="260">
        <v>200</v>
      </c>
      <c r="M1807" s="259" t="e">
        <f>IF(K1807="nio",0,IF(K1807&gt;0,K1807*I1807/O1807,0))*VLOOKUP(B1807,'2-Kosten per locatie'!$A$14:$C$21,3,FALSE)</f>
        <v>#DIV/0!</v>
      </c>
      <c r="N1807" s="259" t="e">
        <f>IF(L1807&gt;0,L1807*I1807/P1807,0)*VLOOKUP(B1807,'2-Kosten per locatie'!$A$14:$C$21,3,FALSE)</f>
        <v>#DIV/0!</v>
      </c>
      <c r="O1807" s="332">
        <f>IF(K1807="nio",0,IF(K1807&gt;0,VLOOKUP(G1807,'3-Productie normen'!A:L,VLOOKUP(K1807,'3-Productie normen'!$B$34:$C$41,2,FALSE),FALSE)))</f>
        <v>0</v>
      </c>
      <c r="P1807" s="332">
        <f t="shared" si="86"/>
        <v>0</v>
      </c>
      <c r="Q1807" s="333"/>
      <c r="S1807" s="334">
        <f t="shared" si="84"/>
        <v>22740</v>
      </c>
    </row>
    <row r="1808" spans="1:19" ht="14.1" customHeight="1">
      <c r="A1808" s="74">
        <v>1808</v>
      </c>
      <c r="B1808" s="300" t="s">
        <v>35</v>
      </c>
      <c r="C1808" s="300" t="s">
        <v>1381</v>
      </c>
      <c r="D1808" s="86"/>
      <c r="E1808" s="256" t="s">
        <v>1924</v>
      </c>
      <c r="F1808" s="86" t="s">
        <v>1091</v>
      </c>
      <c r="G1808" s="86" t="s">
        <v>67</v>
      </c>
      <c r="H1808" s="70" t="s">
        <v>113</v>
      </c>
      <c r="I1808" s="249">
        <v>60.3</v>
      </c>
      <c r="J1808" s="331">
        <f t="shared" si="85"/>
        <v>120</v>
      </c>
      <c r="K1808" s="260">
        <v>120</v>
      </c>
      <c r="L1808" s="260"/>
      <c r="M1808" s="259" t="e">
        <f>IF(K1808="nio",0,IF(K1808&gt;0,K1808*I1808/O1808,0))*VLOOKUP(B1808,'2-Kosten per locatie'!$A$14:$C$21,3,FALSE)</f>
        <v>#DIV/0!</v>
      </c>
      <c r="N1808" s="259">
        <f>IF(L1808&gt;0,L1808*I1808/P1808,0)*VLOOKUP(B1808,'2-Kosten per locatie'!$A$14:$C$21,3,FALSE)</f>
        <v>0</v>
      </c>
      <c r="O1808" s="332">
        <f>IF(K1808="nio",0,IF(K1808&gt;0,VLOOKUP(G1808,'3-Productie normen'!A:L,VLOOKUP(K1808,'3-Productie normen'!$B$34:$C$41,2,FALSE),FALSE)))</f>
        <v>0</v>
      </c>
      <c r="P1808" s="332">
        <f t="shared" si="86"/>
        <v>0</v>
      </c>
      <c r="Q1808" s="333"/>
      <c r="S1808" s="334">
        <f t="shared" si="84"/>
        <v>7236</v>
      </c>
    </row>
    <row r="1809" spans="1:19" ht="14.1" customHeight="1">
      <c r="A1809" s="74">
        <v>1809</v>
      </c>
      <c r="B1809" s="300" t="s">
        <v>35</v>
      </c>
      <c r="C1809" s="300" t="s">
        <v>1381</v>
      </c>
      <c r="D1809" s="86"/>
      <c r="E1809" s="256" t="s">
        <v>1925</v>
      </c>
      <c r="F1809" s="86" t="s">
        <v>1549</v>
      </c>
      <c r="G1809" s="86" t="s">
        <v>64</v>
      </c>
      <c r="H1809" s="70" t="s">
        <v>113</v>
      </c>
      <c r="I1809" s="249">
        <v>44.67</v>
      </c>
      <c r="J1809" s="331">
        <f t="shared" si="85"/>
        <v>120</v>
      </c>
      <c r="K1809" s="260">
        <v>120</v>
      </c>
      <c r="L1809" s="260"/>
      <c r="M1809" s="259" t="e">
        <f>IF(K1809="nio",0,IF(K1809&gt;0,K1809*I1809/O1809,0))*VLOOKUP(B1809,'2-Kosten per locatie'!$A$14:$C$21,3,FALSE)</f>
        <v>#DIV/0!</v>
      </c>
      <c r="N1809" s="259">
        <f>IF(L1809&gt;0,L1809*I1809/P1809,0)*VLOOKUP(B1809,'2-Kosten per locatie'!$A$14:$C$21,3,FALSE)</f>
        <v>0</v>
      </c>
      <c r="O1809" s="332">
        <f>IF(K1809="nio",0,IF(K1809&gt;0,VLOOKUP(G1809,'3-Productie normen'!A:L,VLOOKUP(K1809,'3-Productie normen'!$B$34:$C$41,2,FALSE),FALSE)))</f>
        <v>0</v>
      </c>
      <c r="P1809" s="332">
        <f t="shared" si="86"/>
        <v>0</v>
      </c>
      <c r="Q1809" s="333"/>
      <c r="S1809" s="334">
        <f t="shared" si="84"/>
        <v>5360.4000000000005</v>
      </c>
    </row>
    <row r="1810" spans="1:19" ht="14.1" customHeight="1">
      <c r="A1810" s="74">
        <v>1810</v>
      </c>
      <c r="B1810" s="300" t="s">
        <v>35</v>
      </c>
      <c r="C1810" s="300" t="s">
        <v>1381</v>
      </c>
      <c r="D1810" s="86"/>
      <c r="E1810" s="256" t="s">
        <v>1926</v>
      </c>
      <c r="F1810" s="86" t="s">
        <v>185</v>
      </c>
      <c r="G1810" s="86" t="s">
        <v>74</v>
      </c>
      <c r="H1810" s="70" t="s">
        <v>113</v>
      </c>
      <c r="I1810" s="249">
        <v>9.35</v>
      </c>
      <c r="J1810" s="331">
        <f t="shared" si="85"/>
        <v>0</v>
      </c>
      <c r="K1810" s="260" t="s">
        <v>120</v>
      </c>
      <c r="L1810" s="260"/>
      <c r="M1810" s="259">
        <f>IF(K1810="nio",0,IF(K1810&gt;0,K1810*I1810/O1810,0))*VLOOKUP(B1810,'2-Kosten per locatie'!$A$14:$C$21,3,FALSE)</f>
        <v>0</v>
      </c>
      <c r="N1810" s="259">
        <f>IF(L1810&gt;0,L1810*I1810/P1810,0)*VLOOKUP(B1810,'2-Kosten per locatie'!$A$14:$C$21,3,FALSE)</f>
        <v>0</v>
      </c>
      <c r="O1810" s="332">
        <f>IF(K1810="nio",0,IF(K1810&gt;0,VLOOKUP(G1810,'3-Productie normen'!A:L,VLOOKUP(K1810,'3-Productie normen'!$B$34:$C$41,2,FALSE),FALSE)))</f>
        <v>0</v>
      </c>
      <c r="P1810" s="332">
        <f t="shared" si="86"/>
        <v>0</v>
      </c>
      <c r="Q1810" s="333"/>
      <c r="S1810" s="334">
        <f t="shared" si="84"/>
        <v>0</v>
      </c>
    </row>
    <row r="1811" spans="1:19" ht="14.1" customHeight="1">
      <c r="A1811" s="74">
        <v>1811</v>
      </c>
      <c r="B1811" s="300" t="s">
        <v>35</v>
      </c>
      <c r="C1811" s="300" t="s">
        <v>1381</v>
      </c>
      <c r="D1811" s="86"/>
      <c r="E1811" s="256" t="s">
        <v>1927</v>
      </c>
      <c r="F1811" s="86" t="s">
        <v>267</v>
      </c>
      <c r="G1811" s="86" t="s">
        <v>76</v>
      </c>
      <c r="H1811" s="70" t="s">
        <v>113</v>
      </c>
      <c r="I1811" s="249">
        <v>11.18</v>
      </c>
      <c r="J1811" s="331">
        <f t="shared" si="85"/>
        <v>0</v>
      </c>
      <c r="K1811" s="260" t="s">
        <v>120</v>
      </c>
      <c r="L1811" s="260"/>
      <c r="M1811" s="259">
        <f>IF(K1811="nio",0,IF(K1811&gt;0,K1811*I1811/O1811,0))*VLOOKUP(B1811,'2-Kosten per locatie'!$A$14:$C$21,3,FALSE)</f>
        <v>0</v>
      </c>
      <c r="N1811" s="259">
        <f>IF(L1811&gt;0,L1811*I1811/P1811,0)*VLOOKUP(B1811,'2-Kosten per locatie'!$A$14:$C$21,3,FALSE)</f>
        <v>0</v>
      </c>
      <c r="O1811" s="332">
        <f>IF(K1811="nio",0,IF(K1811&gt;0,VLOOKUP(G1811,'3-Productie normen'!A:L,VLOOKUP(K1811,'3-Productie normen'!$B$34:$C$41,2,FALSE),FALSE)))</f>
        <v>0</v>
      </c>
      <c r="P1811" s="332">
        <f t="shared" si="86"/>
        <v>0</v>
      </c>
      <c r="Q1811" s="333"/>
      <c r="S1811" s="334">
        <f t="shared" si="84"/>
        <v>0</v>
      </c>
    </row>
    <row r="1812" spans="1:19" ht="14.1" customHeight="1">
      <c r="A1812" s="74">
        <v>1812</v>
      </c>
      <c r="B1812" s="300" t="s">
        <v>35</v>
      </c>
      <c r="C1812" s="300" t="s">
        <v>1381</v>
      </c>
      <c r="D1812" s="86"/>
      <c r="E1812" s="256" t="s">
        <v>1928</v>
      </c>
      <c r="F1812" s="86" t="s">
        <v>112</v>
      </c>
      <c r="G1812" s="86" t="s">
        <v>58</v>
      </c>
      <c r="H1812" s="70" t="s">
        <v>113</v>
      </c>
      <c r="I1812" s="249">
        <v>14.82</v>
      </c>
      <c r="J1812" s="331">
        <f t="shared" si="85"/>
        <v>200</v>
      </c>
      <c r="K1812" s="260">
        <v>200</v>
      </c>
      <c r="L1812" s="260"/>
      <c r="M1812" s="259" t="e">
        <f>IF(K1812="nio",0,IF(K1812&gt;0,K1812*I1812/O1812,0))*VLOOKUP(B1812,'2-Kosten per locatie'!$A$14:$C$21,3,FALSE)</f>
        <v>#DIV/0!</v>
      </c>
      <c r="N1812" s="259">
        <f>IF(L1812&gt;0,L1812*I1812/P1812,0)*VLOOKUP(B1812,'2-Kosten per locatie'!$A$14:$C$21,3,FALSE)</f>
        <v>0</v>
      </c>
      <c r="O1812" s="332">
        <f>IF(K1812="nio",0,IF(K1812&gt;0,VLOOKUP(G1812,'3-Productie normen'!A:L,VLOOKUP(K1812,'3-Productie normen'!$B$34:$C$41,2,FALSE),FALSE)))</f>
        <v>0</v>
      </c>
      <c r="P1812" s="332">
        <f t="shared" si="86"/>
        <v>0</v>
      </c>
      <c r="Q1812" s="333"/>
      <c r="S1812" s="334">
        <f t="shared" si="84"/>
        <v>2964</v>
      </c>
    </row>
    <row r="1813" spans="1:19" ht="14.1" customHeight="1">
      <c r="A1813" s="74">
        <v>1813</v>
      </c>
      <c r="B1813" s="300" t="s">
        <v>35</v>
      </c>
      <c r="C1813" s="300" t="s">
        <v>1381</v>
      </c>
      <c r="D1813" s="86"/>
      <c r="E1813" s="256" t="s">
        <v>1929</v>
      </c>
      <c r="F1813" s="86" t="s">
        <v>1549</v>
      </c>
      <c r="G1813" s="86" t="s">
        <v>64</v>
      </c>
      <c r="H1813" s="70" t="s">
        <v>113</v>
      </c>
      <c r="I1813" s="249">
        <v>44.96</v>
      </c>
      <c r="J1813" s="331">
        <f t="shared" si="85"/>
        <v>120</v>
      </c>
      <c r="K1813" s="260">
        <v>120</v>
      </c>
      <c r="L1813" s="260"/>
      <c r="M1813" s="259" t="e">
        <f>IF(K1813="nio",0,IF(K1813&gt;0,K1813*I1813/O1813,0))*VLOOKUP(B1813,'2-Kosten per locatie'!$A$14:$C$21,3,FALSE)</f>
        <v>#DIV/0!</v>
      </c>
      <c r="N1813" s="259">
        <f>IF(L1813&gt;0,L1813*I1813/P1813,0)*VLOOKUP(B1813,'2-Kosten per locatie'!$A$14:$C$21,3,FALSE)</f>
        <v>0</v>
      </c>
      <c r="O1813" s="332">
        <f>IF(K1813="nio",0,IF(K1813&gt;0,VLOOKUP(G1813,'3-Productie normen'!A:L,VLOOKUP(K1813,'3-Productie normen'!$B$34:$C$41,2,FALSE),FALSE)))</f>
        <v>0</v>
      </c>
      <c r="P1813" s="332">
        <f t="shared" si="86"/>
        <v>0</v>
      </c>
      <c r="Q1813" s="333"/>
      <c r="S1813" s="334">
        <f t="shared" si="84"/>
        <v>5395.2</v>
      </c>
    </row>
    <row r="1814" spans="1:19" ht="14.1" customHeight="1">
      <c r="A1814" s="74">
        <v>1814</v>
      </c>
      <c r="B1814" s="300" t="s">
        <v>35</v>
      </c>
      <c r="C1814" s="300" t="s">
        <v>1381</v>
      </c>
      <c r="D1814" s="86"/>
      <c r="E1814" s="256" t="s">
        <v>1930</v>
      </c>
      <c r="F1814" s="86" t="s">
        <v>888</v>
      </c>
      <c r="G1814" s="86" t="s">
        <v>70</v>
      </c>
      <c r="H1814" s="86" t="s">
        <v>110</v>
      </c>
      <c r="I1814" s="249">
        <v>8.2200000000000006</v>
      </c>
      <c r="J1814" s="331">
        <f t="shared" si="85"/>
        <v>120</v>
      </c>
      <c r="K1814" s="260">
        <v>120</v>
      </c>
      <c r="L1814" s="260"/>
      <c r="M1814" s="259" t="e">
        <f>IF(K1814="nio",0,IF(K1814&gt;0,K1814*I1814/O1814,0))*VLOOKUP(B1814,'2-Kosten per locatie'!$A$14:$C$21,3,FALSE)</f>
        <v>#DIV/0!</v>
      </c>
      <c r="N1814" s="259">
        <f>IF(L1814&gt;0,L1814*I1814/P1814,0)*VLOOKUP(B1814,'2-Kosten per locatie'!$A$14:$C$21,3,FALSE)</f>
        <v>0</v>
      </c>
      <c r="O1814" s="332">
        <f>IF(K1814="nio",0,IF(K1814&gt;0,VLOOKUP(G1814,'3-Productie normen'!A:L,VLOOKUP(K1814,'3-Productie normen'!$B$34:$C$41,2,FALSE),FALSE)))</f>
        <v>0</v>
      </c>
      <c r="P1814" s="332">
        <f t="shared" si="86"/>
        <v>0</v>
      </c>
      <c r="Q1814" s="333"/>
      <c r="S1814" s="334">
        <f t="shared" si="84"/>
        <v>986.40000000000009</v>
      </c>
    </row>
    <row r="1815" spans="1:19" ht="14.1" customHeight="1">
      <c r="A1815" s="74">
        <v>1815</v>
      </c>
      <c r="B1815" s="300" t="s">
        <v>35</v>
      </c>
      <c r="C1815" s="300" t="s">
        <v>1381</v>
      </c>
      <c r="D1815" s="86"/>
      <c r="E1815" s="256" t="s">
        <v>1931</v>
      </c>
      <c r="F1815" s="86" t="s">
        <v>888</v>
      </c>
      <c r="G1815" s="86" t="s">
        <v>70</v>
      </c>
      <c r="H1815" s="86" t="s">
        <v>110</v>
      </c>
      <c r="I1815" s="249">
        <v>9.19</v>
      </c>
      <c r="J1815" s="331">
        <f t="shared" si="85"/>
        <v>120</v>
      </c>
      <c r="K1815" s="260">
        <v>120</v>
      </c>
      <c r="L1815" s="260"/>
      <c r="M1815" s="259" t="e">
        <f>IF(K1815="nio",0,IF(K1815&gt;0,K1815*I1815/O1815,0))*VLOOKUP(B1815,'2-Kosten per locatie'!$A$14:$C$21,3,FALSE)</f>
        <v>#DIV/0!</v>
      </c>
      <c r="N1815" s="259">
        <f>IF(L1815&gt;0,L1815*I1815/P1815,0)*VLOOKUP(B1815,'2-Kosten per locatie'!$A$14:$C$21,3,FALSE)</f>
        <v>0</v>
      </c>
      <c r="O1815" s="332">
        <f>IF(K1815="nio",0,IF(K1815&gt;0,VLOOKUP(G1815,'3-Productie normen'!A:L,VLOOKUP(K1815,'3-Productie normen'!$B$34:$C$41,2,FALSE),FALSE)))</f>
        <v>0</v>
      </c>
      <c r="P1815" s="332">
        <f t="shared" si="86"/>
        <v>0</v>
      </c>
      <c r="Q1815" s="333"/>
      <c r="S1815" s="334">
        <f t="shared" si="84"/>
        <v>1102.8</v>
      </c>
    </row>
    <row r="1816" spans="1:19" ht="14.1" customHeight="1">
      <c r="A1816" s="74">
        <v>1816</v>
      </c>
      <c r="B1816" s="300" t="s">
        <v>35</v>
      </c>
      <c r="C1816" s="300" t="s">
        <v>1381</v>
      </c>
      <c r="D1816" s="86"/>
      <c r="E1816" s="256" t="s">
        <v>1932</v>
      </c>
      <c r="F1816" s="86" t="s">
        <v>1549</v>
      </c>
      <c r="G1816" s="86" t="s">
        <v>64</v>
      </c>
      <c r="H1816" s="70" t="s">
        <v>113</v>
      </c>
      <c r="I1816" s="249">
        <v>45.85</v>
      </c>
      <c r="J1816" s="331">
        <f t="shared" si="85"/>
        <v>120</v>
      </c>
      <c r="K1816" s="260">
        <v>120</v>
      </c>
      <c r="L1816" s="260"/>
      <c r="M1816" s="259" t="e">
        <f>IF(K1816="nio",0,IF(K1816&gt;0,K1816*I1816/O1816,0))*VLOOKUP(B1816,'2-Kosten per locatie'!$A$14:$C$21,3,FALSE)</f>
        <v>#DIV/0!</v>
      </c>
      <c r="N1816" s="259">
        <f>IF(L1816&gt;0,L1816*I1816/P1816,0)*VLOOKUP(B1816,'2-Kosten per locatie'!$A$14:$C$21,3,FALSE)</f>
        <v>0</v>
      </c>
      <c r="O1816" s="332">
        <f>IF(K1816="nio",0,IF(K1816&gt;0,VLOOKUP(G1816,'3-Productie normen'!A:L,VLOOKUP(K1816,'3-Productie normen'!$B$34:$C$41,2,FALSE),FALSE)))</f>
        <v>0</v>
      </c>
      <c r="P1816" s="332">
        <f t="shared" si="86"/>
        <v>0</v>
      </c>
      <c r="Q1816" s="333"/>
      <c r="S1816" s="334">
        <f t="shared" si="84"/>
        <v>5502</v>
      </c>
    </row>
    <row r="1817" spans="1:19" ht="14.1" customHeight="1">
      <c r="A1817" s="74">
        <v>1817</v>
      </c>
      <c r="B1817" s="300" t="s">
        <v>35</v>
      </c>
      <c r="C1817" s="300" t="s">
        <v>1381</v>
      </c>
      <c r="D1817" s="86"/>
      <c r="E1817" s="256" t="s">
        <v>1933</v>
      </c>
      <c r="F1817" s="86" t="s">
        <v>122</v>
      </c>
      <c r="G1817" s="86" t="s">
        <v>59</v>
      </c>
      <c r="H1817" s="70" t="s">
        <v>113</v>
      </c>
      <c r="I1817" s="249">
        <v>41.32</v>
      </c>
      <c r="J1817" s="331">
        <f t="shared" si="85"/>
        <v>200</v>
      </c>
      <c r="K1817" s="260">
        <v>200</v>
      </c>
      <c r="L1817" s="260"/>
      <c r="M1817" s="259" t="e">
        <f>IF(K1817="nio",0,IF(K1817&gt;0,K1817*I1817/O1817,0))*VLOOKUP(B1817,'2-Kosten per locatie'!$A$14:$C$21,3,FALSE)</f>
        <v>#DIV/0!</v>
      </c>
      <c r="N1817" s="259">
        <f>IF(L1817&gt;0,L1817*I1817/P1817,0)*VLOOKUP(B1817,'2-Kosten per locatie'!$A$14:$C$21,3,FALSE)</f>
        <v>0</v>
      </c>
      <c r="O1817" s="332">
        <f>IF(K1817="nio",0,IF(K1817&gt;0,VLOOKUP(G1817,'3-Productie normen'!A:L,VLOOKUP(K1817,'3-Productie normen'!$B$34:$C$41,2,FALSE),FALSE)))</f>
        <v>0</v>
      </c>
      <c r="P1817" s="332">
        <f t="shared" si="86"/>
        <v>0</v>
      </c>
      <c r="Q1817" s="333"/>
      <c r="S1817" s="334">
        <f t="shared" si="84"/>
        <v>8264</v>
      </c>
    </row>
    <row r="1818" spans="1:19" ht="14.1" customHeight="1">
      <c r="A1818" s="74">
        <v>1818</v>
      </c>
      <c r="B1818" s="300" t="s">
        <v>35</v>
      </c>
      <c r="C1818" s="300" t="s">
        <v>1381</v>
      </c>
      <c r="D1818" s="86"/>
      <c r="E1818" s="256" t="s">
        <v>1934</v>
      </c>
      <c r="F1818" s="86" t="s">
        <v>267</v>
      </c>
      <c r="G1818" s="86" t="s">
        <v>76</v>
      </c>
      <c r="H1818" s="70" t="s">
        <v>113</v>
      </c>
      <c r="I1818" s="249">
        <v>20.61</v>
      </c>
      <c r="J1818" s="331">
        <f t="shared" si="85"/>
        <v>0</v>
      </c>
      <c r="K1818" s="260" t="s">
        <v>120</v>
      </c>
      <c r="L1818" s="260"/>
      <c r="M1818" s="259">
        <f>IF(K1818="nio",0,IF(K1818&gt;0,K1818*I1818/O1818,0))*VLOOKUP(B1818,'2-Kosten per locatie'!$A$14:$C$21,3,FALSE)</f>
        <v>0</v>
      </c>
      <c r="N1818" s="259">
        <f>IF(L1818&gt;0,L1818*I1818/P1818,0)*VLOOKUP(B1818,'2-Kosten per locatie'!$A$14:$C$21,3,FALSE)</f>
        <v>0</v>
      </c>
      <c r="O1818" s="332">
        <f>IF(K1818="nio",0,IF(K1818&gt;0,VLOOKUP(G1818,'3-Productie normen'!A:L,VLOOKUP(K1818,'3-Productie normen'!$B$34:$C$41,2,FALSE),FALSE)))</f>
        <v>0</v>
      </c>
      <c r="P1818" s="332">
        <f t="shared" si="86"/>
        <v>0</v>
      </c>
      <c r="Q1818" s="333"/>
      <c r="S1818" s="334">
        <f t="shared" si="84"/>
        <v>0</v>
      </c>
    </row>
    <row r="1819" spans="1:19" ht="14.1" customHeight="1">
      <c r="A1819" s="74">
        <v>1819</v>
      </c>
      <c r="B1819" s="300" t="s">
        <v>35</v>
      </c>
      <c r="C1819" s="300" t="s">
        <v>1381</v>
      </c>
      <c r="D1819" s="86"/>
      <c r="E1819" s="256" t="s">
        <v>1935</v>
      </c>
      <c r="F1819" s="86" t="s">
        <v>1549</v>
      </c>
      <c r="G1819" s="86" t="s">
        <v>64</v>
      </c>
      <c r="H1819" s="70" t="s">
        <v>113</v>
      </c>
      <c r="I1819" s="249">
        <v>43.89</v>
      </c>
      <c r="J1819" s="331">
        <f t="shared" si="85"/>
        <v>120</v>
      </c>
      <c r="K1819" s="260">
        <v>120</v>
      </c>
      <c r="L1819" s="260"/>
      <c r="M1819" s="259" t="e">
        <f>IF(K1819="nio",0,IF(K1819&gt;0,K1819*I1819/O1819,0))*VLOOKUP(B1819,'2-Kosten per locatie'!$A$14:$C$21,3,FALSE)</f>
        <v>#DIV/0!</v>
      </c>
      <c r="N1819" s="259">
        <f>IF(L1819&gt;0,L1819*I1819/P1819,0)*VLOOKUP(B1819,'2-Kosten per locatie'!$A$14:$C$21,3,FALSE)</f>
        <v>0</v>
      </c>
      <c r="O1819" s="332">
        <f>IF(K1819="nio",0,IF(K1819&gt;0,VLOOKUP(G1819,'3-Productie normen'!A:L,VLOOKUP(K1819,'3-Productie normen'!$B$34:$C$41,2,FALSE),FALSE)))</f>
        <v>0</v>
      </c>
      <c r="P1819" s="332">
        <f t="shared" si="86"/>
        <v>0</v>
      </c>
      <c r="Q1819" s="333"/>
      <c r="S1819" s="334">
        <f t="shared" si="84"/>
        <v>5266.8</v>
      </c>
    </row>
    <row r="1820" spans="1:19" ht="14.1" customHeight="1">
      <c r="A1820" s="74">
        <v>1820</v>
      </c>
      <c r="B1820" s="300" t="s">
        <v>35</v>
      </c>
      <c r="C1820" s="300" t="s">
        <v>1381</v>
      </c>
      <c r="D1820" s="86"/>
      <c r="E1820" s="256" t="s">
        <v>1936</v>
      </c>
      <c r="F1820" s="86" t="s">
        <v>1418</v>
      </c>
      <c r="G1820" s="86" t="s">
        <v>61</v>
      </c>
      <c r="H1820" s="86" t="s">
        <v>145</v>
      </c>
      <c r="I1820" s="249">
        <v>17.850000000000001</v>
      </c>
      <c r="J1820" s="331">
        <f t="shared" si="85"/>
        <v>400</v>
      </c>
      <c r="K1820" s="260">
        <v>200</v>
      </c>
      <c r="L1820" s="260">
        <v>200</v>
      </c>
      <c r="M1820" s="259" t="e">
        <f>IF(K1820="nio",0,IF(K1820&gt;0,K1820*I1820/O1820,0))*VLOOKUP(B1820,'2-Kosten per locatie'!$A$14:$C$21,3,FALSE)</f>
        <v>#DIV/0!</v>
      </c>
      <c r="N1820" s="259" t="e">
        <f>IF(L1820&gt;0,L1820*I1820/P1820,0)*VLOOKUP(B1820,'2-Kosten per locatie'!$A$14:$C$21,3,FALSE)</f>
        <v>#DIV/0!</v>
      </c>
      <c r="O1820" s="332">
        <f>IF(K1820="nio",0,IF(K1820&gt;0,VLOOKUP(G1820,'3-Productie normen'!A:L,VLOOKUP(K1820,'3-Productie normen'!$B$34:$C$41,2,FALSE),FALSE)))</f>
        <v>0</v>
      </c>
      <c r="P1820" s="332">
        <f t="shared" si="86"/>
        <v>0</v>
      </c>
      <c r="Q1820" s="333"/>
      <c r="S1820" s="334">
        <f t="shared" si="84"/>
        <v>7140.0000000000009</v>
      </c>
    </row>
    <row r="1821" spans="1:19" ht="14.1" customHeight="1">
      <c r="A1821" s="74">
        <v>1821</v>
      </c>
      <c r="B1821" s="300" t="s">
        <v>35</v>
      </c>
      <c r="C1821" s="300" t="s">
        <v>1381</v>
      </c>
      <c r="D1821" s="86"/>
      <c r="E1821" s="256" t="s">
        <v>1937</v>
      </c>
      <c r="F1821" s="86" t="s">
        <v>1500</v>
      </c>
      <c r="G1821" s="86" t="s">
        <v>74</v>
      </c>
      <c r="H1821" s="70" t="s">
        <v>113</v>
      </c>
      <c r="I1821" s="249">
        <v>1.55</v>
      </c>
      <c r="J1821" s="331">
        <f t="shared" si="85"/>
        <v>0</v>
      </c>
      <c r="K1821" s="260" t="s">
        <v>120</v>
      </c>
      <c r="L1821" s="260"/>
      <c r="M1821" s="259">
        <f>IF(K1821="nio",0,IF(K1821&gt;0,K1821*I1821/O1821,0))*VLOOKUP(B1821,'2-Kosten per locatie'!$A$14:$C$21,3,FALSE)</f>
        <v>0</v>
      </c>
      <c r="N1821" s="259">
        <f>IF(L1821&gt;0,L1821*I1821/P1821,0)*VLOOKUP(B1821,'2-Kosten per locatie'!$A$14:$C$21,3,FALSE)</f>
        <v>0</v>
      </c>
      <c r="O1821" s="332">
        <f>IF(K1821="nio",0,IF(K1821&gt;0,VLOOKUP(G1821,'3-Productie normen'!A:L,VLOOKUP(K1821,'3-Productie normen'!$B$34:$C$41,2,FALSE),FALSE)))</f>
        <v>0</v>
      </c>
      <c r="P1821" s="332">
        <f t="shared" si="86"/>
        <v>0</v>
      </c>
      <c r="Q1821" s="333"/>
      <c r="S1821" s="334">
        <f t="shared" si="84"/>
        <v>0</v>
      </c>
    </row>
    <row r="1822" spans="1:19" ht="14.1" customHeight="1">
      <c r="A1822" s="74">
        <v>1822</v>
      </c>
      <c r="B1822" s="300" t="s">
        <v>35</v>
      </c>
      <c r="C1822" s="300" t="s">
        <v>1381</v>
      </c>
      <c r="D1822" s="86"/>
      <c r="E1822" s="256" t="s">
        <v>1938</v>
      </c>
      <c r="F1822" s="86" t="s">
        <v>112</v>
      </c>
      <c r="G1822" s="86" t="s">
        <v>58</v>
      </c>
      <c r="H1822" s="70" t="s">
        <v>113</v>
      </c>
      <c r="I1822" s="249">
        <v>15.39</v>
      </c>
      <c r="J1822" s="331">
        <f t="shared" si="85"/>
        <v>200</v>
      </c>
      <c r="K1822" s="260">
        <v>200</v>
      </c>
      <c r="L1822" s="260"/>
      <c r="M1822" s="259" t="e">
        <f>IF(K1822="nio",0,IF(K1822&gt;0,K1822*I1822/O1822,0))*VLOOKUP(B1822,'2-Kosten per locatie'!$A$14:$C$21,3,FALSE)</f>
        <v>#DIV/0!</v>
      </c>
      <c r="N1822" s="259">
        <f>IF(L1822&gt;0,L1822*I1822/P1822,0)*VLOOKUP(B1822,'2-Kosten per locatie'!$A$14:$C$21,3,FALSE)</f>
        <v>0</v>
      </c>
      <c r="O1822" s="332">
        <f>IF(K1822="nio",0,IF(K1822&gt;0,VLOOKUP(G1822,'3-Productie normen'!A:L,VLOOKUP(K1822,'3-Productie normen'!$B$34:$C$41,2,FALSE),FALSE)))</f>
        <v>0</v>
      </c>
      <c r="P1822" s="332">
        <f t="shared" si="86"/>
        <v>0</v>
      </c>
      <c r="Q1822" s="333"/>
      <c r="S1822" s="334">
        <f t="shared" si="84"/>
        <v>3078</v>
      </c>
    </row>
    <row r="1823" spans="1:19" ht="14.1" customHeight="1">
      <c r="A1823" s="74">
        <v>1823</v>
      </c>
      <c r="B1823" s="300" t="s">
        <v>35</v>
      </c>
      <c r="C1823" s="300" t="s">
        <v>1381</v>
      </c>
      <c r="D1823" s="86"/>
      <c r="E1823" s="256" t="s">
        <v>1939</v>
      </c>
      <c r="F1823" s="86" t="s">
        <v>1418</v>
      </c>
      <c r="G1823" s="86" t="s">
        <v>61</v>
      </c>
      <c r="H1823" s="86" t="s">
        <v>145</v>
      </c>
      <c r="I1823" s="249">
        <v>17.850000000000001</v>
      </c>
      <c r="J1823" s="331">
        <f t="shared" si="85"/>
        <v>400</v>
      </c>
      <c r="K1823" s="260">
        <v>200</v>
      </c>
      <c r="L1823" s="260">
        <v>200</v>
      </c>
      <c r="M1823" s="259" t="e">
        <f>IF(K1823="nio",0,IF(K1823&gt;0,K1823*I1823/O1823,0))*VLOOKUP(B1823,'2-Kosten per locatie'!$A$14:$C$21,3,FALSE)</f>
        <v>#DIV/0!</v>
      </c>
      <c r="N1823" s="259" t="e">
        <f>IF(L1823&gt;0,L1823*I1823/P1823,0)*VLOOKUP(B1823,'2-Kosten per locatie'!$A$14:$C$21,3,FALSE)</f>
        <v>#DIV/0!</v>
      </c>
      <c r="O1823" s="332">
        <f>IF(K1823="nio",0,IF(K1823&gt;0,VLOOKUP(G1823,'3-Productie normen'!A:L,VLOOKUP(K1823,'3-Productie normen'!$B$34:$C$41,2,FALSE),FALSE)))</f>
        <v>0</v>
      </c>
      <c r="P1823" s="332">
        <f t="shared" si="86"/>
        <v>0</v>
      </c>
      <c r="Q1823" s="333"/>
      <c r="S1823" s="334">
        <f t="shared" si="84"/>
        <v>7140.0000000000009</v>
      </c>
    </row>
    <row r="1824" spans="1:19" ht="14.1" customHeight="1">
      <c r="A1824" s="74">
        <v>1824</v>
      </c>
      <c r="B1824" s="300" t="s">
        <v>35</v>
      </c>
      <c r="C1824" s="300" t="s">
        <v>1381</v>
      </c>
      <c r="D1824" s="86"/>
      <c r="E1824" s="256" t="s">
        <v>1940</v>
      </c>
      <c r="F1824" s="86" t="s">
        <v>1500</v>
      </c>
      <c r="G1824" s="86" t="s">
        <v>74</v>
      </c>
      <c r="H1824" s="70" t="s">
        <v>113</v>
      </c>
      <c r="I1824" s="249">
        <v>1.55</v>
      </c>
      <c r="J1824" s="331">
        <f t="shared" si="85"/>
        <v>0</v>
      </c>
      <c r="K1824" s="260" t="s">
        <v>120</v>
      </c>
      <c r="L1824" s="260"/>
      <c r="M1824" s="259">
        <f>IF(K1824="nio",0,IF(K1824&gt;0,K1824*I1824/O1824,0))*VLOOKUP(B1824,'2-Kosten per locatie'!$A$14:$C$21,3,FALSE)</f>
        <v>0</v>
      </c>
      <c r="N1824" s="259">
        <f>IF(L1824&gt;0,L1824*I1824/P1824,0)*VLOOKUP(B1824,'2-Kosten per locatie'!$A$14:$C$21,3,FALSE)</f>
        <v>0</v>
      </c>
      <c r="O1824" s="332">
        <f>IF(K1824="nio",0,IF(K1824&gt;0,VLOOKUP(G1824,'3-Productie normen'!A:L,VLOOKUP(K1824,'3-Productie normen'!$B$34:$C$41,2,FALSE),FALSE)))</f>
        <v>0</v>
      </c>
      <c r="P1824" s="332">
        <f t="shared" si="86"/>
        <v>0</v>
      </c>
      <c r="Q1824" s="333"/>
      <c r="S1824" s="334">
        <f t="shared" si="84"/>
        <v>0</v>
      </c>
    </row>
    <row r="1825" spans="1:19" ht="14.1" customHeight="1">
      <c r="A1825" s="74">
        <v>1825</v>
      </c>
      <c r="B1825" s="300" t="s">
        <v>35</v>
      </c>
      <c r="C1825" s="300" t="s">
        <v>1381</v>
      </c>
      <c r="D1825" s="86"/>
      <c r="E1825" s="256" t="s">
        <v>1941</v>
      </c>
      <c r="F1825" s="86" t="s">
        <v>112</v>
      </c>
      <c r="G1825" s="86" t="s">
        <v>58</v>
      </c>
      <c r="H1825" s="70" t="s">
        <v>113</v>
      </c>
      <c r="I1825" s="249">
        <v>15.39</v>
      </c>
      <c r="J1825" s="331">
        <f t="shared" si="85"/>
        <v>200</v>
      </c>
      <c r="K1825" s="260">
        <v>200</v>
      </c>
      <c r="L1825" s="260"/>
      <c r="M1825" s="259" t="e">
        <f>IF(K1825="nio",0,IF(K1825&gt;0,K1825*I1825/O1825,0))*VLOOKUP(B1825,'2-Kosten per locatie'!$A$14:$C$21,3,FALSE)</f>
        <v>#DIV/0!</v>
      </c>
      <c r="N1825" s="259">
        <f>IF(L1825&gt;0,L1825*I1825/P1825,0)*VLOOKUP(B1825,'2-Kosten per locatie'!$A$14:$C$21,3,FALSE)</f>
        <v>0</v>
      </c>
      <c r="O1825" s="332">
        <f>IF(K1825="nio",0,IF(K1825&gt;0,VLOOKUP(G1825,'3-Productie normen'!A:L,VLOOKUP(K1825,'3-Productie normen'!$B$34:$C$41,2,FALSE),FALSE)))</f>
        <v>0</v>
      </c>
      <c r="P1825" s="332">
        <f t="shared" si="86"/>
        <v>0</v>
      </c>
      <c r="Q1825" s="333"/>
      <c r="S1825" s="334">
        <f t="shared" si="84"/>
        <v>3078</v>
      </c>
    </row>
    <row r="1826" spans="1:19" ht="14.1" customHeight="1">
      <c r="A1826" s="74">
        <v>1826</v>
      </c>
      <c r="B1826" s="300" t="s">
        <v>35</v>
      </c>
      <c r="C1826" s="300" t="s">
        <v>1381</v>
      </c>
      <c r="D1826" s="86"/>
      <c r="E1826" s="256" t="s">
        <v>1942</v>
      </c>
      <c r="F1826" s="86" t="s">
        <v>122</v>
      </c>
      <c r="G1826" s="86" t="s">
        <v>59</v>
      </c>
      <c r="H1826" s="70" t="s">
        <v>113</v>
      </c>
      <c r="I1826" s="249">
        <v>82.16</v>
      </c>
      <c r="J1826" s="331">
        <f t="shared" si="85"/>
        <v>200</v>
      </c>
      <c r="K1826" s="260">
        <v>200</v>
      </c>
      <c r="L1826" s="260"/>
      <c r="M1826" s="259" t="e">
        <f>IF(K1826="nio",0,IF(K1826&gt;0,K1826*I1826/O1826,0))*VLOOKUP(B1826,'2-Kosten per locatie'!$A$14:$C$21,3,FALSE)</f>
        <v>#DIV/0!</v>
      </c>
      <c r="N1826" s="259">
        <f>IF(L1826&gt;0,L1826*I1826/P1826,0)*VLOOKUP(B1826,'2-Kosten per locatie'!$A$14:$C$21,3,FALSE)</f>
        <v>0</v>
      </c>
      <c r="O1826" s="332">
        <f>IF(K1826="nio",0,IF(K1826&gt;0,VLOOKUP(G1826,'3-Productie normen'!A:L,VLOOKUP(K1826,'3-Productie normen'!$B$34:$C$41,2,FALSE),FALSE)))</f>
        <v>0</v>
      </c>
      <c r="P1826" s="332">
        <f t="shared" si="86"/>
        <v>0</v>
      </c>
      <c r="Q1826" s="333"/>
      <c r="S1826" s="334">
        <f t="shared" si="84"/>
        <v>16432</v>
      </c>
    </row>
    <row r="1827" spans="1:19" ht="14.1" customHeight="1">
      <c r="A1827" s="74">
        <v>1827</v>
      </c>
      <c r="B1827" s="300" t="s">
        <v>35</v>
      </c>
      <c r="C1827" s="300" t="s">
        <v>1381</v>
      </c>
      <c r="D1827" s="86"/>
      <c r="E1827" s="256" t="s">
        <v>1943</v>
      </c>
      <c r="F1827" s="86" t="s">
        <v>267</v>
      </c>
      <c r="G1827" s="86" t="s">
        <v>76</v>
      </c>
      <c r="H1827" s="70" t="s">
        <v>113</v>
      </c>
      <c r="I1827" s="249">
        <v>19.989999999999998</v>
      </c>
      <c r="J1827" s="331">
        <f t="shared" si="85"/>
        <v>0</v>
      </c>
      <c r="K1827" s="260" t="s">
        <v>120</v>
      </c>
      <c r="L1827" s="260"/>
      <c r="M1827" s="259">
        <f>IF(K1827="nio",0,IF(K1827&gt;0,K1827*I1827/O1827,0))*VLOOKUP(B1827,'2-Kosten per locatie'!$A$14:$C$21,3,FALSE)</f>
        <v>0</v>
      </c>
      <c r="N1827" s="259">
        <f>IF(L1827&gt;0,L1827*I1827/P1827,0)*VLOOKUP(B1827,'2-Kosten per locatie'!$A$14:$C$21,3,FALSE)</f>
        <v>0</v>
      </c>
      <c r="O1827" s="332">
        <f>IF(K1827="nio",0,IF(K1827&gt;0,VLOOKUP(G1827,'3-Productie normen'!A:L,VLOOKUP(K1827,'3-Productie normen'!$B$34:$C$41,2,FALSE),FALSE)))</f>
        <v>0</v>
      </c>
      <c r="P1827" s="332">
        <f t="shared" si="86"/>
        <v>0</v>
      </c>
      <c r="Q1827" s="333"/>
      <c r="S1827" s="334">
        <f t="shared" si="84"/>
        <v>0</v>
      </c>
    </row>
    <row r="1828" spans="1:19" ht="14.1" customHeight="1">
      <c r="A1828" s="74">
        <v>1828</v>
      </c>
      <c r="B1828" s="300" t="s">
        <v>35</v>
      </c>
      <c r="C1828" s="300" t="s">
        <v>1381</v>
      </c>
      <c r="D1828" s="86"/>
      <c r="E1828" s="256" t="s">
        <v>1944</v>
      </c>
      <c r="F1828" s="86" t="s">
        <v>1549</v>
      </c>
      <c r="G1828" s="86" t="s">
        <v>65</v>
      </c>
      <c r="H1828" s="70" t="s">
        <v>113</v>
      </c>
      <c r="I1828" s="249">
        <v>77.25</v>
      </c>
      <c r="J1828" s="331">
        <f t="shared" si="85"/>
        <v>120</v>
      </c>
      <c r="K1828" s="260">
        <v>120</v>
      </c>
      <c r="L1828" s="260"/>
      <c r="M1828" s="259" t="e">
        <f>IF(K1828="nio",0,IF(K1828&gt;0,K1828*I1828/O1828,0))*VLOOKUP(B1828,'2-Kosten per locatie'!$A$14:$C$21,3,FALSE)</f>
        <v>#DIV/0!</v>
      </c>
      <c r="N1828" s="259">
        <f>IF(L1828&gt;0,L1828*I1828/P1828,0)*VLOOKUP(B1828,'2-Kosten per locatie'!$A$14:$C$21,3,FALSE)</f>
        <v>0</v>
      </c>
      <c r="O1828" s="332">
        <f>IF(K1828="nio",0,IF(K1828&gt;0,VLOOKUP(G1828,'3-Productie normen'!A:L,VLOOKUP(K1828,'3-Productie normen'!$B$34:$C$41,2,FALSE),FALSE)))</f>
        <v>0</v>
      </c>
      <c r="P1828" s="332">
        <f t="shared" si="86"/>
        <v>0</v>
      </c>
      <c r="Q1828" s="333"/>
      <c r="S1828" s="334">
        <f t="shared" si="84"/>
        <v>9270</v>
      </c>
    </row>
    <row r="1829" spans="1:19" ht="14.1" customHeight="1">
      <c r="A1829" s="74">
        <v>1829</v>
      </c>
      <c r="B1829" s="300" t="s">
        <v>35</v>
      </c>
      <c r="C1829" s="300" t="s">
        <v>1381</v>
      </c>
      <c r="D1829" s="86"/>
      <c r="E1829" s="256" t="s">
        <v>1945</v>
      </c>
      <c r="F1829" s="86" t="s">
        <v>126</v>
      </c>
      <c r="G1829" s="86" t="s">
        <v>69</v>
      </c>
      <c r="H1829" s="86" t="s">
        <v>110</v>
      </c>
      <c r="I1829" s="249">
        <v>17.71</v>
      </c>
      <c r="J1829" s="331">
        <f t="shared" si="85"/>
        <v>200</v>
      </c>
      <c r="K1829" s="260">
        <v>200</v>
      </c>
      <c r="L1829" s="260"/>
      <c r="M1829" s="259" t="e">
        <f>IF(K1829="nio",0,IF(K1829&gt;0,K1829*I1829/O1829,0))*VLOOKUP(B1829,'2-Kosten per locatie'!$A$14:$C$21,3,FALSE)</f>
        <v>#DIV/0!</v>
      </c>
      <c r="N1829" s="259">
        <f>IF(L1829&gt;0,L1829*I1829/P1829,0)*VLOOKUP(B1829,'2-Kosten per locatie'!$A$14:$C$21,3,FALSE)</f>
        <v>0</v>
      </c>
      <c r="O1829" s="332">
        <f>IF(K1829="nio",0,IF(K1829&gt;0,VLOOKUP(G1829,'3-Productie normen'!A:L,VLOOKUP(K1829,'3-Productie normen'!$B$34:$C$41,2,FALSE),FALSE)))</f>
        <v>0</v>
      </c>
      <c r="P1829" s="332">
        <f t="shared" si="86"/>
        <v>0</v>
      </c>
      <c r="Q1829" s="333"/>
      <c r="S1829" s="334">
        <f t="shared" si="84"/>
        <v>3542</v>
      </c>
    </row>
    <row r="1830" spans="1:19" ht="14.1" customHeight="1">
      <c r="A1830" s="74">
        <v>1830</v>
      </c>
      <c r="B1830" s="300" t="s">
        <v>35</v>
      </c>
      <c r="C1830" s="300" t="s">
        <v>1381</v>
      </c>
      <c r="D1830" s="86"/>
      <c r="E1830" s="256" t="s">
        <v>1946</v>
      </c>
      <c r="F1830" s="86" t="s">
        <v>888</v>
      </c>
      <c r="G1830" s="86" t="s">
        <v>70</v>
      </c>
      <c r="H1830" s="86" t="s">
        <v>110</v>
      </c>
      <c r="I1830" s="249">
        <v>18.09</v>
      </c>
      <c r="J1830" s="331">
        <f t="shared" si="85"/>
        <v>120</v>
      </c>
      <c r="K1830" s="260">
        <v>120</v>
      </c>
      <c r="L1830" s="260"/>
      <c r="M1830" s="259" t="e">
        <f>IF(K1830="nio",0,IF(K1830&gt;0,K1830*I1830/O1830,0))*VLOOKUP(B1830,'2-Kosten per locatie'!$A$14:$C$21,3,FALSE)</f>
        <v>#DIV/0!</v>
      </c>
      <c r="N1830" s="259">
        <f>IF(L1830&gt;0,L1830*I1830/P1830,0)*VLOOKUP(B1830,'2-Kosten per locatie'!$A$14:$C$21,3,FALSE)</f>
        <v>0</v>
      </c>
      <c r="O1830" s="332">
        <f>IF(K1830="nio",0,IF(K1830&gt;0,VLOOKUP(G1830,'3-Productie normen'!A:L,VLOOKUP(K1830,'3-Productie normen'!$B$34:$C$41,2,FALSE),FALSE)))</f>
        <v>0</v>
      </c>
      <c r="P1830" s="332">
        <f t="shared" si="86"/>
        <v>0</v>
      </c>
      <c r="Q1830" s="333"/>
      <c r="S1830" s="334">
        <f t="shared" ref="S1830:S1893" si="87">J1830*I1830</f>
        <v>2170.8000000000002</v>
      </c>
    </row>
    <row r="1831" spans="1:19" ht="14.1" customHeight="1">
      <c r="A1831" s="74">
        <v>1831</v>
      </c>
      <c r="B1831" s="300" t="s">
        <v>35</v>
      </c>
      <c r="C1831" s="300" t="s">
        <v>1381</v>
      </c>
      <c r="D1831" s="86"/>
      <c r="E1831" s="256" t="s">
        <v>1947</v>
      </c>
      <c r="F1831" s="86" t="s">
        <v>460</v>
      </c>
      <c r="G1831" s="86" t="s">
        <v>74</v>
      </c>
      <c r="H1831" s="70" t="s">
        <v>113</v>
      </c>
      <c r="I1831" s="249">
        <v>15.16</v>
      </c>
      <c r="J1831" s="331">
        <f t="shared" si="85"/>
        <v>0</v>
      </c>
      <c r="K1831" s="260" t="s">
        <v>120</v>
      </c>
      <c r="L1831" s="260"/>
      <c r="M1831" s="259">
        <f>IF(K1831="nio",0,IF(K1831&gt;0,K1831*I1831/O1831,0))*VLOOKUP(B1831,'2-Kosten per locatie'!$A$14:$C$21,3,FALSE)</f>
        <v>0</v>
      </c>
      <c r="N1831" s="259">
        <f>IF(L1831&gt;0,L1831*I1831/P1831,0)*VLOOKUP(B1831,'2-Kosten per locatie'!$A$14:$C$21,3,FALSE)</f>
        <v>0</v>
      </c>
      <c r="O1831" s="332">
        <f>IF(K1831="nio",0,IF(K1831&gt;0,VLOOKUP(G1831,'3-Productie normen'!A:L,VLOOKUP(K1831,'3-Productie normen'!$B$34:$C$41,2,FALSE),FALSE)))</f>
        <v>0</v>
      </c>
      <c r="P1831" s="332">
        <f t="shared" si="86"/>
        <v>0</v>
      </c>
      <c r="Q1831" s="333"/>
      <c r="S1831" s="334">
        <f t="shared" si="87"/>
        <v>0</v>
      </c>
    </row>
    <row r="1832" spans="1:19" ht="14.1" customHeight="1">
      <c r="A1832" s="74">
        <v>1832</v>
      </c>
      <c r="B1832" s="300" t="s">
        <v>35</v>
      </c>
      <c r="C1832" s="300" t="s">
        <v>1381</v>
      </c>
      <c r="D1832" s="86"/>
      <c r="E1832" s="256" t="s">
        <v>1948</v>
      </c>
      <c r="F1832" s="86" t="s">
        <v>122</v>
      </c>
      <c r="G1832" s="86" t="s">
        <v>59</v>
      </c>
      <c r="H1832" s="70" t="s">
        <v>113</v>
      </c>
      <c r="I1832" s="249">
        <v>194.87</v>
      </c>
      <c r="J1832" s="331">
        <f t="shared" si="85"/>
        <v>200</v>
      </c>
      <c r="K1832" s="260">
        <v>200</v>
      </c>
      <c r="L1832" s="260"/>
      <c r="M1832" s="259" t="e">
        <f>IF(K1832="nio",0,IF(K1832&gt;0,K1832*I1832/O1832,0))*VLOOKUP(B1832,'2-Kosten per locatie'!$A$14:$C$21,3,FALSE)</f>
        <v>#DIV/0!</v>
      </c>
      <c r="N1832" s="259">
        <f>IF(L1832&gt;0,L1832*I1832/P1832,0)*VLOOKUP(B1832,'2-Kosten per locatie'!$A$14:$C$21,3,FALSE)</f>
        <v>0</v>
      </c>
      <c r="O1832" s="332">
        <f>IF(K1832="nio",0,IF(K1832&gt;0,VLOOKUP(G1832,'3-Productie normen'!A:L,VLOOKUP(K1832,'3-Productie normen'!$B$34:$C$41,2,FALSE),FALSE)))</f>
        <v>0</v>
      </c>
      <c r="P1832" s="332">
        <f t="shared" si="86"/>
        <v>0</v>
      </c>
      <c r="Q1832" s="333"/>
      <c r="S1832" s="334">
        <f t="shared" si="87"/>
        <v>38974</v>
      </c>
    </row>
    <row r="1833" spans="1:19" ht="14.1" customHeight="1">
      <c r="A1833" s="74">
        <v>1833</v>
      </c>
      <c r="B1833" s="300" t="s">
        <v>35</v>
      </c>
      <c r="C1833" s="300" t="s">
        <v>1381</v>
      </c>
      <c r="D1833" s="86"/>
      <c r="E1833" s="256" t="s">
        <v>1949</v>
      </c>
      <c r="F1833" s="86" t="s">
        <v>112</v>
      </c>
      <c r="G1833" s="86" t="s">
        <v>58</v>
      </c>
      <c r="H1833" s="70" t="s">
        <v>113</v>
      </c>
      <c r="I1833" s="249">
        <v>14.82</v>
      </c>
      <c r="J1833" s="331">
        <f t="shared" si="85"/>
        <v>200</v>
      </c>
      <c r="K1833" s="260">
        <v>200</v>
      </c>
      <c r="L1833" s="260"/>
      <c r="M1833" s="259" t="e">
        <f>IF(K1833="nio",0,IF(K1833&gt;0,K1833*I1833/O1833,0))*VLOOKUP(B1833,'2-Kosten per locatie'!$A$14:$C$21,3,FALSE)</f>
        <v>#DIV/0!</v>
      </c>
      <c r="N1833" s="259">
        <f>IF(L1833&gt;0,L1833*I1833/P1833,0)*VLOOKUP(B1833,'2-Kosten per locatie'!$A$14:$C$21,3,FALSE)</f>
        <v>0</v>
      </c>
      <c r="O1833" s="332">
        <f>IF(K1833="nio",0,IF(K1833&gt;0,VLOOKUP(G1833,'3-Productie normen'!A:L,VLOOKUP(K1833,'3-Productie normen'!$B$34:$C$41,2,FALSE),FALSE)))</f>
        <v>0</v>
      </c>
      <c r="P1833" s="332">
        <f t="shared" si="86"/>
        <v>0</v>
      </c>
      <c r="Q1833" s="333"/>
      <c r="S1833" s="334">
        <f t="shared" si="87"/>
        <v>2964</v>
      </c>
    </row>
    <row r="1834" spans="1:19" ht="14.1" customHeight="1">
      <c r="A1834" s="74">
        <v>1834</v>
      </c>
      <c r="B1834" s="300" t="s">
        <v>35</v>
      </c>
      <c r="C1834" s="300" t="s">
        <v>1381</v>
      </c>
      <c r="D1834" s="86"/>
      <c r="E1834" s="256" t="s">
        <v>1950</v>
      </c>
      <c r="F1834" s="86" t="s">
        <v>1460</v>
      </c>
      <c r="G1834" s="86" t="s">
        <v>74</v>
      </c>
      <c r="H1834" s="70" t="s">
        <v>113</v>
      </c>
      <c r="I1834" s="249">
        <v>17.25</v>
      </c>
      <c r="J1834" s="331">
        <f t="shared" si="85"/>
        <v>0</v>
      </c>
      <c r="K1834" s="260" t="s">
        <v>120</v>
      </c>
      <c r="L1834" s="260"/>
      <c r="M1834" s="259">
        <f>IF(K1834="nio",0,IF(K1834&gt;0,K1834*I1834/O1834,0))*VLOOKUP(B1834,'2-Kosten per locatie'!$A$14:$C$21,3,FALSE)</f>
        <v>0</v>
      </c>
      <c r="N1834" s="259">
        <f>IF(L1834&gt;0,L1834*I1834/P1834,0)*VLOOKUP(B1834,'2-Kosten per locatie'!$A$14:$C$21,3,FALSE)</f>
        <v>0</v>
      </c>
      <c r="O1834" s="332">
        <f>IF(K1834="nio",0,IF(K1834&gt;0,VLOOKUP(G1834,'3-Productie normen'!A:L,VLOOKUP(K1834,'3-Productie normen'!$B$34:$C$41,2,FALSE),FALSE)))</f>
        <v>0</v>
      </c>
      <c r="P1834" s="332">
        <f t="shared" si="86"/>
        <v>0</v>
      </c>
      <c r="Q1834" s="333"/>
      <c r="S1834" s="334">
        <f t="shared" si="87"/>
        <v>0</v>
      </c>
    </row>
    <row r="1835" spans="1:19" ht="14.1" customHeight="1">
      <c r="A1835" s="74">
        <v>1835</v>
      </c>
      <c r="B1835" s="300" t="s">
        <v>35</v>
      </c>
      <c r="C1835" s="300" t="s">
        <v>1381</v>
      </c>
      <c r="D1835" s="86"/>
      <c r="E1835" s="256" t="s">
        <v>1951</v>
      </c>
      <c r="F1835" s="86" t="s">
        <v>267</v>
      </c>
      <c r="G1835" s="86" t="s">
        <v>76</v>
      </c>
      <c r="H1835" s="70" t="s">
        <v>113</v>
      </c>
      <c r="I1835" s="249">
        <v>11.18</v>
      </c>
      <c r="J1835" s="331">
        <f t="shared" si="85"/>
        <v>0</v>
      </c>
      <c r="K1835" s="260" t="s">
        <v>120</v>
      </c>
      <c r="L1835" s="260"/>
      <c r="M1835" s="259">
        <f>IF(K1835="nio",0,IF(K1835&gt;0,K1835*I1835/O1835,0))*VLOOKUP(B1835,'2-Kosten per locatie'!$A$14:$C$21,3,FALSE)</f>
        <v>0</v>
      </c>
      <c r="N1835" s="259">
        <f>IF(L1835&gt;0,L1835*I1835/P1835,0)*VLOOKUP(B1835,'2-Kosten per locatie'!$A$14:$C$21,3,FALSE)</f>
        <v>0</v>
      </c>
      <c r="O1835" s="332">
        <f>IF(K1835="nio",0,IF(K1835&gt;0,VLOOKUP(G1835,'3-Productie normen'!A:L,VLOOKUP(K1835,'3-Productie normen'!$B$34:$C$41,2,FALSE),FALSE)))</f>
        <v>0</v>
      </c>
      <c r="P1835" s="332">
        <f t="shared" si="86"/>
        <v>0</v>
      </c>
      <c r="Q1835" s="333"/>
      <c r="S1835" s="334">
        <f t="shared" si="87"/>
        <v>0</v>
      </c>
    </row>
    <row r="1836" spans="1:19" ht="14.1" customHeight="1">
      <c r="A1836" s="74">
        <v>1836</v>
      </c>
      <c r="B1836" s="300" t="s">
        <v>35</v>
      </c>
      <c r="C1836" s="300" t="s">
        <v>1381</v>
      </c>
      <c r="D1836" s="86"/>
      <c r="E1836" s="256" t="s">
        <v>1952</v>
      </c>
      <c r="F1836" s="86" t="s">
        <v>1534</v>
      </c>
      <c r="G1836" s="86" t="s">
        <v>68</v>
      </c>
      <c r="H1836" s="86" t="s">
        <v>110</v>
      </c>
      <c r="I1836" s="249">
        <v>77.89</v>
      </c>
      <c r="J1836" s="331">
        <f t="shared" si="85"/>
        <v>120</v>
      </c>
      <c r="K1836" s="260">
        <v>120</v>
      </c>
      <c r="L1836" s="260"/>
      <c r="M1836" s="259" t="e">
        <f>IF(K1836="nio",0,IF(K1836&gt;0,K1836*I1836/O1836,0))*VLOOKUP(B1836,'2-Kosten per locatie'!$A$14:$C$21,3,FALSE)</f>
        <v>#DIV/0!</v>
      </c>
      <c r="N1836" s="259">
        <f>IF(L1836&gt;0,L1836*I1836/P1836,0)*VLOOKUP(B1836,'2-Kosten per locatie'!$A$14:$C$21,3,FALSE)</f>
        <v>0</v>
      </c>
      <c r="O1836" s="332">
        <f>IF(K1836="nio",0,IF(K1836&gt;0,VLOOKUP(G1836,'3-Productie normen'!A:L,VLOOKUP(K1836,'3-Productie normen'!$B$34:$C$41,2,FALSE),FALSE)))</f>
        <v>0</v>
      </c>
      <c r="P1836" s="332">
        <f t="shared" si="86"/>
        <v>0</v>
      </c>
      <c r="Q1836" s="333"/>
      <c r="S1836" s="334">
        <f t="shared" si="87"/>
        <v>9346.7999999999993</v>
      </c>
    </row>
    <row r="1837" spans="1:19" ht="14.1" customHeight="1">
      <c r="A1837" s="74">
        <v>1837</v>
      </c>
      <c r="B1837" s="300" t="s">
        <v>35</v>
      </c>
      <c r="C1837" s="300" t="s">
        <v>1381</v>
      </c>
      <c r="D1837" s="86"/>
      <c r="E1837" s="256" t="s">
        <v>1953</v>
      </c>
      <c r="F1837" s="86" t="s">
        <v>1549</v>
      </c>
      <c r="G1837" s="86" t="s">
        <v>65</v>
      </c>
      <c r="H1837" s="70" t="s">
        <v>113</v>
      </c>
      <c r="I1837" s="249">
        <v>65.790000000000006</v>
      </c>
      <c r="J1837" s="331">
        <f t="shared" si="85"/>
        <v>120</v>
      </c>
      <c r="K1837" s="260">
        <v>120</v>
      </c>
      <c r="L1837" s="260"/>
      <c r="M1837" s="259" t="e">
        <f>IF(K1837="nio",0,IF(K1837&gt;0,K1837*I1837/O1837,0))*VLOOKUP(B1837,'2-Kosten per locatie'!$A$14:$C$21,3,FALSE)</f>
        <v>#DIV/0!</v>
      </c>
      <c r="N1837" s="259">
        <f>IF(L1837&gt;0,L1837*I1837/P1837,0)*VLOOKUP(B1837,'2-Kosten per locatie'!$A$14:$C$21,3,FALSE)</f>
        <v>0</v>
      </c>
      <c r="O1837" s="332">
        <f>IF(K1837="nio",0,IF(K1837&gt;0,VLOOKUP(G1837,'3-Productie normen'!A:L,VLOOKUP(K1837,'3-Productie normen'!$B$34:$C$41,2,FALSE),FALSE)))</f>
        <v>0</v>
      </c>
      <c r="P1837" s="332">
        <f t="shared" si="86"/>
        <v>0</v>
      </c>
      <c r="Q1837" s="333"/>
      <c r="S1837" s="334">
        <f t="shared" si="87"/>
        <v>7894.8000000000011</v>
      </c>
    </row>
    <row r="1838" spans="1:19" ht="14.1" customHeight="1">
      <c r="A1838" s="74">
        <v>1838</v>
      </c>
      <c r="B1838" s="300" t="s">
        <v>35</v>
      </c>
      <c r="C1838" s="300" t="s">
        <v>1381</v>
      </c>
      <c r="D1838" s="86"/>
      <c r="E1838" s="256" t="s">
        <v>1954</v>
      </c>
      <c r="F1838" s="86" t="s">
        <v>1549</v>
      </c>
      <c r="G1838" s="86" t="s">
        <v>65</v>
      </c>
      <c r="H1838" s="70" t="s">
        <v>113</v>
      </c>
      <c r="I1838" s="249">
        <v>60.22</v>
      </c>
      <c r="J1838" s="331">
        <f t="shared" si="85"/>
        <v>120</v>
      </c>
      <c r="K1838" s="260">
        <v>120</v>
      </c>
      <c r="L1838" s="260"/>
      <c r="M1838" s="259" t="e">
        <f>IF(K1838="nio",0,IF(K1838&gt;0,K1838*I1838/O1838,0))*VLOOKUP(B1838,'2-Kosten per locatie'!$A$14:$C$21,3,FALSE)</f>
        <v>#DIV/0!</v>
      </c>
      <c r="N1838" s="259">
        <f>IF(L1838&gt;0,L1838*I1838/P1838,0)*VLOOKUP(B1838,'2-Kosten per locatie'!$A$14:$C$21,3,FALSE)</f>
        <v>0</v>
      </c>
      <c r="O1838" s="332">
        <f>IF(K1838="nio",0,IF(K1838&gt;0,VLOOKUP(G1838,'3-Productie normen'!A:L,VLOOKUP(K1838,'3-Productie normen'!$B$34:$C$41,2,FALSE),FALSE)))</f>
        <v>0</v>
      </c>
      <c r="P1838" s="332">
        <f t="shared" si="86"/>
        <v>0</v>
      </c>
      <c r="Q1838" s="333"/>
      <c r="S1838" s="334">
        <f t="shared" si="87"/>
        <v>7226.4</v>
      </c>
    </row>
    <row r="1839" spans="1:19" ht="14.1" customHeight="1">
      <c r="A1839" s="74">
        <v>1839</v>
      </c>
      <c r="B1839" s="300" t="s">
        <v>35</v>
      </c>
      <c r="C1839" s="300" t="s">
        <v>1381</v>
      </c>
      <c r="D1839" s="86"/>
      <c r="E1839" s="256" t="s">
        <v>1955</v>
      </c>
      <c r="F1839" s="86" t="s">
        <v>1549</v>
      </c>
      <c r="G1839" s="86" t="s">
        <v>65</v>
      </c>
      <c r="H1839" s="70" t="s">
        <v>113</v>
      </c>
      <c r="I1839" s="249">
        <v>49.98</v>
      </c>
      <c r="J1839" s="331">
        <f t="shared" si="85"/>
        <v>120</v>
      </c>
      <c r="K1839" s="260">
        <v>120</v>
      </c>
      <c r="L1839" s="260"/>
      <c r="M1839" s="259" t="e">
        <f>IF(K1839="nio",0,IF(K1839&gt;0,K1839*I1839/O1839,0))*VLOOKUP(B1839,'2-Kosten per locatie'!$A$14:$C$21,3,FALSE)</f>
        <v>#DIV/0!</v>
      </c>
      <c r="N1839" s="259">
        <f>IF(L1839&gt;0,L1839*I1839/P1839,0)*VLOOKUP(B1839,'2-Kosten per locatie'!$A$14:$C$21,3,FALSE)</f>
        <v>0</v>
      </c>
      <c r="O1839" s="332">
        <f>IF(K1839="nio",0,IF(K1839&gt;0,VLOOKUP(G1839,'3-Productie normen'!A:L,VLOOKUP(K1839,'3-Productie normen'!$B$34:$C$41,2,FALSE),FALSE)))</f>
        <v>0</v>
      </c>
      <c r="P1839" s="332">
        <f t="shared" si="86"/>
        <v>0</v>
      </c>
      <c r="Q1839" s="333"/>
      <c r="S1839" s="334">
        <f t="shared" si="87"/>
        <v>5997.5999999999995</v>
      </c>
    </row>
    <row r="1840" spans="1:19" ht="14.1" customHeight="1">
      <c r="A1840" s="74">
        <v>1840</v>
      </c>
      <c r="B1840" s="300" t="s">
        <v>35</v>
      </c>
      <c r="C1840" s="300" t="s">
        <v>1381</v>
      </c>
      <c r="D1840" s="86"/>
      <c r="E1840" s="256" t="s">
        <v>1956</v>
      </c>
      <c r="F1840" s="86" t="s">
        <v>1549</v>
      </c>
      <c r="G1840" s="86" t="s">
        <v>64</v>
      </c>
      <c r="H1840" s="70" t="s">
        <v>113</v>
      </c>
      <c r="I1840" s="249">
        <v>54.42</v>
      </c>
      <c r="J1840" s="331">
        <f t="shared" si="85"/>
        <v>120</v>
      </c>
      <c r="K1840" s="260">
        <v>120</v>
      </c>
      <c r="L1840" s="260"/>
      <c r="M1840" s="259" t="e">
        <f>IF(K1840="nio",0,IF(K1840&gt;0,K1840*I1840/O1840,0))*VLOOKUP(B1840,'2-Kosten per locatie'!$A$14:$C$21,3,FALSE)</f>
        <v>#DIV/0!</v>
      </c>
      <c r="N1840" s="259">
        <f>IF(L1840&gt;0,L1840*I1840/P1840,0)*VLOOKUP(B1840,'2-Kosten per locatie'!$A$14:$C$21,3,FALSE)</f>
        <v>0</v>
      </c>
      <c r="O1840" s="332">
        <f>IF(K1840="nio",0,IF(K1840&gt;0,VLOOKUP(G1840,'3-Productie normen'!A:L,VLOOKUP(K1840,'3-Productie normen'!$B$34:$C$41,2,FALSE),FALSE)))</f>
        <v>0</v>
      </c>
      <c r="P1840" s="332">
        <f t="shared" si="86"/>
        <v>0</v>
      </c>
      <c r="Q1840" s="333"/>
      <c r="S1840" s="334">
        <f t="shared" si="87"/>
        <v>6530.4000000000005</v>
      </c>
    </row>
    <row r="1841" spans="1:19" ht="14.1" customHeight="1">
      <c r="A1841" s="74">
        <v>1841</v>
      </c>
      <c r="B1841" s="300" t="s">
        <v>35</v>
      </c>
      <c r="C1841" s="300" t="s">
        <v>1381</v>
      </c>
      <c r="D1841" s="86"/>
      <c r="E1841" s="256" t="s">
        <v>1957</v>
      </c>
      <c r="F1841" s="86" t="s">
        <v>1549</v>
      </c>
      <c r="G1841" s="86" t="s">
        <v>65</v>
      </c>
      <c r="H1841" s="70" t="s">
        <v>113</v>
      </c>
      <c r="I1841" s="249">
        <v>60.24</v>
      </c>
      <c r="J1841" s="331">
        <f t="shared" si="85"/>
        <v>120</v>
      </c>
      <c r="K1841" s="260">
        <v>120</v>
      </c>
      <c r="L1841" s="260"/>
      <c r="M1841" s="259" t="e">
        <f>IF(K1841="nio",0,IF(K1841&gt;0,K1841*I1841/O1841,0))*VLOOKUP(B1841,'2-Kosten per locatie'!$A$14:$C$21,3,FALSE)</f>
        <v>#DIV/0!</v>
      </c>
      <c r="N1841" s="259">
        <f>IF(L1841&gt;0,L1841*I1841/P1841,0)*VLOOKUP(B1841,'2-Kosten per locatie'!$A$14:$C$21,3,FALSE)</f>
        <v>0</v>
      </c>
      <c r="O1841" s="332">
        <f>IF(K1841="nio",0,IF(K1841&gt;0,VLOOKUP(G1841,'3-Productie normen'!A:L,VLOOKUP(K1841,'3-Productie normen'!$B$34:$C$41,2,FALSE),FALSE)))</f>
        <v>0</v>
      </c>
      <c r="P1841" s="332">
        <f t="shared" si="86"/>
        <v>0</v>
      </c>
      <c r="Q1841" s="333"/>
      <c r="S1841" s="334">
        <f t="shared" si="87"/>
        <v>7228.8</v>
      </c>
    </row>
    <row r="1842" spans="1:19" ht="14.1" customHeight="1">
      <c r="A1842" s="74">
        <v>1842</v>
      </c>
      <c r="B1842" s="300" t="s">
        <v>35</v>
      </c>
      <c r="C1842" s="300" t="s">
        <v>1381</v>
      </c>
      <c r="D1842" s="86"/>
      <c r="E1842" s="256" t="s">
        <v>1958</v>
      </c>
      <c r="F1842" s="86" t="s">
        <v>1549</v>
      </c>
      <c r="G1842" s="86" t="s">
        <v>65</v>
      </c>
      <c r="H1842" s="70" t="s">
        <v>113</v>
      </c>
      <c r="I1842" s="249">
        <v>54.48</v>
      </c>
      <c r="J1842" s="331">
        <f t="shared" si="85"/>
        <v>120</v>
      </c>
      <c r="K1842" s="260">
        <v>120</v>
      </c>
      <c r="L1842" s="260"/>
      <c r="M1842" s="259" t="e">
        <f>IF(K1842="nio",0,IF(K1842&gt;0,K1842*I1842/O1842,0))*VLOOKUP(B1842,'2-Kosten per locatie'!$A$14:$C$21,3,FALSE)</f>
        <v>#DIV/0!</v>
      </c>
      <c r="N1842" s="259">
        <f>IF(L1842&gt;0,L1842*I1842/P1842,0)*VLOOKUP(B1842,'2-Kosten per locatie'!$A$14:$C$21,3,FALSE)</f>
        <v>0</v>
      </c>
      <c r="O1842" s="332">
        <f>IF(K1842="nio",0,IF(K1842&gt;0,VLOOKUP(G1842,'3-Productie normen'!A:L,VLOOKUP(K1842,'3-Productie normen'!$B$34:$C$41,2,FALSE),FALSE)))</f>
        <v>0</v>
      </c>
      <c r="P1842" s="332">
        <f t="shared" si="86"/>
        <v>0</v>
      </c>
      <c r="Q1842" s="333"/>
      <c r="S1842" s="334">
        <f t="shared" si="87"/>
        <v>6537.5999999999995</v>
      </c>
    </row>
    <row r="1843" spans="1:19" ht="14.1" customHeight="1">
      <c r="A1843" s="74">
        <v>1843</v>
      </c>
      <c r="B1843" s="300" t="s">
        <v>35</v>
      </c>
      <c r="C1843" s="300" t="s">
        <v>1381</v>
      </c>
      <c r="D1843" s="86"/>
      <c r="E1843" s="256" t="s">
        <v>1959</v>
      </c>
      <c r="F1843" s="86" t="s">
        <v>1460</v>
      </c>
      <c r="G1843" s="86" t="s">
        <v>74</v>
      </c>
      <c r="H1843" s="70" t="s">
        <v>113</v>
      </c>
      <c r="I1843" s="249">
        <v>18.86</v>
      </c>
      <c r="J1843" s="331">
        <f t="shared" si="85"/>
        <v>0</v>
      </c>
      <c r="K1843" s="260" t="s">
        <v>120</v>
      </c>
      <c r="L1843" s="260"/>
      <c r="M1843" s="259">
        <f>IF(K1843="nio",0,IF(K1843&gt;0,K1843*I1843/O1843,0))*VLOOKUP(B1843,'2-Kosten per locatie'!$A$14:$C$21,3,FALSE)</f>
        <v>0</v>
      </c>
      <c r="N1843" s="259">
        <f>IF(L1843&gt;0,L1843*I1843/P1843,0)*VLOOKUP(B1843,'2-Kosten per locatie'!$A$14:$C$21,3,FALSE)</f>
        <v>0</v>
      </c>
      <c r="O1843" s="332">
        <f>IF(K1843="nio",0,IF(K1843&gt;0,VLOOKUP(G1843,'3-Productie normen'!A:L,VLOOKUP(K1843,'3-Productie normen'!$B$34:$C$41,2,FALSE),FALSE)))</f>
        <v>0</v>
      </c>
      <c r="P1843" s="332">
        <f t="shared" si="86"/>
        <v>0</v>
      </c>
      <c r="Q1843" s="333"/>
      <c r="S1843" s="334">
        <f t="shared" si="87"/>
        <v>0</v>
      </c>
    </row>
    <row r="1844" spans="1:19" ht="14.1" customHeight="1">
      <c r="A1844" s="74">
        <v>1844</v>
      </c>
      <c r="B1844" s="300" t="s">
        <v>35</v>
      </c>
      <c r="C1844" s="300" t="s">
        <v>1381</v>
      </c>
      <c r="D1844" s="86"/>
      <c r="E1844" s="256" t="s">
        <v>1960</v>
      </c>
      <c r="F1844" s="86" t="s">
        <v>1418</v>
      </c>
      <c r="G1844" s="86" t="s">
        <v>61</v>
      </c>
      <c r="H1844" s="86" t="s">
        <v>145</v>
      </c>
      <c r="I1844" s="249">
        <v>15.87</v>
      </c>
      <c r="J1844" s="331">
        <f t="shared" si="85"/>
        <v>400</v>
      </c>
      <c r="K1844" s="260">
        <v>200</v>
      </c>
      <c r="L1844" s="260">
        <v>200</v>
      </c>
      <c r="M1844" s="259" t="e">
        <f>IF(K1844="nio",0,IF(K1844&gt;0,K1844*I1844/O1844,0))*VLOOKUP(B1844,'2-Kosten per locatie'!$A$14:$C$21,3,FALSE)</f>
        <v>#DIV/0!</v>
      </c>
      <c r="N1844" s="259" t="e">
        <f>IF(L1844&gt;0,L1844*I1844/P1844,0)*VLOOKUP(B1844,'2-Kosten per locatie'!$A$14:$C$21,3,FALSE)</f>
        <v>#DIV/0!</v>
      </c>
      <c r="O1844" s="332">
        <f>IF(K1844="nio",0,IF(K1844&gt;0,VLOOKUP(G1844,'3-Productie normen'!A:L,VLOOKUP(K1844,'3-Productie normen'!$B$34:$C$41,2,FALSE),FALSE)))</f>
        <v>0</v>
      </c>
      <c r="P1844" s="332">
        <f t="shared" si="86"/>
        <v>0</v>
      </c>
      <c r="Q1844" s="333"/>
      <c r="S1844" s="334">
        <f t="shared" si="87"/>
        <v>6348</v>
      </c>
    </row>
    <row r="1845" spans="1:19" ht="14.1" customHeight="1">
      <c r="A1845" s="74">
        <v>1845</v>
      </c>
      <c r="B1845" s="300" t="s">
        <v>35</v>
      </c>
      <c r="C1845" s="300" t="s">
        <v>1381</v>
      </c>
      <c r="D1845" s="86"/>
      <c r="E1845" s="256" t="s">
        <v>1961</v>
      </c>
      <c r="F1845" s="86" t="s">
        <v>1114</v>
      </c>
      <c r="G1845" s="86" t="s">
        <v>61</v>
      </c>
      <c r="H1845" s="86" t="s">
        <v>145</v>
      </c>
      <c r="I1845" s="249">
        <v>3.63</v>
      </c>
      <c r="J1845" s="331">
        <f t="shared" si="85"/>
        <v>400</v>
      </c>
      <c r="K1845" s="260">
        <v>200</v>
      </c>
      <c r="L1845" s="260">
        <v>200</v>
      </c>
      <c r="M1845" s="259" t="e">
        <f>IF(K1845="nio",0,IF(K1845&gt;0,K1845*I1845/O1845,0))*VLOOKUP(B1845,'2-Kosten per locatie'!$A$14:$C$21,3,FALSE)</f>
        <v>#DIV/0!</v>
      </c>
      <c r="N1845" s="259" t="e">
        <f>IF(L1845&gt;0,L1845*I1845/P1845,0)*VLOOKUP(B1845,'2-Kosten per locatie'!$A$14:$C$21,3,FALSE)</f>
        <v>#DIV/0!</v>
      </c>
      <c r="O1845" s="332">
        <f>IF(K1845="nio",0,IF(K1845&gt;0,VLOOKUP(G1845,'3-Productie normen'!A:L,VLOOKUP(K1845,'3-Productie normen'!$B$34:$C$41,2,FALSE),FALSE)))</f>
        <v>0</v>
      </c>
      <c r="P1845" s="332">
        <f t="shared" si="86"/>
        <v>0</v>
      </c>
      <c r="Q1845" s="333"/>
      <c r="S1845" s="334">
        <f t="shared" si="87"/>
        <v>1452</v>
      </c>
    </row>
    <row r="1846" spans="1:19" ht="14.1" customHeight="1">
      <c r="A1846" s="74">
        <v>1846</v>
      </c>
      <c r="B1846" s="300" t="s">
        <v>35</v>
      </c>
      <c r="C1846" s="300" t="s">
        <v>1381</v>
      </c>
      <c r="D1846" s="86"/>
      <c r="E1846" s="256" t="s">
        <v>1962</v>
      </c>
      <c r="F1846" s="86" t="s">
        <v>112</v>
      </c>
      <c r="G1846" s="86" t="s">
        <v>58</v>
      </c>
      <c r="H1846" s="70" t="s">
        <v>113</v>
      </c>
      <c r="I1846" s="249">
        <v>15.39</v>
      </c>
      <c r="J1846" s="331">
        <f t="shared" si="85"/>
        <v>200</v>
      </c>
      <c r="K1846" s="260">
        <v>200</v>
      </c>
      <c r="L1846" s="260"/>
      <c r="M1846" s="259" t="e">
        <f>IF(K1846="nio",0,IF(K1846&gt;0,K1846*I1846/O1846,0))*VLOOKUP(B1846,'2-Kosten per locatie'!$A$14:$C$21,3,FALSE)</f>
        <v>#DIV/0!</v>
      </c>
      <c r="N1846" s="259">
        <f>IF(L1846&gt;0,L1846*I1846/P1846,0)*VLOOKUP(B1846,'2-Kosten per locatie'!$A$14:$C$21,3,FALSE)</f>
        <v>0</v>
      </c>
      <c r="O1846" s="332">
        <f>IF(K1846="nio",0,IF(K1846&gt;0,VLOOKUP(G1846,'3-Productie normen'!A:L,VLOOKUP(K1846,'3-Productie normen'!$B$34:$C$41,2,FALSE),FALSE)))</f>
        <v>0</v>
      </c>
      <c r="P1846" s="332">
        <f t="shared" si="86"/>
        <v>0</v>
      </c>
      <c r="Q1846" s="333"/>
      <c r="S1846" s="334">
        <f t="shared" si="87"/>
        <v>3078</v>
      </c>
    </row>
    <row r="1847" spans="1:19" ht="14.1" customHeight="1">
      <c r="A1847" s="74">
        <v>1847</v>
      </c>
      <c r="B1847" s="300" t="s">
        <v>35</v>
      </c>
      <c r="C1847" s="300" t="s">
        <v>1381</v>
      </c>
      <c r="D1847" s="86"/>
      <c r="E1847" s="256" t="s">
        <v>1963</v>
      </c>
      <c r="F1847" s="86" t="s">
        <v>122</v>
      </c>
      <c r="G1847" s="86" t="s">
        <v>59</v>
      </c>
      <c r="H1847" s="70" t="s">
        <v>113</v>
      </c>
      <c r="I1847" s="249">
        <v>308.98</v>
      </c>
      <c r="J1847" s="331">
        <f t="shared" si="85"/>
        <v>200</v>
      </c>
      <c r="K1847" s="260">
        <v>200</v>
      </c>
      <c r="L1847" s="260"/>
      <c r="M1847" s="259" t="e">
        <f>IF(K1847="nio",0,IF(K1847&gt;0,K1847*I1847/O1847,0))*VLOOKUP(B1847,'2-Kosten per locatie'!$A$14:$C$21,3,FALSE)</f>
        <v>#DIV/0!</v>
      </c>
      <c r="N1847" s="259">
        <f>IF(L1847&gt;0,L1847*I1847/P1847,0)*VLOOKUP(B1847,'2-Kosten per locatie'!$A$14:$C$21,3,FALSE)</f>
        <v>0</v>
      </c>
      <c r="O1847" s="332">
        <f>IF(K1847="nio",0,IF(K1847&gt;0,VLOOKUP(G1847,'3-Productie normen'!A:L,VLOOKUP(K1847,'3-Productie normen'!$B$34:$C$41,2,FALSE),FALSE)))</f>
        <v>0</v>
      </c>
      <c r="P1847" s="332">
        <f t="shared" si="86"/>
        <v>0</v>
      </c>
      <c r="Q1847" s="333"/>
      <c r="S1847" s="334">
        <f t="shared" si="87"/>
        <v>61796</v>
      </c>
    </row>
    <row r="1848" spans="1:19" ht="14.1" customHeight="1">
      <c r="A1848" s="74">
        <v>1848</v>
      </c>
      <c r="B1848" s="300" t="s">
        <v>35</v>
      </c>
      <c r="C1848" s="300" t="s">
        <v>1381</v>
      </c>
      <c r="D1848" s="86"/>
      <c r="E1848" s="256" t="s">
        <v>1964</v>
      </c>
      <c r="F1848" s="86" t="s">
        <v>267</v>
      </c>
      <c r="G1848" s="86" t="s">
        <v>76</v>
      </c>
      <c r="H1848" s="70" t="s">
        <v>113</v>
      </c>
      <c r="I1848" s="249">
        <v>20.61</v>
      </c>
      <c r="J1848" s="331">
        <f t="shared" si="85"/>
        <v>0</v>
      </c>
      <c r="K1848" s="260" t="s">
        <v>120</v>
      </c>
      <c r="L1848" s="260"/>
      <c r="M1848" s="259">
        <f>IF(K1848="nio",0,IF(K1848&gt;0,K1848*I1848/O1848,0))*VLOOKUP(B1848,'2-Kosten per locatie'!$A$14:$C$21,3,FALSE)</f>
        <v>0</v>
      </c>
      <c r="N1848" s="259">
        <f>IF(L1848&gt;0,L1848*I1848/P1848,0)*VLOOKUP(B1848,'2-Kosten per locatie'!$A$14:$C$21,3,FALSE)</f>
        <v>0</v>
      </c>
      <c r="O1848" s="332">
        <f>IF(K1848="nio",0,IF(K1848&gt;0,VLOOKUP(G1848,'3-Productie normen'!A:L,VLOOKUP(K1848,'3-Productie normen'!$B$34:$C$41,2,FALSE),FALSE)))</f>
        <v>0</v>
      </c>
      <c r="P1848" s="332">
        <f t="shared" si="86"/>
        <v>0</v>
      </c>
      <c r="Q1848" s="333"/>
      <c r="S1848" s="334">
        <f t="shared" si="87"/>
        <v>0</v>
      </c>
    </row>
    <row r="1849" spans="1:19" ht="14.1" customHeight="1">
      <c r="A1849" s="74">
        <v>1849</v>
      </c>
      <c r="B1849" s="300" t="s">
        <v>35</v>
      </c>
      <c r="C1849" s="300" t="s">
        <v>1381</v>
      </c>
      <c r="D1849" s="86"/>
      <c r="E1849" s="256" t="s">
        <v>1965</v>
      </c>
      <c r="F1849" s="86" t="s">
        <v>1549</v>
      </c>
      <c r="G1849" s="86" t="s">
        <v>65</v>
      </c>
      <c r="H1849" s="70" t="s">
        <v>113</v>
      </c>
      <c r="I1849" s="249">
        <v>78.290000000000006</v>
      </c>
      <c r="J1849" s="331">
        <f t="shared" si="85"/>
        <v>120</v>
      </c>
      <c r="K1849" s="260">
        <v>120</v>
      </c>
      <c r="L1849" s="260"/>
      <c r="M1849" s="259" t="e">
        <f>IF(K1849="nio",0,IF(K1849&gt;0,K1849*I1849/O1849,0))*VLOOKUP(B1849,'2-Kosten per locatie'!$A$14:$C$21,3,FALSE)</f>
        <v>#DIV/0!</v>
      </c>
      <c r="N1849" s="259">
        <f>IF(L1849&gt;0,L1849*I1849/P1849,0)*VLOOKUP(B1849,'2-Kosten per locatie'!$A$14:$C$21,3,FALSE)</f>
        <v>0</v>
      </c>
      <c r="O1849" s="332">
        <f>IF(K1849="nio",0,IF(K1849&gt;0,VLOOKUP(G1849,'3-Productie normen'!A:L,VLOOKUP(K1849,'3-Productie normen'!$B$34:$C$41,2,FALSE),FALSE)))</f>
        <v>0</v>
      </c>
      <c r="P1849" s="332">
        <f t="shared" si="86"/>
        <v>0</v>
      </c>
      <c r="Q1849" s="333"/>
      <c r="S1849" s="334">
        <f t="shared" si="87"/>
        <v>9394.8000000000011</v>
      </c>
    </row>
    <row r="1850" spans="1:19" ht="14.1" customHeight="1">
      <c r="A1850" s="74">
        <v>1850</v>
      </c>
      <c r="B1850" s="300" t="s">
        <v>35</v>
      </c>
      <c r="C1850" s="300" t="s">
        <v>1381</v>
      </c>
      <c r="D1850" s="86"/>
      <c r="E1850" s="256" t="s">
        <v>1966</v>
      </c>
      <c r="F1850" s="86" t="s">
        <v>126</v>
      </c>
      <c r="G1850" s="86" t="s">
        <v>69</v>
      </c>
      <c r="H1850" s="86" t="s">
        <v>110</v>
      </c>
      <c r="I1850" s="249">
        <v>23.95</v>
      </c>
      <c r="J1850" s="331">
        <f t="shared" si="85"/>
        <v>200</v>
      </c>
      <c r="K1850" s="260">
        <v>200</v>
      </c>
      <c r="L1850" s="260"/>
      <c r="M1850" s="259" t="e">
        <f>IF(K1850="nio",0,IF(K1850&gt;0,K1850*I1850/O1850,0))*VLOOKUP(B1850,'2-Kosten per locatie'!$A$14:$C$21,3,FALSE)</f>
        <v>#DIV/0!</v>
      </c>
      <c r="N1850" s="259">
        <f>IF(L1850&gt;0,L1850*I1850/P1850,0)*VLOOKUP(B1850,'2-Kosten per locatie'!$A$14:$C$21,3,FALSE)</f>
        <v>0</v>
      </c>
      <c r="O1850" s="332">
        <f>IF(K1850="nio",0,IF(K1850&gt;0,VLOOKUP(G1850,'3-Productie normen'!A:L,VLOOKUP(K1850,'3-Productie normen'!$B$34:$C$41,2,FALSE),FALSE)))</f>
        <v>0</v>
      </c>
      <c r="P1850" s="332">
        <f t="shared" si="86"/>
        <v>0</v>
      </c>
      <c r="Q1850" s="333"/>
      <c r="S1850" s="334">
        <f t="shared" si="87"/>
        <v>4790</v>
      </c>
    </row>
    <row r="1851" spans="1:19" ht="14.1" customHeight="1">
      <c r="A1851" s="74">
        <v>1851</v>
      </c>
      <c r="B1851" s="300" t="s">
        <v>35</v>
      </c>
      <c r="C1851" s="300" t="s">
        <v>1381</v>
      </c>
      <c r="D1851" s="86"/>
      <c r="E1851" s="256" t="s">
        <v>1967</v>
      </c>
      <c r="F1851" s="86" t="s">
        <v>888</v>
      </c>
      <c r="G1851" s="86" t="s">
        <v>70</v>
      </c>
      <c r="H1851" s="86" t="s">
        <v>110</v>
      </c>
      <c r="I1851" s="249">
        <v>15.82</v>
      </c>
      <c r="J1851" s="331">
        <f t="shared" si="85"/>
        <v>120</v>
      </c>
      <c r="K1851" s="260">
        <v>120</v>
      </c>
      <c r="L1851" s="260"/>
      <c r="M1851" s="259" t="e">
        <f>IF(K1851="nio",0,IF(K1851&gt;0,K1851*I1851/O1851,0))*VLOOKUP(B1851,'2-Kosten per locatie'!$A$14:$C$21,3,FALSE)</f>
        <v>#DIV/0!</v>
      </c>
      <c r="N1851" s="259">
        <f>IF(L1851&gt;0,L1851*I1851/P1851,0)*VLOOKUP(B1851,'2-Kosten per locatie'!$A$14:$C$21,3,FALSE)</f>
        <v>0</v>
      </c>
      <c r="O1851" s="332">
        <f>IF(K1851="nio",0,IF(K1851&gt;0,VLOOKUP(G1851,'3-Productie normen'!A:L,VLOOKUP(K1851,'3-Productie normen'!$B$34:$C$41,2,FALSE),FALSE)))</f>
        <v>0</v>
      </c>
      <c r="P1851" s="332">
        <f t="shared" si="86"/>
        <v>0</v>
      </c>
      <c r="Q1851" s="333"/>
      <c r="S1851" s="334">
        <f t="shared" si="87"/>
        <v>1898.4</v>
      </c>
    </row>
    <row r="1852" spans="1:19" ht="14.1" customHeight="1">
      <c r="A1852" s="74">
        <v>1852</v>
      </c>
      <c r="B1852" s="300" t="s">
        <v>35</v>
      </c>
      <c r="C1852" s="300" t="s">
        <v>1381</v>
      </c>
      <c r="D1852" s="86"/>
      <c r="E1852" s="256" t="s">
        <v>1968</v>
      </c>
      <c r="F1852" s="86" t="s">
        <v>112</v>
      </c>
      <c r="G1852" s="86" t="s">
        <v>58</v>
      </c>
      <c r="H1852" s="70" t="s">
        <v>113</v>
      </c>
      <c r="I1852" s="249">
        <v>14.25</v>
      </c>
      <c r="J1852" s="331">
        <f t="shared" si="85"/>
        <v>200</v>
      </c>
      <c r="K1852" s="260">
        <v>200</v>
      </c>
      <c r="L1852" s="260"/>
      <c r="M1852" s="259" t="e">
        <f>IF(K1852="nio",0,IF(K1852&gt;0,K1852*I1852/O1852,0))*VLOOKUP(B1852,'2-Kosten per locatie'!$A$14:$C$21,3,FALSE)</f>
        <v>#DIV/0!</v>
      </c>
      <c r="N1852" s="259">
        <f>IF(L1852&gt;0,L1852*I1852/P1852,0)*VLOOKUP(B1852,'2-Kosten per locatie'!$A$14:$C$21,3,FALSE)</f>
        <v>0</v>
      </c>
      <c r="O1852" s="332">
        <f>IF(K1852="nio",0,IF(K1852&gt;0,VLOOKUP(G1852,'3-Productie normen'!A:L,VLOOKUP(K1852,'3-Productie normen'!$B$34:$C$41,2,FALSE),FALSE)))</f>
        <v>0</v>
      </c>
      <c r="P1852" s="332">
        <f t="shared" si="86"/>
        <v>0</v>
      </c>
      <c r="Q1852" s="333"/>
      <c r="S1852" s="334">
        <f t="shared" si="87"/>
        <v>2850</v>
      </c>
    </row>
    <row r="1853" spans="1:19" ht="14.1" customHeight="1">
      <c r="A1853" s="74">
        <v>1853</v>
      </c>
      <c r="B1853" s="300" t="s">
        <v>35</v>
      </c>
      <c r="C1853" s="300" t="s">
        <v>1381</v>
      </c>
      <c r="D1853" s="86"/>
      <c r="E1853" s="256" t="s">
        <v>1969</v>
      </c>
      <c r="F1853" s="86" t="s">
        <v>1534</v>
      </c>
      <c r="G1853" s="86" t="s">
        <v>68</v>
      </c>
      <c r="H1853" s="86" t="s">
        <v>110</v>
      </c>
      <c r="I1853" s="249">
        <v>60.45</v>
      </c>
      <c r="J1853" s="331">
        <f t="shared" si="85"/>
        <v>120</v>
      </c>
      <c r="K1853" s="260">
        <v>120</v>
      </c>
      <c r="L1853" s="260"/>
      <c r="M1853" s="259" t="e">
        <f>IF(K1853="nio",0,IF(K1853&gt;0,K1853*I1853/O1853,0))*VLOOKUP(B1853,'2-Kosten per locatie'!$A$14:$C$21,3,FALSE)</f>
        <v>#DIV/0!</v>
      </c>
      <c r="N1853" s="259">
        <f>IF(L1853&gt;0,L1853*I1853/P1853,0)*VLOOKUP(B1853,'2-Kosten per locatie'!$A$14:$C$21,3,FALSE)</f>
        <v>0</v>
      </c>
      <c r="O1853" s="332">
        <f>IF(K1853="nio",0,IF(K1853&gt;0,VLOOKUP(G1853,'3-Productie normen'!A:L,VLOOKUP(K1853,'3-Productie normen'!$B$34:$C$41,2,FALSE),FALSE)))</f>
        <v>0</v>
      </c>
      <c r="P1853" s="332">
        <f t="shared" si="86"/>
        <v>0</v>
      </c>
      <c r="Q1853" s="333"/>
      <c r="S1853" s="334">
        <f t="shared" si="87"/>
        <v>7254</v>
      </c>
    </row>
    <row r="1854" spans="1:19" ht="14.1" customHeight="1">
      <c r="A1854" s="74">
        <v>1854</v>
      </c>
      <c r="B1854" s="300" t="s">
        <v>35</v>
      </c>
      <c r="C1854" s="300" t="s">
        <v>1381</v>
      </c>
      <c r="D1854" s="86"/>
      <c r="E1854" s="256" t="s">
        <v>1970</v>
      </c>
      <c r="F1854" s="86" t="s">
        <v>267</v>
      </c>
      <c r="G1854" s="86" t="s">
        <v>76</v>
      </c>
      <c r="H1854" s="70" t="s">
        <v>113</v>
      </c>
      <c r="I1854" s="249">
        <v>11.18</v>
      </c>
      <c r="J1854" s="331">
        <f t="shared" si="85"/>
        <v>0</v>
      </c>
      <c r="K1854" s="260" t="s">
        <v>120</v>
      </c>
      <c r="L1854" s="260"/>
      <c r="M1854" s="259">
        <f>IF(K1854="nio",0,IF(K1854&gt;0,K1854*I1854/O1854,0))*VLOOKUP(B1854,'2-Kosten per locatie'!$A$14:$C$21,3,FALSE)</f>
        <v>0</v>
      </c>
      <c r="N1854" s="259">
        <f>IF(L1854&gt;0,L1854*I1854/P1854,0)*VLOOKUP(B1854,'2-Kosten per locatie'!$A$14:$C$21,3,FALSE)</f>
        <v>0</v>
      </c>
      <c r="O1854" s="332">
        <f>IF(K1854="nio",0,IF(K1854&gt;0,VLOOKUP(G1854,'3-Productie normen'!A:L,VLOOKUP(K1854,'3-Productie normen'!$B$34:$C$41,2,FALSE),FALSE)))</f>
        <v>0</v>
      </c>
      <c r="P1854" s="332">
        <f t="shared" si="86"/>
        <v>0</v>
      </c>
      <c r="Q1854" s="333"/>
      <c r="S1854" s="334">
        <f t="shared" si="87"/>
        <v>0</v>
      </c>
    </row>
    <row r="1855" spans="1:19" ht="14.1" customHeight="1">
      <c r="A1855" s="74">
        <v>1855</v>
      </c>
      <c r="B1855" s="300" t="s">
        <v>35</v>
      </c>
      <c r="C1855" s="300" t="s">
        <v>1381</v>
      </c>
      <c r="D1855" s="86"/>
      <c r="E1855" s="256" t="s">
        <v>1971</v>
      </c>
      <c r="F1855" s="86" t="s">
        <v>1549</v>
      </c>
      <c r="G1855" s="86" t="s">
        <v>64</v>
      </c>
      <c r="H1855" s="70" t="s">
        <v>113</v>
      </c>
      <c r="I1855" s="249">
        <v>49.59</v>
      </c>
      <c r="J1855" s="331">
        <f t="shared" si="85"/>
        <v>120</v>
      </c>
      <c r="K1855" s="260">
        <v>120</v>
      </c>
      <c r="L1855" s="260"/>
      <c r="M1855" s="259" t="e">
        <f>IF(K1855="nio",0,IF(K1855&gt;0,K1855*I1855/O1855,0))*VLOOKUP(B1855,'2-Kosten per locatie'!$A$14:$C$21,3,FALSE)</f>
        <v>#DIV/0!</v>
      </c>
      <c r="N1855" s="259">
        <f>IF(L1855&gt;0,L1855*I1855/P1855,0)*VLOOKUP(B1855,'2-Kosten per locatie'!$A$14:$C$21,3,FALSE)</f>
        <v>0</v>
      </c>
      <c r="O1855" s="332">
        <f>IF(K1855="nio",0,IF(K1855&gt;0,VLOOKUP(G1855,'3-Productie normen'!A:L,VLOOKUP(K1855,'3-Productie normen'!$B$34:$C$41,2,FALSE),FALSE)))</f>
        <v>0</v>
      </c>
      <c r="P1855" s="332">
        <f t="shared" si="86"/>
        <v>0</v>
      </c>
      <c r="Q1855" s="333"/>
      <c r="S1855" s="334">
        <f t="shared" si="87"/>
        <v>5950.8</v>
      </c>
    </row>
    <row r="1856" spans="1:19" ht="14.1" customHeight="1">
      <c r="A1856" s="74">
        <v>1856</v>
      </c>
      <c r="B1856" s="300" t="s">
        <v>35</v>
      </c>
      <c r="C1856" s="300" t="s">
        <v>1381</v>
      </c>
      <c r="D1856" s="86"/>
      <c r="E1856" s="256" t="s">
        <v>1972</v>
      </c>
      <c r="F1856" s="86" t="s">
        <v>1549</v>
      </c>
      <c r="G1856" s="86" t="s">
        <v>64</v>
      </c>
      <c r="H1856" s="70" t="s">
        <v>113</v>
      </c>
      <c r="I1856" s="249">
        <v>43.42</v>
      </c>
      <c r="J1856" s="331">
        <f t="shared" si="85"/>
        <v>120</v>
      </c>
      <c r="K1856" s="260">
        <v>120</v>
      </c>
      <c r="L1856" s="260"/>
      <c r="M1856" s="259" t="e">
        <f>IF(K1856="nio",0,IF(K1856&gt;0,K1856*I1856/O1856,0))*VLOOKUP(B1856,'2-Kosten per locatie'!$A$14:$C$21,3,FALSE)</f>
        <v>#DIV/0!</v>
      </c>
      <c r="N1856" s="259">
        <f>IF(L1856&gt;0,L1856*I1856/P1856,0)*VLOOKUP(B1856,'2-Kosten per locatie'!$A$14:$C$21,3,FALSE)</f>
        <v>0</v>
      </c>
      <c r="O1856" s="332">
        <f>IF(K1856="nio",0,IF(K1856&gt;0,VLOOKUP(G1856,'3-Productie normen'!A:L,VLOOKUP(K1856,'3-Productie normen'!$B$34:$C$41,2,FALSE),FALSE)))</f>
        <v>0</v>
      </c>
      <c r="P1856" s="332">
        <f t="shared" si="86"/>
        <v>0</v>
      </c>
      <c r="Q1856" s="333"/>
      <c r="S1856" s="334">
        <f t="shared" si="87"/>
        <v>5210.4000000000005</v>
      </c>
    </row>
    <row r="1857" spans="1:19" ht="14.1" customHeight="1">
      <c r="A1857" s="74">
        <v>1857</v>
      </c>
      <c r="B1857" s="300" t="s">
        <v>35</v>
      </c>
      <c r="C1857" s="300" t="s">
        <v>1381</v>
      </c>
      <c r="D1857" s="86"/>
      <c r="E1857" s="256" t="s">
        <v>1973</v>
      </c>
      <c r="F1857" s="86" t="s">
        <v>1549</v>
      </c>
      <c r="G1857" s="86" t="s">
        <v>64</v>
      </c>
      <c r="H1857" s="70" t="s">
        <v>113</v>
      </c>
      <c r="I1857" s="249">
        <v>44.35</v>
      </c>
      <c r="J1857" s="331">
        <f t="shared" si="85"/>
        <v>120</v>
      </c>
      <c r="K1857" s="260">
        <v>120</v>
      </c>
      <c r="L1857" s="260"/>
      <c r="M1857" s="259" t="e">
        <f>IF(K1857="nio",0,IF(K1857&gt;0,K1857*I1857/O1857,0))*VLOOKUP(B1857,'2-Kosten per locatie'!$A$14:$C$21,3,FALSE)</f>
        <v>#DIV/0!</v>
      </c>
      <c r="N1857" s="259">
        <f>IF(L1857&gt;0,L1857*I1857/P1857,0)*VLOOKUP(B1857,'2-Kosten per locatie'!$A$14:$C$21,3,FALSE)</f>
        <v>0</v>
      </c>
      <c r="O1857" s="332">
        <f>IF(K1857="nio",0,IF(K1857&gt;0,VLOOKUP(G1857,'3-Productie normen'!A:L,VLOOKUP(K1857,'3-Productie normen'!$B$34:$C$41,2,FALSE),FALSE)))</f>
        <v>0</v>
      </c>
      <c r="P1857" s="332">
        <f t="shared" si="86"/>
        <v>0</v>
      </c>
      <c r="Q1857" s="333"/>
      <c r="S1857" s="334">
        <f t="shared" si="87"/>
        <v>5322</v>
      </c>
    </row>
    <row r="1858" spans="1:19" ht="14.1" customHeight="1">
      <c r="A1858" s="74">
        <v>1858</v>
      </c>
      <c r="B1858" s="300" t="s">
        <v>35</v>
      </c>
      <c r="C1858" s="300" t="s">
        <v>1381</v>
      </c>
      <c r="D1858" s="86"/>
      <c r="E1858" s="256" t="s">
        <v>1974</v>
      </c>
      <c r="F1858" s="86" t="s">
        <v>1549</v>
      </c>
      <c r="G1858" s="86" t="s">
        <v>64</v>
      </c>
      <c r="H1858" s="70" t="s">
        <v>113</v>
      </c>
      <c r="I1858" s="249">
        <v>44.35</v>
      </c>
      <c r="J1858" s="331">
        <f t="shared" si="85"/>
        <v>120</v>
      </c>
      <c r="K1858" s="260">
        <v>120</v>
      </c>
      <c r="L1858" s="260"/>
      <c r="M1858" s="259" t="e">
        <f>IF(K1858="nio",0,IF(K1858&gt;0,K1858*I1858/O1858,0))*VLOOKUP(B1858,'2-Kosten per locatie'!$A$14:$C$21,3,FALSE)</f>
        <v>#DIV/0!</v>
      </c>
      <c r="N1858" s="259">
        <f>IF(L1858&gt;0,L1858*I1858/P1858,0)*VLOOKUP(B1858,'2-Kosten per locatie'!$A$14:$C$21,3,FALSE)</f>
        <v>0</v>
      </c>
      <c r="O1858" s="332">
        <f>IF(K1858="nio",0,IF(K1858&gt;0,VLOOKUP(G1858,'3-Productie normen'!A:L,VLOOKUP(K1858,'3-Productie normen'!$B$34:$C$41,2,FALSE),FALSE)))</f>
        <v>0</v>
      </c>
      <c r="P1858" s="332">
        <f t="shared" si="86"/>
        <v>0</v>
      </c>
      <c r="Q1858" s="333"/>
      <c r="S1858" s="334">
        <f t="shared" si="87"/>
        <v>5322</v>
      </c>
    </row>
    <row r="1859" spans="1:19" ht="14.1" customHeight="1">
      <c r="A1859" s="74">
        <v>1859</v>
      </c>
      <c r="B1859" s="300" t="s">
        <v>35</v>
      </c>
      <c r="C1859" s="300" t="s">
        <v>1381</v>
      </c>
      <c r="D1859" s="86"/>
      <c r="E1859" s="256" t="s">
        <v>1975</v>
      </c>
      <c r="F1859" s="86" t="s">
        <v>1549</v>
      </c>
      <c r="G1859" s="86" t="s">
        <v>64</v>
      </c>
      <c r="H1859" s="70" t="s">
        <v>113</v>
      </c>
      <c r="I1859" s="249">
        <v>43.42</v>
      </c>
      <c r="J1859" s="331">
        <f t="shared" si="85"/>
        <v>120</v>
      </c>
      <c r="K1859" s="260">
        <v>120</v>
      </c>
      <c r="L1859" s="260"/>
      <c r="M1859" s="259" t="e">
        <f>IF(K1859="nio",0,IF(K1859&gt;0,K1859*I1859/O1859,0))*VLOOKUP(B1859,'2-Kosten per locatie'!$A$14:$C$21,3,FALSE)</f>
        <v>#DIV/0!</v>
      </c>
      <c r="N1859" s="259">
        <f>IF(L1859&gt;0,L1859*I1859/P1859,0)*VLOOKUP(B1859,'2-Kosten per locatie'!$A$14:$C$21,3,FALSE)</f>
        <v>0</v>
      </c>
      <c r="O1859" s="332">
        <f>IF(K1859="nio",0,IF(K1859&gt;0,VLOOKUP(G1859,'3-Productie normen'!A:L,VLOOKUP(K1859,'3-Productie normen'!$B$34:$C$41,2,FALSE),FALSE)))</f>
        <v>0</v>
      </c>
      <c r="P1859" s="332">
        <f t="shared" si="86"/>
        <v>0</v>
      </c>
      <c r="Q1859" s="333"/>
      <c r="S1859" s="334">
        <f t="shared" si="87"/>
        <v>5210.4000000000005</v>
      </c>
    </row>
    <row r="1860" spans="1:19" ht="14.1" customHeight="1">
      <c r="A1860" s="74">
        <v>1860</v>
      </c>
      <c r="B1860" s="300" t="s">
        <v>35</v>
      </c>
      <c r="C1860" s="300" t="s">
        <v>1381</v>
      </c>
      <c r="D1860" s="86"/>
      <c r="E1860" s="256" t="s">
        <v>1976</v>
      </c>
      <c r="F1860" s="86" t="s">
        <v>267</v>
      </c>
      <c r="G1860" s="86" t="s">
        <v>76</v>
      </c>
      <c r="H1860" s="70" t="s">
        <v>113</v>
      </c>
      <c r="I1860" s="249">
        <v>20.61</v>
      </c>
      <c r="J1860" s="331">
        <f t="shared" si="85"/>
        <v>0</v>
      </c>
      <c r="K1860" s="260" t="s">
        <v>120</v>
      </c>
      <c r="L1860" s="260"/>
      <c r="M1860" s="259">
        <f>IF(K1860="nio",0,IF(K1860&gt;0,K1860*I1860/O1860,0))*VLOOKUP(B1860,'2-Kosten per locatie'!$A$14:$C$21,3,FALSE)</f>
        <v>0</v>
      </c>
      <c r="N1860" s="259">
        <f>IF(L1860&gt;0,L1860*I1860/P1860,0)*VLOOKUP(B1860,'2-Kosten per locatie'!$A$14:$C$21,3,FALSE)</f>
        <v>0</v>
      </c>
      <c r="O1860" s="332">
        <f>IF(K1860="nio",0,IF(K1860&gt;0,VLOOKUP(G1860,'3-Productie normen'!A:L,VLOOKUP(K1860,'3-Productie normen'!$B$34:$C$41,2,FALSE),FALSE)))</f>
        <v>0</v>
      </c>
      <c r="P1860" s="332">
        <f t="shared" si="86"/>
        <v>0</v>
      </c>
      <c r="Q1860" s="333"/>
      <c r="S1860" s="334">
        <f t="shared" si="87"/>
        <v>0</v>
      </c>
    </row>
    <row r="1861" spans="1:19" ht="14.1" customHeight="1">
      <c r="A1861" s="74">
        <v>1861</v>
      </c>
      <c r="B1861" s="300" t="s">
        <v>35</v>
      </c>
      <c r="C1861" s="300" t="s">
        <v>1381</v>
      </c>
      <c r="D1861" s="86"/>
      <c r="E1861" s="256" t="s">
        <v>1977</v>
      </c>
      <c r="F1861" s="86" t="s">
        <v>1418</v>
      </c>
      <c r="G1861" s="86" t="s">
        <v>61</v>
      </c>
      <c r="H1861" s="86" t="s">
        <v>145</v>
      </c>
      <c r="I1861" s="249">
        <v>17.850000000000001</v>
      </c>
      <c r="J1861" s="331">
        <f t="shared" si="85"/>
        <v>400</v>
      </c>
      <c r="K1861" s="260">
        <v>200</v>
      </c>
      <c r="L1861" s="260">
        <v>200</v>
      </c>
      <c r="M1861" s="259" t="e">
        <f>IF(K1861="nio",0,IF(K1861&gt;0,K1861*I1861/O1861,0))*VLOOKUP(B1861,'2-Kosten per locatie'!$A$14:$C$21,3,FALSE)</f>
        <v>#DIV/0!</v>
      </c>
      <c r="N1861" s="259" t="e">
        <f>IF(L1861&gt;0,L1861*I1861/P1861,0)*VLOOKUP(B1861,'2-Kosten per locatie'!$A$14:$C$21,3,FALSE)</f>
        <v>#DIV/0!</v>
      </c>
      <c r="O1861" s="332">
        <f>IF(K1861="nio",0,IF(K1861&gt;0,VLOOKUP(G1861,'3-Productie normen'!A:L,VLOOKUP(K1861,'3-Productie normen'!$B$34:$C$41,2,FALSE),FALSE)))</f>
        <v>0</v>
      </c>
      <c r="P1861" s="332">
        <f t="shared" si="86"/>
        <v>0</v>
      </c>
      <c r="Q1861" s="333"/>
      <c r="S1861" s="334">
        <f t="shared" si="87"/>
        <v>7140.0000000000009</v>
      </c>
    </row>
    <row r="1862" spans="1:19" ht="14.1" customHeight="1">
      <c r="A1862" s="74">
        <v>1862</v>
      </c>
      <c r="B1862" s="300" t="s">
        <v>35</v>
      </c>
      <c r="C1862" s="300" t="s">
        <v>1381</v>
      </c>
      <c r="D1862" s="86"/>
      <c r="E1862" s="256" t="s">
        <v>1978</v>
      </c>
      <c r="F1862" s="86" t="s">
        <v>1500</v>
      </c>
      <c r="G1862" s="86" t="s">
        <v>74</v>
      </c>
      <c r="H1862" s="70" t="s">
        <v>113</v>
      </c>
      <c r="I1862" s="249">
        <v>1.55</v>
      </c>
      <c r="J1862" s="331">
        <f t="shared" si="85"/>
        <v>0</v>
      </c>
      <c r="K1862" s="260" t="s">
        <v>120</v>
      </c>
      <c r="L1862" s="260"/>
      <c r="M1862" s="259">
        <f>IF(K1862="nio",0,IF(K1862&gt;0,K1862*I1862/O1862,0))*VLOOKUP(B1862,'2-Kosten per locatie'!$A$14:$C$21,3,FALSE)</f>
        <v>0</v>
      </c>
      <c r="N1862" s="259">
        <f>IF(L1862&gt;0,L1862*I1862/P1862,0)*VLOOKUP(B1862,'2-Kosten per locatie'!$A$14:$C$21,3,FALSE)</f>
        <v>0</v>
      </c>
      <c r="O1862" s="332">
        <f>IF(K1862="nio",0,IF(K1862&gt;0,VLOOKUP(G1862,'3-Productie normen'!A:L,VLOOKUP(K1862,'3-Productie normen'!$B$34:$C$41,2,FALSE),FALSE)))</f>
        <v>0</v>
      </c>
      <c r="P1862" s="332">
        <f t="shared" si="86"/>
        <v>0</v>
      </c>
      <c r="Q1862" s="333"/>
      <c r="S1862" s="334">
        <f t="shared" si="87"/>
        <v>0</v>
      </c>
    </row>
    <row r="1863" spans="1:19" ht="14.1" customHeight="1">
      <c r="A1863" s="74">
        <v>1863</v>
      </c>
      <c r="B1863" s="300" t="s">
        <v>35</v>
      </c>
      <c r="C1863" s="300" t="s">
        <v>1381</v>
      </c>
      <c r="D1863" s="86"/>
      <c r="E1863" s="256" t="s">
        <v>1979</v>
      </c>
      <c r="F1863" s="86" t="s">
        <v>112</v>
      </c>
      <c r="G1863" s="86" t="s">
        <v>58</v>
      </c>
      <c r="H1863" s="70" t="s">
        <v>113</v>
      </c>
      <c r="I1863" s="249">
        <v>15.39</v>
      </c>
      <c r="J1863" s="331">
        <f t="shared" si="85"/>
        <v>200</v>
      </c>
      <c r="K1863" s="260">
        <v>200</v>
      </c>
      <c r="L1863" s="260"/>
      <c r="M1863" s="259" t="e">
        <f>IF(K1863="nio",0,IF(K1863&gt;0,K1863*I1863/O1863,0))*VLOOKUP(B1863,'2-Kosten per locatie'!$A$14:$C$21,3,FALSE)</f>
        <v>#DIV/0!</v>
      </c>
      <c r="N1863" s="259">
        <f>IF(L1863&gt;0,L1863*I1863/P1863,0)*VLOOKUP(B1863,'2-Kosten per locatie'!$A$14:$C$21,3,FALSE)</f>
        <v>0</v>
      </c>
      <c r="O1863" s="332">
        <f>IF(K1863="nio",0,IF(K1863&gt;0,VLOOKUP(G1863,'3-Productie normen'!A:L,VLOOKUP(K1863,'3-Productie normen'!$B$34:$C$41,2,FALSE),FALSE)))</f>
        <v>0</v>
      </c>
      <c r="P1863" s="332">
        <f t="shared" si="86"/>
        <v>0</v>
      </c>
      <c r="Q1863" s="333"/>
      <c r="S1863" s="334">
        <f t="shared" si="87"/>
        <v>3078</v>
      </c>
    </row>
    <row r="1864" spans="1:19" ht="14.1" customHeight="1">
      <c r="A1864" s="74">
        <v>1864</v>
      </c>
      <c r="B1864" s="300" t="s">
        <v>35</v>
      </c>
      <c r="C1864" s="300" t="s">
        <v>1381</v>
      </c>
      <c r="D1864" s="86"/>
      <c r="E1864" s="256" t="s">
        <v>1980</v>
      </c>
      <c r="F1864" s="86" t="s">
        <v>1549</v>
      </c>
      <c r="G1864" s="86" t="s">
        <v>65</v>
      </c>
      <c r="H1864" s="70" t="s">
        <v>113</v>
      </c>
      <c r="I1864" s="249">
        <v>62</v>
      </c>
      <c r="J1864" s="331">
        <f t="shared" si="85"/>
        <v>120</v>
      </c>
      <c r="K1864" s="260">
        <v>120</v>
      </c>
      <c r="L1864" s="260"/>
      <c r="M1864" s="259" t="e">
        <f>IF(K1864="nio",0,IF(K1864&gt;0,K1864*I1864/O1864,0))*VLOOKUP(B1864,'2-Kosten per locatie'!$A$14:$C$21,3,FALSE)</f>
        <v>#DIV/0!</v>
      </c>
      <c r="N1864" s="259">
        <f>IF(L1864&gt;0,L1864*I1864/P1864,0)*VLOOKUP(B1864,'2-Kosten per locatie'!$A$14:$C$21,3,FALSE)</f>
        <v>0</v>
      </c>
      <c r="O1864" s="332">
        <f>IF(K1864="nio",0,IF(K1864&gt;0,VLOOKUP(G1864,'3-Productie normen'!A:L,VLOOKUP(K1864,'3-Productie normen'!$B$34:$C$41,2,FALSE),FALSE)))</f>
        <v>0</v>
      </c>
      <c r="P1864" s="332">
        <f t="shared" si="86"/>
        <v>0</v>
      </c>
      <c r="Q1864" s="333"/>
      <c r="S1864" s="334">
        <f t="shared" si="87"/>
        <v>7440</v>
      </c>
    </row>
    <row r="1865" spans="1:19" ht="14.1" customHeight="1">
      <c r="A1865" s="74">
        <v>1865</v>
      </c>
      <c r="B1865" s="300" t="s">
        <v>35</v>
      </c>
      <c r="C1865" s="300" t="s">
        <v>1381</v>
      </c>
      <c r="D1865" s="86"/>
      <c r="E1865" s="256" t="s">
        <v>1981</v>
      </c>
      <c r="F1865" s="86" t="s">
        <v>126</v>
      </c>
      <c r="G1865" s="86" t="s">
        <v>69</v>
      </c>
      <c r="H1865" s="86" t="s">
        <v>110</v>
      </c>
      <c r="I1865" s="249">
        <v>19.48</v>
      </c>
      <c r="J1865" s="331">
        <f t="shared" si="85"/>
        <v>200</v>
      </c>
      <c r="K1865" s="260">
        <v>200</v>
      </c>
      <c r="L1865" s="260"/>
      <c r="M1865" s="259" t="e">
        <f>IF(K1865="nio",0,IF(K1865&gt;0,K1865*I1865/O1865,0))*VLOOKUP(B1865,'2-Kosten per locatie'!$A$14:$C$21,3,FALSE)</f>
        <v>#DIV/0!</v>
      </c>
      <c r="N1865" s="259">
        <f>IF(L1865&gt;0,L1865*I1865/P1865,0)*VLOOKUP(B1865,'2-Kosten per locatie'!$A$14:$C$21,3,FALSE)</f>
        <v>0</v>
      </c>
      <c r="O1865" s="332">
        <f>IF(K1865="nio",0,IF(K1865&gt;0,VLOOKUP(G1865,'3-Productie normen'!A:L,VLOOKUP(K1865,'3-Productie normen'!$B$34:$C$41,2,FALSE),FALSE)))</f>
        <v>0</v>
      </c>
      <c r="P1865" s="332">
        <f t="shared" si="86"/>
        <v>0</v>
      </c>
      <c r="Q1865" s="333"/>
      <c r="S1865" s="334">
        <f t="shared" si="87"/>
        <v>3896</v>
      </c>
    </row>
    <row r="1866" spans="1:19" ht="14.1" customHeight="1">
      <c r="A1866" s="74">
        <v>1866</v>
      </c>
      <c r="B1866" s="300" t="s">
        <v>35</v>
      </c>
      <c r="C1866" s="300" t="s">
        <v>1381</v>
      </c>
      <c r="D1866" s="86"/>
      <c r="E1866" s="256" t="s">
        <v>1982</v>
      </c>
      <c r="F1866" s="86" t="s">
        <v>267</v>
      </c>
      <c r="G1866" s="86" t="s">
        <v>76</v>
      </c>
      <c r="H1866" s="70" t="s">
        <v>113</v>
      </c>
      <c r="I1866" s="249">
        <v>9.32</v>
      </c>
      <c r="J1866" s="331">
        <f t="shared" ref="J1866:J1929" si="88">SUM(K1866:L1866)</f>
        <v>0</v>
      </c>
      <c r="K1866" s="260" t="s">
        <v>120</v>
      </c>
      <c r="L1866" s="260"/>
      <c r="M1866" s="259">
        <f>IF(K1866="nio",0,IF(K1866&gt;0,K1866*I1866/O1866,0))*VLOOKUP(B1866,'2-Kosten per locatie'!$A$14:$C$21,3,FALSE)</f>
        <v>0</v>
      </c>
      <c r="N1866" s="259">
        <f>IF(L1866&gt;0,L1866*I1866/P1866,0)*VLOOKUP(B1866,'2-Kosten per locatie'!$A$14:$C$21,3,FALSE)</f>
        <v>0</v>
      </c>
      <c r="O1866" s="332">
        <f>IF(K1866="nio",0,IF(K1866&gt;0,VLOOKUP(G1866,'3-Productie normen'!A:L,VLOOKUP(K1866,'3-Productie normen'!$B$34:$C$41,2,FALSE),FALSE)))</f>
        <v>0</v>
      </c>
      <c r="P1866" s="332">
        <f t="shared" ref="P1866:P1929" si="89">IF(L1866&gt;0,O1866*$P$8,0)</f>
        <v>0</v>
      </c>
      <c r="Q1866" s="333"/>
      <c r="S1866" s="334">
        <f t="shared" si="87"/>
        <v>0</v>
      </c>
    </row>
    <row r="1867" spans="1:19" ht="14.1" customHeight="1">
      <c r="A1867" s="74">
        <v>1867</v>
      </c>
      <c r="B1867" s="300" t="s">
        <v>35</v>
      </c>
      <c r="C1867" s="300" t="s">
        <v>1381</v>
      </c>
      <c r="D1867" s="86"/>
      <c r="E1867" s="256" t="s">
        <v>1983</v>
      </c>
      <c r="F1867" s="86" t="s">
        <v>225</v>
      </c>
      <c r="G1867" s="86" t="s">
        <v>74</v>
      </c>
      <c r="H1867" s="70" t="s">
        <v>113</v>
      </c>
      <c r="I1867" s="249">
        <v>5.86</v>
      </c>
      <c r="J1867" s="331">
        <f t="shared" si="88"/>
        <v>0</v>
      </c>
      <c r="K1867" s="260" t="s">
        <v>120</v>
      </c>
      <c r="L1867" s="260"/>
      <c r="M1867" s="259">
        <f>IF(K1867="nio",0,IF(K1867&gt;0,K1867*I1867/O1867,0))*VLOOKUP(B1867,'2-Kosten per locatie'!$A$14:$C$21,3,FALSE)</f>
        <v>0</v>
      </c>
      <c r="N1867" s="259">
        <f>IF(L1867&gt;0,L1867*I1867/P1867,0)*VLOOKUP(B1867,'2-Kosten per locatie'!$A$14:$C$21,3,FALSE)</f>
        <v>0</v>
      </c>
      <c r="O1867" s="332">
        <f>IF(K1867="nio",0,IF(K1867&gt;0,VLOOKUP(G1867,'3-Productie normen'!A:L,VLOOKUP(K1867,'3-Productie normen'!$B$34:$C$41,2,FALSE),FALSE)))</f>
        <v>0</v>
      </c>
      <c r="P1867" s="332">
        <f t="shared" si="89"/>
        <v>0</v>
      </c>
      <c r="Q1867" s="333"/>
      <c r="S1867" s="334">
        <f t="shared" si="87"/>
        <v>0</v>
      </c>
    </row>
    <row r="1868" spans="1:19" ht="14.1" customHeight="1">
      <c r="A1868" s="74">
        <v>1868</v>
      </c>
      <c r="B1868" s="300" t="s">
        <v>35</v>
      </c>
      <c r="C1868" s="300" t="s">
        <v>1381</v>
      </c>
      <c r="D1868" s="86"/>
      <c r="E1868" s="256" t="s">
        <v>1984</v>
      </c>
      <c r="F1868" s="86" t="s">
        <v>112</v>
      </c>
      <c r="G1868" s="86" t="s">
        <v>58</v>
      </c>
      <c r="H1868" s="70" t="s">
        <v>113</v>
      </c>
      <c r="I1868" s="249">
        <v>13.18</v>
      </c>
      <c r="J1868" s="331">
        <f t="shared" si="88"/>
        <v>200</v>
      </c>
      <c r="K1868" s="260">
        <v>200</v>
      </c>
      <c r="L1868" s="260"/>
      <c r="M1868" s="259" t="e">
        <f>IF(K1868="nio",0,IF(K1868&gt;0,K1868*I1868/O1868,0))*VLOOKUP(B1868,'2-Kosten per locatie'!$A$14:$C$21,3,FALSE)</f>
        <v>#DIV/0!</v>
      </c>
      <c r="N1868" s="259">
        <f>IF(L1868&gt;0,L1868*I1868/P1868,0)*VLOOKUP(B1868,'2-Kosten per locatie'!$A$14:$C$21,3,FALSE)</f>
        <v>0</v>
      </c>
      <c r="O1868" s="332">
        <f>IF(K1868="nio",0,IF(K1868&gt;0,VLOOKUP(G1868,'3-Productie normen'!A:L,VLOOKUP(K1868,'3-Productie normen'!$B$34:$C$41,2,FALSE),FALSE)))</f>
        <v>0</v>
      </c>
      <c r="P1868" s="332">
        <f t="shared" si="89"/>
        <v>0</v>
      </c>
      <c r="Q1868" s="333"/>
      <c r="S1868" s="334">
        <f t="shared" si="87"/>
        <v>2636</v>
      </c>
    </row>
    <row r="1869" spans="1:19" ht="14.1" customHeight="1">
      <c r="A1869" s="74">
        <v>1869</v>
      </c>
      <c r="B1869" s="300" t="s">
        <v>35</v>
      </c>
      <c r="C1869" s="300" t="s">
        <v>1381</v>
      </c>
      <c r="D1869" s="86"/>
      <c r="E1869" s="256" t="s">
        <v>1985</v>
      </c>
      <c r="F1869" s="86" t="s">
        <v>1549</v>
      </c>
      <c r="G1869" s="86" t="s">
        <v>64</v>
      </c>
      <c r="H1869" s="70" t="s">
        <v>113</v>
      </c>
      <c r="I1869" s="249">
        <v>49.5</v>
      </c>
      <c r="J1869" s="331">
        <f t="shared" si="88"/>
        <v>120</v>
      </c>
      <c r="K1869" s="260">
        <v>120</v>
      </c>
      <c r="L1869" s="260"/>
      <c r="M1869" s="259" t="e">
        <f>IF(K1869="nio",0,IF(K1869&gt;0,K1869*I1869/O1869,0))*VLOOKUP(B1869,'2-Kosten per locatie'!$A$14:$C$21,3,FALSE)</f>
        <v>#DIV/0!</v>
      </c>
      <c r="N1869" s="259">
        <f>IF(L1869&gt;0,L1869*I1869/P1869,0)*VLOOKUP(B1869,'2-Kosten per locatie'!$A$14:$C$21,3,FALSE)</f>
        <v>0</v>
      </c>
      <c r="O1869" s="332">
        <f>IF(K1869="nio",0,IF(K1869&gt;0,VLOOKUP(G1869,'3-Productie normen'!A:L,VLOOKUP(K1869,'3-Productie normen'!$B$34:$C$41,2,FALSE),FALSE)))</f>
        <v>0</v>
      </c>
      <c r="P1869" s="332">
        <f t="shared" si="89"/>
        <v>0</v>
      </c>
      <c r="Q1869" s="333"/>
      <c r="S1869" s="334">
        <f t="shared" si="87"/>
        <v>5940</v>
      </c>
    </row>
    <row r="1870" spans="1:19" ht="14.1" customHeight="1">
      <c r="A1870" s="74">
        <v>1870</v>
      </c>
      <c r="B1870" s="300" t="s">
        <v>35</v>
      </c>
      <c r="C1870" s="300" t="s">
        <v>1381</v>
      </c>
      <c r="D1870" s="86"/>
      <c r="E1870" s="256" t="s">
        <v>1986</v>
      </c>
      <c r="F1870" s="86" t="s">
        <v>1460</v>
      </c>
      <c r="G1870" s="86" t="s">
        <v>74</v>
      </c>
      <c r="H1870" s="70" t="s">
        <v>113</v>
      </c>
      <c r="I1870" s="249">
        <v>7.83</v>
      </c>
      <c r="J1870" s="331">
        <f t="shared" si="88"/>
        <v>0</v>
      </c>
      <c r="K1870" s="260" t="s">
        <v>120</v>
      </c>
      <c r="L1870" s="260"/>
      <c r="M1870" s="259">
        <f>IF(K1870="nio",0,IF(K1870&gt;0,K1870*I1870/O1870,0))*VLOOKUP(B1870,'2-Kosten per locatie'!$A$14:$C$21,3,FALSE)</f>
        <v>0</v>
      </c>
      <c r="N1870" s="259">
        <f>IF(L1870&gt;0,L1870*I1870/P1870,0)*VLOOKUP(B1870,'2-Kosten per locatie'!$A$14:$C$21,3,FALSE)</f>
        <v>0</v>
      </c>
      <c r="O1870" s="332">
        <f>IF(K1870="nio",0,IF(K1870&gt;0,VLOOKUP(G1870,'3-Productie normen'!A:L,VLOOKUP(K1870,'3-Productie normen'!$B$34:$C$41,2,FALSE),FALSE)))</f>
        <v>0</v>
      </c>
      <c r="P1870" s="332">
        <f t="shared" si="89"/>
        <v>0</v>
      </c>
      <c r="Q1870" s="333"/>
      <c r="S1870" s="334">
        <f t="shared" si="87"/>
        <v>0</v>
      </c>
    </row>
    <row r="1871" spans="1:19" ht="14.1" customHeight="1">
      <c r="A1871" s="74">
        <v>1871</v>
      </c>
      <c r="B1871" s="300" t="s">
        <v>35</v>
      </c>
      <c r="C1871" s="300" t="s">
        <v>1381</v>
      </c>
      <c r="D1871" s="86"/>
      <c r="E1871" s="256" t="s">
        <v>1987</v>
      </c>
      <c r="F1871" s="86" t="s">
        <v>1549</v>
      </c>
      <c r="G1871" s="86" t="s">
        <v>65</v>
      </c>
      <c r="H1871" s="70" t="s">
        <v>113</v>
      </c>
      <c r="I1871" s="249">
        <v>60.98</v>
      </c>
      <c r="J1871" s="331">
        <f t="shared" si="88"/>
        <v>120</v>
      </c>
      <c r="K1871" s="260">
        <v>120</v>
      </c>
      <c r="L1871" s="260"/>
      <c r="M1871" s="259" t="e">
        <f>IF(K1871="nio",0,IF(K1871&gt;0,K1871*I1871/O1871,0))*VLOOKUP(B1871,'2-Kosten per locatie'!$A$14:$C$21,3,FALSE)</f>
        <v>#DIV/0!</v>
      </c>
      <c r="N1871" s="259">
        <f>IF(L1871&gt;0,L1871*I1871/P1871,0)*VLOOKUP(B1871,'2-Kosten per locatie'!$A$14:$C$21,3,FALSE)</f>
        <v>0</v>
      </c>
      <c r="O1871" s="332">
        <f>IF(K1871="nio",0,IF(K1871&gt;0,VLOOKUP(G1871,'3-Productie normen'!A:L,VLOOKUP(K1871,'3-Productie normen'!$B$34:$C$41,2,FALSE),FALSE)))</f>
        <v>0</v>
      </c>
      <c r="P1871" s="332">
        <f t="shared" si="89"/>
        <v>0</v>
      </c>
      <c r="Q1871" s="333"/>
      <c r="S1871" s="334">
        <f t="shared" si="87"/>
        <v>7317.5999999999995</v>
      </c>
    </row>
    <row r="1872" spans="1:19" ht="14.1" customHeight="1">
      <c r="A1872" s="74">
        <v>1872</v>
      </c>
      <c r="B1872" s="300" t="s">
        <v>35</v>
      </c>
      <c r="C1872" s="300" t="s">
        <v>1381</v>
      </c>
      <c r="D1872" s="86"/>
      <c r="E1872" s="256" t="s">
        <v>1988</v>
      </c>
      <c r="F1872" s="86" t="s">
        <v>1549</v>
      </c>
      <c r="G1872" s="86" t="s">
        <v>64</v>
      </c>
      <c r="H1872" s="70" t="s">
        <v>113</v>
      </c>
      <c r="I1872" s="249">
        <v>50.19</v>
      </c>
      <c r="J1872" s="331">
        <f t="shared" si="88"/>
        <v>120</v>
      </c>
      <c r="K1872" s="260">
        <v>120</v>
      </c>
      <c r="L1872" s="260"/>
      <c r="M1872" s="259" t="e">
        <f>IF(K1872="nio",0,IF(K1872&gt;0,K1872*I1872/O1872,0))*VLOOKUP(B1872,'2-Kosten per locatie'!$A$14:$C$21,3,FALSE)</f>
        <v>#DIV/0!</v>
      </c>
      <c r="N1872" s="259">
        <f>IF(L1872&gt;0,L1872*I1872/P1872,0)*VLOOKUP(B1872,'2-Kosten per locatie'!$A$14:$C$21,3,FALSE)</f>
        <v>0</v>
      </c>
      <c r="O1872" s="332">
        <f>IF(K1872="nio",0,IF(K1872&gt;0,VLOOKUP(G1872,'3-Productie normen'!A:L,VLOOKUP(K1872,'3-Productie normen'!$B$34:$C$41,2,FALSE),FALSE)))</f>
        <v>0</v>
      </c>
      <c r="P1872" s="332">
        <f t="shared" si="89"/>
        <v>0</v>
      </c>
      <c r="Q1872" s="333"/>
      <c r="S1872" s="334">
        <f t="shared" si="87"/>
        <v>6022.7999999999993</v>
      </c>
    </row>
    <row r="1873" spans="1:19" ht="14.1" customHeight="1">
      <c r="A1873" s="74">
        <v>1873</v>
      </c>
      <c r="B1873" s="300" t="s">
        <v>35</v>
      </c>
      <c r="C1873" s="300" t="s">
        <v>1381</v>
      </c>
      <c r="D1873" s="86"/>
      <c r="E1873" s="256" t="s">
        <v>1989</v>
      </c>
      <c r="F1873" s="86" t="s">
        <v>1418</v>
      </c>
      <c r="G1873" s="86" t="s">
        <v>61</v>
      </c>
      <c r="H1873" s="86" t="s">
        <v>145</v>
      </c>
      <c r="I1873" s="249">
        <v>17.850000000000001</v>
      </c>
      <c r="J1873" s="331">
        <f t="shared" si="88"/>
        <v>400</v>
      </c>
      <c r="K1873" s="260">
        <v>200</v>
      </c>
      <c r="L1873" s="260">
        <v>200</v>
      </c>
      <c r="M1873" s="259" t="e">
        <f>IF(K1873="nio",0,IF(K1873&gt;0,K1873*I1873/O1873,0))*VLOOKUP(B1873,'2-Kosten per locatie'!$A$14:$C$21,3,FALSE)</f>
        <v>#DIV/0!</v>
      </c>
      <c r="N1873" s="259" t="e">
        <f>IF(L1873&gt;0,L1873*I1873/P1873,0)*VLOOKUP(B1873,'2-Kosten per locatie'!$A$14:$C$21,3,FALSE)</f>
        <v>#DIV/0!</v>
      </c>
      <c r="O1873" s="332">
        <f>IF(K1873="nio",0,IF(K1873&gt;0,VLOOKUP(G1873,'3-Productie normen'!A:L,VLOOKUP(K1873,'3-Productie normen'!$B$34:$C$41,2,FALSE),FALSE)))</f>
        <v>0</v>
      </c>
      <c r="P1873" s="332">
        <f t="shared" si="89"/>
        <v>0</v>
      </c>
      <c r="Q1873" s="333"/>
      <c r="S1873" s="334">
        <f t="shared" si="87"/>
        <v>7140.0000000000009</v>
      </c>
    </row>
    <row r="1874" spans="1:19" ht="14.1" customHeight="1">
      <c r="A1874" s="74">
        <v>1874</v>
      </c>
      <c r="B1874" s="300" t="s">
        <v>35</v>
      </c>
      <c r="C1874" s="300" t="s">
        <v>1381</v>
      </c>
      <c r="D1874" s="86"/>
      <c r="E1874" s="256" t="s">
        <v>1990</v>
      </c>
      <c r="F1874" s="86" t="s">
        <v>1500</v>
      </c>
      <c r="G1874" s="86" t="s">
        <v>74</v>
      </c>
      <c r="H1874" s="70" t="s">
        <v>113</v>
      </c>
      <c r="I1874" s="249">
        <v>1.55</v>
      </c>
      <c r="J1874" s="331">
        <f t="shared" si="88"/>
        <v>0</v>
      </c>
      <c r="K1874" s="260" t="s">
        <v>120</v>
      </c>
      <c r="L1874" s="260"/>
      <c r="M1874" s="259">
        <f>IF(K1874="nio",0,IF(K1874&gt;0,K1874*I1874/O1874,0))*VLOOKUP(B1874,'2-Kosten per locatie'!$A$14:$C$21,3,FALSE)</f>
        <v>0</v>
      </c>
      <c r="N1874" s="259">
        <f>IF(L1874&gt;0,L1874*I1874/P1874,0)*VLOOKUP(B1874,'2-Kosten per locatie'!$A$14:$C$21,3,FALSE)</f>
        <v>0</v>
      </c>
      <c r="O1874" s="332">
        <f>IF(K1874="nio",0,IF(K1874&gt;0,VLOOKUP(G1874,'3-Productie normen'!A:L,VLOOKUP(K1874,'3-Productie normen'!$B$34:$C$41,2,FALSE),FALSE)))</f>
        <v>0</v>
      </c>
      <c r="P1874" s="332">
        <f t="shared" si="89"/>
        <v>0</v>
      </c>
      <c r="Q1874" s="333"/>
      <c r="S1874" s="334">
        <f t="shared" si="87"/>
        <v>0</v>
      </c>
    </row>
    <row r="1875" spans="1:19" ht="14.1" customHeight="1">
      <c r="A1875" s="74">
        <v>1875</v>
      </c>
      <c r="B1875" s="300" t="s">
        <v>35</v>
      </c>
      <c r="C1875" s="300" t="s">
        <v>1381</v>
      </c>
      <c r="D1875" s="86"/>
      <c r="E1875" s="256" t="s">
        <v>1991</v>
      </c>
      <c r="F1875" s="86" t="s">
        <v>112</v>
      </c>
      <c r="G1875" s="86" t="s">
        <v>58</v>
      </c>
      <c r="H1875" s="70" t="s">
        <v>113</v>
      </c>
      <c r="I1875" s="249">
        <v>15.39</v>
      </c>
      <c r="J1875" s="331">
        <f t="shared" si="88"/>
        <v>200</v>
      </c>
      <c r="K1875" s="260">
        <v>200</v>
      </c>
      <c r="L1875" s="260"/>
      <c r="M1875" s="259" t="e">
        <f>IF(K1875="nio",0,IF(K1875&gt;0,K1875*I1875/O1875,0))*VLOOKUP(B1875,'2-Kosten per locatie'!$A$14:$C$21,3,FALSE)</f>
        <v>#DIV/0!</v>
      </c>
      <c r="N1875" s="259">
        <f>IF(L1875&gt;0,L1875*I1875/P1875,0)*VLOOKUP(B1875,'2-Kosten per locatie'!$A$14:$C$21,3,FALSE)</f>
        <v>0</v>
      </c>
      <c r="O1875" s="332">
        <f>IF(K1875="nio",0,IF(K1875&gt;0,VLOOKUP(G1875,'3-Productie normen'!A:L,VLOOKUP(K1875,'3-Productie normen'!$B$34:$C$41,2,FALSE),FALSE)))</f>
        <v>0</v>
      </c>
      <c r="P1875" s="332">
        <f t="shared" si="89"/>
        <v>0</v>
      </c>
      <c r="Q1875" s="333"/>
      <c r="S1875" s="334">
        <f t="shared" si="87"/>
        <v>3078</v>
      </c>
    </row>
    <row r="1876" spans="1:19" ht="14.1" customHeight="1">
      <c r="A1876" s="74">
        <v>1876</v>
      </c>
      <c r="B1876" s="300" t="s">
        <v>35</v>
      </c>
      <c r="C1876" s="300" t="s">
        <v>1381</v>
      </c>
      <c r="D1876" s="86"/>
      <c r="E1876" s="256" t="s">
        <v>1992</v>
      </c>
      <c r="F1876" s="86" t="s">
        <v>122</v>
      </c>
      <c r="G1876" s="86" t="s">
        <v>59</v>
      </c>
      <c r="H1876" s="70" t="s">
        <v>113</v>
      </c>
      <c r="I1876" s="249">
        <v>142.19999999999999</v>
      </c>
      <c r="J1876" s="331">
        <f t="shared" si="88"/>
        <v>200</v>
      </c>
      <c r="K1876" s="260">
        <v>200</v>
      </c>
      <c r="L1876" s="260"/>
      <c r="M1876" s="259" t="e">
        <f>IF(K1876="nio",0,IF(K1876&gt;0,K1876*I1876/O1876,0))*VLOOKUP(B1876,'2-Kosten per locatie'!$A$14:$C$21,3,FALSE)</f>
        <v>#DIV/0!</v>
      </c>
      <c r="N1876" s="259">
        <f>IF(L1876&gt;0,L1876*I1876/P1876,0)*VLOOKUP(B1876,'2-Kosten per locatie'!$A$14:$C$21,3,FALSE)</f>
        <v>0</v>
      </c>
      <c r="O1876" s="332">
        <f>IF(K1876="nio",0,IF(K1876&gt;0,VLOOKUP(G1876,'3-Productie normen'!A:L,VLOOKUP(K1876,'3-Productie normen'!$B$34:$C$41,2,FALSE),FALSE)))</f>
        <v>0</v>
      </c>
      <c r="P1876" s="332">
        <f t="shared" si="89"/>
        <v>0</v>
      </c>
      <c r="Q1876" s="333"/>
      <c r="S1876" s="334">
        <f t="shared" si="87"/>
        <v>28439.999999999996</v>
      </c>
    </row>
    <row r="1877" spans="1:19" ht="14.1" customHeight="1">
      <c r="A1877" s="74">
        <v>1877</v>
      </c>
      <c r="B1877" s="300" t="s">
        <v>35</v>
      </c>
      <c r="C1877" s="300" t="s">
        <v>1381</v>
      </c>
      <c r="D1877" s="86"/>
      <c r="E1877" s="256" t="s">
        <v>1993</v>
      </c>
      <c r="F1877" s="86" t="s">
        <v>267</v>
      </c>
      <c r="G1877" s="86" t="s">
        <v>76</v>
      </c>
      <c r="H1877" s="70" t="s">
        <v>113</v>
      </c>
      <c r="I1877" s="249">
        <v>19.989999999999998</v>
      </c>
      <c r="J1877" s="331">
        <f t="shared" si="88"/>
        <v>0</v>
      </c>
      <c r="K1877" s="260" t="s">
        <v>120</v>
      </c>
      <c r="L1877" s="260"/>
      <c r="M1877" s="259">
        <f>IF(K1877="nio",0,IF(K1877&gt;0,K1877*I1877/O1877,0))*VLOOKUP(B1877,'2-Kosten per locatie'!$A$14:$C$21,3,FALSE)</f>
        <v>0</v>
      </c>
      <c r="N1877" s="259">
        <f>IF(L1877&gt;0,L1877*I1877/P1877,0)*VLOOKUP(B1877,'2-Kosten per locatie'!$A$14:$C$21,3,FALSE)</f>
        <v>0</v>
      </c>
      <c r="O1877" s="332">
        <f>IF(K1877="nio",0,IF(K1877&gt;0,VLOOKUP(G1877,'3-Productie normen'!A:L,VLOOKUP(K1877,'3-Productie normen'!$B$34:$C$41,2,FALSE),FALSE)))</f>
        <v>0</v>
      </c>
      <c r="P1877" s="332">
        <f t="shared" si="89"/>
        <v>0</v>
      </c>
      <c r="Q1877" s="333"/>
      <c r="S1877" s="334">
        <f t="shared" si="87"/>
        <v>0</v>
      </c>
    </row>
    <row r="1878" spans="1:19" ht="14.1" customHeight="1">
      <c r="A1878" s="74">
        <v>1878</v>
      </c>
      <c r="B1878" s="300" t="s">
        <v>35</v>
      </c>
      <c r="C1878" s="300" t="s">
        <v>1381</v>
      </c>
      <c r="D1878" s="86"/>
      <c r="E1878" s="256" t="s">
        <v>1994</v>
      </c>
      <c r="F1878" s="86" t="s">
        <v>1549</v>
      </c>
      <c r="G1878" s="86" t="s">
        <v>65</v>
      </c>
      <c r="H1878" s="70" t="s">
        <v>113</v>
      </c>
      <c r="I1878" s="249">
        <v>77</v>
      </c>
      <c r="J1878" s="331">
        <f t="shared" si="88"/>
        <v>120</v>
      </c>
      <c r="K1878" s="260">
        <v>120</v>
      </c>
      <c r="L1878" s="260"/>
      <c r="M1878" s="259" t="e">
        <f>IF(K1878="nio",0,IF(K1878&gt;0,K1878*I1878/O1878,0))*VLOOKUP(B1878,'2-Kosten per locatie'!$A$14:$C$21,3,FALSE)</f>
        <v>#DIV/0!</v>
      </c>
      <c r="N1878" s="259">
        <f>IF(L1878&gt;0,L1878*I1878/P1878,0)*VLOOKUP(B1878,'2-Kosten per locatie'!$A$14:$C$21,3,FALSE)</f>
        <v>0</v>
      </c>
      <c r="O1878" s="332">
        <f>IF(K1878="nio",0,IF(K1878&gt;0,VLOOKUP(G1878,'3-Productie normen'!A:L,VLOOKUP(K1878,'3-Productie normen'!$B$34:$C$41,2,FALSE),FALSE)))</f>
        <v>0</v>
      </c>
      <c r="P1878" s="332">
        <f t="shared" si="89"/>
        <v>0</v>
      </c>
      <c r="Q1878" s="333"/>
      <c r="S1878" s="334">
        <f t="shared" si="87"/>
        <v>9240</v>
      </c>
    </row>
    <row r="1879" spans="1:19" ht="14.1" customHeight="1">
      <c r="A1879" s="74">
        <v>1879</v>
      </c>
      <c r="B1879" s="300" t="s">
        <v>35</v>
      </c>
      <c r="C1879" s="300" t="s">
        <v>1381</v>
      </c>
      <c r="D1879" s="86"/>
      <c r="E1879" s="256" t="s">
        <v>1995</v>
      </c>
      <c r="F1879" s="86" t="s">
        <v>126</v>
      </c>
      <c r="G1879" s="86" t="s">
        <v>69</v>
      </c>
      <c r="H1879" s="86" t="s">
        <v>110</v>
      </c>
      <c r="I1879" s="249">
        <v>18.02</v>
      </c>
      <c r="J1879" s="331">
        <f t="shared" si="88"/>
        <v>200</v>
      </c>
      <c r="K1879" s="260">
        <v>200</v>
      </c>
      <c r="L1879" s="260"/>
      <c r="M1879" s="259" t="e">
        <f>IF(K1879="nio",0,IF(K1879&gt;0,K1879*I1879/O1879,0))*VLOOKUP(B1879,'2-Kosten per locatie'!$A$14:$C$21,3,FALSE)</f>
        <v>#DIV/0!</v>
      </c>
      <c r="N1879" s="259">
        <f>IF(L1879&gt;0,L1879*I1879/P1879,0)*VLOOKUP(B1879,'2-Kosten per locatie'!$A$14:$C$21,3,FALSE)</f>
        <v>0</v>
      </c>
      <c r="O1879" s="332">
        <f>IF(K1879="nio",0,IF(K1879&gt;0,VLOOKUP(G1879,'3-Productie normen'!A:L,VLOOKUP(K1879,'3-Productie normen'!$B$34:$C$41,2,FALSE),FALSE)))</f>
        <v>0</v>
      </c>
      <c r="P1879" s="332">
        <f t="shared" si="89"/>
        <v>0</v>
      </c>
      <c r="Q1879" s="333"/>
      <c r="S1879" s="334">
        <f t="shared" si="87"/>
        <v>3604</v>
      </c>
    </row>
    <row r="1880" spans="1:19" ht="14.1" customHeight="1">
      <c r="A1880" s="74">
        <v>1880</v>
      </c>
      <c r="B1880" s="300" t="s">
        <v>35</v>
      </c>
      <c r="C1880" s="300" t="s">
        <v>1381</v>
      </c>
      <c r="D1880" s="86"/>
      <c r="E1880" s="256" t="s">
        <v>1996</v>
      </c>
      <c r="F1880" s="86" t="s">
        <v>460</v>
      </c>
      <c r="G1880" s="86" t="s">
        <v>74</v>
      </c>
      <c r="H1880" s="70" t="s">
        <v>113</v>
      </c>
      <c r="I1880" s="249">
        <v>14.24</v>
      </c>
      <c r="J1880" s="331">
        <f t="shared" si="88"/>
        <v>0</v>
      </c>
      <c r="K1880" s="260" t="s">
        <v>120</v>
      </c>
      <c r="L1880" s="260"/>
      <c r="M1880" s="259">
        <f>IF(K1880="nio",0,IF(K1880&gt;0,K1880*I1880/O1880,0))*VLOOKUP(B1880,'2-Kosten per locatie'!$A$14:$C$21,3,FALSE)</f>
        <v>0</v>
      </c>
      <c r="N1880" s="259">
        <f>IF(L1880&gt;0,L1880*I1880/P1880,0)*VLOOKUP(B1880,'2-Kosten per locatie'!$A$14:$C$21,3,FALSE)</f>
        <v>0</v>
      </c>
      <c r="O1880" s="332">
        <f>IF(K1880="nio",0,IF(K1880&gt;0,VLOOKUP(G1880,'3-Productie normen'!A:L,VLOOKUP(K1880,'3-Productie normen'!$B$34:$C$41,2,FALSE),FALSE)))</f>
        <v>0</v>
      </c>
      <c r="P1880" s="332">
        <f t="shared" si="89"/>
        <v>0</v>
      </c>
      <c r="Q1880" s="333"/>
      <c r="S1880" s="334">
        <f t="shared" si="87"/>
        <v>0</v>
      </c>
    </row>
    <row r="1881" spans="1:19" ht="14.1" customHeight="1">
      <c r="A1881" s="74">
        <v>1881</v>
      </c>
      <c r="B1881" s="300" t="s">
        <v>35</v>
      </c>
      <c r="C1881" s="300" t="s">
        <v>1381</v>
      </c>
      <c r="D1881" s="86"/>
      <c r="E1881" s="256" t="s">
        <v>1997</v>
      </c>
      <c r="F1881" s="86" t="s">
        <v>112</v>
      </c>
      <c r="G1881" s="86" t="s">
        <v>58</v>
      </c>
      <c r="H1881" s="70" t="s">
        <v>113</v>
      </c>
      <c r="I1881" s="249">
        <v>14.82</v>
      </c>
      <c r="J1881" s="331">
        <f t="shared" si="88"/>
        <v>200</v>
      </c>
      <c r="K1881" s="260">
        <v>200</v>
      </c>
      <c r="L1881" s="260"/>
      <c r="M1881" s="259" t="e">
        <f>IF(K1881="nio",0,IF(K1881&gt;0,K1881*I1881/O1881,0))*VLOOKUP(B1881,'2-Kosten per locatie'!$A$14:$C$21,3,FALSE)</f>
        <v>#DIV/0!</v>
      </c>
      <c r="N1881" s="259">
        <f>IF(L1881&gt;0,L1881*I1881/P1881,0)*VLOOKUP(B1881,'2-Kosten per locatie'!$A$14:$C$21,3,FALSE)</f>
        <v>0</v>
      </c>
      <c r="O1881" s="332">
        <f>IF(K1881="nio",0,IF(K1881&gt;0,VLOOKUP(G1881,'3-Productie normen'!A:L,VLOOKUP(K1881,'3-Productie normen'!$B$34:$C$41,2,FALSE),FALSE)))</f>
        <v>0</v>
      </c>
      <c r="P1881" s="332">
        <f t="shared" si="89"/>
        <v>0</v>
      </c>
      <c r="Q1881" s="333"/>
      <c r="S1881" s="334">
        <f t="shared" si="87"/>
        <v>2964</v>
      </c>
    </row>
    <row r="1882" spans="1:19" ht="14.1" customHeight="1">
      <c r="A1882" s="74">
        <v>1882</v>
      </c>
      <c r="B1882" s="300" t="s">
        <v>35</v>
      </c>
      <c r="C1882" s="300" t="s">
        <v>1381</v>
      </c>
      <c r="D1882" s="86"/>
      <c r="E1882" s="256" t="s">
        <v>1998</v>
      </c>
      <c r="F1882" s="86" t="s">
        <v>1460</v>
      </c>
      <c r="G1882" s="86" t="s">
        <v>74</v>
      </c>
      <c r="H1882" s="70" t="s">
        <v>113</v>
      </c>
      <c r="I1882" s="249">
        <v>17.25</v>
      </c>
      <c r="J1882" s="331">
        <f t="shared" si="88"/>
        <v>0</v>
      </c>
      <c r="K1882" s="260" t="s">
        <v>120</v>
      </c>
      <c r="L1882" s="260"/>
      <c r="M1882" s="259">
        <f>IF(K1882="nio",0,IF(K1882&gt;0,K1882*I1882/O1882,0))*VLOOKUP(B1882,'2-Kosten per locatie'!$A$14:$C$21,3,FALSE)</f>
        <v>0</v>
      </c>
      <c r="N1882" s="259">
        <f>IF(L1882&gt;0,L1882*I1882/P1882,0)*VLOOKUP(B1882,'2-Kosten per locatie'!$A$14:$C$21,3,FALSE)</f>
        <v>0</v>
      </c>
      <c r="O1882" s="332">
        <f>IF(K1882="nio",0,IF(K1882&gt;0,VLOOKUP(G1882,'3-Productie normen'!A:L,VLOOKUP(K1882,'3-Productie normen'!$B$34:$C$41,2,FALSE),FALSE)))</f>
        <v>0</v>
      </c>
      <c r="P1882" s="332">
        <f t="shared" si="89"/>
        <v>0</v>
      </c>
      <c r="Q1882" s="333"/>
      <c r="S1882" s="334">
        <f t="shared" si="87"/>
        <v>0</v>
      </c>
    </row>
    <row r="1883" spans="1:19" ht="14.1" customHeight="1">
      <c r="A1883" s="74">
        <v>1883</v>
      </c>
      <c r="B1883" s="300" t="s">
        <v>35</v>
      </c>
      <c r="C1883" s="300" t="s">
        <v>1381</v>
      </c>
      <c r="D1883" s="86"/>
      <c r="E1883" s="256" t="s">
        <v>1999</v>
      </c>
      <c r="F1883" s="86" t="s">
        <v>267</v>
      </c>
      <c r="G1883" s="86" t="s">
        <v>76</v>
      </c>
      <c r="H1883" s="70" t="s">
        <v>113</v>
      </c>
      <c r="I1883" s="249">
        <v>11.18</v>
      </c>
      <c r="J1883" s="331">
        <f t="shared" si="88"/>
        <v>0</v>
      </c>
      <c r="K1883" s="260" t="s">
        <v>120</v>
      </c>
      <c r="L1883" s="260"/>
      <c r="M1883" s="259">
        <f>IF(K1883="nio",0,IF(K1883&gt;0,K1883*I1883/O1883,0))*VLOOKUP(B1883,'2-Kosten per locatie'!$A$14:$C$21,3,FALSE)</f>
        <v>0</v>
      </c>
      <c r="N1883" s="259">
        <f>IF(L1883&gt;0,L1883*I1883/P1883,0)*VLOOKUP(B1883,'2-Kosten per locatie'!$A$14:$C$21,3,FALSE)</f>
        <v>0</v>
      </c>
      <c r="O1883" s="332">
        <f>IF(K1883="nio",0,IF(K1883&gt;0,VLOOKUP(G1883,'3-Productie normen'!A:L,VLOOKUP(K1883,'3-Productie normen'!$B$34:$C$41,2,FALSE),FALSE)))</f>
        <v>0</v>
      </c>
      <c r="P1883" s="332">
        <f t="shared" si="89"/>
        <v>0</v>
      </c>
      <c r="Q1883" s="333"/>
      <c r="S1883" s="334">
        <f t="shared" si="87"/>
        <v>0</v>
      </c>
    </row>
    <row r="1884" spans="1:19" ht="14.1" customHeight="1">
      <c r="A1884" s="74">
        <v>1884</v>
      </c>
      <c r="B1884" s="300" t="s">
        <v>35</v>
      </c>
      <c r="C1884" s="300" t="s">
        <v>1381</v>
      </c>
      <c r="D1884" s="86"/>
      <c r="E1884" s="256" t="s">
        <v>2000</v>
      </c>
      <c r="F1884" s="86" t="s">
        <v>2001</v>
      </c>
      <c r="G1884" s="86" t="s">
        <v>67</v>
      </c>
      <c r="H1884" s="70" t="s">
        <v>113</v>
      </c>
      <c r="I1884" s="249">
        <v>56.66</v>
      </c>
      <c r="J1884" s="331">
        <f t="shared" si="88"/>
        <v>120</v>
      </c>
      <c r="K1884" s="260">
        <v>120</v>
      </c>
      <c r="L1884" s="260"/>
      <c r="M1884" s="259" t="e">
        <f>IF(K1884="nio",0,IF(K1884&gt;0,K1884*I1884/O1884,0))*VLOOKUP(B1884,'2-Kosten per locatie'!$A$14:$C$21,3,FALSE)</f>
        <v>#DIV/0!</v>
      </c>
      <c r="N1884" s="259">
        <f>IF(L1884&gt;0,L1884*I1884/P1884,0)*VLOOKUP(B1884,'2-Kosten per locatie'!$A$14:$C$21,3,FALSE)</f>
        <v>0</v>
      </c>
      <c r="O1884" s="332">
        <f>IF(K1884="nio",0,IF(K1884&gt;0,VLOOKUP(G1884,'3-Productie normen'!A:L,VLOOKUP(K1884,'3-Productie normen'!$B$34:$C$41,2,FALSE),FALSE)))</f>
        <v>0</v>
      </c>
      <c r="P1884" s="332">
        <f t="shared" si="89"/>
        <v>0</v>
      </c>
      <c r="Q1884" s="333"/>
      <c r="S1884" s="334">
        <f t="shared" si="87"/>
        <v>6799.2</v>
      </c>
    </row>
    <row r="1885" spans="1:19" ht="14.1" customHeight="1">
      <c r="A1885" s="74">
        <v>1885</v>
      </c>
      <c r="B1885" s="300" t="s">
        <v>35</v>
      </c>
      <c r="C1885" s="300" t="s">
        <v>1381</v>
      </c>
      <c r="D1885" s="86"/>
      <c r="E1885" s="256" t="s">
        <v>2002</v>
      </c>
      <c r="F1885" s="86" t="s">
        <v>460</v>
      </c>
      <c r="G1885" s="86" t="s">
        <v>74</v>
      </c>
      <c r="H1885" s="70" t="s">
        <v>113</v>
      </c>
      <c r="I1885" s="249">
        <v>19.079999999999998</v>
      </c>
      <c r="J1885" s="331">
        <f t="shared" si="88"/>
        <v>0</v>
      </c>
      <c r="K1885" s="260" t="s">
        <v>120</v>
      </c>
      <c r="L1885" s="260"/>
      <c r="M1885" s="259">
        <f>IF(K1885="nio",0,IF(K1885&gt;0,K1885*I1885/O1885,0))*VLOOKUP(B1885,'2-Kosten per locatie'!$A$14:$C$21,3,FALSE)</f>
        <v>0</v>
      </c>
      <c r="N1885" s="259">
        <f>IF(L1885&gt;0,L1885*I1885/P1885,0)*VLOOKUP(B1885,'2-Kosten per locatie'!$A$14:$C$21,3,FALSE)</f>
        <v>0</v>
      </c>
      <c r="O1885" s="332">
        <f>IF(K1885="nio",0,IF(K1885&gt;0,VLOOKUP(G1885,'3-Productie normen'!A:L,VLOOKUP(K1885,'3-Productie normen'!$B$34:$C$41,2,FALSE),FALSE)))</f>
        <v>0</v>
      </c>
      <c r="P1885" s="332">
        <f t="shared" si="89"/>
        <v>0</v>
      </c>
      <c r="Q1885" s="333"/>
      <c r="S1885" s="334">
        <f t="shared" si="87"/>
        <v>0</v>
      </c>
    </row>
    <row r="1886" spans="1:19" ht="14.1" customHeight="1">
      <c r="A1886" s="74">
        <v>1886</v>
      </c>
      <c r="B1886" s="300" t="s">
        <v>35</v>
      </c>
      <c r="C1886" s="300" t="s">
        <v>1381</v>
      </c>
      <c r="D1886" s="86"/>
      <c r="E1886" s="256" t="s">
        <v>2003</v>
      </c>
      <c r="F1886" s="86" t="s">
        <v>888</v>
      </c>
      <c r="G1886" s="86" t="s">
        <v>70</v>
      </c>
      <c r="H1886" s="86" t="s">
        <v>110</v>
      </c>
      <c r="I1886" s="249">
        <v>8.77</v>
      </c>
      <c r="J1886" s="331">
        <f t="shared" si="88"/>
        <v>120</v>
      </c>
      <c r="K1886" s="260">
        <v>120</v>
      </c>
      <c r="L1886" s="260"/>
      <c r="M1886" s="259" t="e">
        <f>IF(K1886="nio",0,IF(K1886&gt;0,K1886*I1886/O1886,0))*VLOOKUP(B1886,'2-Kosten per locatie'!$A$14:$C$21,3,FALSE)</f>
        <v>#DIV/0!</v>
      </c>
      <c r="N1886" s="259">
        <f>IF(L1886&gt;0,L1886*I1886/P1886,0)*VLOOKUP(B1886,'2-Kosten per locatie'!$A$14:$C$21,3,FALSE)</f>
        <v>0</v>
      </c>
      <c r="O1886" s="332">
        <f>IF(K1886="nio",0,IF(K1886&gt;0,VLOOKUP(G1886,'3-Productie normen'!A:L,VLOOKUP(K1886,'3-Productie normen'!$B$34:$C$41,2,FALSE),FALSE)))</f>
        <v>0</v>
      </c>
      <c r="P1886" s="332">
        <f t="shared" si="89"/>
        <v>0</v>
      </c>
      <c r="Q1886" s="333"/>
      <c r="S1886" s="334">
        <f t="shared" si="87"/>
        <v>1052.3999999999999</v>
      </c>
    </row>
    <row r="1887" spans="1:19" ht="14.1" customHeight="1">
      <c r="A1887" s="74">
        <v>1887</v>
      </c>
      <c r="B1887" s="300" t="s">
        <v>35</v>
      </c>
      <c r="C1887" s="300" t="s">
        <v>1381</v>
      </c>
      <c r="D1887" s="86"/>
      <c r="E1887" s="256" t="s">
        <v>2004</v>
      </c>
      <c r="F1887" s="86" t="s">
        <v>888</v>
      </c>
      <c r="G1887" s="86" t="s">
        <v>70</v>
      </c>
      <c r="H1887" s="86" t="s">
        <v>110</v>
      </c>
      <c r="I1887" s="249">
        <v>9.51</v>
      </c>
      <c r="J1887" s="331">
        <f t="shared" si="88"/>
        <v>120</v>
      </c>
      <c r="K1887" s="260">
        <v>120</v>
      </c>
      <c r="L1887" s="260"/>
      <c r="M1887" s="259" t="e">
        <f>IF(K1887="nio",0,IF(K1887&gt;0,K1887*I1887/O1887,0))*VLOOKUP(B1887,'2-Kosten per locatie'!$A$14:$C$21,3,FALSE)</f>
        <v>#DIV/0!</v>
      </c>
      <c r="N1887" s="259">
        <f>IF(L1887&gt;0,L1887*I1887/P1887,0)*VLOOKUP(B1887,'2-Kosten per locatie'!$A$14:$C$21,3,FALSE)</f>
        <v>0</v>
      </c>
      <c r="O1887" s="332">
        <f>IF(K1887="nio",0,IF(K1887&gt;0,VLOOKUP(G1887,'3-Productie normen'!A:L,VLOOKUP(K1887,'3-Productie normen'!$B$34:$C$41,2,FALSE),FALSE)))</f>
        <v>0</v>
      </c>
      <c r="P1887" s="332">
        <f t="shared" si="89"/>
        <v>0</v>
      </c>
      <c r="Q1887" s="333"/>
      <c r="S1887" s="334">
        <f t="shared" si="87"/>
        <v>1141.2</v>
      </c>
    </row>
    <row r="1888" spans="1:19" ht="14.1" customHeight="1">
      <c r="A1888" s="74">
        <v>1888</v>
      </c>
      <c r="B1888" s="300" t="s">
        <v>35</v>
      </c>
      <c r="C1888" s="300" t="s">
        <v>1381</v>
      </c>
      <c r="D1888" s="86"/>
      <c r="E1888" s="256" t="s">
        <v>2005</v>
      </c>
      <c r="F1888" s="86" t="s">
        <v>2006</v>
      </c>
      <c r="G1888" s="86" t="s">
        <v>67</v>
      </c>
      <c r="H1888" s="70" t="s">
        <v>113</v>
      </c>
      <c r="I1888" s="249">
        <v>60.02</v>
      </c>
      <c r="J1888" s="331">
        <f t="shared" si="88"/>
        <v>120</v>
      </c>
      <c r="K1888" s="260">
        <v>120</v>
      </c>
      <c r="L1888" s="260"/>
      <c r="M1888" s="259" t="e">
        <f>IF(K1888="nio",0,IF(K1888&gt;0,K1888*I1888/O1888,0))*VLOOKUP(B1888,'2-Kosten per locatie'!$A$14:$C$21,3,FALSE)</f>
        <v>#DIV/0!</v>
      </c>
      <c r="N1888" s="259">
        <f>IF(L1888&gt;0,L1888*I1888/P1888,0)*VLOOKUP(B1888,'2-Kosten per locatie'!$A$14:$C$21,3,FALSE)</f>
        <v>0</v>
      </c>
      <c r="O1888" s="332">
        <f>IF(K1888="nio",0,IF(K1888&gt;0,VLOOKUP(G1888,'3-Productie normen'!A:L,VLOOKUP(K1888,'3-Productie normen'!$B$34:$C$41,2,FALSE),FALSE)))</f>
        <v>0</v>
      </c>
      <c r="P1888" s="332">
        <f t="shared" si="89"/>
        <v>0</v>
      </c>
      <c r="Q1888" s="333"/>
      <c r="S1888" s="334">
        <f t="shared" si="87"/>
        <v>7202.4000000000005</v>
      </c>
    </row>
    <row r="1889" spans="1:19" ht="14.1" customHeight="1">
      <c r="A1889" s="74">
        <v>1889</v>
      </c>
      <c r="B1889" s="300" t="s">
        <v>35</v>
      </c>
      <c r="C1889" s="300" t="s">
        <v>1381</v>
      </c>
      <c r="D1889" s="86"/>
      <c r="E1889" s="256" t="s">
        <v>2007</v>
      </c>
      <c r="F1889" s="86" t="s">
        <v>1549</v>
      </c>
      <c r="G1889" s="86" t="s">
        <v>65</v>
      </c>
      <c r="H1889" s="70" t="s">
        <v>113</v>
      </c>
      <c r="I1889" s="249">
        <v>65.569999999999993</v>
      </c>
      <c r="J1889" s="331">
        <f t="shared" si="88"/>
        <v>120</v>
      </c>
      <c r="K1889" s="260">
        <v>120</v>
      </c>
      <c r="L1889" s="260"/>
      <c r="M1889" s="259" t="e">
        <f>IF(K1889="nio",0,IF(K1889&gt;0,K1889*I1889/O1889,0))*VLOOKUP(B1889,'2-Kosten per locatie'!$A$14:$C$21,3,FALSE)</f>
        <v>#DIV/0!</v>
      </c>
      <c r="N1889" s="259">
        <f>IF(L1889&gt;0,L1889*I1889/P1889,0)*VLOOKUP(B1889,'2-Kosten per locatie'!$A$14:$C$21,3,FALSE)</f>
        <v>0</v>
      </c>
      <c r="O1889" s="332">
        <f>IF(K1889="nio",0,IF(K1889&gt;0,VLOOKUP(G1889,'3-Productie normen'!A:L,VLOOKUP(K1889,'3-Productie normen'!$B$34:$C$41,2,FALSE),FALSE)))</f>
        <v>0</v>
      </c>
      <c r="P1889" s="332">
        <f t="shared" si="89"/>
        <v>0</v>
      </c>
      <c r="Q1889" s="333"/>
      <c r="S1889" s="334">
        <f t="shared" si="87"/>
        <v>7868.4</v>
      </c>
    </row>
    <row r="1890" spans="1:19" ht="14.1" customHeight="1">
      <c r="A1890" s="74">
        <v>1890</v>
      </c>
      <c r="B1890" s="300" t="s">
        <v>35</v>
      </c>
      <c r="C1890" s="300" t="s">
        <v>1381</v>
      </c>
      <c r="D1890" s="86"/>
      <c r="E1890" s="256" t="s">
        <v>2008</v>
      </c>
      <c r="F1890" s="86" t="s">
        <v>1549</v>
      </c>
      <c r="G1890" s="86" t="s">
        <v>64</v>
      </c>
      <c r="H1890" s="70" t="s">
        <v>113</v>
      </c>
      <c r="I1890" s="249">
        <v>50.11</v>
      </c>
      <c r="J1890" s="331">
        <f t="shared" si="88"/>
        <v>120</v>
      </c>
      <c r="K1890" s="260">
        <v>120</v>
      </c>
      <c r="L1890" s="260"/>
      <c r="M1890" s="259" t="e">
        <f>IF(K1890="nio",0,IF(K1890&gt;0,K1890*I1890/O1890,0))*VLOOKUP(B1890,'2-Kosten per locatie'!$A$14:$C$21,3,FALSE)</f>
        <v>#DIV/0!</v>
      </c>
      <c r="N1890" s="259">
        <f>IF(L1890&gt;0,L1890*I1890/P1890,0)*VLOOKUP(B1890,'2-Kosten per locatie'!$A$14:$C$21,3,FALSE)</f>
        <v>0</v>
      </c>
      <c r="O1890" s="332">
        <f>IF(K1890="nio",0,IF(K1890&gt;0,VLOOKUP(G1890,'3-Productie normen'!A:L,VLOOKUP(K1890,'3-Productie normen'!$B$34:$C$41,2,FALSE),FALSE)))</f>
        <v>0</v>
      </c>
      <c r="P1890" s="332">
        <f t="shared" si="89"/>
        <v>0</v>
      </c>
      <c r="Q1890" s="333"/>
      <c r="S1890" s="334">
        <f t="shared" si="87"/>
        <v>6013.2</v>
      </c>
    </row>
    <row r="1891" spans="1:19" ht="14.1" customHeight="1">
      <c r="A1891" s="74">
        <v>1891</v>
      </c>
      <c r="B1891" s="300" t="s">
        <v>35</v>
      </c>
      <c r="C1891" s="300" t="s">
        <v>1381</v>
      </c>
      <c r="D1891" s="86"/>
      <c r="E1891" s="256" t="s">
        <v>2009</v>
      </c>
      <c r="F1891" s="86" t="s">
        <v>1549</v>
      </c>
      <c r="G1891" s="86" t="s">
        <v>65</v>
      </c>
      <c r="H1891" s="70" t="s">
        <v>113</v>
      </c>
      <c r="I1891" s="249">
        <v>65.59</v>
      </c>
      <c r="J1891" s="331">
        <f t="shared" si="88"/>
        <v>120</v>
      </c>
      <c r="K1891" s="260">
        <v>120</v>
      </c>
      <c r="L1891" s="260"/>
      <c r="M1891" s="259" t="e">
        <f>IF(K1891="nio",0,IF(K1891&gt;0,K1891*I1891/O1891,0))*VLOOKUP(B1891,'2-Kosten per locatie'!$A$14:$C$21,3,FALSE)</f>
        <v>#DIV/0!</v>
      </c>
      <c r="N1891" s="259">
        <f>IF(L1891&gt;0,L1891*I1891/P1891,0)*VLOOKUP(B1891,'2-Kosten per locatie'!$A$14:$C$21,3,FALSE)</f>
        <v>0</v>
      </c>
      <c r="O1891" s="332">
        <f>IF(K1891="nio",0,IF(K1891&gt;0,VLOOKUP(G1891,'3-Productie normen'!A:L,VLOOKUP(K1891,'3-Productie normen'!$B$34:$C$41,2,FALSE),FALSE)))</f>
        <v>0</v>
      </c>
      <c r="P1891" s="332">
        <f t="shared" si="89"/>
        <v>0</v>
      </c>
      <c r="Q1891" s="333"/>
      <c r="S1891" s="334">
        <f t="shared" si="87"/>
        <v>7870.8</v>
      </c>
    </row>
    <row r="1892" spans="1:19" ht="14.1" customHeight="1">
      <c r="A1892" s="74">
        <v>1892</v>
      </c>
      <c r="B1892" s="300" t="s">
        <v>35</v>
      </c>
      <c r="C1892" s="300" t="s">
        <v>1381</v>
      </c>
      <c r="D1892" s="86"/>
      <c r="E1892" s="256" t="s">
        <v>2010</v>
      </c>
      <c r="F1892" s="86" t="s">
        <v>1549</v>
      </c>
      <c r="G1892" s="86" t="s">
        <v>65</v>
      </c>
      <c r="H1892" s="70" t="s">
        <v>113</v>
      </c>
      <c r="I1892" s="249">
        <v>60.24</v>
      </c>
      <c r="J1892" s="331">
        <f t="shared" si="88"/>
        <v>120</v>
      </c>
      <c r="K1892" s="260">
        <v>120</v>
      </c>
      <c r="L1892" s="260"/>
      <c r="M1892" s="259" t="e">
        <f>IF(K1892="nio",0,IF(K1892&gt;0,K1892*I1892/O1892,0))*VLOOKUP(B1892,'2-Kosten per locatie'!$A$14:$C$21,3,FALSE)</f>
        <v>#DIV/0!</v>
      </c>
      <c r="N1892" s="259">
        <f>IF(L1892&gt;0,L1892*I1892/P1892,0)*VLOOKUP(B1892,'2-Kosten per locatie'!$A$14:$C$21,3,FALSE)</f>
        <v>0</v>
      </c>
      <c r="O1892" s="332">
        <f>IF(K1892="nio",0,IF(K1892&gt;0,VLOOKUP(G1892,'3-Productie normen'!A:L,VLOOKUP(K1892,'3-Productie normen'!$B$34:$C$41,2,FALSE),FALSE)))</f>
        <v>0</v>
      </c>
      <c r="P1892" s="332">
        <f t="shared" si="89"/>
        <v>0</v>
      </c>
      <c r="Q1892" s="333"/>
      <c r="S1892" s="334">
        <f t="shared" si="87"/>
        <v>7228.8</v>
      </c>
    </row>
    <row r="1893" spans="1:19" ht="14.1" customHeight="1">
      <c r="A1893" s="74">
        <v>1893</v>
      </c>
      <c r="B1893" s="300" t="s">
        <v>35</v>
      </c>
      <c r="C1893" s="300" t="s">
        <v>1381</v>
      </c>
      <c r="D1893" s="86"/>
      <c r="E1893" s="256" t="s">
        <v>2011</v>
      </c>
      <c r="F1893" s="86" t="s">
        <v>1549</v>
      </c>
      <c r="G1893" s="86" t="s">
        <v>65</v>
      </c>
      <c r="H1893" s="70" t="s">
        <v>113</v>
      </c>
      <c r="I1893" s="249">
        <v>64.3</v>
      </c>
      <c r="J1893" s="331">
        <f t="shared" si="88"/>
        <v>120</v>
      </c>
      <c r="K1893" s="260">
        <v>120</v>
      </c>
      <c r="L1893" s="260"/>
      <c r="M1893" s="259" t="e">
        <f>IF(K1893="nio",0,IF(K1893&gt;0,K1893*I1893/O1893,0))*VLOOKUP(B1893,'2-Kosten per locatie'!$A$14:$C$21,3,FALSE)</f>
        <v>#DIV/0!</v>
      </c>
      <c r="N1893" s="259">
        <f>IF(L1893&gt;0,L1893*I1893/P1893,0)*VLOOKUP(B1893,'2-Kosten per locatie'!$A$14:$C$21,3,FALSE)</f>
        <v>0</v>
      </c>
      <c r="O1893" s="332">
        <f>IF(K1893="nio",0,IF(K1893&gt;0,VLOOKUP(G1893,'3-Productie normen'!A:L,VLOOKUP(K1893,'3-Productie normen'!$B$34:$C$41,2,FALSE),FALSE)))</f>
        <v>0</v>
      </c>
      <c r="P1893" s="332">
        <f t="shared" si="89"/>
        <v>0</v>
      </c>
      <c r="Q1893" s="333"/>
      <c r="S1893" s="334">
        <f t="shared" si="87"/>
        <v>7716</v>
      </c>
    </row>
    <row r="1894" spans="1:19" ht="14.1" customHeight="1">
      <c r="A1894" s="74">
        <v>1894</v>
      </c>
      <c r="B1894" s="300" t="s">
        <v>35</v>
      </c>
      <c r="C1894" s="300" t="s">
        <v>1381</v>
      </c>
      <c r="D1894" s="86"/>
      <c r="E1894" s="256" t="s">
        <v>2012</v>
      </c>
      <c r="F1894" s="86" t="s">
        <v>1418</v>
      </c>
      <c r="G1894" s="86" t="s">
        <v>61</v>
      </c>
      <c r="H1894" s="86" t="s">
        <v>145</v>
      </c>
      <c r="I1894" s="249">
        <v>15.87</v>
      </c>
      <c r="J1894" s="331">
        <f t="shared" si="88"/>
        <v>400</v>
      </c>
      <c r="K1894" s="260">
        <v>200</v>
      </c>
      <c r="L1894" s="260">
        <v>200</v>
      </c>
      <c r="M1894" s="259" t="e">
        <f>IF(K1894="nio",0,IF(K1894&gt;0,K1894*I1894/O1894,0))*VLOOKUP(B1894,'2-Kosten per locatie'!$A$14:$C$21,3,FALSE)</f>
        <v>#DIV/0!</v>
      </c>
      <c r="N1894" s="259" t="e">
        <f>IF(L1894&gt;0,L1894*I1894/P1894,0)*VLOOKUP(B1894,'2-Kosten per locatie'!$A$14:$C$21,3,FALSE)</f>
        <v>#DIV/0!</v>
      </c>
      <c r="O1894" s="332">
        <f>IF(K1894="nio",0,IF(K1894&gt;0,VLOOKUP(G1894,'3-Productie normen'!A:L,VLOOKUP(K1894,'3-Productie normen'!$B$34:$C$41,2,FALSE),FALSE)))</f>
        <v>0</v>
      </c>
      <c r="P1894" s="332">
        <f t="shared" si="89"/>
        <v>0</v>
      </c>
      <c r="Q1894" s="333"/>
      <c r="S1894" s="334">
        <f t="shared" ref="S1894:S1957" si="90">J1894*I1894</f>
        <v>6348</v>
      </c>
    </row>
    <row r="1895" spans="1:19" ht="14.1" customHeight="1">
      <c r="A1895" s="74">
        <v>1895</v>
      </c>
      <c r="B1895" s="300" t="s">
        <v>35</v>
      </c>
      <c r="C1895" s="300" t="s">
        <v>1381</v>
      </c>
      <c r="D1895" s="86"/>
      <c r="E1895" s="256" t="s">
        <v>2013</v>
      </c>
      <c r="F1895" s="86" t="s">
        <v>1114</v>
      </c>
      <c r="G1895" s="86" t="s">
        <v>61</v>
      </c>
      <c r="H1895" s="86" t="s">
        <v>145</v>
      </c>
      <c r="I1895" s="249">
        <v>3.63</v>
      </c>
      <c r="J1895" s="331">
        <f t="shared" si="88"/>
        <v>400</v>
      </c>
      <c r="K1895" s="260">
        <v>200</v>
      </c>
      <c r="L1895" s="260">
        <v>200</v>
      </c>
      <c r="M1895" s="259" t="e">
        <f>IF(K1895="nio",0,IF(K1895&gt;0,K1895*I1895/O1895,0))*VLOOKUP(B1895,'2-Kosten per locatie'!$A$14:$C$21,3,FALSE)</f>
        <v>#DIV/0!</v>
      </c>
      <c r="N1895" s="259" t="e">
        <f>IF(L1895&gt;0,L1895*I1895/P1895,0)*VLOOKUP(B1895,'2-Kosten per locatie'!$A$14:$C$21,3,FALSE)</f>
        <v>#DIV/0!</v>
      </c>
      <c r="O1895" s="332">
        <f>IF(K1895="nio",0,IF(K1895&gt;0,VLOOKUP(G1895,'3-Productie normen'!A:L,VLOOKUP(K1895,'3-Productie normen'!$B$34:$C$41,2,FALSE),FALSE)))</f>
        <v>0</v>
      </c>
      <c r="P1895" s="332">
        <f t="shared" si="89"/>
        <v>0</v>
      </c>
      <c r="Q1895" s="333"/>
      <c r="S1895" s="334">
        <f t="shared" si="90"/>
        <v>1452</v>
      </c>
    </row>
    <row r="1896" spans="1:19" ht="14.1" customHeight="1">
      <c r="A1896" s="74">
        <v>1896</v>
      </c>
      <c r="B1896" s="300" t="s">
        <v>35</v>
      </c>
      <c r="C1896" s="300" t="s">
        <v>1381</v>
      </c>
      <c r="D1896" s="86"/>
      <c r="E1896" s="256" t="s">
        <v>2014</v>
      </c>
      <c r="F1896" s="86" t="s">
        <v>112</v>
      </c>
      <c r="G1896" s="86" t="s">
        <v>58</v>
      </c>
      <c r="H1896" s="70" t="s">
        <v>113</v>
      </c>
      <c r="I1896" s="249">
        <v>15.39</v>
      </c>
      <c r="J1896" s="331">
        <f t="shared" si="88"/>
        <v>200</v>
      </c>
      <c r="K1896" s="260">
        <v>200</v>
      </c>
      <c r="L1896" s="260"/>
      <c r="M1896" s="259" t="e">
        <f>IF(K1896="nio",0,IF(K1896&gt;0,K1896*I1896/O1896,0))*VLOOKUP(B1896,'2-Kosten per locatie'!$A$14:$C$21,3,FALSE)</f>
        <v>#DIV/0!</v>
      </c>
      <c r="N1896" s="259">
        <f>IF(L1896&gt;0,L1896*I1896/P1896,0)*VLOOKUP(B1896,'2-Kosten per locatie'!$A$14:$C$21,3,FALSE)</f>
        <v>0</v>
      </c>
      <c r="O1896" s="332">
        <f>IF(K1896="nio",0,IF(K1896&gt;0,VLOOKUP(G1896,'3-Productie normen'!A:L,VLOOKUP(K1896,'3-Productie normen'!$B$34:$C$41,2,FALSE),FALSE)))</f>
        <v>0</v>
      </c>
      <c r="P1896" s="332">
        <f t="shared" si="89"/>
        <v>0</v>
      </c>
      <c r="Q1896" s="333"/>
      <c r="S1896" s="334">
        <f t="shared" si="90"/>
        <v>3078</v>
      </c>
    </row>
    <row r="1897" spans="1:19" ht="14.1" customHeight="1">
      <c r="A1897" s="74">
        <v>1897</v>
      </c>
      <c r="B1897" s="300" t="s">
        <v>35</v>
      </c>
      <c r="C1897" s="300" t="s">
        <v>1381</v>
      </c>
      <c r="D1897" s="86"/>
      <c r="E1897" s="256" t="s">
        <v>2015</v>
      </c>
      <c r="F1897" s="86" t="s">
        <v>267</v>
      </c>
      <c r="G1897" s="86" t="s">
        <v>76</v>
      </c>
      <c r="H1897" s="70" t="s">
        <v>113</v>
      </c>
      <c r="I1897" s="249">
        <v>20.61</v>
      </c>
      <c r="J1897" s="331">
        <f t="shared" si="88"/>
        <v>0</v>
      </c>
      <c r="K1897" s="260" t="s">
        <v>120</v>
      </c>
      <c r="L1897" s="260"/>
      <c r="M1897" s="259">
        <f>IF(K1897="nio",0,IF(K1897&gt;0,K1897*I1897/O1897,0))*VLOOKUP(B1897,'2-Kosten per locatie'!$A$14:$C$21,3,FALSE)</f>
        <v>0</v>
      </c>
      <c r="N1897" s="259">
        <f>IF(L1897&gt;0,L1897*I1897/P1897,0)*VLOOKUP(B1897,'2-Kosten per locatie'!$A$14:$C$21,3,FALSE)</f>
        <v>0</v>
      </c>
      <c r="O1897" s="332">
        <f>IF(K1897="nio",0,IF(K1897&gt;0,VLOOKUP(G1897,'3-Productie normen'!A:L,VLOOKUP(K1897,'3-Productie normen'!$B$34:$C$41,2,FALSE),FALSE)))</f>
        <v>0</v>
      </c>
      <c r="P1897" s="332">
        <f t="shared" si="89"/>
        <v>0</v>
      </c>
      <c r="Q1897" s="333"/>
      <c r="S1897" s="334">
        <f t="shared" si="90"/>
        <v>0</v>
      </c>
    </row>
    <row r="1898" spans="1:19" ht="14.1" customHeight="1">
      <c r="A1898" s="74">
        <v>1898</v>
      </c>
      <c r="B1898" s="300" t="s">
        <v>35</v>
      </c>
      <c r="C1898" s="300" t="s">
        <v>1381</v>
      </c>
      <c r="D1898" s="86"/>
      <c r="E1898" s="256" t="s">
        <v>2016</v>
      </c>
      <c r="F1898" s="86" t="s">
        <v>1549</v>
      </c>
      <c r="G1898" s="86" t="s">
        <v>65</v>
      </c>
      <c r="H1898" s="70" t="s">
        <v>113</v>
      </c>
      <c r="I1898" s="249">
        <v>77.319999999999993</v>
      </c>
      <c r="J1898" s="331">
        <f t="shared" si="88"/>
        <v>120</v>
      </c>
      <c r="K1898" s="260">
        <v>120</v>
      </c>
      <c r="L1898" s="260"/>
      <c r="M1898" s="259" t="e">
        <f>IF(K1898="nio",0,IF(K1898&gt;0,K1898*I1898/O1898,0))*VLOOKUP(B1898,'2-Kosten per locatie'!$A$14:$C$21,3,FALSE)</f>
        <v>#DIV/0!</v>
      </c>
      <c r="N1898" s="259">
        <f>IF(L1898&gt;0,L1898*I1898/P1898,0)*VLOOKUP(B1898,'2-Kosten per locatie'!$A$14:$C$21,3,FALSE)</f>
        <v>0</v>
      </c>
      <c r="O1898" s="332">
        <f>IF(K1898="nio",0,IF(K1898&gt;0,VLOOKUP(G1898,'3-Productie normen'!A:L,VLOOKUP(K1898,'3-Productie normen'!$B$34:$C$41,2,FALSE),FALSE)))</f>
        <v>0</v>
      </c>
      <c r="P1898" s="332">
        <f t="shared" si="89"/>
        <v>0</v>
      </c>
      <c r="Q1898" s="333"/>
      <c r="S1898" s="334">
        <f t="shared" si="90"/>
        <v>9278.4</v>
      </c>
    </row>
    <row r="1899" spans="1:19" ht="14.1" customHeight="1">
      <c r="A1899" s="74">
        <v>1899</v>
      </c>
      <c r="B1899" s="300" t="s">
        <v>35</v>
      </c>
      <c r="C1899" s="300" t="s">
        <v>1381</v>
      </c>
      <c r="D1899" s="86"/>
      <c r="E1899" s="256" t="s">
        <v>2017</v>
      </c>
      <c r="F1899" s="86" t="s">
        <v>126</v>
      </c>
      <c r="G1899" s="86" t="s">
        <v>69</v>
      </c>
      <c r="H1899" s="86" t="s">
        <v>110</v>
      </c>
      <c r="I1899" s="249">
        <v>17.5</v>
      </c>
      <c r="J1899" s="331">
        <f t="shared" si="88"/>
        <v>200</v>
      </c>
      <c r="K1899" s="260">
        <v>200</v>
      </c>
      <c r="L1899" s="260"/>
      <c r="M1899" s="259" t="e">
        <f>IF(K1899="nio",0,IF(K1899&gt;0,K1899*I1899/O1899,0))*VLOOKUP(B1899,'2-Kosten per locatie'!$A$14:$C$21,3,FALSE)</f>
        <v>#DIV/0!</v>
      </c>
      <c r="N1899" s="259">
        <f>IF(L1899&gt;0,L1899*I1899/P1899,0)*VLOOKUP(B1899,'2-Kosten per locatie'!$A$14:$C$21,3,FALSE)</f>
        <v>0</v>
      </c>
      <c r="O1899" s="332">
        <f>IF(K1899="nio",0,IF(K1899&gt;0,VLOOKUP(G1899,'3-Productie normen'!A:L,VLOOKUP(K1899,'3-Productie normen'!$B$34:$C$41,2,FALSE),FALSE)))</f>
        <v>0</v>
      </c>
      <c r="P1899" s="332">
        <f t="shared" si="89"/>
        <v>0</v>
      </c>
      <c r="Q1899" s="333"/>
      <c r="S1899" s="334">
        <f t="shared" si="90"/>
        <v>3500</v>
      </c>
    </row>
    <row r="1900" spans="1:19" ht="14.1" customHeight="1">
      <c r="A1900" s="74">
        <v>1900</v>
      </c>
      <c r="B1900" s="300" t="s">
        <v>35</v>
      </c>
      <c r="C1900" s="300" t="s">
        <v>1381</v>
      </c>
      <c r="D1900" s="86"/>
      <c r="E1900" s="256" t="s">
        <v>2018</v>
      </c>
      <c r="F1900" s="86" t="s">
        <v>122</v>
      </c>
      <c r="G1900" s="86" t="s">
        <v>59</v>
      </c>
      <c r="H1900" s="70" t="s">
        <v>113</v>
      </c>
      <c r="I1900" s="249">
        <v>212.54</v>
      </c>
      <c r="J1900" s="331">
        <f t="shared" si="88"/>
        <v>200</v>
      </c>
      <c r="K1900" s="260">
        <v>200</v>
      </c>
      <c r="L1900" s="260"/>
      <c r="M1900" s="259" t="e">
        <f>IF(K1900="nio",0,IF(K1900&gt;0,K1900*I1900/O1900,0))*VLOOKUP(B1900,'2-Kosten per locatie'!$A$14:$C$21,3,FALSE)</f>
        <v>#DIV/0!</v>
      </c>
      <c r="N1900" s="259">
        <f>IF(L1900&gt;0,L1900*I1900/P1900,0)*VLOOKUP(B1900,'2-Kosten per locatie'!$A$14:$C$21,3,FALSE)</f>
        <v>0</v>
      </c>
      <c r="O1900" s="332">
        <f>IF(K1900="nio",0,IF(K1900&gt;0,VLOOKUP(G1900,'3-Productie normen'!A:L,VLOOKUP(K1900,'3-Productie normen'!$B$34:$C$41,2,FALSE),FALSE)))</f>
        <v>0</v>
      </c>
      <c r="P1900" s="332">
        <f t="shared" si="89"/>
        <v>0</v>
      </c>
      <c r="Q1900" s="333"/>
      <c r="S1900" s="334">
        <f t="shared" si="90"/>
        <v>42508</v>
      </c>
    </row>
    <row r="1901" spans="1:19" ht="14.1" customHeight="1">
      <c r="A1901" s="74">
        <v>1901</v>
      </c>
      <c r="B1901" s="300" t="s">
        <v>35</v>
      </c>
      <c r="C1901" s="300" t="s">
        <v>1381</v>
      </c>
      <c r="D1901" s="86"/>
      <c r="E1901" s="256" t="s">
        <v>2019</v>
      </c>
      <c r="F1901" s="86" t="s">
        <v>112</v>
      </c>
      <c r="G1901" s="86" t="s">
        <v>58</v>
      </c>
      <c r="H1901" s="70" t="s">
        <v>113</v>
      </c>
      <c r="I1901" s="249">
        <v>14.25</v>
      </c>
      <c r="J1901" s="331">
        <f t="shared" si="88"/>
        <v>200</v>
      </c>
      <c r="K1901" s="260">
        <v>200</v>
      </c>
      <c r="L1901" s="260"/>
      <c r="M1901" s="259" t="e">
        <f>IF(K1901="nio",0,IF(K1901&gt;0,K1901*I1901/O1901,0))*VLOOKUP(B1901,'2-Kosten per locatie'!$A$14:$C$21,3,FALSE)</f>
        <v>#DIV/0!</v>
      </c>
      <c r="N1901" s="259">
        <f>IF(L1901&gt;0,L1901*I1901/P1901,0)*VLOOKUP(B1901,'2-Kosten per locatie'!$A$14:$C$21,3,FALSE)</f>
        <v>0</v>
      </c>
      <c r="O1901" s="332">
        <f>IF(K1901="nio",0,IF(K1901&gt;0,VLOOKUP(G1901,'3-Productie normen'!A:L,VLOOKUP(K1901,'3-Productie normen'!$B$34:$C$41,2,FALSE),FALSE)))</f>
        <v>0</v>
      </c>
      <c r="P1901" s="332">
        <f t="shared" si="89"/>
        <v>0</v>
      </c>
      <c r="Q1901" s="333"/>
      <c r="S1901" s="334">
        <f t="shared" si="90"/>
        <v>2850</v>
      </c>
    </row>
    <row r="1902" spans="1:19" ht="14.1" customHeight="1">
      <c r="A1902" s="74">
        <v>1902</v>
      </c>
      <c r="B1902" s="300" t="s">
        <v>35</v>
      </c>
      <c r="C1902" s="300" t="s">
        <v>1381</v>
      </c>
      <c r="D1902" s="86"/>
      <c r="E1902" s="256" t="s">
        <v>2020</v>
      </c>
      <c r="F1902" s="86" t="s">
        <v>1549</v>
      </c>
      <c r="G1902" s="86" t="s">
        <v>64</v>
      </c>
      <c r="H1902" s="70" t="s">
        <v>113</v>
      </c>
      <c r="I1902" s="249">
        <v>46.15</v>
      </c>
      <c r="J1902" s="331">
        <f t="shared" si="88"/>
        <v>120</v>
      </c>
      <c r="K1902" s="260">
        <v>120</v>
      </c>
      <c r="L1902" s="260"/>
      <c r="M1902" s="259" t="e">
        <f>IF(K1902="nio",0,IF(K1902&gt;0,K1902*I1902/O1902,0))*VLOOKUP(B1902,'2-Kosten per locatie'!$A$14:$C$21,3,FALSE)</f>
        <v>#DIV/0!</v>
      </c>
      <c r="N1902" s="259">
        <f>IF(L1902&gt;0,L1902*I1902/P1902,0)*VLOOKUP(B1902,'2-Kosten per locatie'!$A$14:$C$21,3,FALSE)</f>
        <v>0</v>
      </c>
      <c r="O1902" s="332">
        <f>IF(K1902="nio",0,IF(K1902&gt;0,VLOOKUP(G1902,'3-Productie normen'!A:L,VLOOKUP(K1902,'3-Productie normen'!$B$34:$C$41,2,FALSE),FALSE)))</f>
        <v>0</v>
      </c>
      <c r="P1902" s="332">
        <f t="shared" si="89"/>
        <v>0</v>
      </c>
      <c r="Q1902" s="333"/>
      <c r="S1902" s="334">
        <f t="shared" si="90"/>
        <v>5538</v>
      </c>
    </row>
    <row r="1903" spans="1:19" ht="14.1" customHeight="1">
      <c r="A1903" s="74">
        <v>1903</v>
      </c>
      <c r="B1903" s="300" t="s">
        <v>35</v>
      </c>
      <c r="C1903" s="300" t="s">
        <v>1381</v>
      </c>
      <c r="D1903" s="86"/>
      <c r="E1903" s="256" t="s">
        <v>2021</v>
      </c>
      <c r="F1903" s="86" t="s">
        <v>267</v>
      </c>
      <c r="G1903" s="86" t="s">
        <v>76</v>
      </c>
      <c r="H1903" s="70" t="s">
        <v>113</v>
      </c>
      <c r="I1903" s="249">
        <v>11.18</v>
      </c>
      <c r="J1903" s="331">
        <f t="shared" si="88"/>
        <v>0</v>
      </c>
      <c r="K1903" s="260" t="s">
        <v>120</v>
      </c>
      <c r="L1903" s="260"/>
      <c r="M1903" s="259">
        <f>IF(K1903="nio",0,IF(K1903&gt;0,K1903*I1903/O1903,0))*VLOOKUP(B1903,'2-Kosten per locatie'!$A$14:$C$21,3,FALSE)</f>
        <v>0</v>
      </c>
      <c r="N1903" s="259">
        <f>IF(L1903&gt;0,L1903*I1903/P1903,0)*VLOOKUP(B1903,'2-Kosten per locatie'!$A$14:$C$21,3,FALSE)</f>
        <v>0</v>
      </c>
      <c r="O1903" s="332">
        <f>IF(K1903="nio",0,IF(K1903&gt;0,VLOOKUP(G1903,'3-Productie normen'!A:L,VLOOKUP(K1903,'3-Productie normen'!$B$34:$C$41,2,FALSE),FALSE)))</f>
        <v>0</v>
      </c>
      <c r="P1903" s="332">
        <f t="shared" si="89"/>
        <v>0</v>
      </c>
      <c r="Q1903" s="333"/>
      <c r="S1903" s="334">
        <f t="shared" si="90"/>
        <v>0</v>
      </c>
    </row>
    <row r="1904" spans="1:19" ht="14.1" customHeight="1">
      <c r="A1904" s="74">
        <v>1904</v>
      </c>
      <c r="B1904" s="300" t="s">
        <v>35</v>
      </c>
      <c r="C1904" s="300" t="s">
        <v>1381</v>
      </c>
      <c r="D1904" s="86"/>
      <c r="E1904" s="256" t="s">
        <v>2022</v>
      </c>
      <c r="F1904" s="86" t="s">
        <v>1549</v>
      </c>
      <c r="G1904" s="86" t="s">
        <v>64</v>
      </c>
      <c r="H1904" s="70" t="s">
        <v>113</v>
      </c>
      <c r="I1904" s="249">
        <v>42.34</v>
      </c>
      <c r="J1904" s="331">
        <f t="shared" si="88"/>
        <v>120</v>
      </c>
      <c r="K1904" s="260">
        <v>120</v>
      </c>
      <c r="L1904" s="260"/>
      <c r="M1904" s="259" t="e">
        <f>IF(K1904="nio",0,IF(K1904&gt;0,K1904*I1904/O1904,0))*VLOOKUP(B1904,'2-Kosten per locatie'!$A$14:$C$21,3,FALSE)</f>
        <v>#DIV/0!</v>
      </c>
      <c r="N1904" s="259">
        <f>IF(L1904&gt;0,L1904*I1904/P1904,0)*VLOOKUP(B1904,'2-Kosten per locatie'!$A$14:$C$21,3,FALSE)</f>
        <v>0</v>
      </c>
      <c r="O1904" s="332">
        <f>IF(K1904="nio",0,IF(K1904&gt;0,VLOOKUP(G1904,'3-Productie normen'!A:L,VLOOKUP(K1904,'3-Productie normen'!$B$34:$C$41,2,FALSE),FALSE)))</f>
        <v>0</v>
      </c>
      <c r="P1904" s="332">
        <f t="shared" si="89"/>
        <v>0</v>
      </c>
      <c r="Q1904" s="333"/>
      <c r="S1904" s="334">
        <f t="shared" si="90"/>
        <v>5080.8</v>
      </c>
    </row>
    <row r="1905" spans="1:19" ht="14.1" customHeight="1">
      <c r="A1905" s="74">
        <v>1905</v>
      </c>
      <c r="B1905" s="300" t="s">
        <v>35</v>
      </c>
      <c r="C1905" s="300" t="s">
        <v>1381</v>
      </c>
      <c r="D1905" s="86"/>
      <c r="E1905" s="256" t="s">
        <v>2023</v>
      </c>
      <c r="F1905" s="86" t="s">
        <v>1549</v>
      </c>
      <c r="G1905" s="86" t="s">
        <v>64</v>
      </c>
      <c r="H1905" s="70" t="s">
        <v>113</v>
      </c>
      <c r="I1905" s="249">
        <v>50.3</v>
      </c>
      <c r="J1905" s="331">
        <f t="shared" si="88"/>
        <v>120</v>
      </c>
      <c r="K1905" s="260">
        <v>120</v>
      </c>
      <c r="L1905" s="260"/>
      <c r="M1905" s="259" t="e">
        <f>IF(K1905="nio",0,IF(K1905&gt;0,K1905*I1905/O1905,0))*VLOOKUP(B1905,'2-Kosten per locatie'!$A$14:$C$21,3,FALSE)</f>
        <v>#DIV/0!</v>
      </c>
      <c r="N1905" s="259">
        <f>IF(L1905&gt;0,L1905*I1905/P1905,0)*VLOOKUP(B1905,'2-Kosten per locatie'!$A$14:$C$21,3,FALSE)</f>
        <v>0</v>
      </c>
      <c r="O1905" s="332">
        <f>IF(K1905="nio",0,IF(K1905&gt;0,VLOOKUP(G1905,'3-Productie normen'!A:L,VLOOKUP(K1905,'3-Productie normen'!$B$34:$C$41,2,FALSE),FALSE)))</f>
        <v>0</v>
      </c>
      <c r="P1905" s="332">
        <f t="shared" si="89"/>
        <v>0</v>
      </c>
      <c r="Q1905" s="333"/>
      <c r="S1905" s="334">
        <f t="shared" si="90"/>
        <v>6036</v>
      </c>
    </row>
    <row r="1906" spans="1:19" ht="14.1" customHeight="1">
      <c r="A1906" s="74">
        <v>1906</v>
      </c>
      <c r="B1906" s="300" t="s">
        <v>35</v>
      </c>
      <c r="C1906" s="300" t="s">
        <v>1381</v>
      </c>
      <c r="D1906" s="86"/>
      <c r="E1906" s="256" t="s">
        <v>2024</v>
      </c>
      <c r="F1906" s="86" t="s">
        <v>1549</v>
      </c>
      <c r="G1906" s="86" t="s">
        <v>64</v>
      </c>
      <c r="H1906" s="70" t="s">
        <v>113</v>
      </c>
      <c r="I1906" s="249">
        <v>43.42</v>
      </c>
      <c r="J1906" s="331">
        <f t="shared" si="88"/>
        <v>120</v>
      </c>
      <c r="K1906" s="260">
        <v>120</v>
      </c>
      <c r="L1906" s="260"/>
      <c r="M1906" s="259" t="e">
        <f>IF(K1906="nio",0,IF(K1906&gt;0,K1906*I1906/O1906,0))*VLOOKUP(B1906,'2-Kosten per locatie'!$A$14:$C$21,3,FALSE)</f>
        <v>#DIV/0!</v>
      </c>
      <c r="N1906" s="259">
        <f>IF(L1906&gt;0,L1906*I1906/P1906,0)*VLOOKUP(B1906,'2-Kosten per locatie'!$A$14:$C$21,3,FALSE)</f>
        <v>0</v>
      </c>
      <c r="O1906" s="332">
        <f>IF(K1906="nio",0,IF(K1906&gt;0,VLOOKUP(G1906,'3-Productie normen'!A:L,VLOOKUP(K1906,'3-Productie normen'!$B$34:$C$41,2,FALSE),FALSE)))</f>
        <v>0</v>
      </c>
      <c r="P1906" s="332">
        <f t="shared" si="89"/>
        <v>0</v>
      </c>
      <c r="Q1906" s="333"/>
      <c r="S1906" s="334">
        <f t="shared" si="90"/>
        <v>5210.4000000000005</v>
      </c>
    </row>
    <row r="1907" spans="1:19" ht="14.1" customHeight="1">
      <c r="A1907" s="74">
        <v>1907</v>
      </c>
      <c r="B1907" s="300" t="s">
        <v>35</v>
      </c>
      <c r="C1907" s="300" t="s">
        <v>1381</v>
      </c>
      <c r="D1907" s="86"/>
      <c r="E1907" s="256" t="s">
        <v>2025</v>
      </c>
      <c r="F1907" s="86" t="s">
        <v>1549</v>
      </c>
      <c r="G1907" s="86" t="s">
        <v>64</v>
      </c>
      <c r="H1907" s="70" t="s">
        <v>113</v>
      </c>
      <c r="I1907" s="249">
        <v>44.35</v>
      </c>
      <c r="J1907" s="331">
        <f t="shared" si="88"/>
        <v>120</v>
      </c>
      <c r="K1907" s="260">
        <v>120</v>
      </c>
      <c r="L1907" s="260"/>
      <c r="M1907" s="259" t="e">
        <f>IF(K1907="nio",0,IF(K1907&gt;0,K1907*I1907/O1907,0))*VLOOKUP(B1907,'2-Kosten per locatie'!$A$14:$C$21,3,FALSE)</f>
        <v>#DIV/0!</v>
      </c>
      <c r="N1907" s="259">
        <f>IF(L1907&gt;0,L1907*I1907/P1907,0)*VLOOKUP(B1907,'2-Kosten per locatie'!$A$14:$C$21,3,FALSE)</f>
        <v>0</v>
      </c>
      <c r="O1907" s="332">
        <f>IF(K1907="nio",0,IF(K1907&gt;0,VLOOKUP(G1907,'3-Productie normen'!A:L,VLOOKUP(K1907,'3-Productie normen'!$B$34:$C$41,2,FALSE),FALSE)))</f>
        <v>0</v>
      </c>
      <c r="P1907" s="332">
        <f t="shared" si="89"/>
        <v>0</v>
      </c>
      <c r="Q1907" s="333"/>
      <c r="S1907" s="334">
        <f t="shared" si="90"/>
        <v>5322</v>
      </c>
    </row>
    <row r="1908" spans="1:19" ht="14.1" customHeight="1">
      <c r="A1908" s="74">
        <v>1908</v>
      </c>
      <c r="B1908" s="300" t="s">
        <v>35</v>
      </c>
      <c r="C1908" s="300" t="s">
        <v>1381</v>
      </c>
      <c r="D1908" s="86"/>
      <c r="E1908" s="256" t="s">
        <v>2026</v>
      </c>
      <c r="F1908" s="86" t="s">
        <v>1549</v>
      </c>
      <c r="G1908" s="86" t="s">
        <v>64</v>
      </c>
      <c r="H1908" s="70" t="s">
        <v>113</v>
      </c>
      <c r="I1908" s="249">
        <v>44.35</v>
      </c>
      <c r="J1908" s="331">
        <f t="shared" si="88"/>
        <v>120</v>
      </c>
      <c r="K1908" s="260">
        <v>120</v>
      </c>
      <c r="L1908" s="260"/>
      <c r="M1908" s="259" t="e">
        <f>IF(K1908="nio",0,IF(K1908&gt;0,K1908*I1908/O1908,0))*VLOOKUP(B1908,'2-Kosten per locatie'!$A$14:$C$21,3,FALSE)</f>
        <v>#DIV/0!</v>
      </c>
      <c r="N1908" s="259">
        <f>IF(L1908&gt;0,L1908*I1908/P1908,0)*VLOOKUP(B1908,'2-Kosten per locatie'!$A$14:$C$21,3,FALSE)</f>
        <v>0</v>
      </c>
      <c r="O1908" s="332">
        <f>IF(K1908="nio",0,IF(K1908&gt;0,VLOOKUP(G1908,'3-Productie normen'!A:L,VLOOKUP(K1908,'3-Productie normen'!$B$34:$C$41,2,FALSE),FALSE)))</f>
        <v>0</v>
      </c>
      <c r="P1908" s="332">
        <f t="shared" si="89"/>
        <v>0</v>
      </c>
      <c r="Q1908" s="333"/>
      <c r="S1908" s="334">
        <f t="shared" si="90"/>
        <v>5322</v>
      </c>
    </row>
    <row r="1909" spans="1:19" ht="14.1" customHeight="1">
      <c r="A1909" s="74">
        <v>1909</v>
      </c>
      <c r="B1909" s="300" t="s">
        <v>35</v>
      </c>
      <c r="C1909" s="300" t="s">
        <v>1381</v>
      </c>
      <c r="D1909" s="86"/>
      <c r="E1909" s="256" t="s">
        <v>2027</v>
      </c>
      <c r="F1909" s="86" t="s">
        <v>1549</v>
      </c>
      <c r="G1909" s="86" t="s">
        <v>64</v>
      </c>
      <c r="H1909" s="70" t="s">
        <v>113</v>
      </c>
      <c r="I1909" s="249">
        <v>43.42</v>
      </c>
      <c r="J1909" s="331">
        <f t="shared" si="88"/>
        <v>120</v>
      </c>
      <c r="K1909" s="260">
        <v>120</v>
      </c>
      <c r="L1909" s="260"/>
      <c r="M1909" s="259" t="e">
        <f>IF(K1909="nio",0,IF(K1909&gt;0,K1909*I1909/O1909,0))*VLOOKUP(B1909,'2-Kosten per locatie'!$A$14:$C$21,3,FALSE)</f>
        <v>#DIV/0!</v>
      </c>
      <c r="N1909" s="259">
        <f>IF(L1909&gt;0,L1909*I1909/P1909,0)*VLOOKUP(B1909,'2-Kosten per locatie'!$A$14:$C$21,3,FALSE)</f>
        <v>0</v>
      </c>
      <c r="O1909" s="332">
        <f>IF(K1909="nio",0,IF(K1909&gt;0,VLOOKUP(G1909,'3-Productie normen'!A:L,VLOOKUP(K1909,'3-Productie normen'!$B$34:$C$41,2,FALSE),FALSE)))</f>
        <v>0</v>
      </c>
      <c r="P1909" s="332">
        <f t="shared" si="89"/>
        <v>0</v>
      </c>
      <c r="Q1909" s="333"/>
      <c r="S1909" s="334">
        <f t="shared" si="90"/>
        <v>5210.4000000000005</v>
      </c>
    </row>
    <row r="1910" spans="1:19" ht="14.1" customHeight="1">
      <c r="A1910" s="74">
        <v>1910</v>
      </c>
      <c r="B1910" s="300" t="s">
        <v>35</v>
      </c>
      <c r="C1910" s="300" t="s">
        <v>1381</v>
      </c>
      <c r="D1910" s="86"/>
      <c r="E1910" s="256" t="s">
        <v>2028</v>
      </c>
      <c r="F1910" s="86" t="s">
        <v>267</v>
      </c>
      <c r="G1910" s="86" t="s">
        <v>76</v>
      </c>
      <c r="H1910" s="70" t="s">
        <v>113</v>
      </c>
      <c r="I1910" s="249">
        <v>20.61</v>
      </c>
      <c r="J1910" s="331">
        <f t="shared" si="88"/>
        <v>0</v>
      </c>
      <c r="K1910" s="260" t="s">
        <v>120</v>
      </c>
      <c r="L1910" s="260"/>
      <c r="M1910" s="259">
        <f>IF(K1910="nio",0,IF(K1910&gt;0,K1910*I1910/O1910,0))*VLOOKUP(B1910,'2-Kosten per locatie'!$A$14:$C$21,3,FALSE)</f>
        <v>0</v>
      </c>
      <c r="N1910" s="259">
        <f>IF(L1910&gt;0,L1910*I1910/P1910,0)*VLOOKUP(B1910,'2-Kosten per locatie'!$A$14:$C$21,3,FALSE)</f>
        <v>0</v>
      </c>
      <c r="O1910" s="332">
        <f>IF(K1910="nio",0,IF(K1910&gt;0,VLOOKUP(G1910,'3-Productie normen'!A:L,VLOOKUP(K1910,'3-Productie normen'!$B$34:$C$41,2,FALSE),FALSE)))</f>
        <v>0</v>
      </c>
      <c r="P1910" s="332">
        <f t="shared" si="89"/>
        <v>0</v>
      </c>
      <c r="Q1910" s="333"/>
      <c r="S1910" s="334">
        <f t="shared" si="90"/>
        <v>0</v>
      </c>
    </row>
    <row r="1911" spans="1:19" ht="14.1" customHeight="1">
      <c r="A1911" s="74">
        <v>1911</v>
      </c>
      <c r="B1911" s="300" t="s">
        <v>35</v>
      </c>
      <c r="C1911" s="300" t="s">
        <v>1381</v>
      </c>
      <c r="D1911" s="86"/>
      <c r="E1911" s="256" t="s">
        <v>2029</v>
      </c>
      <c r="F1911" s="86" t="s">
        <v>1418</v>
      </c>
      <c r="G1911" s="86" t="s">
        <v>61</v>
      </c>
      <c r="H1911" s="86" t="s">
        <v>145</v>
      </c>
      <c r="I1911" s="249">
        <v>17.850000000000001</v>
      </c>
      <c r="J1911" s="331">
        <f t="shared" si="88"/>
        <v>400</v>
      </c>
      <c r="K1911" s="260">
        <v>200</v>
      </c>
      <c r="L1911" s="260">
        <v>200</v>
      </c>
      <c r="M1911" s="259" t="e">
        <f>IF(K1911="nio",0,IF(K1911&gt;0,K1911*I1911/O1911,0))*VLOOKUP(B1911,'2-Kosten per locatie'!$A$14:$C$21,3,FALSE)</f>
        <v>#DIV/0!</v>
      </c>
      <c r="N1911" s="259" t="e">
        <f>IF(L1911&gt;0,L1911*I1911/P1911,0)*VLOOKUP(B1911,'2-Kosten per locatie'!$A$14:$C$21,3,FALSE)</f>
        <v>#DIV/0!</v>
      </c>
      <c r="O1911" s="332">
        <f>IF(K1911="nio",0,IF(K1911&gt;0,VLOOKUP(G1911,'3-Productie normen'!A:L,VLOOKUP(K1911,'3-Productie normen'!$B$34:$C$41,2,FALSE),FALSE)))</f>
        <v>0</v>
      </c>
      <c r="P1911" s="332">
        <f t="shared" si="89"/>
        <v>0</v>
      </c>
      <c r="Q1911" s="333"/>
      <c r="S1911" s="334">
        <f t="shared" si="90"/>
        <v>7140.0000000000009</v>
      </c>
    </row>
    <row r="1912" spans="1:19" ht="14.1" customHeight="1">
      <c r="A1912" s="74">
        <v>1912</v>
      </c>
      <c r="B1912" s="300" t="s">
        <v>35</v>
      </c>
      <c r="C1912" s="300" t="s">
        <v>1381</v>
      </c>
      <c r="D1912" s="86"/>
      <c r="E1912" s="256" t="s">
        <v>2030</v>
      </c>
      <c r="F1912" s="86" t="s">
        <v>1500</v>
      </c>
      <c r="G1912" s="86" t="s">
        <v>74</v>
      </c>
      <c r="H1912" s="70" t="s">
        <v>113</v>
      </c>
      <c r="I1912" s="249">
        <v>1.55</v>
      </c>
      <c r="J1912" s="331">
        <f t="shared" si="88"/>
        <v>0</v>
      </c>
      <c r="K1912" s="260" t="s">
        <v>120</v>
      </c>
      <c r="L1912" s="260"/>
      <c r="M1912" s="259">
        <f>IF(K1912="nio",0,IF(K1912&gt;0,K1912*I1912/O1912,0))*VLOOKUP(B1912,'2-Kosten per locatie'!$A$14:$C$21,3,FALSE)</f>
        <v>0</v>
      </c>
      <c r="N1912" s="259">
        <f>IF(L1912&gt;0,L1912*I1912/P1912,0)*VLOOKUP(B1912,'2-Kosten per locatie'!$A$14:$C$21,3,FALSE)</f>
        <v>0</v>
      </c>
      <c r="O1912" s="332">
        <f>IF(K1912="nio",0,IF(K1912&gt;0,VLOOKUP(G1912,'3-Productie normen'!A:L,VLOOKUP(K1912,'3-Productie normen'!$B$34:$C$41,2,FALSE),FALSE)))</f>
        <v>0</v>
      </c>
      <c r="P1912" s="332">
        <f t="shared" si="89"/>
        <v>0</v>
      </c>
      <c r="Q1912" s="333"/>
      <c r="S1912" s="334">
        <f t="shared" si="90"/>
        <v>0</v>
      </c>
    </row>
    <row r="1913" spans="1:19" ht="14.1" customHeight="1">
      <c r="A1913" s="74">
        <v>1913</v>
      </c>
      <c r="B1913" s="300" t="s">
        <v>35</v>
      </c>
      <c r="C1913" s="300" t="s">
        <v>1381</v>
      </c>
      <c r="D1913" s="86"/>
      <c r="E1913" s="256" t="s">
        <v>2031</v>
      </c>
      <c r="F1913" s="86" t="s">
        <v>122</v>
      </c>
      <c r="G1913" s="86" t="s">
        <v>59</v>
      </c>
      <c r="H1913" s="70" t="s">
        <v>113</v>
      </c>
      <c r="I1913" s="249">
        <v>202</v>
      </c>
      <c r="J1913" s="331">
        <f t="shared" si="88"/>
        <v>200</v>
      </c>
      <c r="K1913" s="260">
        <v>200</v>
      </c>
      <c r="L1913" s="260"/>
      <c r="M1913" s="259" t="e">
        <f>IF(K1913="nio",0,IF(K1913&gt;0,K1913*I1913/O1913,0))*VLOOKUP(B1913,'2-Kosten per locatie'!$A$14:$C$21,3,FALSE)</f>
        <v>#DIV/0!</v>
      </c>
      <c r="N1913" s="259">
        <f>IF(L1913&gt;0,L1913*I1913/P1913,0)*VLOOKUP(B1913,'2-Kosten per locatie'!$A$14:$C$21,3,FALSE)</f>
        <v>0</v>
      </c>
      <c r="O1913" s="332">
        <f>IF(K1913="nio",0,IF(K1913&gt;0,VLOOKUP(G1913,'3-Productie normen'!A:L,VLOOKUP(K1913,'3-Productie normen'!$B$34:$C$41,2,FALSE),FALSE)))</f>
        <v>0</v>
      </c>
      <c r="P1913" s="332">
        <f t="shared" si="89"/>
        <v>0</v>
      </c>
      <c r="Q1913" s="333"/>
      <c r="S1913" s="334">
        <f t="shared" si="90"/>
        <v>40400</v>
      </c>
    </row>
    <row r="1914" spans="1:19" ht="14.1" customHeight="1">
      <c r="A1914" s="74">
        <v>1914</v>
      </c>
      <c r="B1914" s="300" t="s">
        <v>35</v>
      </c>
      <c r="C1914" s="300" t="s">
        <v>1381</v>
      </c>
      <c r="D1914" s="86"/>
      <c r="E1914" s="256" t="s">
        <v>2032</v>
      </c>
      <c r="F1914" s="86" t="s">
        <v>112</v>
      </c>
      <c r="G1914" s="86" t="s">
        <v>58</v>
      </c>
      <c r="H1914" s="70" t="s">
        <v>113</v>
      </c>
      <c r="I1914" s="249">
        <v>15.39</v>
      </c>
      <c r="J1914" s="331">
        <f t="shared" si="88"/>
        <v>200</v>
      </c>
      <c r="K1914" s="260">
        <v>200</v>
      </c>
      <c r="L1914" s="260"/>
      <c r="M1914" s="259" t="e">
        <f>IF(K1914="nio",0,IF(K1914&gt;0,K1914*I1914/O1914,0))*VLOOKUP(B1914,'2-Kosten per locatie'!$A$14:$C$21,3,FALSE)</f>
        <v>#DIV/0!</v>
      </c>
      <c r="N1914" s="259">
        <f>IF(L1914&gt;0,L1914*I1914/P1914,0)*VLOOKUP(B1914,'2-Kosten per locatie'!$A$14:$C$21,3,FALSE)</f>
        <v>0</v>
      </c>
      <c r="O1914" s="332">
        <f>IF(K1914="nio",0,IF(K1914&gt;0,VLOOKUP(G1914,'3-Productie normen'!A:L,VLOOKUP(K1914,'3-Productie normen'!$B$34:$C$41,2,FALSE),FALSE)))</f>
        <v>0</v>
      </c>
      <c r="P1914" s="332">
        <f t="shared" si="89"/>
        <v>0</v>
      </c>
      <c r="Q1914" s="333"/>
      <c r="S1914" s="334">
        <f t="shared" si="90"/>
        <v>3078</v>
      </c>
    </row>
    <row r="1915" spans="1:19" ht="14.1" customHeight="1">
      <c r="A1915" s="74">
        <v>1915</v>
      </c>
      <c r="B1915" s="300" t="s">
        <v>35</v>
      </c>
      <c r="C1915" s="300" t="s">
        <v>1381</v>
      </c>
      <c r="D1915" s="86"/>
      <c r="E1915" s="256" t="s">
        <v>2033</v>
      </c>
      <c r="F1915" s="86" t="s">
        <v>2034</v>
      </c>
      <c r="G1915" s="86" t="s">
        <v>67</v>
      </c>
      <c r="H1915" s="70" t="s">
        <v>113</v>
      </c>
      <c r="I1915" s="249">
        <v>63.19</v>
      </c>
      <c r="J1915" s="331">
        <f t="shared" si="88"/>
        <v>120</v>
      </c>
      <c r="K1915" s="260">
        <v>120</v>
      </c>
      <c r="L1915" s="260"/>
      <c r="M1915" s="259" t="e">
        <f>IF(K1915="nio",0,IF(K1915&gt;0,K1915*I1915/O1915,0))*VLOOKUP(B1915,'2-Kosten per locatie'!$A$14:$C$21,3,FALSE)</f>
        <v>#DIV/0!</v>
      </c>
      <c r="N1915" s="259">
        <f>IF(L1915&gt;0,L1915*I1915/P1915,0)*VLOOKUP(B1915,'2-Kosten per locatie'!$A$14:$C$21,3,FALSE)</f>
        <v>0</v>
      </c>
      <c r="O1915" s="332">
        <f>IF(K1915="nio",0,IF(K1915&gt;0,VLOOKUP(G1915,'3-Productie normen'!A:L,VLOOKUP(K1915,'3-Productie normen'!$B$34:$C$41,2,FALSE),FALSE)))</f>
        <v>0</v>
      </c>
      <c r="P1915" s="332">
        <f t="shared" si="89"/>
        <v>0</v>
      </c>
      <c r="Q1915" s="333"/>
      <c r="S1915" s="334">
        <f t="shared" si="90"/>
        <v>7582.7999999999993</v>
      </c>
    </row>
    <row r="1916" spans="1:19" ht="14.1" customHeight="1">
      <c r="A1916" s="74">
        <v>1916</v>
      </c>
      <c r="B1916" s="300" t="s">
        <v>35</v>
      </c>
      <c r="C1916" s="300" t="s">
        <v>1381</v>
      </c>
      <c r="D1916" s="86"/>
      <c r="E1916" s="256" t="s">
        <v>2035</v>
      </c>
      <c r="F1916" s="86" t="s">
        <v>1534</v>
      </c>
      <c r="G1916" s="86" t="s">
        <v>68</v>
      </c>
      <c r="H1916" s="86" t="s">
        <v>110</v>
      </c>
      <c r="I1916" s="249">
        <v>53.61</v>
      </c>
      <c r="J1916" s="331">
        <f t="shared" si="88"/>
        <v>120</v>
      </c>
      <c r="K1916" s="260">
        <v>120</v>
      </c>
      <c r="L1916" s="260"/>
      <c r="M1916" s="259" t="e">
        <f>IF(K1916="nio",0,IF(K1916&gt;0,K1916*I1916/O1916,0))*VLOOKUP(B1916,'2-Kosten per locatie'!$A$14:$C$21,3,FALSE)</f>
        <v>#DIV/0!</v>
      </c>
      <c r="N1916" s="259">
        <f>IF(L1916&gt;0,L1916*I1916/P1916,0)*VLOOKUP(B1916,'2-Kosten per locatie'!$A$14:$C$21,3,FALSE)</f>
        <v>0</v>
      </c>
      <c r="O1916" s="332">
        <f>IF(K1916="nio",0,IF(K1916&gt;0,VLOOKUP(G1916,'3-Productie normen'!A:L,VLOOKUP(K1916,'3-Productie normen'!$B$34:$C$41,2,FALSE),FALSE)))</f>
        <v>0</v>
      </c>
      <c r="P1916" s="332">
        <f t="shared" si="89"/>
        <v>0</v>
      </c>
      <c r="Q1916" s="333"/>
      <c r="S1916" s="334">
        <f t="shared" si="90"/>
        <v>6433.2</v>
      </c>
    </row>
    <row r="1917" spans="1:19" ht="14.1" customHeight="1">
      <c r="A1917" s="74">
        <v>1917</v>
      </c>
      <c r="B1917" s="300" t="s">
        <v>35</v>
      </c>
      <c r="C1917" s="300" t="s">
        <v>1381</v>
      </c>
      <c r="D1917" s="86"/>
      <c r="E1917" s="256" t="s">
        <v>2036</v>
      </c>
      <c r="F1917" s="86" t="s">
        <v>267</v>
      </c>
      <c r="G1917" s="86" t="s">
        <v>76</v>
      </c>
      <c r="H1917" s="70" t="s">
        <v>113</v>
      </c>
      <c r="I1917" s="249">
        <v>9.32</v>
      </c>
      <c r="J1917" s="331">
        <f t="shared" si="88"/>
        <v>0</v>
      </c>
      <c r="K1917" s="260" t="s">
        <v>120</v>
      </c>
      <c r="L1917" s="260"/>
      <c r="M1917" s="259">
        <f>IF(K1917="nio",0,IF(K1917&gt;0,K1917*I1917/O1917,0))*VLOOKUP(B1917,'2-Kosten per locatie'!$A$14:$C$21,3,FALSE)</f>
        <v>0</v>
      </c>
      <c r="N1917" s="259">
        <f>IF(L1917&gt;0,L1917*I1917/P1917,0)*VLOOKUP(B1917,'2-Kosten per locatie'!$A$14:$C$21,3,FALSE)</f>
        <v>0</v>
      </c>
      <c r="O1917" s="332">
        <f>IF(K1917="nio",0,IF(K1917&gt;0,VLOOKUP(G1917,'3-Productie normen'!A:L,VLOOKUP(K1917,'3-Productie normen'!$B$34:$C$41,2,FALSE),FALSE)))</f>
        <v>0</v>
      </c>
      <c r="P1917" s="332">
        <f t="shared" si="89"/>
        <v>0</v>
      </c>
      <c r="Q1917" s="333"/>
      <c r="S1917" s="334">
        <f t="shared" si="90"/>
        <v>0</v>
      </c>
    </row>
    <row r="1918" spans="1:19" ht="14.1" customHeight="1">
      <c r="A1918" s="74">
        <v>1918</v>
      </c>
      <c r="B1918" s="300" t="s">
        <v>35</v>
      </c>
      <c r="C1918" s="300" t="s">
        <v>1381</v>
      </c>
      <c r="D1918" s="86"/>
      <c r="E1918" s="256" t="s">
        <v>2037</v>
      </c>
      <c r="F1918" s="86" t="s">
        <v>460</v>
      </c>
      <c r="G1918" s="86" t="s">
        <v>74</v>
      </c>
      <c r="H1918" s="70" t="s">
        <v>113</v>
      </c>
      <c r="I1918" s="249">
        <v>4.74</v>
      </c>
      <c r="J1918" s="331">
        <f t="shared" si="88"/>
        <v>0</v>
      </c>
      <c r="K1918" s="260" t="s">
        <v>120</v>
      </c>
      <c r="L1918" s="260"/>
      <c r="M1918" s="259">
        <f>IF(K1918="nio",0,IF(K1918&gt;0,K1918*I1918/O1918,0))*VLOOKUP(B1918,'2-Kosten per locatie'!$A$14:$C$21,3,FALSE)</f>
        <v>0</v>
      </c>
      <c r="N1918" s="259">
        <f>IF(L1918&gt;0,L1918*I1918/P1918,0)*VLOOKUP(B1918,'2-Kosten per locatie'!$A$14:$C$21,3,FALSE)</f>
        <v>0</v>
      </c>
      <c r="O1918" s="332">
        <f>IF(K1918="nio",0,IF(K1918&gt;0,VLOOKUP(G1918,'3-Productie normen'!A:L,VLOOKUP(K1918,'3-Productie normen'!$B$34:$C$41,2,FALSE),FALSE)))</f>
        <v>0</v>
      </c>
      <c r="P1918" s="332">
        <f t="shared" si="89"/>
        <v>0</v>
      </c>
      <c r="Q1918" s="333"/>
      <c r="S1918" s="334">
        <f t="shared" si="90"/>
        <v>0</v>
      </c>
    </row>
    <row r="1919" spans="1:19" ht="14.1" customHeight="1">
      <c r="A1919" s="74">
        <v>1919</v>
      </c>
      <c r="B1919" s="300" t="s">
        <v>35</v>
      </c>
      <c r="C1919" s="300" t="s">
        <v>1381</v>
      </c>
      <c r="D1919" s="86"/>
      <c r="E1919" s="256" t="s">
        <v>2038</v>
      </c>
      <c r="F1919" s="86" t="s">
        <v>112</v>
      </c>
      <c r="G1919" s="86" t="s">
        <v>58</v>
      </c>
      <c r="H1919" s="70" t="s">
        <v>113</v>
      </c>
      <c r="I1919" s="249">
        <v>13.18</v>
      </c>
      <c r="J1919" s="331">
        <f t="shared" si="88"/>
        <v>200</v>
      </c>
      <c r="K1919" s="260">
        <v>200</v>
      </c>
      <c r="L1919" s="260"/>
      <c r="M1919" s="259" t="e">
        <f>IF(K1919="nio",0,IF(K1919&gt;0,K1919*I1919/O1919,0))*VLOOKUP(B1919,'2-Kosten per locatie'!$A$14:$C$21,3,FALSE)</f>
        <v>#DIV/0!</v>
      </c>
      <c r="N1919" s="259">
        <f>IF(L1919&gt;0,L1919*I1919/P1919,0)*VLOOKUP(B1919,'2-Kosten per locatie'!$A$14:$C$21,3,FALSE)</f>
        <v>0</v>
      </c>
      <c r="O1919" s="332">
        <f>IF(K1919="nio",0,IF(K1919&gt;0,VLOOKUP(G1919,'3-Productie normen'!A:L,VLOOKUP(K1919,'3-Productie normen'!$B$34:$C$41,2,FALSE),FALSE)))</f>
        <v>0</v>
      </c>
      <c r="P1919" s="332">
        <f t="shared" si="89"/>
        <v>0</v>
      </c>
      <c r="Q1919" s="333"/>
      <c r="S1919" s="334">
        <f t="shared" si="90"/>
        <v>2636</v>
      </c>
    </row>
    <row r="1920" spans="1:19" ht="14.1" customHeight="1">
      <c r="A1920" s="74">
        <v>1920</v>
      </c>
      <c r="B1920" s="300" t="s">
        <v>35</v>
      </c>
      <c r="C1920" s="300" t="s">
        <v>1381</v>
      </c>
      <c r="D1920" s="86"/>
      <c r="E1920" s="256" t="s">
        <v>2039</v>
      </c>
      <c r="F1920" s="86" t="s">
        <v>888</v>
      </c>
      <c r="G1920" s="86" t="s">
        <v>70</v>
      </c>
      <c r="H1920" s="86" t="s">
        <v>110</v>
      </c>
      <c r="I1920" s="249">
        <v>8.7799999999999994</v>
      </c>
      <c r="J1920" s="331">
        <f t="shared" si="88"/>
        <v>120</v>
      </c>
      <c r="K1920" s="260">
        <v>120</v>
      </c>
      <c r="L1920" s="260"/>
      <c r="M1920" s="259" t="e">
        <f>IF(K1920="nio",0,IF(K1920&gt;0,K1920*I1920/O1920,0))*VLOOKUP(B1920,'2-Kosten per locatie'!$A$14:$C$21,3,FALSE)</f>
        <v>#DIV/0!</v>
      </c>
      <c r="N1920" s="259">
        <f>IF(L1920&gt;0,L1920*I1920/P1920,0)*VLOOKUP(B1920,'2-Kosten per locatie'!$A$14:$C$21,3,FALSE)</f>
        <v>0</v>
      </c>
      <c r="O1920" s="332">
        <f>IF(K1920="nio",0,IF(K1920&gt;0,VLOOKUP(G1920,'3-Productie normen'!A:L,VLOOKUP(K1920,'3-Productie normen'!$B$34:$C$41,2,FALSE),FALSE)))</f>
        <v>0</v>
      </c>
      <c r="P1920" s="332">
        <f t="shared" si="89"/>
        <v>0</v>
      </c>
      <c r="Q1920" s="333"/>
      <c r="S1920" s="334">
        <f t="shared" si="90"/>
        <v>1053.5999999999999</v>
      </c>
    </row>
    <row r="1921" spans="1:19" ht="14.1" customHeight="1">
      <c r="A1921" s="74">
        <v>1921</v>
      </c>
      <c r="B1921" s="300" t="s">
        <v>35</v>
      </c>
      <c r="C1921" s="300" t="s">
        <v>1381</v>
      </c>
      <c r="D1921" s="86"/>
      <c r="E1921" s="256" t="s">
        <v>2040</v>
      </c>
      <c r="F1921" s="86" t="s">
        <v>888</v>
      </c>
      <c r="G1921" s="86" t="s">
        <v>70</v>
      </c>
      <c r="H1921" s="86" t="s">
        <v>110</v>
      </c>
      <c r="I1921" s="249">
        <v>8.6199999999999992</v>
      </c>
      <c r="J1921" s="331">
        <f t="shared" si="88"/>
        <v>120</v>
      </c>
      <c r="K1921" s="260">
        <v>120</v>
      </c>
      <c r="L1921" s="260"/>
      <c r="M1921" s="259" t="e">
        <f>IF(K1921="nio",0,IF(K1921&gt;0,K1921*I1921/O1921,0))*VLOOKUP(B1921,'2-Kosten per locatie'!$A$14:$C$21,3,FALSE)</f>
        <v>#DIV/0!</v>
      </c>
      <c r="N1921" s="259">
        <f>IF(L1921&gt;0,L1921*I1921/P1921,0)*VLOOKUP(B1921,'2-Kosten per locatie'!$A$14:$C$21,3,FALSE)</f>
        <v>0</v>
      </c>
      <c r="O1921" s="332">
        <f>IF(K1921="nio",0,IF(K1921&gt;0,VLOOKUP(G1921,'3-Productie normen'!A:L,VLOOKUP(K1921,'3-Productie normen'!$B$34:$C$41,2,FALSE),FALSE)))</f>
        <v>0</v>
      </c>
      <c r="P1921" s="332">
        <f t="shared" si="89"/>
        <v>0</v>
      </c>
      <c r="Q1921" s="333"/>
      <c r="S1921" s="334">
        <f t="shared" si="90"/>
        <v>1034.3999999999999</v>
      </c>
    </row>
    <row r="1922" spans="1:19" ht="14.1" customHeight="1">
      <c r="A1922" s="74">
        <v>1922</v>
      </c>
      <c r="B1922" s="300" t="s">
        <v>35</v>
      </c>
      <c r="C1922" s="300" t="s">
        <v>1381</v>
      </c>
      <c r="D1922" s="86"/>
      <c r="E1922" s="256" t="s">
        <v>2041</v>
      </c>
      <c r="F1922" s="86" t="s">
        <v>2034</v>
      </c>
      <c r="G1922" s="86" t="s">
        <v>67</v>
      </c>
      <c r="H1922" s="70" t="s">
        <v>113</v>
      </c>
      <c r="I1922" s="249">
        <v>91.21</v>
      </c>
      <c r="J1922" s="331">
        <f t="shared" si="88"/>
        <v>120</v>
      </c>
      <c r="K1922" s="260">
        <v>120</v>
      </c>
      <c r="L1922" s="260"/>
      <c r="M1922" s="259" t="e">
        <f>IF(K1922="nio",0,IF(K1922&gt;0,K1922*I1922/O1922,0))*VLOOKUP(B1922,'2-Kosten per locatie'!$A$14:$C$21,3,FALSE)</f>
        <v>#DIV/0!</v>
      </c>
      <c r="N1922" s="259">
        <f>IF(L1922&gt;0,L1922*I1922/P1922,0)*VLOOKUP(B1922,'2-Kosten per locatie'!$A$14:$C$21,3,FALSE)</f>
        <v>0</v>
      </c>
      <c r="O1922" s="332">
        <f>IF(K1922="nio",0,IF(K1922&gt;0,VLOOKUP(G1922,'3-Productie normen'!A:L,VLOOKUP(K1922,'3-Productie normen'!$B$34:$C$41,2,FALSE),FALSE)))</f>
        <v>0</v>
      </c>
      <c r="P1922" s="332">
        <f t="shared" si="89"/>
        <v>0</v>
      </c>
      <c r="Q1922" s="333"/>
      <c r="S1922" s="334">
        <f t="shared" si="90"/>
        <v>10945.199999999999</v>
      </c>
    </row>
    <row r="1923" spans="1:19" ht="14.1" customHeight="1">
      <c r="A1923" s="74">
        <v>1923</v>
      </c>
      <c r="B1923" s="300" t="s">
        <v>35</v>
      </c>
      <c r="C1923" s="300" t="s">
        <v>1381</v>
      </c>
      <c r="D1923" s="86"/>
      <c r="E1923" s="256" t="s">
        <v>2042</v>
      </c>
      <c r="F1923" s="86" t="s">
        <v>2034</v>
      </c>
      <c r="G1923" s="86" t="s">
        <v>67</v>
      </c>
      <c r="H1923" s="70" t="s">
        <v>113</v>
      </c>
      <c r="I1923" s="249">
        <v>47.06</v>
      </c>
      <c r="J1923" s="331">
        <f t="shared" si="88"/>
        <v>120</v>
      </c>
      <c r="K1923" s="260">
        <v>120</v>
      </c>
      <c r="L1923" s="260"/>
      <c r="M1923" s="259" t="e">
        <f>IF(K1923="nio",0,IF(K1923&gt;0,K1923*I1923/O1923,0))*VLOOKUP(B1923,'2-Kosten per locatie'!$A$14:$C$21,3,FALSE)</f>
        <v>#DIV/0!</v>
      </c>
      <c r="N1923" s="259">
        <f>IF(L1923&gt;0,L1923*I1923/P1923,0)*VLOOKUP(B1923,'2-Kosten per locatie'!$A$14:$C$21,3,FALSE)</f>
        <v>0</v>
      </c>
      <c r="O1923" s="332">
        <f>IF(K1923="nio",0,IF(K1923&gt;0,VLOOKUP(G1923,'3-Productie normen'!A:L,VLOOKUP(K1923,'3-Productie normen'!$B$34:$C$41,2,FALSE),FALSE)))</f>
        <v>0</v>
      </c>
      <c r="P1923" s="332">
        <f t="shared" si="89"/>
        <v>0</v>
      </c>
      <c r="Q1923" s="333"/>
      <c r="S1923" s="334">
        <f t="shared" si="90"/>
        <v>5647.2000000000007</v>
      </c>
    </row>
    <row r="1924" spans="1:19" ht="14.1" customHeight="1">
      <c r="A1924" s="74">
        <v>1924</v>
      </c>
      <c r="B1924" s="300" t="s">
        <v>35</v>
      </c>
      <c r="C1924" s="300" t="s">
        <v>1381</v>
      </c>
      <c r="D1924" s="86"/>
      <c r="E1924" s="256" t="s">
        <v>2043</v>
      </c>
      <c r="F1924" s="86" t="s">
        <v>2044</v>
      </c>
      <c r="G1924" s="86" t="s">
        <v>67</v>
      </c>
      <c r="H1924" s="70" t="s">
        <v>113</v>
      </c>
      <c r="I1924" s="249">
        <v>12.25</v>
      </c>
      <c r="J1924" s="331">
        <f t="shared" si="88"/>
        <v>120</v>
      </c>
      <c r="K1924" s="260">
        <v>120</v>
      </c>
      <c r="L1924" s="260"/>
      <c r="M1924" s="259" t="e">
        <f>IF(K1924="nio",0,IF(K1924&gt;0,K1924*I1924/O1924,0))*VLOOKUP(B1924,'2-Kosten per locatie'!$A$14:$C$21,3,FALSE)</f>
        <v>#DIV/0!</v>
      </c>
      <c r="N1924" s="259">
        <f>IF(L1924&gt;0,L1924*I1924/P1924,0)*VLOOKUP(B1924,'2-Kosten per locatie'!$A$14:$C$21,3,FALSE)</f>
        <v>0</v>
      </c>
      <c r="O1924" s="332">
        <f>IF(K1924="nio",0,IF(K1924&gt;0,VLOOKUP(G1924,'3-Productie normen'!A:L,VLOOKUP(K1924,'3-Productie normen'!$B$34:$C$41,2,FALSE),FALSE)))</f>
        <v>0</v>
      </c>
      <c r="P1924" s="332">
        <f t="shared" si="89"/>
        <v>0</v>
      </c>
      <c r="Q1924" s="333"/>
      <c r="S1924" s="334">
        <f t="shared" si="90"/>
        <v>1470</v>
      </c>
    </row>
    <row r="1925" spans="1:19" ht="14.1" customHeight="1">
      <c r="A1925" s="74">
        <v>1925</v>
      </c>
      <c r="B1925" s="300" t="s">
        <v>35</v>
      </c>
      <c r="C1925" s="300" t="s">
        <v>1381</v>
      </c>
      <c r="D1925" s="86"/>
      <c r="E1925" s="256" t="s">
        <v>2045</v>
      </c>
      <c r="F1925" s="86" t="s">
        <v>122</v>
      </c>
      <c r="G1925" s="86" t="s">
        <v>59</v>
      </c>
      <c r="H1925" s="70" t="s">
        <v>113</v>
      </c>
      <c r="I1925" s="249">
        <v>195.93</v>
      </c>
      <c r="J1925" s="331">
        <f t="shared" si="88"/>
        <v>200</v>
      </c>
      <c r="K1925" s="260">
        <v>200</v>
      </c>
      <c r="L1925" s="260"/>
      <c r="M1925" s="259" t="e">
        <f>IF(K1925="nio",0,IF(K1925&gt;0,K1925*I1925/O1925,0))*VLOOKUP(B1925,'2-Kosten per locatie'!$A$14:$C$21,3,FALSE)</f>
        <v>#DIV/0!</v>
      </c>
      <c r="N1925" s="259">
        <f>IF(L1925&gt;0,L1925*I1925/P1925,0)*VLOOKUP(B1925,'2-Kosten per locatie'!$A$14:$C$21,3,FALSE)</f>
        <v>0</v>
      </c>
      <c r="O1925" s="332">
        <f>IF(K1925="nio",0,IF(K1925&gt;0,VLOOKUP(G1925,'3-Productie normen'!A:L,VLOOKUP(K1925,'3-Productie normen'!$B$34:$C$41,2,FALSE),FALSE)))</f>
        <v>0</v>
      </c>
      <c r="P1925" s="332">
        <f t="shared" si="89"/>
        <v>0</v>
      </c>
      <c r="Q1925" s="333"/>
      <c r="S1925" s="334">
        <f t="shared" si="90"/>
        <v>39186</v>
      </c>
    </row>
    <row r="1926" spans="1:19" ht="14.1" customHeight="1">
      <c r="A1926" s="74">
        <v>1926</v>
      </c>
      <c r="B1926" s="300" t="s">
        <v>35</v>
      </c>
      <c r="C1926" s="300" t="s">
        <v>1381</v>
      </c>
      <c r="D1926" s="86"/>
      <c r="E1926" s="256" t="s">
        <v>2046</v>
      </c>
      <c r="F1926" s="86" t="s">
        <v>2047</v>
      </c>
      <c r="G1926" s="86" t="s">
        <v>67</v>
      </c>
      <c r="H1926" s="70" t="s">
        <v>113</v>
      </c>
      <c r="I1926" s="249">
        <v>12.78</v>
      </c>
      <c r="J1926" s="331">
        <f t="shared" si="88"/>
        <v>120</v>
      </c>
      <c r="K1926" s="260">
        <v>120</v>
      </c>
      <c r="L1926" s="260"/>
      <c r="M1926" s="259" t="e">
        <f>IF(K1926="nio",0,IF(K1926&gt;0,K1926*I1926/O1926,0))*VLOOKUP(B1926,'2-Kosten per locatie'!$A$14:$C$21,3,FALSE)</f>
        <v>#DIV/0!</v>
      </c>
      <c r="N1926" s="259">
        <f>IF(L1926&gt;0,L1926*I1926/P1926,0)*VLOOKUP(B1926,'2-Kosten per locatie'!$A$14:$C$21,3,FALSE)</f>
        <v>0</v>
      </c>
      <c r="O1926" s="332">
        <f>IF(K1926="nio",0,IF(K1926&gt;0,VLOOKUP(G1926,'3-Productie normen'!A:L,VLOOKUP(K1926,'3-Productie normen'!$B$34:$C$41,2,FALSE),FALSE)))</f>
        <v>0</v>
      </c>
      <c r="P1926" s="332">
        <f t="shared" si="89"/>
        <v>0</v>
      </c>
      <c r="Q1926" s="333"/>
      <c r="S1926" s="334">
        <f t="shared" si="90"/>
        <v>1533.6</v>
      </c>
    </row>
    <row r="1927" spans="1:19" ht="14.1" customHeight="1">
      <c r="A1927" s="74">
        <v>1927</v>
      </c>
      <c r="B1927" s="300" t="s">
        <v>35</v>
      </c>
      <c r="C1927" s="300" t="s">
        <v>1381</v>
      </c>
      <c r="D1927" s="86"/>
      <c r="E1927" s="256" t="s">
        <v>2048</v>
      </c>
      <c r="F1927" s="86" t="s">
        <v>2049</v>
      </c>
      <c r="G1927" s="86" t="s">
        <v>67</v>
      </c>
      <c r="H1927" s="70" t="s">
        <v>113</v>
      </c>
      <c r="I1927" s="249">
        <v>50.9</v>
      </c>
      <c r="J1927" s="331">
        <f t="shared" si="88"/>
        <v>120</v>
      </c>
      <c r="K1927" s="260">
        <v>120</v>
      </c>
      <c r="L1927" s="260"/>
      <c r="M1927" s="259" t="e">
        <f>IF(K1927="nio",0,IF(K1927&gt;0,K1927*I1927/O1927,0))*VLOOKUP(B1927,'2-Kosten per locatie'!$A$14:$C$21,3,FALSE)</f>
        <v>#DIV/0!</v>
      </c>
      <c r="N1927" s="259">
        <f>IF(L1927&gt;0,L1927*I1927/P1927,0)*VLOOKUP(B1927,'2-Kosten per locatie'!$A$14:$C$21,3,FALSE)</f>
        <v>0</v>
      </c>
      <c r="O1927" s="332">
        <f>IF(K1927="nio",0,IF(K1927&gt;0,VLOOKUP(G1927,'3-Productie normen'!A:L,VLOOKUP(K1927,'3-Productie normen'!$B$34:$C$41,2,FALSE),FALSE)))</f>
        <v>0</v>
      </c>
      <c r="P1927" s="332">
        <f t="shared" si="89"/>
        <v>0</v>
      </c>
      <c r="Q1927" s="333"/>
      <c r="S1927" s="334">
        <f t="shared" si="90"/>
        <v>6108</v>
      </c>
    </row>
    <row r="1928" spans="1:19" ht="14.1" customHeight="1">
      <c r="A1928" s="74">
        <v>1928</v>
      </c>
      <c r="B1928" s="300" t="s">
        <v>35</v>
      </c>
      <c r="C1928" s="300" t="s">
        <v>1381</v>
      </c>
      <c r="D1928" s="86"/>
      <c r="E1928" s="256" t="s">
        <v>2050</v>
      </c>
      <c r="F1928" s="86" t="s">
        <v>1534</v>
      </c>
      <c r="G1928" s="86" t="s">
        <v>68</v>
      </c>
      <c r="H1928" s="86" t="s">
        <v>110</v>
      </c>
      <c r="I1928" s="249">
        <v>18.02</v>
      </c>
      <c r="J1928" s="331">
        <f t="shared" si="88"/>
        <v>120</v>
      </c>
      <c r="K1928" s="260">
        <v>120</v>
      </c>
      <c r="L1928" s="260"/>
      <c r="M1928" s="259" t="e">
        <f>IF(K1928="nio",0,IF(K1928&gt;0,K1928*I1928/O1928,0))*VLOOKUP(B1928,'2-Kosten per locatie'!$A$14:$C$21,3,FALSE)</f>
        <v>#DIV/0!</v>
      </c>
      <c r="N1928" s="259">
        <f>IF(L1928&gt;0,L1928*I1928/P1928,0)*VLOOKUP(B1928,'2-Kosten per locatie'!$A$14:$C$21,3,FALSE)</f>
        <v>0</v>
      </c>
      <c r="O1928" s="332">
        <f>IF(K1928="nio",0,IF(K1928&gt;0,VLOOKUP(G1928,'3-Productie normen'!A:L,VLOOKUP(K1928,'3-Productie normen'!$B$34:$C$41,2,FALSE),FALSE)))</f>
        <v>0</v>
      </c>
      <c r="P1928" s="332">
        <f t="shared" si="89"/>
        <v>0</v>
      </c>
      <c r="Q1928" s="333"/>
      <c r="S1928" s="334">
        <f t="shared" si="90"/>
        <v>2162.4</v>
      </c>
    </row>
    <row r="1929" spans="1:19" ht="14.1" customHeight="1">
      <c r="A1929" s="74">
        <v>1929</v>
      </c>
      <c r="B1929" s="300" t="s">
        <v>35</v>
      </c>
      <c r="C1929" s="300" t="s">
        <v>1381</v>
      </c>
      <c r="D1929" s="86"/>
      <c r="E1929" s="256" t="s">
        <v>2051</v>
      </c>
      <c r="F1929" s="86" t="s">
        <v>1418</v>
      </c>
      <c r="G1929" s="86" t="s">
        <v>61</v>
      </c>
      <c r="H1929" s="86" t="s">
        <v>145</v>
      </c>
      <c r="I1929" s="249">
        <v>17.850000000000001</v>
      </c>
      <c r="J1929" s="331">
        <f t="shared" si="88"/>
        <v>400</v>
      </c>
      <c r="K1929" s="260">
        <v>200</v>
      </c>
      <c r="L1929" s="260">
        <v>200</v>
      </c>
      <c r="M1929" s="259" t="e">
        <f>IF(K1929="nio",0,IF(K1929&gt;0,K1929*I1929/O1929,0))*VLOOKUP(B1929,'2-Kosten per locatie'!$A$14:$C$21,3,FALSE)</f>
        <v>#DIV/0!</v>
      </c>
      <c r="N1929" s="259" t="e">
        <f>IF(L1929&gt;0,L1929*I1929/P1929,0)*VLOOKUP(B1929,'2-Kosten per locatie'!$A$14:$C$21,3,FALSE)</f>
        <v>#DIV/0!</v>
      </c>
      <c r="O1929" s="332">
        <f>IF(K1929="nio",0,IF(K1929&gt;0,VLOOKUP(G1929,'3-Productie normen'!A:L,VLOOKUP(K1929,'3-Productie normen'!$B$34:$C$41,2,FALSE),FALSE)))</f>
        <v>0</v>
      </c>
      <c r="P1929" s="332">
        <f t="shared" si="89"/>
        <v>0</v>
      </c>
      <c r="Q1929" s="333"/>
      <c r="S1929" s="334">
        <f t="shared" si="90"/>
        <v>7140.0000000000009</v>
      </c>
    </row>
    <row r="1930" spans="1:19" ht="14.1" customHeight="1">
      <c r="A1930" s="74">
        <v>1930</v>
      </c>
      <c r="B1930" s="300" t="s">
        <v>35</v>
      </c>
      <c r="C1930" s="300" t="s">
        <v>1381</v>
      </c>
      <c r="D1930" s="86"/>
      <c r="E1930" s="256" t="s">
        <v>2052</v>
      </c>
      <c r="F1930" s="86" t="s">
        <v>1500</v>
      </c>
      <c r="G1930" s="86" t="s">
        <v>74</v>
      </c>
      <c r="H1930" s="70" t="s">
        <v>113</v>
      </c>
      <c r="I1930" s="249">
        <v>1.55</v>
      </c>
      <c r="J1930" s="331">
        <f t="shared" ref="J1930:J1993" si="91">SUM(K1930:L1930)</f>
        <v>0</v>
      </c>
      <c r="K1930" s="260" t="s">
        <v>120</v>
      </c>
      <c r="L1930" s="260"/>
      <c r="M1930" s="259">
        <f>IF(K1930="nio",0,IF(K1930&gt;0,K1930*I1930/O1930,0))*VLOOKUP(B1930,'2-Kosten per locatie'!$A$14:$C$21,3,FALSE)</f>
        <v>0</v>
      </c>
      <c r="N1930" s="259">
        <f>IF(L1930&gt;0,L1930*I1930/P1930,0)*VLOOKUP(B1930,'2-Kosten per locatie'!$A$14:$C$21,3,FALSE)</f>
        <v>0</v>
      </c>
      <c r="O1930" s="332">
        <f>IF(K1930="nio",0,IF(K1930&gt;0,VLOOKUP(G1930,'3-Productie normen'!A:L,VLOOKUP(K1930,'3-Productie normen'!$B$34:$C$41,2,FALSE),FALSE)))</f>
        <v>0</v>
      </c>
      <c r="P1930" s="332">
        <f t="shared" ref="P1930:P1993" si="92">IF(L1930&gt;0,O1930*$P$8,0)</f>
        <v>0</v>
      </c>
      <c r="Q1930" s="333"/>
      <c r="S1930" s="334">
        <f t="shared" si="90"/>
        <v>0</v>
      </c>
    </row>
    <row r="1931" spans="1:19" ht="14.1" customHeight="1">
      <c r="A1931" s="74">
        <v>1931</v>
      </c>
      <c r="B1931" s="300" t="s">
        <v>35</v>
      </c>
      <c r="C1931" s="300" t="s">
        <v>1381</v>
      </c>
      <c r="D1931" s="86"/>
      <c r="E1931" s="256" t="s">
        <v>2053</v>
      </c>
      <c r="F1931" s="86" t="s">
        <v>112</v>
      </c>
      <c r="G1931" s="86" t="s">
        <v>58</v>
      </c>
      <c r="H1931" s="70" t="s">
        <v>113</v>
      </c>
      <c r="I1931" s="249">
        <v>15.39</v>
      </c>
      <c r="J1931" s="331">
        <f t="shared" si="91"/>
        <v>200</v>
      </c>
      <c r="K1931" s="260">
        <v>200</v>
      </c>
      <c r="L1931" s="260"/>
      <c r="M1931" s="259" t="e">
        <f>IF(K1931="nio",0,IF(K1931&gt;0,K1931*I1931/O1931,0))*VLOOKUP(B1931,'2-Kosten per locatie'!$A$14:$C$21,3,FALSE)</f>
        <v>#DIV/0!</v>
      </c>
      <c r="N1931" s="259">
        <f>IF(L1931&gt;0,L1931*I1931/P1931,0)*VLOOKUP(B1931,'2-Kosten per locatie'!$A$14:$C$21,3,FALSE)</f>
        <v>0</v>
      </c>
      <c r="O1931" s="332">
        <f>IF(K1931="nio",0,IF(K1931&gt;0,VLOOKUP(G1931,'3-Productie normen'!A:L,VLOOKUP(K1931,'3-Productie normen'!$B$34:$C$41,2,FALSE),FALSE)))</f>
        <v>0</v>
      </c>
      <c r="P1931" s="332">
        <f t="shared" si="92"/>
        <v>0</v>
      </c>
      <c r="Q1931" s="333"/>
      <c r="S1931" s="334">
        <f t="shared" si="90"/>
        <v>3078</v>
      </c>
    </row>
    <row r="1932" spans="1:19" ht="14.1" customHeight="1">
      <c r="A1932" s="74">
        <v>1932</v>
      </c>
      <c r="B1932" s="300" t="s">
        <v>35</v>
      </c>
      <c r="C1932" s="300" t="s">
        <v>1381</v>
      </c>
      <c r="D1932" s="86"/>
      <c r="E1932" s="256" t="s">
        <v>2054</v>
      </c>
      <c r="F1932" s="86" t="s">
        <v>267</v>
      </c>
      <c r="G1932" s="86" t="s">
        <v>76</v>
      </c>
      <c r="H1932" s="70" t="s">
        <v>113</v>
      </c>
      <c r="I1932" s="249">
        <v>19.989999999999998</v>
      </c>
      <c r="J1932" s="331">
        <f t="shared" si="91"/>
        <v>0</v>
      </c>
      <c r="K1932" s="260" t="s">
        <v>120</v>
      </c>
      <c r="L1932" s="260"/>
      <c r="M1932" s="259">
        <f>IF(K1932="nio",0,IF(K1932&gt;0,K1932*I1932/O1932,0))*VLOOKUP(B1932,'2-Kosten per locatie'!$A$14:$C$21,3,FALSE)</f>
        <v>0</v>
      </c>
      <c r="N1932" s="259">
        <f>IF(L1932&gt;0,L1932*I1932/P1932,0)*VLOOKUP(B1932,'2-Kosten per locatie'!$A$14:$C$21,3,FALSE)</f>
        <v>0</v>
      </c>
      <c r="O1932" s="332">
        <f>IF(K1932="nio",0,IF(K1932&gt;0,VLOOKUP(G1932,'3-Productie normen'!A:L,VLOOKUP(K1932,'3-Productie normen'!$B$34:$C$41,2,FALSE),FALSE)))</f>
        <v>0</v>
      </c>
      <c r="P1932" s="332">
        <f t="shared" si="92"/>
        <v>0</v>
      </c>
      <c r="Q1932" s="333"/>
      <c r="S1932" s="334">
        <f t="shared" si="90"/>
        <v>0</v>
      </c>
    </row>
    <row r="1933" spans="1:19" ht="14.1" customHeight="1">
      <c r="A1933" s="74">
        <v>1933</v>
      </c>
      <c r="B1933" s="300" t="s">
        <v>35</v>
      </c>
      <c r="C1933" s="300" t="s">
        <v>1381</v>
      </c>
      <c r="D1933" s="86"/>
      <c r="E1933" s="256" t="s">
        <v>2055</v>
      </c>
      <c r="F1933" s="86" t="s">
        <v>225</v>
      </c>
      <c r="G1933" s="86" t="s">
        <v>74</v>
      </c>
      <c r="H1933" s="70" t="s">
        <v>113</v>
      </c>
      <c r="I1933" s="249">
        <v>8.2100000000000009</v>
      </c>
      <c r="J1933" s="331">
        <f t="shared" si="91"/>
        <v>0</v>
      </c>
      <c r="K1933" s="260" t="s">
        <v>120</v>
      </c>
      <c r="L1933" s="260"/>
      <c r="M1933" s="259">
        <f>IF(K1933="nio",0,IF(K1933&gt;0,K1933*I1933/O1933,0))*VLOOKUP(B1933,'2-Kosten per locatie'!$A$14:$C$21,3,FALSE)</f>
        <v>0</v>
      </c>
      <c r="N1933" s="259">
        <f>IF(L1933&gt;0,L1933*I1933/P1933,0)*VLOOKUP(B1933,'2-Kosten per locatie'!$A$14:$C$21,3,FALSE)</f>
        <v>0</v>
      </c>
      <c r="O1933" s="332">
        <f>IF(K1933="nio",0,IF(K1933&gt;0,VLOOKUP(G1933,'3-Productie normen'!A:L,VLOOKUP(K1933,'3-Productie normen'!$B$34:$C$41,2,FALSE),FALSE)))</f>
        <v>0</v>
      </c>
      <c r="P1933" s="332">
        <f t="shared" si="92"/>
        <v>0</v>
      </c>
      <c r="Q1933" s="333"/>
      <c r="S1933" s="334">
        <f t="shared" si="90"/>
        <v>0</v>
      </c>
    </row>
    <row r="1934" spans="1:19" ht="14.1" customHeight="1">
      <c r="A1934" s="74">
        <v>1934</v>
      </c>
      <c r="B1934" s="300" t="s">
        <v>35</v>
      </c>
      <c r="C1934" s="300" t="s">
        <v>1381</v>
      </c>
      <c r="D1934" s="86"/>
      <c r="E1934" s="256" t="s">
        <v>2056</v>
      </c>
      <c r="F1934" s="86" t="s">
        <v>1534</v>
      </c>
      <c r="G1934" s="86" t="s">
        <v>68</v>
      </c>
      <c r="H1934" s="86" t="s">
        <v>110</v>
      </c>
      <c r="I1934" s="249">
        <v>90.71</v>
      </c>
      <c r="J1934" s="331">
        <f t="shared" si="91"/>
        <v>120</v>
      </c>
      <c r="K1934" s="260">
        <v>120</v>
      </c>
      <c r="L1934" s="260"/>
      <c r="M1934" s="259" t="e">
        <f>IF(K1934="nio",0,IF(K1934&gt;0,K1934*I1934/O1934,0))*VLOOKUP(B1934,'2-Kosten per locatie'!$A$14:$C$21,3,FALSE)</f>
        <v>#DIV/0!</v>
      </c>
      <c r="N1934" s="259">
        <f>IF(L1934&gt;0,L1934*I1934/P1934,0)*VLOOKUP(B1934,'2-Kosten per locatie'!$A$14:$C$21,3,FALSE)</f>
        <v>0</v>
      </c>
      <c r="O1934" s="332">
        <f>IF(K1934="nio",0,IF(K1934&gt;0,VLOOKUP(G1934,'3-Productie normen'!A:L,VLOOKUP(K1934,'3-Productie normen'!$B$34:$C$41,2,FALSE),FALSE)))</f>
        <v>0</v>
      </c>
      <c r="P1934" s="332">
        <f t="shared" si="92"/>
        <v>0</v>
      </c>
      <c r="Q1934" s="333"/>
      <c r="S1934" s="334">
        <f t="shared" si="90"/>
        <v>10885.199999999999</v>
      </c>
    </row>
    <row r="1935" spans="1:19" ht="14.1" customHeight="1">
      <c r="A1935" s="74">
        <v>1935</v>
      </c>
      <c r="B1935" s="300" t="s">
        <v>35</v>
      </c>
      <c r="C1935" s="300" t="s">
        <v>1381</v>
      </c>
      <c r="D1935" s="86"/>
      <c r="E1935" s="256" t="s">
        <v>2057</v>
      </c>
      <c r="F1935" s="86" t="s">
        <v>1689</v>
      </c>
      <c r="G1935" s="86" t="s">
        <v>70</v>
      </c>
      <c r="H1935" s="86" t="s">
        <v>110</v>
      </c>
      <c r="I1935" s="249">
        <v>3.29</v>
      </c>
      <c r="J1935" s="331">
        <f t="shared" si="91"/>
        <v>120</v>
      </c>
      <c r="K1935" s="260">
        <v>120</v>
      </c>
      <c r="L1935" s="260"/>
      <c r="M1935" s="259" t="e">
        <f>IF(K1935="nio",0,IF(K1935&gt;0,K1935*I1935/O1935,0))*VLOOKUP(B1935,'2-Kosten per locatie'!$A$14:$C$21,3,FALSE)</f>
        <v>#DIV/0!</v>
      </c>
      <c r="N1935" s="259">
        <f>IF(L1935&gt;0,L1935*I1935/P1935,0)*VLOOKUP(B1935,'2-Kosten per locatie'!$A$14:$C$21,3,FALSE)</f>
        <v>0</v>
      </c>
      <c r="O1935" s="332">
        <f>IF(K1935="nio",0,IF(K1935&gt;0,VLOOKUP(G1935,'3-Productie normen'!A:L,VLOOKUP(K1935,'3-Productie normen'!$B$34:$C$41,2,FALSE),FALSE)))</f>
        <v>0</v>
      </c>
      <c r="P1935" s="332">
        <f t="shared" si="92"/>
        <v>0</v>
      </c>
      <c r="Q1935" s="333"/>
      <c r="S1935" s="334">
        <f t="shared" si="90"/>
        <v>394.8</v>
      </c>
    </row>
    <row r="1936" spans="1:19" ht="14.1" customHeight="1">
      <c r="A1936" s="74">
        <v>1936</v>
      </c>
      <c r="B1936" s="300" t="s">
        <v>35</v>
      </c>
      <c r="C1936" s="300" t="s">
        <v>1381</v>
      </c>
      <c r="D1936" s="86"/>
      <c r="E1936" s="256" t="s">
        <v>2058</v>
      </c>
      <c r="F1936" s="86" t="s">
        <v>1534</v>
      </c>
      <c r="G1936" s="86" t="s">
        <v>68</v>
      </c>
      <c r="H1936" s="86" t="s">
        <v>110</v>
      </c>
      <c r="I1936" s="249">
        <v>5.9</v>
      </c>
      <c r="J1936" s="331">
        <f t="shared" si="91"/>
        <v>120</v>
      </c>
      <c r="K1936" s="260">
        <v>120</v>
      </c>
      <c r="L1936" s="260"/>
      <c r="M1936" s="259" t="e">
        <f>IF(K1936="nio",0,IF(K1936&gt;0,K1936*I1936/O1936,0))*VLOOKUP(B1936,'2-Kosten per locatie'!$A$14:$C$21,3,FALSE)</f>
        <v>#DIV/0!</v>
      </c>
      <c r="N1936" s="259">
        <f>IF(L1936&gt;0,L1936*I1936/P1936,0)*VLOOKUP(B1936,'2-Kosten per locatie'!$A$14:$C$21,3,FALSE)</f>
        <v>0</v>
      </c>
      <c r="O1936" s="332">
        <f>IF(K1936="nio",0,IF(K1936&gt;0,VLOOKUP(G1936,'3-Productie normen'!A:L,VLOOKUP(K1936,'3-Productie normen'!$B$34:$C$41,2,FALSE),FALSE)))</f>
        <v>0</v>
      </c>
      <c r="P1936" s="332">
        <f t="shared" si="92"/>
        <v>0</v>
      </c>
      <c r="Q1936" s="333"/>
      <c r="S1936" s="334">
        <f t="shared" si="90"/>
        <v>708</v>
      </c>
    </row>
    <row r="1937" spans="1:19" ht="14.1" customHeight="1">
      <c r="A1937" s="74">
        <v>1937</v>
      </c>
      <c r="B1937" s="300" t="s">
        <v>35</v>
      </c>
      <c r="C1937" s="300" t="s">
        <v>1381</v>
      </c>
      <c r="D1937" s="86"/>
      <c r="E1937" s="256" t="s">
        <v>2059</v>
      </c>
      <c r="F1937" s="86" t="s">
        <v>112</v>
      </c>
      <c r="G1937" s="86" t="s">
        <v>58</v>
      </c>
      <c r="H1937" s="70" t="s">
        <v>113</v>
      </c>
      <c r="I1937" s="249">
        <v>14.82</v>
      </c>
      <c r="J1937" s="331">
        <f t="shared" si="91"/>
        <v>200</v>
      </c>
      <c r="K1937" s="260">
        <v>200</v>
      </c>
      <c r="L1937" s="260"/>
      <c r="M1937" s="259" t="e">
        <f>IF(K1937="nio",0,IF(K1937&gt;0,K1937*I1937/O1937,0))*VLOOKUP(B1937,'2-Kosten per locatie'!$A$14:$C$21,3,FALSE)</f>
        <v>#DIV/0!</v>
      </c>
      <c r="N1937" s="259">
        <f>IF(L1937&gt;0,L1937*I1937/P1937,0)*VLOOKUP(B1937,'2-Kosten per locatie'!$A$14:$C$21,3,FALSE)</f>
        <v>0</v>
      </c>
      <c r="O1937" s="332">
        <f>IF(K1937="nio",0,IF(K1937&gt;0,VLOOKUP(G1937,'3-Productie normen'!A:L,VLOOKUP(K1937,'3-Productie normen'!$B$34:$C$41,2,FALSE),FALSE)))</f>
        <v>0</v>
      </c>
      <c r="P1937" s="332">
        <f t="shared" si="92"/>
        <v>0</v>
      </c>
      <c r="Q1937" s="333"/>
      <c r="S1937" s="334">
        <f t="shared" si="90"/>
        <v>2964</v>
      </c>
    </row>
    <row r="1938" spans="1:19" ht="14.1" customHeight="1">
      <c r="A1938" s="74">
        <v>1938</v>
      </c>
      <c r="B1938" s="300" t="s">
        <v>35</v>
      </c>
      <c r="C1938" s="300" t="s">
        <v>1381</v>
      </c>
      <c r="D1938" s="86"/>
      <c r="E1938" s="256" t="s">
        <v>2060</v>
      </c>
      <c r="F1938" s="86" t="s">
        <v>267</v>
      </c>
      <c r="G1938" s="86" t="s">
        <v>76</v>
      </c>
      <c r="H1938" s="70" t="s">
        <v>113</v>
      </c>
      <c r="I1938" s="249">
        <v>11.18</v>
      </c>
      <c r="J1938" s="331">
        <f t="shared" si="91"/>
        <v>0</v>
      </c>
      <c r="K1938" s="260" t="s">
        <v>120</v>
      </c>
      <c r="L1938" s="260"/>
      <c r="M1938" s="259">
        <f>IF(K1938="nio",0,IF(K1938&gt;0,K1938*I1938/O1938,0))*VLOOKUP(B1938,'2-Kosten per locatie'!$A$14:$C$21,3,FALSE)</f>
        <v>0</v>
      </c>
      <c r="N1938" s="259">
        <f>IF(L1938&gt;0,L1938*I1938/P1938,0)*VLOOKUP(B1938,'2-Kosten per locatie'!$A$14:$C$21,3,FALSE)</f>
        <v>0</v>
      </c>
      <c r="O1938" s="332">
        <f>IF(K1938="nio",0,IF(K1938&gt;0,VLOOKUP(G1938,'3-Productie normen'!A:L,VLOOKUP(K1938,'3-Productie normen'!$B$34:$C$41,2,FALSE),FALSE)))</f>
        <v>0</v>
      </c>
      <c r="P1938" s="332">
        <f t="shared" si="92"/>
        <v>0</v>
      </c>
      <c r="Q1938" s="333"/>
      <c r="S1938" s="334">
        <f t="shared" si="90"/>
        <v>0</v>
      </c>
    </row>
    <row r="1939" spans="1:19" ht="14.1" customHeight="1">
      <c r="A1939" s="74">
        <v>1939</v>
      </c>
      <c r="B1939" s="300" t="s">
        <v>35</v>
      </c>
      <c r="C1939" s="300" t="s">
        <v>1381</v>
      </c>
      <c r="D1939" s="86"/>
      <c r="E1939" s="256" t="s">
        <v>2061</v>
      </c>
      <c r="F1939" s="86" t="s">
        <v>888</v>
      </c>
      <c r="G1939" s="86" t="s">
        <v>70</v>
      </c>
      <c r="H1939" s="86" t="s">
        <v>110</v>
      </c>
      <c r="I1939" s="249">
        <v>8.77</v>
      </c>
      <c r="J1939" s="331">
        <f t="shared" si="91"/>
        <v>120</v>
      </c>
      <c r="K1939" s="260">
        <v>120</v>
      </c>
      <c r="L1939" s="260"/>
      <c r="M1939" s="259" t="e">
        <f>IF(K1939="nio",0,IF(K1939&gt;0,K1939*I1939/O1939,0))*VLOOKUP(B1939,'2-Kosten per locatie'!$A$14:$C$21,3,FALSE)</f>
        <v>#DIV/0!</v>
      </c>
      <c r="N1939" s="259">
        <f>IF(L1939&gt;0,L1939*I1939/P1939,0)*VLOOKUP(B1939,'2-Kosten per locatie'!$A$14:$C$21,3,FALSE)</f>
        <v>0</v>
      </c>
      <c r="O1939" s="332">
        <f>IF(K1939="nio",0,IF(K1939&gt;0,VLOOKUP(G1939,'3-Productie normen'!A:L,VLOOKUP(K1939,'3-Productie normen'!$B$34:$C$41,2,FALSE),FALSE)))</f>
        <v>0</v>
      </c>
      <c r="P1939" s="332">
        <f t="shared" si="92"/>
        <v>0</v>
      </c>
      <c r="Q1939" s="333"/>
      <c r="S1939" s="334">
        <f t="shared" si="90"/>
        <v>1052.3999999999999</v>
      </c>
    </row>
    <row r="1940" spans="1:19" ht="14.1" customHeight="1">
      <c r="A1940" s="74">
        <v>1940</v>
      </c>
      <c r="B1940" s="300" t="s">
        <v>35</v>
      </c>
      <c r="C1940" s="300" t="s">
        <v>1381</v>
      </c>
      <c r="D1940" s="86"/>
      <c r="E1940" s="256" t="s">
        <v>2062</v>
      </c>
      <c r="F1940" s="86" t="s">
        <v>888</v>
      </c>
      <c r="G1940" s="86" t="s">
        <v>70</v>
      </c>
      <c r="H1940" s="86" t="s">
        <v>110</v>
      </c>
      <c r="I1940" s="249">
        <v>9.5500000000000007</v>
      </c>
      <c r="J1940" s="331">
        <f t="shared" si="91"/>
        <v>120</v>
      </c>
      <c r="K1940" s="260">
        <v>120</v>
      </c>
      <c r="L1940" s="260"/>
      <c r="M1940" s="259" t="e">
        <f>IF(K1940="nio",0,IF(K1940&gt;0,K1940*I1940/O1940,0))*VLOOKUP(B1940,'2-Kosten per locatie'!$A$14:$C$21,3,FALSE)</f>
        <v>#DIV/0!</v>
      </c>
      <c r="N1940" s="259">
        <f>IF(L1940&gt;0,L1940*I1940/P1940,0)*VLOOKUP(B1940,'2-Kosten per locatie'!$A$14:$C$21,3,FALSE)</f>
        <v>0</v>
      </c>
      <c r="O1940" s="332">
        <f>IF(K1940="nio",0,IF(K1940&gt;0,VLOOKUP(G1940,'3-Productie normen'!A:L,VLOOKUP(K1940,'3-Productie normen'!$B$34:$C$41,2,FALSE),FALSE)))</f>
        <v>0</v>
      </c>
      <c r="P1940" s="332">
        <f t="shared" si="92"/>
        <v>0</v>
      </c>
      <c r="Q1940" s="333"/>
      <c r="S1940" s="334">
        <f t="shared" si="90"/>
        <v>1146</v>
      </c>
    </row>
    <row r="1941" spans="1:19" ht="14.1" customHeight="1">
      <c r="A1941" s="74">
        <v>1941</v>
      </c>
      <c r="B1941" s="300" t="s">
        <v>35</v>
      </c>
      <c r="C1941" s="300" t="s">
        <v>1381</v>
      </c>
      <c r="D1941" s="86"/>
      <c r="E1941" s="256" t="s">
        <v>2063</v>
      </c>
      <c r="F1941" s="86" t="s">
        <v>1549</v>
      </c>
      <c r="G1941" s="86" t="s">
        <v>64</v>
      </c>
      <c r="H1941" s="70" t="s">
        <v>113</v>
      </c>
      <c r="I1941" s="249">
        <v>50.11</v>
      </c>
      <c r="J1941" s="331">
        <f t="shared" si="91"/>
        <v>120</v>
      </c>
      <c r="K1941" s="260">
        <v>120</v>
      </c>
      <c r="L1941" s="260"/>
      <c r="M1941" s="259" t="e">
        <f>IF(K1941="nio",0,IF(K1941&gt;0,K1941*I1941/O1941,0))*VLOOKUP(B1941,'2-Kosten per locatie'!$A$14:$C$21,3,FALSE)</f>
        <v>#DIV/0!</v>
      </c>
      <c r="N1941" s="259">
        <f>IF(L1941&gt;0,L1941*I1941/P1941,0)*VLOOKUP(B1941,'2-Kosten per locatie'!$A$14:$C$21,3,FALSE)</f>
        <v>0</v>
      </c>
      <c r="O1941" s="332">
        <f>IF(K1941="nio",0,IF(K1941&gt;0,VLOOKUP(G1941,'3-Productie normen'!A:L,VLOOKUP(K1941,'3-Productie normen'!$B$34:$C$41,2,FALSE),FALSE)))</f>
        <v>0</v>
      </c>
      <c r="P1941" s="332">
        <f t="shared" si="92"/>
        <v>0</v>
      </c>
      <c r="Q1941" s="333"/>
      <c r="S1941" s="334">
        <f t="shared" si="90"/>
        <v>6013.2</v>
      </c>
    </row>
    <row r="1942" spans="1:19" ht="14.1" customHeight="1">
      <c r="A1942" s="74">
        <v>1942</v>
      </c>
      <c r="B1942" s="300" t="s">
        <v>35</v>
      </c>
      <c r="C1942" s="300" t="s">
        <v>1381</v>
      </c>
      <c r="D1942" s="86"/>
      <c r="E1942" s="256" t="s">
        <v>2064</v>
      </c>
      <c r="F1942" s="86" t="s">
        <v>1549</v>
      </c>
      <c r="G1942" s="86" t="s">
        <v>64</v>
      </c>
      <c r="H1942" s="70" t="s">
        <v>113</v>
      </c>
      <c r="I1942" s="249">
        <v>54.75</v>
      </c>
      <c r="J1942" s="331">
        <f t="shared" si="91"/>
        <v>120</v>
      </c>
      <c r="K1942" s="260">
        <v>120</v>
      </c>
      <c r="L1942" s="260"/>
      <c r="M1942" s="259" t="e">
        <f>IF(K1942="nio",0,IF(K1942&gt;0,K1942*I1942/O1942,0))*VLOOKUP(B1942,'2-Kosten per locatie'!$A$14:$C$21,3,FALSE)</f>
        <v>#DIV/0!</v>
      </c>
      <c r="N1942" s="259">
        <f>IF(L1942&gt;0,L1942*I1942/P1942,0)*VLOOKUP(B1942,'2-Kosten per locatie'!$A$14:$C$21,3,FALSE)</f>
        <v>0</v>
      </c>
      <c r="O1942" s="332">
        <f>IF(K1942="nio",0,IF(K1942&gt;0,VLOOKUP(G1942,'3-Productie normen'!A:L,VLOOKUP(K1942,'3-Productie normen'!$B$34:$C$41,2,FALSE),FALSE)))</f>
        <v>0</v>
      </c>
      <c r="P1942" s="332">
        <f t="shared" si="92"/>
        <v>0</v>
      </c>
      <c r="Q1942" s="333"/>
      <c r="S1942" s="334">
        <f t="shared" si="90"/>
        <v>6570</v>
      </c>
    </row>
    <row r="1943" spans="1:19" ht="14.1" customHeight="1">
      <c r="A1943" s="74">
        <v>1943</v>
      </c>
      <c r="B1943" s="300" t="s">
        <v>35</v>
      </c>
      <c r="C1943" s="300" t="s">
        <v>1381</v>
      </c>
      <c r="D1943" s="86"/>
      <c r="E1943" s="256" t="s">
        <v>2065</v>
      </c>
      <c r="F1943" s="86" t="s">
        <v>1549</v>
      </c>
      <c r="G1943" s="86" t="s">
        <v>64</v>
      </c>
      <c r="H1943" s="70" t="s">
        <v>113</v>
      </c>
      <c r="I1943" s="249">
        <v>50.04</v>
      </c>
      <c r="J1943" s="331">
        <f t="shared" si="91"/>
        <v>120</v>
      </c>
      <c r="K1943" s="260">
        <v>120</v>
      </c>
      <c r="L1943" s="260"/>
      <c r="M1943" s="259" t="e">
        <f>IF(K1943="nio",0,IF(K1943&gt;0,K1943*I1943/O1943,0))*VLOOKUP(B1943,'2-Kosten per locatie'!$A$14:$C$21,3,FALSE)</f>
        <v>#DIV/0!</v>
      </c>
      <c r="N1943" s="259">
        <f>IF(L1943&gt;0,L1943*I1943/P1943,0)*VLOOKUP(B1943,'2-Kosten per locatie'!$A$14:$C$21,3,FALSE)</f>
        <v>0</v>
      </c>
      <c r="O1943" s="332">
        <f>IF(K1943="nio",0,IF(K1943&gt;0,VLOOKUP(G1943,'3-Productie normen'!A:L,VLOOKUP(K1943,'3-Productie normen'!$B$34:$C$41,2,FALSE),FALSE)))</f>
        <v>0</v>
      </c>
      <c r="P1943" s="332">
        <f t="shared" si="92"/>
        <v>0</v>
      </c>
      <c r="Q1943" s="333"/>
      <c r="S1943" s="334">
        <f t="shared" si="90"/>
        <v>6004.8</v>
      </c>
    </row>
    <row r="1944" spans="1:19" ht="14.1" customHeight="1">
      <c r="A1944" s="74">
        <v>1944</v>
      </c>
      <c r="B1944" s="300" t="s">
        <v>35</v>
      </c>
      <c r="C1944" s="300" t="s">
        <v>1381</v>
      </c>
      <c r="D1944" s="86"/>
      <c r="E1944" s="256" t="s">
        <v>2066</v>
      </c>
      <c r="F1944" s="86" t="s">
        <v>1549</v>
      </c>
      <c r="G1944" s="86" t="s">
        <v>64</v>
      </c>
      <c r="H1944" s="70" t="s">
        <v>113</v>
      </c>
      <c r="I1944" s="249">
        <v>54.48</v>
      </c>
      <c r="J1944" s="331">
        <f t="shared" si="91"/>
        <v>120</v>
      </c>
      <c r="K1944" s="260">
        <v>120</v>
      </c>
      <c r="L1944" s="260"/>
      <c r="M1944" s="259" t="e">
        <f>IF(K1944="nio",0,IF(K1944&gt;0,K1944*I1944/O1944,0))*VLOOKUP(B1944,'2-Kosten per locatie'!$A$14:$C$21,3,FALSE)</f>
        <v>#DIV/0!</v>
      </c>
      <c r="N1944" s="259">
        <f>IF(L1944&gt;0,L1944*I1944/P1944,0)*VLOOKUP(B1944,'2-Kosten per locatie'!$A$14:$C$21,3,FALSE)</f>
        <v>0</v>
      </c>
      <c r="O1944" s="332">
        <f>IF(K1944="nio",0,IF(K1944&gt;0,VLOOKUP(G1944,'3-Productie normen'!A:L,VLOOKUP(K1944,'3-Productie normen'!$B$34:$C$41,2,FALSE),FALSE)))</f>
        <v>0</v>
      </c>
      <c r="P1944" s="332">
        <f t="shared" si="92"/>
        <v>0</v>
      </c>
      <c r="Q1944" s="333"/>
      <c r="S1944" s="334">
        <f t="shared" si="90"/>
        <v>6537.5999999999995</v>
      </c>
    </row>
    <row r="1945" spans="1:19" ht="14.1" customHeight="1">
      <c r="A1945" s="74">
        <v>1945</v>
      </c>
      <c r="B1945" s="300" t="s">
        <v>35</v>
      </c>
      <c r="C1945" s="300" t="s">
        <v>1381</v>
      </c>
      <c r="D1945" s="86"/>
      <c r="E1945" s="256" t="s">
        <v>2067</v>
      </c>
      <c r="F1945" s="86" t="s">
        <v>1534</v>
      </c>
      <c r="G1945" s="86" t="s">
        <v>68</v>
      </c>
      <c r="H1945" s="86" t="s">
        <v>110</v>
      </c>
      <c r="I1945" s="249">
        <v>19.64</v>
      </c>
      <c r="J1945" s="331">
        <f t="shared" si="91"/>
        <v>120</v>
      </c>
      <c r="K1945" s="260">
        <v>120</v>
      </c>
      <c r="L1945" s="260"/>
      <c r="M1945" s="259" t="e">
        <f>IF(K1945="nio",0,IF(K1945&gt;0,K1945*I1945/O1945,0))*VLOOKUP(B1945,'2-Kosten per locatie'!$A$14:$C$21,3,FALSE)</f>
        <v>#DIV/0!</v>
      </c>
      <c r="N1945" s="259">
        <f>IF(L1945&gt;0,L1945*I1945/P1945,0)*VLOOKUP(B1945,'2-Kosten per locatie'!$A$14:$C$21,3,FALSE)</f>
        <v>0</v>
      </c>
      <c r="O1945" s="332">
        <f>IF(K1945="nio",0,IF(K1945&gt;0,VLOOKUP(G1945,'3-Productie normen'!A:L,VLOOKUP(K1945,'3-Productie normen'!$B$34:$C$41,2,FALSE),FALSE)))</f>
        <v>0</v>
      </c>
      <c r="P1945" s="332">
        <f t="shared" si="92"/>
        <v>0</v>
      </c>
      <c r="Q1945" s="333"/>
      <c r="S1945" s="334">
        <f t="shared" si="90"/>
        <v>2356.8000000000002</v>
      </c>
    </row>
    <row r="1946" spans="1:19" ht="14.1" customHeight="1">
      <c r="A1946" s="74">
        <v>1946</v>
      </c>
      <c r="B1946" s="300" t="s">
        <v>35</v>
      </c>
      <c r="C1946" s="300" t="s">
        <v>1381</v>
      </c>
      <c r="D1946" s="86"/>
      <c r="E1946" s="256" t="s">
        <v>2068</v>
      </c>
      <c r="F1946" s="86" t="s">
        <v>2069</v>
      </c>
      <c r="G1946" s="86" t="s">
        <v>64</v>
      </c>
      <c r="H1946" s="70" t="s">
        <v>113</v>
      </c>
      <c r="I1946" s="249">
        <v>21.38</v>
      </c>
      <c r="J1946" s="331">
        <f t="shared" si="91"/>
        <v>120</v>
      </c>
      <c r="K1946" s="260">
        <v>120</v>
      </c>
      <c r="L1946" s="260"/>
      <c r="M1946" s="259" t="e">
        <f>IF(K1946="nio",0,IF(K1946&gt;0,K1946*I1946/O1946,0))*VLOOKUP(B1946,'2-Kosten per locatie'!$A$14:$C$21,3,FALSE)</f>
        <v>#DIV/0!</v>
      </c>
      <c r="N1946" s="259">
        <f>IF(L1946&gt;0,L1946*I1946/P1946,0)*VLOOKUP(B1946,'2-Kosten per locatie'!$A$14:$C$21,3,FALSE)</f>
        <v>0</v>
      </c>
      <c r="O1946" s="332">
        <f>IF(K1946="nio",0,IF(K1946&gt;0,VLOOKUP(G1946,'3-Productie normen'!A:L,VLOOKUP(K1946,'3-Productie normen'!$B$34:$C$41,2,FALSE),FALSE)))</f>
        <v>0</v>
      </c>
      <c r="P1946" s="332">
        <f t="shared" si="92"/>
        <v>0</v>
      </c>
      <c r="Q1946" s="333"/>
      <c r="S1946" s="334">
        <f t="shared" si="90"/>
        <v>2565.6</v>
      </c>
    </row>
    <row r="1947" spans="1:19" ht="14.1" customHeight="1">
      <c r="A1947" s="74">
        <v>1947</v>
      </c>
      <c r="B1947" s="300" t="s">
        <v>35</v>
      </c>
      <c r="C1947" s="300" t="s">
        <v>1381</v>
      </c>
      <c r="D1947" s="86"/>
      <c r="E1947" s="256" t="s">
        <v>2070</v>
      </c>
      <c r="F1947" s="86" t="s">
        <v>1549</v>
      </c>
      <c r="G1947" s="86" t="s">
        <v>64</v>
      </c>
      <c r="H1947" s="70" t="s">
        <v>113</v>
      </c>
      <c r="I1947" s="249">
        <v>50.11</v>
      </c>
      <c r="J1947" s="331">
        <f t="shared" si="91"/>
        <v>120</v>
      </c>
      <c r="K1947" s="260">
        <v>120</v>
      </c>
      <c r="L1947" s="260"/>
      <c r="M1947" s="259" t="e">
        <f>IF(K1947="nio",0,IF(K1947&gt;0,K1947*I1947/O1947,0))*VLOOKUP(B1947,'2-Kosten per locatie'!$A$14:$C$21,3,FALSE)</f>
        <v>#DIV/0!</v>
      </c>
      <c r="N1947" s="259">
        <f>IF(L1947&gt;0,L1947*I1947/P1947,0)*VLOOKUP(B1947,'2-Kosten per locatie'!$A$14:$C$21,3,FALSE)</f>
        <v>0</v>
      </c>
      <c r="O1947" s="332">
        <f>IF(K1947="nio",0,IF(K1947&gt;0,VLOOKUP(G1947,'3-Productie normen'!A:L,VLOOKUP(K1947,'3-Productie normen'!$B$34:$C$41,2,FALSE),FALSE)))</f>
        <v>0</v>
      </c>
      <c r="P1947" s="332">
        <f t="shared" si="92"/>
        <v>0</v>
      </c>
      <c r="Q1947" s="333"/>
      <c r="S1947" s="334">
        <f t="shared" si="90"/>
        <v>6013.2</v>
      </c>
    </row>
    <row r="1948" spans="1:19" ht="14.1" customHeight="1">
      <c r="A1948" s="74">
        <v>1948</v>
      </c>
      <c r="B1948" s="300" t="s">
        <v>35</v>
      </c>
      <c r="C1948" s="300" t="s">
        <v>1381</v>
      </c>
      <c r="D1948" s="86"/>
      <c r="E1948" s="256" t="s">
        <v>2071</v>
      </c>
      <c r="F1948" s="86" t="s">
        <v>1549</v>
      </c>
      <c r="G1948" s="86" t="s">
        <v>65</v>
      </c>
      <c r="H1948" s="70" t="s">
        <v>113</v>
      </c>
      <c r="I1948" s="249">
        <v>64.3</v>
      </c>
      <c r="J1948" s="331">
        <f t="shared" si="91"/>
        <v>120</v>
      </c>
      <c r="K1948" s="260">
        <v>120</v>
      </c>
      <c r="L1948" s="260"/>
      <c r="M1948" s="259" t="e">
        <f>IF(K1948="nio",0,IF(K1948&gt;0,K1948*I1948/O1948,0))*VLOOKUP(B1948,'2-Kosten per locatie'!$A$14:$C$21,3,FALSE)</f>
        <v>#DIV/0!</v>
      </c>
      <c r="N1948" s="259">
        <f>IF(L1948&gt;0,L1948*I1948/P1948,0)*VLOOKUP(B1948,'2-Kosten per locatie'!$A$14:$C$21,3,FALSE)</f>
        <v>0</v>
      </c>
      <c r="O1948" s="332">
        <f>IF(K1948="nio",0,IF(K1948&gt;0,VLOOKUP(G1948,'3-Productie normen'!A:L,VLOOKUP(K1948,'3-Productie normen'!$B$34:$C$41,2,FALSE),FALSE)))</f>
        <v>0</v>
      </c>
      <c r="P1948" s="332">
        <f t="shared" si="92"/>
        <v>0</v>
      </c>
      <c r="Q1948" s="333"/>
      <c r="S1948" s="334">
        <f t="shared" si="90"/>
        <v>7716</v>
      </c>
    </row>
    <row r="1949" spans="1:19" ht="14.1" customHeight="1">
      <c r="A1949" s="74">
        <v>1949</v>
      </c>
      <c r="B1949" s="300" t="s">
        <v>35</v>
      </c>
      <c r="C1949" s="300" t="s">
        <v>1381</v>
      </c>
      <c r="D1949" s="86"/>
      <c r="E1949" s="256" t="s">
        <v>2072</v>
      </c>
      <c r="F1949" s="86" t="s">
        <v>122</v>
      </c>
      <c r="G1949" s="86" t="s">
        <v>59</v>
      </c>
      <c r="H1949" s="70" t="s">
        <v>113</v>
      </c>
      <c r="I1949" s="249">
        <v>156.28</v>
      </c>
      <c r="J1949" s="331">
        <f t="shared" si="91"/>
        <v>200</v>
      </c>
      <c r="K1949" s="260">
        <v>200</v>
      </c>
      <c r="L1949" s="260"/>
      <c r="M1949" s="259" t="e">
        <f>IF(K1949="nio",0,IF(K1949&gt;0,K1949*I1949/O1949,0))*VLOOKUP(B1949,'2-Kosten per locatie'!$A$14:$C$21,3,FALSE)</f>
        <v>#DIV/0!</v>
      </c>
      <c r="N1949" s="259">
        <f>IF(L1949&gt;0,L1949*I1949/P1949,0)*VLOOKUP(B1949,'2-Kosten per locatie'!$A$14:$C$21,3,FALSE)</f>
        <v>0</v>
      </c>
      <c r="O1949" s="332">
        <f>IF(K1949="nio",0,IF(K1949&gt;0,VLOOKUP(G1949,'3-Productie normen'!A:L,VLOOKUP(K1949,'3-Productie normen'!$B$34:$C$41,2,FALSE),FALSE)))</f>
        <v>0</v>
      </c>
      <c r="P1949" s="332">
        <f t="shared" si="92"/>
        <v>0</v>
      </c>
      <c r="Q1949" s="333"/>
      <c r="S1949" s="334">
        <f t="shared" si="90"/>
        <v>31256</v>
      </c>
    </row>
    <row r="1950" spans="1:19" ht="14.1" customHeight="1">
      <c r="A1950" s="74">
        <v>1950</v>
      </c>
      <c r="B1950" s="300" t="s">
        <v>35</v>
      </c>
      <c r="C1950" s="300" t="s">
        <v>1381</v>
      </c>
      <c r="D1950" s="86"/>
      <c r="E1950" s="256" t="s">
        <v>2073</v>
      </c>
      <c r="F1950" s="86" t="s">
        <v>1549</v>
      </c>
      <c r="G1950" s="86" t="s">
        <v>65</v>
      </c>
      <c r="H1950" s="70" t="s">
        <v>113</v>
      </c>
      <c r="I1950" s="249">
        <v>77.319999999999993</v>
      </c>
      <c r="J1950" s="331">
        <f t="shared" si="91"/>
        <v>120</v>
      </c>
      <c r="K1950" s="260">
        <v>120</v>
      </c>
      <c r="L1950" s="260"/>
      <c r="M1950" s="259" t="e">
        <f>IF(K1950="nio",0,IF(K1950&gt;0,K1950*I1950/O1950,0))*VLOOKUP(B1950,'2-Kosten per locatie'!$A$14:$C$21,3,FALSE)</f>
        <v>#DIV/0!</v>
      </c>
      <c r="N1950" s="259">
        <f>IF(L1950&gt;0,L1950*I1950/P1950,0)*VLOOKUP(B1950,'2-Kosten per locatie'!$A$14:$C$21,3,FALSE)</f>
        <v>0</v>
      </c>
      <c r="O1950" s="332">
        <f>IF(K1950="nio",0,IF(K1950&gt;0,VLOOKUP(G1950,'3-Productie normen'!A:L,VLOOKUP(K1950,'3-Productie normen'!$B$34:$C$41,2,FALSE),FALSE)))</f>
        <v>0</v>
      </c>
      <c r="P1950" s="332">
        <f t="shared" si="92"/>
        <v>0</v>
      </c>
      <c r="Q1950" s="333"/>
      <c r="S1950" s="334">
        <f t="shared" si="90"/>
        <v>9278.4</v>
      </c>
    </row>
    <row r="1951" spans="1:19" ht="14.1" customHeight="1">
      <c r="A1951" s="74">
        <v>1951</v>
      </c>
      <c r="B1951" s="300" t="s">
        <v>35</v>
      </c>
      <c r="C1951" s="300" t="s">
        <v>1381</v>
      </c>
      <c r="D1951" s="86"/>
      <c r="E1951" s="256" t="s">
        <v>2074</v>
      </c>
      <c r="F1951" s="86" t="s">
        <v>2075</v>
      </c>
      <c r="G1951" s="86" t="s">
        <v>67</v>
      </c>
      <c r="H1951" s="70" t="s">
        <v>113</v>
      </c>
      <c r="I1951" s="249">
        <v>109.97</v>
      </c>
      <c r="J1951" s="331">
        <f t="shared" si="91"/>
        <v>120</v>
      </c>
      <c r="K1951" s="260">
        <v>120</v>
      </c>
      <c r="L1951" s="260"/>
      <c r="M1951" s="259" t="e">
        <f>IF(K1951="nio",0,IF(K1951&gt;0,K1951*I1951/O1951,0))*VLOOKUP(B1951,'2-Kosten per locatie'!$A$14:$C$21,3,FALSE)</f>
        <v>#DIV/0!</v>
      </c>
      <c r="N1951" s="259">
        <f>IF(L1951&gt;0,L1951*I1951/P1951,0)*VLOOKUP(B1951,'2-Kosten per locatie'!$A$14:$C$21,3,FALSE)</f>
        <v>0</v>
      </c>
      <c r="O1951" s="332">
        <f>IF(K1951="nio",0,IF(K1951&gt;0,VLOOKUP(G1951,'3-Productie normen'!A:L,VLOOKUP(K1951,'3-Productie normen'!$B$34:$C$41,2,FALSE),FALSE)))</f>
        <v>0</v>
      </c>
      <c r="P1951" s="332">
        <f t="shared" si="92"/>
        <v>0</v>
      </c>
      <c r="Q1951" s="333"/>
      <c r="S1951" s="334">
        <f t="shared" si="90"/>
        <v>13196.4</v>
      </c>
    </row>
    <row r="1952" spans="1:19" ht="14.1" customHeight="1">
      <c r="A1952" s="74">
        <v>1952</v>
      </c>
      <c r="B1952" s="300" t="s">
        <v>35</v>
      </c>
      <c r="C1952" s="300" t="s">
        <v>1381</v>
      </c>
      <c r="D1952" s="86"/>
      <c r="E1952" s="256" t="s">
        <v>2076</v>
      </c>
      <c r="F1952" s="86" t="s">
        <v>1549</v>
      </c>
      <c r="G1952" s="86" t="s">
        <v>64</v>
      </c>
      <c r="H1952" s="70" t="s">
        <v>113</v>
      </c>
      <c r="I1952" s="249">
        <v>49.53</v>
      </c>
      <c r="J1952" s="331">
        <f t="shared" si="91"/>
        <v>120</v>
      </c>
      <c r="K1952" s="260">
        <v>120</v>
      </c>
      <c r="L1952" s="260"/>
      <c r="M1952" s="259" t="e">
        <f>IF(K1952="nio",0,IF(K1952&gt;0,K1952*I1952/O1952,0))*VLOOKUP(B1952,'2-Kosten per locatie'!$A$14:$C$21,3,FALSE)</f>
        <v>#DIV/0!</v>
      </c>
      <c r="N1952" s="259">
        <f>IF(L1952&gt;0,L1952*I1952/P1952,0)*VLOOKUP(B1952,'2-Kosten per locatie'!$A$14:$C$21,3,FALSE)</f>
        <v>0</v>
      </c>
      <c r="O1952" s="332">
        <f>IF(K1952="nio",0,IF(K1952&gt;0,VLOOKUP(G1952,'3-Productie normen'!A:L,VLOOKUP(K1952,'3-Productie normen'!$B$34:$C$41,2,FALSE),FALSE)))</f>
        <v>0</v>
      </c>
      <c r="P1952" s="332">
        <f t="shared" si="92"/>
        <v>0</v>
      </c>
      <c r="Q1952" s="333"/>
      <c r="S1952" s="334">
        <f t="shared" si="90"/>
        <v>5943.6</v>
      </c>
    </row>
    <row r="1953" spans="1:19" ht="14.1" customHeight="1">
      <c r="A1953" s="74">
        <v>1953</v>
      </c>
      <c r="B1953" s="300" t="s">
        <v>35</v>
      </c>
      <c r="C1953" s="300" t="s">
        <v>1381</v>
      </c>
      <c r="D1953" s="86"/>
      <c r="E1953" s="256" t="s">
        <v>2077</v>
      </c>
      <c r="F1953" s="86" t="s">
        <v>1418</v>
      </c>
      <c r="G1953" s="86" t="s">
        <v>61</v>
      </c>
      <c r="H1953" s="86" t="s">
        <v>145</v>
      </c>
      <c r="I1953" s="249">
        <v>15.87</v>
      </c>
      <c r="J1953" s="331">
        <f t="shared" si="91"/>
        <v>400</v>
      </c>
      <c r="K1953" s="260">
        <v>200</v>
      </c>
      <c r="L1953" s="260">
        <v>200</v>
      </c>
      <c r="M1953" s="259" t="e">
        <f>IF(K1953="nio",0,IF(K1953&gt;0,K1953*I1953/O1953,0))*VLOOKUP(B1953,'2-Kosten per locatie'!$A$14:$C$21,3,FALSE)</f>
        <v>#DIV/0!</v>
      </c>
      <c r="N1953" s="259" t="e">
        <f>IF(L1953&gt;0,L1953*I1953/P1953,0)*VLOOKUP(B1953,'2-Kosten per locatie'!$A$14:$C$21,3,FALSE)</f>
        <v>#DIV/0!</v>
      </c>
      <c r="O1953" s="332">
        <f>IF(K1953="nio",0,IF(K1953&gt;0,VLOOKUP(G1953,'3-Productie normen'!A:L,VLOOKUP(K1953,'3-Productie normen'!$B$34:$C$41,2,FALSE),FALSE)))</f>
        <v>0</v>
      </c>
      <c r="P1953" s="332">
        <f t="shared" si="92"/>
        <v>0</v>
      </c>
      <c r="Q1953" s="333"/>
      <c r="S1953" s="334">
        <f t="shared" si="90"/>
        <v>6348</v>
      </c>
    </row>
    <row r="1954" spans="1:19" ht="14.1" customHeight="1">
      <c r="A1954" s="74">
        <v>1954</v>
      </c>
      <c r="B1954" s="300" t="s">
        <v>35</v>
      </c>
      <c r="C1954" s="300" t="s">
        <v>1381</v>
      </c>
      <c r="D1954" s="86"/>
      <c r="E1954" s="256" t="s">
        <v>2078</v>
      </c>
      <c r="F1954" s="86" t="s">
        <v>1114</v>
      </c>
      <c r="G1954" s="86" t="s">
        <v>61</v>
      </c>
      <c r="H1954" s="86" t="s">
        <v>145</v>
      </c>
      <c r="I1954" s="249">
        <v>3.63</v>
      </c>
      <c r="J1954" s="331">
        <f t="shared" si="91"/>
        <v>400</v>
      </c>
      <c r="K1954" s="260">
        <v>200</v>
      </c>
      <c r="L1954" s="260">
        <v>200</v>
      </c>
      <c r="M1954" s="259" t="e">
        <f>IF(K1954="nio",0,IF(K1954&gt;0,K1954*I1954/O1954,0))*VLOOKUP(B1954,'2-Kosten per locatie'!$A$14:$C$21,3,FALSE)</f>
        <v>#DIV/0!</v>
      </c>
      <c r="N1954" s="259" t="e">
        <f>IF(L1954&gt;0,L1954*I1954/P1954,0)*VLOOKUP(B1954,'2-Kosten per locatie'!$A$14:$C$21,3,FALSE)</f>
        <v>#DIV/0!</v>
      </c>
      <c r="O1954" s="332">
        <f>IF(K1954="nio",0,IF(K1954&gt;0,VLOOKUP(G1954,'3-Productie normen'!A:L,VLOOKUP(K1954,'3-Productie normen'!$B$34:$C$41,2,FALSE),FALSE)))</f>
        <v>0</v>
      </c>
      <c r="P1954" s="332">
        <f t="shared" si="92"/>
        <v>0</v>
      </c>
      <c r="Q1954" s="333"/>
      <c r="S1954" s="334">
        <f t="shared" si="90"/>
        <v>1452</v>
      </c>
    </row>
    <row r="1955" spans="1:19" ht="14.1" customHeight="1">
      <c r="A1955" s="74">
        <v>1955</v>
      </c>
      <c r="B1955" s="300" t="s">
        <v>35</v>
      </c>
      <c r="C1955" s="300" t="s">
        <v>1381</v>
      </c>
      <c r="D1955" s="86"/>
      <c r="E1955" s="256" t="s">
        <v>2079</v>
      </c>
      <c r="F1955" s="86" t="s">
        <v>112</v>
      </c>
      <c r="G1955" s="86" t="s">
        <v>58</v>
      </c>
      <c r="H1955" s="70" t="s">
        <v>113</v>
      </c>
      <c r="I1955" s="249">
        <v>15.39</v>
      </c>
      <c r="J1955" s="331">
        <f t="shared" si="91"/>
        <v>200</v>
      </c>
      <c r="K1955" s="260">
        <v>200</v>
      </c>
      <c r="L1955" s="260"/>
      <c r="M1955" s="259" t="e">
        <f>IF(K1955="nio",0,IF(K1955&gt;0,K1955*I1955/O1955,0))*VLOOKUP(B1955,'2-Kosten per locatie'!$A$14:$C$21,3,FALSE)</f>
        <v>#DIV/0!</v>
      </c>
      <c r="N1955" s="259">
        <f>IF(L1955&gt;0,L1955*I1955/P1955,0)*VLOOKUP(B1955,'2-Kosten per locatie'!$A$14:$C$21,3,FALSE)</f>
        <v>0</v>
      </c>
      <c r="O1955" s="332">
        <f>IF(K1955="nio",0,IF(K1955&gt;0,VLOOKUP(G1955,'3-Productie normen'!A:L,VLOOKUP(K1955,'3-Productie normen'!$B$34:$C$41,2,FALSE),FALSE)))</f>
        <v>0</v>
      </c>
      <c r="P1955" s="332">
        <f t="shared" si="92"/>
        <v>0</v>
      </c>
      <c r="Q1955" s="333"/>
      <c r="S1955" s="334">
        <f t="shared" si="90"/>
        <v>3078</v>
      </c>
    </row>
    <row r="1956" spans="1:19" ht="14.1" customHeight="1">
      <c r="A1956" s="74">
        <v>1956</v>
      </c>
      <c r="B1956" s="300" t="s">
        <v>35</v>
      </c>
      <c r="C1956" s="300" t="s">
        <v>1381</v>
      </c>
      <c r="D1956" s="86"/>
      <c r="E1956" s="256" t="s">
        <v>2080</v>
      </c>
      <c r="F1956" s="86" t="s">
        <v>267</v>
      </c>
      <c r="G1956" s="86" t="s">
        <v>76</v>
      </c>
      <c r="H1956" s="70" t="s">
        <v>113</v>
      </c>
      <c r="I1956" s="249">
        <v>20.61</v>
      </c>
      <c r="J1956" s="331">
        <f t="shared" si="91"/>
        <v>0</v>
      </c>
      <c r="K1956" s="260" t="s">
        <v>120</v>
      </c>
      <c r="L1956" s="260"/>
      <c r="M1956" s="259">
        <f>IF(K1956="nio",0,IF(K1956&gt;0,K1956*I1956/O1956,0))*VLOOKUP(B1956,'2-Kosten per locatie'!$A$14:$C$21,3,FALSE)</f>
        <v>0</v>
      </c>
      <c r="N1956" s="259">
        <f>IF(L1956&gt;0,L1956*I1956/P1956,0)*VLOOKUP(B1956,'2-Kosten per locatie'!$A$14:$C$21,3,FALSE)</f>
        <v>0</v>
      </c>
      <c r="O1956" s="332">
        <f>IF(K1956="nio",0,IF(K1956&gt;0,VLOOKUP(G1956,'3-Productie normen'!A:L,VLOOKUP(K1956,'3-Productie normen'!$B$34:$C$41,2,FALSE),FALSE)))</f>
        <v>0</v>
      </c>
      <c r="P1956" s="332">
        <f t="shared" si="92"/>
        <v>0</v>
      </c>
      <c r="Q1956" s="333"/>
      <c r="S1956" s="334">
        <f t="shared" si="90"/>
        <v>0</v>
      </c>
    </row>
    <row r="1957" spans="1:19" ht="14.1" customHeight="1">
      <c r="A1957" s="74">
        <v>1957</v>
      </c>
      <c r="B1957" s="300" t="s">
        <v>35</v>
      </c>
      <c r="C1957" s="300" t="s">
        <v>1381</v>
      </c>
      <c r="D1957" s="86"/>
      <c r="E1957" s="256" t="s">
        <v>2081</v>
      </c>
      <c r="F1957" s="86" t="s">
        <v>112</v>
      </c>
      <c r="G1957" s="86" t="s">
        <v>58</v>
      </c>
      <c r="H1957" s="70" t="s">
        <v>113</v>
      </c>
      <c r="I1957" s="249">
        <v>14.25</v>
      </c>
      <c r="J1957" s="331">
        <f t="shared" si="91"/>
        <v>200</v>
      </c>
      <c r="K1957" s="260">
        <v>200</v>
      </c>
      <c r="L1957" s="260"/>
      <c r="M1957" s="259" t="e">
        <f>IF(K1957="nio",0,IF(K1957&gt;0,K1957*I1957/O1957,0))*VLOOKUP(B1957,'2-Kosten per locatie'!$A$14:$C$21,3,FALSE)</f>
        <v>#DIV/0!</v>
      </c>
      <c r="N1957" s="259">
        <f>IF(L1957&gt;0,L1957*I1957/P1957,0)*VLOOKUP(B1957,'2-Kosten per locatie'!$A$14:$C$21,3,FALSE)</f>
        <v>0</v>
      </c>
      <c r="O1957" s="332">
        <f>IF(K1957="nio",0,IF(K1957&gt;0,VLOOKUP(G1957,'3-Productie normen'!A:L,VLOOKUP(K1957,'3-Productie normen'!$B$34:$C$41,2,FALSE),FALSE)))</f>
        <v>0</v>
      </c>
      <c r="P1957" s="332">
        <f t="shared" si="92"/>
        <v>0</v>
      </c>
      <c r="Q1957" s="333"/>
      <c r="S1957" s="334">
        <f t="shared" si="90"/>
        <v>2850</v>
      </c>
    </row>
    <row r="1958" spans="1:19" ht="14.1" customHeight="1">
      <c r="A1958" s="74">
        <v>1958</v>
      </c>
      <c r="B1958" s="300" t="s">
        <v>35</v>
      </c>
      <c r="C1958" s="300" t="s">
        <v>1381</v>
      </c>
      <c r="D1958" s="86"/>
      <c r="E1958" s="256" t="s">
        <v>2082</v>
      </c>
      <c r="F1958" s="86" t="s">
        <v>267</v>
      </c>
      <c r="G1958" s="86" t="s">
        <v>76</v>
      </c>
      <c r="H1958" s="70" t="s">
        <v>113</v>
      </c>
      <c r="I1958" s="249">
        <v>11.18</v>
      </c>
      <c r="J1958" s="331">
        <f t="shared" si="91"/>
        <v>0</v>
      </c>
      <c r="K1958" s="260" t="s">
        <v>120</v>
      </c>
      <c r="L1958" s="260"/>
      <c r="M1958" s="259">
        <f>IF(K1958="nio",0,IF(K1958&gt;0,K1958*I1958/O1958,0))*VLOOKUP(B1958,'2-Kosten per locatie'!$A$14:$C$21,3,FALSE)</f>
        <v>0</v>
      </c>
      <c r="N1958" s="259">
        <f>IF(L1958&gt;0,L1958*I1958/P1958,0)*VLOOKUP(B1958,'2-Kosten per locatie'!$A$14:$C$21,3,FALSE)</f>
        <v>0</v>
      </c>
      <c r="O1958" s="332">
        <f>IF(K1958="nio",0,IF(K1958&gt;0,VLOOKUP(G1958,'3-Productie normen'!A:L,VLOOKUP(K1958,'3-Productie normen'!$B$34:$C$41,2,FALSE),FALSE)))</f>
        <v>0</v>
      </c>
      <c r="P1958" s="332">
        <f t="shared" si="92"/>
        <v>0</v>
      </c>
      <c r="Q1958" s="333"/>
      <c r="S1958" s="334">
        <f t="shared" ref="S1958:S2021" si="93">J1958*I1958</f>
        <v>0</v>
      </c>
    </row>
    <row r="1959" spans="1:19" ht="14.1" customHeight="1">
      <c r="A1959" s="74">
        <v>1959</v>
      </c>
      <c r="B1959" s="300" t="s">
        <v>35</v>
      </c>
      <c r="C1959" s="300" t="s">
        <v>1381</v>
      </c>
      <c r="D1959" s="86"/>
      <c r="E1959" s="256" t="s">
        <v>2083</v>
      </c>
      <c r="F1959" s="86" t="s">
        <v>284</v>
      </c>
      <c r="G1959" s="86" t="s">
        <v>76</v>
      </c>
      <c r="H1959" s="70" t="s">
        <v>113</v>
      </c>
      <c r="I1959" s="249">
        <v>424.35</v>
      </c>
      <c r="J1959" s="331">
        <f t="shared" si="91"/>
        <v>0</v>
      </c>
      <c r="K1959" s="260" t="s">
        <v>120</v>
      </c>
      <c r="L1959" s="260"/>
      <c r="M1959" s="259">
        <f>IF(K1959="nio",0,IF(K1959&gt;0,K1959*I1959/O1959,0))*VLOOKUP(B1959,'2-Kosten per locatie'!$A$14:$C$21,3,FALSE)</f>
        <v>0</v>
      </c>
      <c r="N1959" s="259">
        <f>IF(L1959&gt;0,L1959*I1959/P1959,0)*VLOOKUP(B1959,'2-Kosten per locatie'!$A$14:$C$21,3,FALSE)</f>
        <v>0</v>
      </c>
      <c r="O1959" s="332">
        <f>IF(K1959="nio",0,IF(K1959&gt;0,VLOOKUP(G1959,'3-Productie normen'!A:L,VLOOKUP(K1959,'3-Productie normen'!$B$34:$C$41,2,FALSE),FALSE)))</f>
        <v>0</v>
      </c>
      <c r="P1959" s="332">
        <f t="shared" si="92"/>
        <v>0</v>
      </c>
      <c r="Q1959" s="333"/>
      <c r="S1959" s="334">
        <f t="shared" si="93"/>
        <v>0</v>
      </c>
    </row>
    <row r="1960" spans="1:19" ht="14.1" customHeight="1">
      <c r="A1960" s="74">
        <v>1960</v>
      </c>
      <c r="B1960" s="300" t="s">
        <v>35</v>
      </c>
      <c r="C1960" s="300" t="s">
        <v>1381</v>
      </c>
      <c r="D1960" s="86"/>
      <c r="E1960" s="256" t="s">
        <v>2084</v>
      </c>
      <c r="F1960" s="86" t="s">
        <v>112</v>
      </c>
      <c r="G1960" s="86" t="s">
        <v>58</v>
      </c>
      <c r="H1960" s="70" t="s">
        <v>113</v>
      </c>
      <c r="I1960" s="249">
        <v>15.39</v>
      </c>
      <c r="J1960" s="331">
        <f t="shared" si="91"/>
        <v>200</v>
      </c>
      <c r="K1960" s="260">
        <v>200</v>
      </c>
      <c r="L1960" s="260"/>
      <c r="M1960" s="259" t="e">
        <f>IF(K1960="nio",0,IF(K1960&gt;0,K1960*I1960/O1960,0))*VLOOKUP(B1960,'2-Kosten per locatie'!$A$14:$C$21,3,FALSE)</f>
        <v>#DIV/0!</v>
      </c>
      <c r="N1960" s="259">
        <f>IF(L1960&gt;0,L1960*I1960/P1960,0)*VLOOKUP(B1960,'2-Kosten per locatie'!$A$14:$C$21,3,FALSE)</f>
        <v>0</v>
      </c>
      <c r="O1960" s="332">
        <f>IF(K1960="nio",0,IF(K1960&gt;0,VLOOKUP(G1960,'3-Productie normen'!A:L,VLOOKUP(K1960,'3-Productie normen'!$B$34:$C$41,2,FALSE),FALSE)))</f>
        <v>0</v>
      </c>
      <c r="P1960" s="332">
        <f t="shared" si="92"/>
        <v>0</v>
      </c>
      <c r="Q1960" s="333"/>
      <c r="S1960" s="334">
        <f t="shared" si="93"/>
        <v>3078</v>
      </c>
    </row>
    <row r="1961" spans="1:19" ht="14.1" customHeight="1">
      <c r="A1961" s="74">
        <v>1961</v>
      </c>
      <c r="B1961" s="300" t="s">
        <v>35</v>
      </c>
      <c r="C1961" s="300" t="s">
        <v>1381</v>
      </c>
      <c r="D1961" s="86"/>
      <c r="E1961" s="256" t="s">
        <v>2085</v>
      </c>
      <c r="F1961" s="86" t="s">
        <v>267</v>
      </c>
      <c r="G1961" s="86" t="s">
        <v>76</v>
      </c>
      <c r="H1961" s="70" t="s">
        <v>113</v>
      </c>
      <c r="I1961" s="249">
        <v>19.989999999999998</v>
      </c>
      <c r="J1961" s="331">
        <f t="shared" si="91"/>
        <v>0</v>
      </c>
      <c r="K1961" s="260" t="s">
        <v>120</v>
      </c>
      <c r="L1961" s="260"/>
      <c r="M1961" s="259">
        <f>IF(K1961="nio",0,IF(K1961&gt;0,K1961*I1961/O1961,0))*VLOOKUP(B1961,'2-Kosten per locatie'!$A$14:$C$21,3,FALSE)</f>
        <v>0</v>
      </c>
      <c r="N1961" s="259">
        <f>IF(L1961&gt;0,L1961*I1961/P1961,0)*VLOOKUP(B1961,'2-Kosten per locatie'!$A$14:$C$21,3,FALSE)</f>
        <v>0</v>
      </c>
      <c r="O1961" s="332">
        <f>IF(K1961="nio",0,IF(K1961&gt;0,VLOOKUP(G1961,'3-Productie normen'!A:L,VLOOKUP(K1961,'3-Productie normen'!$B$34:$C$41,2,FALSE),FALSE)))</f>
        <v>0</v>
      </c>
      <c r="P1961" s="332">
        <f t="shared" si="92"/>
        <v>0</v>
      </c>
      <c r="Q1961" s="333"/>
      <c r="S1961" s="334">
        <f t="shared" si="93"/>
        <v>0</v>
      </c>
    </row>
    <row r="1962" spans="1:19" ht="14.1" customHeight="1">
      <c r="A1962" s="74">
        <v>1962</v>
      </c>
      <c r="B1962" s="300" t="s">
        <v>38</v>
      </c>
      <c r="C1962" s="300" t="s">
        <v>2086</v>
      </c>
      <c r="D1962" s="86" t="s">
        <v>473</v>
      </c>
      <c r="E1962" s="256" t="s">
        <v>2087</v>
      </c>
      <c r="F1962" s="86" t="s">
        <v>2088</v>
      </c>
      <c r="G1962" s="86" t="s">
        <v>59</v>
      </c>
      <c r="H1962" s="70" t="s">
        <v>113</v>
      </c>
      <c r="I1962" s="249">
        <v>13.85</v>
      </c>
      <c r="J1962" s="331">
        <f t="shared" si="91"/>
        <v>200</v>
      </c>
      <c r="K1962" s="260">
        <v>200</v>
      </c>
      <c r="L1962" s="260"/>
      <c r="M1962" s="259" t="e">
        <f>IF(K1962="nio",0,IF(K1962&gt;0,K1962*I1962/O1962,0))*VLOOKUP(B1962,'2-Kosten per locatie'!$A$14:$C$21,3,FALSE)</f>
        <v>#DIV/0!</v>
      </c>
      <c r="N1962" s="259">
        <f>IF(L1962&gt;0,L1962*I1962/P1962,0)*VLOOKUP(B1962,'2-Kosten per locatie'!$A$14:$C$21,3,FALSE)</f>
        <v>0</v>
      </c>
      <c r="O1962" s="332">
        <f>IF(K1962="nio",0,IF(K1962&gt;0,VLOOKUP(G1962,'3-Productie normen'!A:L,VLOOKUP(K1962,'3-Productie normen'!$B$34:$C$41,2,FALSE),FALSE)))</f>
        <v>0</v>
      </c>
      <c r="P1962" s="332">
        <f t="shared" si="92"/>
        <v>0</v>
      </c>
      <c r="Q1962" s="333"/>
      <c r="S1962" s="334">
        <f t="shared" si="93"/>
        <v>2770</v>
      </c>
    </row>
    <row r="1963" spans="1:19" ht="14.1" customHeight="1">
      <c r="A1963" s="74">
        <v>1963</v>
      </c>
      <c r="B1963" s="300" t="s">
        <v>38</v>
      </c>
      <c r="C1963" s="300" t="s">
        <v>2086</v>
      </c>
      <c r="D1963" s="86" t="s">
        <v>473</v>
      </c>
      <c r="E1963" s="256" t="s">
        <v>2089</v>
      </c>
      <c r="F1963" s="86" t="s">
        <v>984</v>
      </c>
      <c r="G1963" s="86" t="s">
        <v>59</v>
      </c>
      <c r="H1963" s="70" t="s">
        <v>113</v>
      </c>
      <c r="I1963" s="249">
        <v>185.77</v>
      </c>
      <c r="J1963" s="331">
        <f t="shared" si="91"/>
        <v>200</v>
      </c>
      <c r="K1963" s="260">
        <v>200</v>
      </c>
      <c r="L1963" s="260"/>
      <c r="M1963" s="259" t="e">
        <f>IF(K1963="nio",0,IF(K1963&gt;0,K1963*I1963/O1963,0))*VLOOKUP(B1963,'2-Kosten per locatie'!$A$14:$C$21,3,FALSE)</f>
        <v>#DIV/0!</v>
      </c>
      <c r="N1963" s="259">
        <f>IF(L1963&gt;0,L1963*I1963/P1963,0)*VLOOKUP(B1963,'2-Kosten per locatie'!$A$14:$C$21,3,FALSE)</f>
        <v>0</v>
      </c>
      <c r="O1963" s="332">
        <f>IF(K1963="nio",0,IF(K1963&gt;0,VLOOKUP(G1963,'3-Productie normen'!A:L,VLOOKUP(K1963,'3-Productie normen'!$B$34:$C$41,2,FALSE),FALSE)))</f>
        <v>0</v>
      </c>
      <c r="P1963" s="332">
        <f t="shared" si="92"/>
        <v>0</v>
      </c>
      <c r="Q1963" s="333"/>
      <c r="S1963" s="334">
        <f t="shared" si="93"/>
        <v>37154</v>
      </c>
    </row>
    <row r="1964" spans="1:19" ht="14.1" customHeight="1">
      <c r="A1964" s="74">
        <v>1964</v>
      </c>
      <c r="B1964" s="300" t="s">
        <v>38</v>
      </c>
      <c r="C1964" s="300" t="s">
        <v>2086</v>
      </c>
      <c r="D1964" s="86" t="s">
        <v>473</v>
      </c>
      <c r="E1964" s="256" t="s">
        <v>2090</v>
      </c>
      <c r="F1964" s="86" t="s">
        <v>126</v>
      </c>
      <c r="G1964" s="86" t="s">
        <v>69</v>
      </c>
      <c r="H1964" s="70" t="s">
        <v>113</v>
      </c>
      <c r="I1964" s="249">
        <v>22.91</v>
      </c>
      <c r="J1964" s="331">
        <f t="shared" si="91"/>
        <v>200</v>
      </c>
      <c r="K1964" s="260">
        <v>200</v>
      </c>
      <c r="L1964" s="260"/>
      <c r="M1964" s="259" t="e">
        <f>IF(K1964="nio",0,IF(K1964&gt;0,K1964*I1964/O1964,0))*VLOOKUP(B1964,'2-Kosten per locatie'!$A$14:$C$21,3,FALSE)</f>
        <v>#DIV/0!</v>
      </c>
      <c r="N1964" s="259">
        <f>IF(L1964&gt;0,L1964*I1964/P1964,0)*VLOOKUP(B1964,'2-Kosten per locatie'!$A$14:$C$21,3,FALSE)</f>
        <v>0</v>
      </c>
      <c r="O1964" s="332">
        <f>IF(K1964="nio",0,IF(K1964&gt;0,VLOOKUP(G1964,'3-Productie normen'!A:L,VLOOKUP(K1964,'3-Productie normen'!$B$34:$C$41,2,FALSE),FALSE)))</f>
        <v>0</v>
      </c>
      <c r="P1964" s="332">
        <f t="shared" si="92"/>
        <v>0</v>
      </c>
      <c r="Q1964" s="333"/>
      <c r="S1964" s="334">
        <f t="shared" si="93"/>
        <v>4582</v>
      </c>
    </row>
    <row r="1965" spans="1:19" ht="14.1" customHeight="1">
      <c r="A1965" s="74">
        <v>1965</v>
      </c>
      <c r="B1965" s="300" t="s">
        <v>38</v>
      </c>
      <c r="C1965" s="300" t="s">
        <v>2086</v>
      </c>
      <c r="D1965" s="86" t="s">
        <v>473</v>
      </c>
      <c r="E1965" s="256" t="s">
        <v>2091</v>
      </c>
      <c r="F1965" s="86" t="s">
        <v>126</v>
      </c>
      <c r="G1965" s="86" t="s">
        <v>69</v>
      </c>
      <c r="H1965" s="70" t="s">
        <v>113</v>
      </c>
      <c r="I1965" s="249">
        <v>22.97</v>
      </c>
      <c r="J1965" s="331">
        <f t="shared" si="91"/>
        <v>200</v>
      </c>
      <c r="K1965" s="260">
        <v>200</v>
      </c>
      <c r="L1965" s="260"/>
      <c r="M1965" s="259" t="e">
        <f>IF(K1965="nio",0,IF(K1965&gt;0,K1965*I1965/O1965,0))*VLOOKUP(B1965,'2-Kosten per locatie'!$A$14:$C$21,3,FALSE)</f>
        <v>#DIV/0!</v>
      </c>
      <c r="N1965" s="259">
        <f>IF(L1965&gt;0,L1965*I1965/P1965,0)*VLOOKUP(B1965,'2-Kosten per locatie'!$A$14:$C$21,3,FALSE)</f>
        <v>0</v>
      </c>
      <c r="O1965" s="332">
        <f>IF(K1965="nio",0,IF(K1965&gt;0,VLOOKUP(G1965,'3-Productie normen'!A:L,VLOOKUP(K1965,'3-Productie normen'!$B$34:$C$41,2,FALSE),FALSE)))</f>
        <v>0</v>
      </c>
      <c r="P1965" s="332">
        <f t="shared" si="92"/>
        <v>0</v>
      </c>
      <c r="Q1965" s="333"/>
      <c r="S1965" s="334">
        <f t="shared" si="93"/>
        <v>4594</v>
      </c>
    </row>
    <row r="1966" spans="1:19" ht="14.1" customHeight="1">
      <c r="A1966" s="74">
        <v>1966</v>
      </c>
      <c r="B1966" s="300" t="s">
        <v>38</v>
      </c>
      <c r="C1966" s="300" t="s">
        <v>2086</v>
      </c>
      <c r="D1966" s="86" t="s">
        <v>473</v>
      </c>
      <c r="E1966" s="256" t="s">
        <v>2092</v>
      </c>
      <c r="F1966" s="86" t="s">
        <v>126</v>
      </c>
      <c r="G1966" s="86" t="s">
        <v>69</v>
      </c>
      <c r="H1966" s="70" t="s">
        <v>113</v>
      </c>
      <c r="I1966" s="249">
        <v>45.86</v>
      </c>
      <c r="J1966" s="331">
        <f t="shared" si="91"/>
        <v>200</v>
      </c>
      <c r="K1966" s="260">
        <v>200</v>
      </c>
      <c r="L1966" s="260"/>
      <c r="M1966" s="259" t="e">
        <f>IF(K1966="nio",0,IF(K1966&gt;0,K1966*I1966/O1966,0))*VLOOKUP(B1966,'2-Kosten per locatie'!$A$14:$C$21,3,FALSE)</f>
        <v>#DIV/0!</v>
      </c>
      <c r="N1966" s="259">
        <f>IF(L1966&gt;0,L1966*I1966/P1966,0)*VLOOKUP(B1966,'2-Kosten per locatie'!$A$14:$C$21,3,FALSE)</f>
        <v>0</v>
      </c>
      <c r="O1966" s="332">
        <f>IF(K1966="nio",0,IF(K1966&gt;0,VLOOKUP(G1966,'3-Productie normen'!A:L,VLOOKUP(K1966,'3-Productie normen'!$B$34:$C$41,2,FALSE),FALSE)))</f>
        <v>0</v>
      </c>
      <c r="P1966" s="332">
        <f t="shared" si="92"/>
        <v>0</v>
      </c>
      <c r="Q1966" s="333"/>
      <c r="S1966" s="334">
        <f t="shared" si="93"/>
        <v>9172</v>
      </c>
    </row>
    <row r="1967" spans="1:19" ht="14.1" customHeight="1">
      <c r="A1967" s="74">
        <v>1967</v>
      </c>
      <c r="B1967" s="300" t="s">
        <v>38</v>
      </c>
      <c r="C1967" s="300" t="s">
        <v>2086</v>
      </c>
      <c r="D1967" s="86" t="s">
        <v>473</v>
      </c>
      <c r="E1967" s="256" t="s">
        <v>2093</v>
      </c>
      <c r="F1967" s="86" t="s">
        <v>2094</v>
      </c>
      <c r="G1967" s="86" t="s">
        <v>69</v>
      </c>
      <c r="H1967" s="70" t="s">
        <v>113</v>
      </c>
      <c r="I1967" s="249">
        <v>25.53</v>
      </c>
      <c r="J1967" s="331">
        <f t="shared" si="91"/>
        <v>200</v>
      </c>
      <c r="K1967" s="260">
        <v>200</v>
      </c>
      <c r="L1967" s="260"/>
      <c r="M1967" s="259" t="e">
        <f>IF(K1967="nio",0,IF(K1967&gt;0,K1967*I1967/O1967,0))*VLOOKUP(B1967,'2-Kosten per locatie'!$A$14:$C$21,3,FALSE)</f>
        <v>#DIV/0!</v>
      </c>
      <c r="N1967" s="259">
        <f>IF(L1967&gt;0,L1967*I1967/P1967,0)*VLOOKUP(B1967,'2-Kosten per locatie'!$A$14:$C$21,3,FALSE)</f>
        <v>0</v>
      </c>
      <c r="O1967" s="332">
        <f>IF(K1967="nio",0,IF(K1967&gt;0,VLOOKUP(G1967,'3-Productie normen'!A:L,VLOOKUP(K1967,'3-Productie normen'!$B$34:$C$41,2,FALSE),FALSE)))</f>
        <v>0</v>
      </c>
      <c r="P1967" s="332">
        <f t="shared" si="92"/>
        <v>0</v>
      </c>
      <c r="Q1967" s="333"/>
      <c r="S1967" s="334">
        <f t="shared" si="93"/>
        <v>5106</v>
      </c>
    </row>
    <row r="1968" spans="1:19" ht="14.1" customHeight="1">
      <c r="A1968" s="74">
        <v>1968</v>
      </c>
      <c r="B1968" s="300" t="s">
        <v>38</v>
      </c>
      <c r="C1968" s="300" t="s">
        <v>2086</v>
      </c>
      <c r="D1968" s="86" t="s">
        <v>473</v>
      </c>
      <c r="E1968" s="256" t="s">
        <v>2095</v>
      </c>
      <c r="F1968" s="86" t="s">
        <v>2096</v>
      </c>
      <c r="G1968" s="86" t="s">
        <v>69</v>
      </c>
      <c r="H1968" s="70" t="s">
        <v>113</v>
      </c>
      <c r="I1968" s="249">
        <v>10.15</v>
      </c>
      <c r="J1968" s="331">
        <f t="shared" si="91"/>
        <v>200</v>
      </c>
      <c r="K1968" s="260">
        <v>200</v>
      </c>
      <c r="L1968" s="260"/>
      <c r="M1968" s="259" t="e">
        <f>IF(K1968="nio",0,IF(K1968&gt;0,K1968*I1968/O1968,0))*VLOOKUP(B1968,'2-Kosten per locatie'!$A$14:$C$21,3,FALSE)</f>
        <v>#DIV/0!</v>
      </c>
      <c r="N1968" s="259">
        <f>IF(L1968&gt;0,L1968*I1968/P1968,0)*VLOOKUP(B1968,'2-Kosten per locatie'!$A$14:$C$21,3,FALSE)</f>
        <v>0</v>
      </c>
      <c r="O1968" s="332">
        <f>IF(K1968="nio",0,IF(K1968&gt;0,VLOOKUP(G1968,'3-Productie normen'!A:L,VLOOKUP(K1968,'3-Productie normen'!$B$34:$C$41,2,FALSE),FALSE)))</f>
        <v>0</v>
      </c>
      <c r="P1968" s="332">
        <f t="shared" si="92"/>
        <v>0</v>
      </c>
      <c r="Q1968" s="333"/>
      <c r="S1968" s="334">
        <f t="shared" si="93"/>
        <v>2030</v>
      </c>
    </row>
    <row r="1969" spans="1:19" ht="14.1" customHeight="1">
      <c r="A1969" s="74">
        <v>1969</v>
      </c>
      <c r="B1969" s="300" t="s">
        <v>38</v>
      </c>
      <c r="C1969" s="300" t="s">
        <v>2086</v>
      </c>
      <c r="D1969" s="86" t="s">
        <v>473</v>
      </c>
      <c r="E1969" s="256" t="s">
        <v>2097</v>
      </c>
      <c r="F1969" s="86" t="s">
        <v>126</v>
      </c>
      <c r="G1969" s="86" t="s">
        <v>69</v>
      </c>
      <c r="H1969" s="70" t="s">
        <v>113</v>
      </c>
      <c r="I1969" s="249">
        <v>59.97</v>
      </c>
      <c r="J1969" s="331">
        <f t="shared" si="91"/>
        <v>200</v>
      </c>
      <c r="K1969" s="260">
        <v>200</v>
      </c>
      <c r="L1969" s="260"/>
      <c r="M1969" s="259" t="e">
        <f>IF(K1969="nio",0,IF(K1969&gt;0,K1969*I1969/O1969,0))*VLOOKUP(B1969,'2-Kosten per locatie'!$A$14:$C$21,3,FALSE)</f>
        <v>#DIV/0!</v>
      </c>
      <c r="N1969" s="259">
        <f>IF(L1969&gt;0,L1969*I1969/P1969,0)*VLOOKUP(B1969,'2-Kosten per locatie'!$A$14:$C$21,3,FALSE)</f>
        <v>0</v>
      </c>
      <c r="O1969" s="332">
        <f>IF(K1969="nio",0,IF(K1969&gt;0,VLOOKUP(G1969,'3-Productie normen'!A:L,VLOOKUP(K1969,'3-Productie normen'!$B$34:$C$41,2,FALSE),FALSE)))</f>
        <v>0</v>
      </c>
      <c r="P1969" s="332">
        <f t="shared" si="92"/>
        <v>0</v>
      </c>
      <c r="Q1969" s="333"/>
      <c r="S1969" s="334">
        <f t="shared" si="93"/>
        <v>11994</v>
      </c>
    </row>
    <row r="1970" spans="1:19" ht="14.1" customHeight="1">
      <c r="A1970" s="74">
        <v>1970</v>
      </c>
      <c r="B1970" s="300" t="s">
        <v>38</v>
      </c>
      <c r="C1970" s="300" t="s">
        <v>2086</v>
      </c>
      <c r="D1970" s="86" t="s">
        <v>473</v>
      </c>
      <c r="E1970" s="256" t="s">
        <v>2098</v>
      </c>
      <c r="F1970" s="86" t="s">
        <v>135</v>
      </c>
      <c r="G1970" s="86" t="s">
        <v>70</v>
      </c>
      <c r="H1970" s="70" t="s">
        <v>113</v>
      </c>
      <c r="I1970" s="249">
        <v>5.42</v>
      </c>
      <c r="J1970" s="331">
        <f t="shared" si="91"/>
        <v>120</v>
      </c>
      <c r="K1970" s="260">
        <v>120</v>
      </c>
      <c r="L1970" s="260"/>
      <c r="M1970" s="259" t="e">
        <f>IF(K1970="nio",0,IF(K1970&gt;0,K1970*I1970/O1970,0))*VLOOKUP(B1970,'2-Kosten per locatie'!$A$14:$C$21,3,FALSE)</f>
        <v>#DIV/0!</v>
      </c>
      <c r="N1970" s="259">
        <f>IF(L1970&gt;0,L1970*I1970/P1970,0)*VLOOKUP(B1970,'2-Kosten per locatie'!$A$14:$C$21,3,FALSE)</f>
        <v>0</v>
      </c>
      <c r="O1970" s="332">
        <f>IF(K1970="nio",0,IF(K1970&gt;0,VLOOKUP(G1970,'3-Productie normen'!A:L,VLOOKUP(K1970,'3-Productie normen'!$B$34:$C$41,2,FALSE),FALSE)))</f>
        <v>0</v>
      </c>
      <c r="P1970" s="332">
        <f t="shared" si="92"/>
        <v>0</v>
      </c>
      <c r="Q1970" s="333"/>
      <c r="S1970" s="334">
        <f t="shared" si="93"/>
        <v>650.4</v>
      </c>
    </row>
    <row r="1971" spans="1:19" ht="14.1" customHeight="1">
      <c r="A1971" s="74">
        <v>1971</v>
      </c>
      <c r="B1971" s="300" t="s">
        <v>38</v>
      </c>
      <c r="C1971" s="300" t="s">
        <v>2086</v>
      </c>
      <c r="D1971" s="86" t="s">
        <v>473</v>
      </c>
      <c r="E1971" s="256" t="s">
        <v>2099</v>
      </c>
      <c r="F1971" s="86" t="s">
        <v>185</v>
      </c>
      <c r="G1971" s="86" t="s">
        <v>74</v>
      </c>
      <c r="H1971" s="70" t="s">
        <v>113</v>
      </c>
      <c r="I1971" s="249">
        <v>6.18</v>
      </c>
      <c r="J1971" s="331">
        <f t="shared" si="91"/>
        <v>0</v>
      </c>
      <c r="K1971" s="260" t="s">
        <v>120</v>
      </c>
      <c r="L1971" s="260"/>
      <c r="M1971" s="259">
        <f>IF(K1971="nio",0,IF(K1971&gt;0,K1971*I1971/O1971,0))*VLOOKUP(B1971,'2-Kosten per locatie'!$A$14:$C$21,3,FALSE)</f>
        <v>0</v>
      </c>
      <c r="N1971" s="259">
        <f>IF(L1971&gt;0,L1971*I1971/P1971,0)*VLOOKUP(B1971,'2-Kosten per locatie'!$A$14:$C$21,3,FALSE)</f>
        <v>0</v>
      </c>
      <c r="O1971" s="332">
        <f>IF(K1971="nio",0,IF(K1971&gt;0,VLOOKUP(G1971,'3-Productie normen'!A:L,VLOOKUP(K1971,'3-Productie normen'!$B$34:$C$41,2,FALSE),FALSE)))</f>
        <v>0</v>
      </c>
      <c r="P1971" s="332">
        <f t="shared" si="92"/>
        <v>0</v>
      </c>
      <c r="Q1971" s="333"/>
      <c r="S1971" s="334">
        <f t="shared" si="93"/>
        <v>0</v>
      </c>
    </row>
    <row r="1972" spans="1:19" ht="14.1" customHeight="1">
      <c r="A1972" s="74">
        <v>1972</v>
      </c>
      <c r="B1972" s="300" t="s">
        <v>38</v>
      </c>
      <c r="C1972" s="300" t="s">
        <v>2086</v>
      </c>
      <c r="D1972" s="86" t="s">
        <v>473</v>
      </c>
      <c r="E1972" s="256" t="s">
        <v>2100</v>
      </c>
      <c r="F1972" s="86" t="s">
        <v>126</v>
      </c>
      <c r="G1972" s="86" t="s">
        <v>69</v>
      </c>
      <c r="H1972" s="70" t="s">
        <v>113</v>
      </c>
      <c r="I1972" s="249">
        <v>11.18</v>
      </c>
      <c r="J1972" s="331">
        <f t="shared" si="91"/>
        <v>200</v>
      </c>
      <c r="K1972" s="260">
        <v>200</v>
      </c>
      <c r="L1972" s="260"/>
      <c r="M1972" s="259" t="e">
        <f>IF(K1972="nio",0,IF(K1972&gt;0,K1972*I1972/O1972,0))*VLOOKUP(B1972,'2-Kosten per locatie'!$A$14:$C$21,3,FALSE)</f>
        <v>#DIV/0!</v>
      </c>
      <c r="N1972" s="259">
        <f>IF(L1972&gt;0,L1972*I1972/P1972,0)*VLOOKUP(B1972,'2-Kosten per locatie'!$A$14:$C$21,3,FALSE)</f>
        <v>0</v>
      </c>
      <c r="O1972" s="332">
        <f>IF(K1972="nio",0,IF(K1972&gt;0,VLOOKUP(G1972,'3-Productie normen'!A:L,VLOOKUP(K1972,'3-Productie normen'!$B$34:$C$41,2,FALSE),FALSE)))</f>
        <v>0</v>
      </c>
      <c r="P1972" s="332">
        <f t="shared" si="92"/>
        <v>0</v>
      </c>
      <c r="Q1972" s="333"/>
      <c r="S1972" s="334">
        <f t="shared" si="93"/>
        <v>2236</v>
      </c>
    </row>
    <row r="1973" spans="1:19" ht="14.1" customHeight="1">
      <c r="A1973" s="74">
        <v>1973</v>
      </c>
      <c r="B1973" s="300" t="s">
        <v>38</v>
      </c>
      <c r="C1973" s="300" t="s">
        <v>2086</v>
      </c>
      <c r="D1973" s="86" t="s">
        <v>473</v>
      </c>
      <c r="E1973" s="256" t="s">
        <v>2101</v>
      </c>
      <c r="F1973" s="86" t="s">
        <v>126</v>
      </c>
      <c r="G1973" s="86" t="s">
        <v>69</v>
      </c>
      <c r="H1973" s="70" t="s">
        <v>113</v>
      </c>
      <c r="I1973" s="249">
        <v>15.13</v>
      </c>
      <c r="J1973" s="331">
        <f t="shared" si="91"/>
        <v>200</v>
      </c>
      <c r="K1973" s="260">
        <v>200</v>
      </c>
      <c r="L1973" s="260"/>
      <c r="M1973" s="259" t="e">
        <f>IF(K1973="nio",0,IF(K1973&gt;0,K1973*I1973/O1973,0))*VLOOKUP(B1973,'2-Kosten per locatie'!$A$14:$C$21,3,FALSE)</f>
        <v>#DIV/0!</v>
      </c>
      <c r="N1973" s="259">
        <f>IF(L1973&gt;0,L1973*I1973/P1973,0)*VLOOKUP(B1973,'2-Kosten per locatie'!$A$14:$C$21,3,FALSE)</f>
        <v>0</v>
      </c>
      <c r="O1973" s="332">
        <f>IF(K1973="nio",0,IF(K1973&gt;0,VLOOKUP(G1973,'3-Productie normen'!A:L,VLOOKUP(K1973,'3-Productie normen'!$B$34:$C$41,2,FALSE),FALSE)))</f>
        <v>0</v>
      </c>
      <c r="P1973" s="332">
        <f t="shared" si="92"/>
        <v>0</v>
      </c>
      <c r="Q1973" s="333"/>
      <c r="S1973" s="334">
        <f t="shared" si="93"/>
        <v>3026</v>
      </c>
    </row>
    <row r="1974" spans="1:19" ht="14.1" customHeight="1">
      <c r="A1974" s="74">
        <v>1974</v>
      </c>
      <c r="B1974" s="300" t="s">
        <v>38</v>
      </c>
      <c r="C1974" s="300" t="s">
        <v>2086</v>
      </c>
      <c r="D1974" s="86" t="s">
        <v>473</v>
      </c>
      <c r="E1974" s="256" t="s">
        <v>2102</v>
      </c>
      <c r="F1974" s="86" t="s">
        <v>126</v>
      </c>
      <c r="G1974" s="86" t="s">
        <v>69</v>
      </c>
      <c r="H1974" s="70" t="s">
        <v>113</v>
      </c>
      <c r="I1974" s="249">
        <v>15.17</v>
      </c>
      <c r="J1974" s="331">
        <f t="shared" si="91"/>
        <v>200</v>
      </c>
      <c r="K1974" s="260">
        <v>200</v>
      </c>
      <c r="L1974" s="260"/>
      <c r="M1974" s="259" t="e">
        <f>IF(K1974="nio",0,IF(K1974&gt;0,K1974*I1974/O1974,0))*VLOOKUP(B1974,'2-Kosten per locatie'!$A$14:$C$21,3,FALSE)</f>
        <v>#DIV/0!</v>
      </c>
      <c r="N1974" s="259">
        <f>IF(L1974&gt;0,L1974*I1974/P1974,0)*VLOOKUP(B1974,'2-Kosten per locatie'!$A$14:$C$21,3,FALSE)</f>
        <v>0</v>
      </c>
      <c r="O1974" s="332">
        <f>IF(K1974="nio",0,IF(K1974&gt;0,VLOOKUP(G1974,'3-Productie normen'!A:L,VLOOKUP(K1974,'3-Productie normen'!$B$34:$C$41,2,FALSE),FALSE)))</f>
        <v>0</v>
      </c>
      <c r="P1974" s="332">
        <f t="shared" si="92"/>
        <v>0</v>
      </c>
      <c r="Q1974" s="333"/>
      <c r="S1974" s="334">
        <f t="shared" si="93"/>
        <v>3034</v>
      </c>
    </row>
    <row r="1975" spans="1:19" ht="14.1" customHeight="1">
      <c r="A1975" s="74">
        <v>1975</v>
      </c>
      <c r="B1975" s="300" t="s">
        <v>38</v>
      </c>
      <c r="C1975" s="300" t="s">
        <v>2086</v>
      </c>
      <c r="D1975" s="86" t="s">
        <v>473</v>
      </c>
      <c r="E1975" s="256" t="s">
        <v>2103</v>
      </c>
      <c r="F1975" s="86" t="s">
        <v>135</v>
      </c>
      <c r="G1975" s="86" t="s">
        <v>70</v>
      </c>
      <c r="H1975" s="70" t="s">
        <v>113</v>
      </c>
      <c r="I1975" s="249">
        <v>5.46</v>
      </c>
      <c r="J1975" s="331">
        <f t="shared" si="91"/>
        <v>120</v>
      </c>
      <c r="K1975" s="260">
        <v>120</v>
      </c>
      <c r="L1975" s="260"/>
      <c r="M1975" s="259" t="e">
        <f>IF(K1975="nio",0,IF(K1975&gt;0,K1975*I1975/O1975,0))*VLOOKUP(B1975,'2-Kosten per locatie'!$A$14:$C$21,3,FALSE)</f>
        <v>#DIV/0!</v>
      </c>
      <c r="N1975" s="259">
        <f>IF(L1975&gt;0,L1975*I1975/P1975,0)*VLOOKUP(B1975,'2-Kosten per locatie'!$A$14:$C$21,3,FALSE)</f>
        <v>0</v>
      </c>
      <c r="O1975" s="332">
        <f>IF(K1975="nio",0,IF(K1975&gt;0,VLOOKUP(G1975,'3-Productie normen'!A:L,VLOOKUP(K1975,'3-Productie normen'!$B$34:$C$41,2,FALSE),FALSE)))</f>
        <v>0</v>
      </c>
      <c r="P1975" s="332">
        <f t="shared" si="92"/>
        <v>0</v>
      </c>
      <c r="Q1975" s="333"/>
      <c r="S1975" s="334">
        <f t="shared" si="93"/>
        <v>655.20000000000005</v>
      </c>
    </row>
    <row r="1976" spans="1:19" ht="14.1" customHeight="1">
      <c r="A1976" s="74">
        <v>1976</v>
      </c>
      <c r="B1976" s="300" t="s">
        <v>38</v>
      </c>
      <c r="C1976" s="300" t="s">
        <v>2086</v>
      </c>
      <c r="D1976" s="86" t="s">
        <v>473</v>
      </c>
      <c r="E1976" s="256" t="s">
        <v>2104</v>
      </c>
      <c r="F1976" s="86" t="s">
        <v>470</v>
      </c>
      <c r="G1976" s="86" t="s">
        <v>59</v>
      </c>
      <c r="H1976" s="70" t="s">
        <v>113</v>
      </c>
      <c r="I1976" s="249">
        <v>26.7</v>
      </c>
      <c r="J1976" s="331">
        <f t="shared" si="91"/>
        <v>200</v>
      </c>
      <c r="K1976" s="260">
        <v>200</v>
      </c>
      <c r="L1976" s="260"/>
      <c r="M1976" s="259" t="e">
        <f>IF(K1976="nio",0,IF(K1976&gt;0,K1976*I1976/O1976,0))*VLOOKUP(B1976,'2-Kosten per locatie'!$A$14:$C$21,3,FALSE)</f>
        <v>#DIV/0!</v>
      </c>
      <c r="N1976" s="259">
        <f>IF(L1976&gt;0,L1976*I1976/P1976,0)*VLOOKUP(B1976,'2-Kosten per locatie'!$A$14:$C$21,3,FALSE)</f>
        <v>0</v>
      </c>
      <c r="O1976" s="332">
        <f>IF(K1976="nio",0,IF(K1976&gt;0,VLOOKUP(G1976,'3-Productie normen'!A:L,VLOOKUP(K1976,'3-Productie normen'!$B$34:$C$41,2,FALSE),FALSE)))</f>
        <v>0</v>
      </c>
      <c r="P1976" s="332">
        <f t="shared" si="92"/>
        <v>0</v>
      </c>
      <c r="Q1976" s="333"/>
      <c r="S1976" s="334">
        <f t="shared" si="93"/>
        <v>5340</v>
      </c>
    </row>
    <row r="1977" spans="1:19" ht="14.1" customHeight="1">
      <c r="A1977" s="74">
        <v>1977</v>
      </c>
      <c r="B1977" s="300" t="s">
        <v>38</v>
      </c>
      <c r="C1977" s="300" t="s">
        <v>2086</v>
      </c>
      <c r="D1977" s="86" t="s">
        <v>473</v>
      </c>
      <c r="E1977" s="256" t="s">
        <v>2105</v>
      </c>
      <c r="F1977" s="86" t="s">
        <v>472</v>
      </c>
      <c r="G1977" s="86" t="s">
        <v>59</v>
      </c>
      <c r="H1977" s="70" t="s">
        <v>113</v>
      </c>
      <c r="I1977" s="249">
        <v>109.42</v>
      </c>
      <c r="J1977" s="331">
        <f t="shared" si="91"/>
        <v>200</v>
      </c>
      <c r="K1977" s="260">
        <v>200</v>
      </c>
      <c r="L1977" s="260"/>
      <c r="M1977" s="259" t="e">
        <f>IF(K1977="nio",0,IF(K1977&gt;0,K1977*I1977/O1977,0))*VLOOKUP(B1977,'2-Kosten per locatie'!$A$14:$C$21,3,FALSE)</f>
        <v>#DIV/0!</v>
      </c>
      <c r="N1977" s="259">
        <f>IF(L1977&gt;0,L1977*I1977/P1977,0)*VLOOKUP(B1977,'2-Kosten per locatie'!$A$14:$C$21,3,FALSE)</f>
        <v>0</v>
      </c>
      <c r="O1977" s="332">
        <f>IF(K1977="nio",0,IF(K1977&gt;0,VLOOKUP(G1977,'3-Productie normen'!A:L,VLOOKUP(K1977,'3-Productie normen'!$B$34:$C$41,2,FALSE),FALSE)))</f>
        <v>0</v>
      </c>
      <c r="P1977" s="332">
        <f t="shared" si="92"/>
        <v>0</v>
      </c>
      <c r="Q1977" s="333"/>
      <c r="S1977" s="334">
        <f t="shared" si="93"/>
        <v>21884</v>
      </c>
    </row>
    <row r="1978" spans="1:19" ht="14.1" customHeight="1">
      <c r="A1978" s="74">
        <v>1978</v>
      </c>
      <c r="B1978" s="300" t="s">
        <v>38</v>
      </c>
      <c r="C1978" s="300" t="s">
        <v>2086</v>
      </c>
      <c r="D1978" s="86" t="s">
        <v>473</v>
      </c>
      <c r="E1978" s="256" t="s">
        <v>2106</v>
      </c>
      <c r="F1978" s="86" t="s">
        <v>470</v>
      </c>
      <c r="G1978" s="86" t="s">
        <v>59</v>
      </c>
      <c r="H1978" s="70" t="s">
        <v>113</v>
      </c>
      <c r="I1978" s="249">
        <v>34.04</v>
      </c>
      <c r="J1978" s="331">
        <f t="shared" si="91"/>
        <v>200</v>
      </c>
      <c r="K1978" s="260">
        <v>200</v>
      </c>
      <c r="L1978" s="260"/>
      <c r="M1978" s="259" t="e">
        <f>IF(K1978="nio",0,IF(K1978&gt;0,K1978*I1978/O1978,0))*VLOOKUP(B1978,'2-Kosten per locatie'!$A$14:$C$21,3,FALSE)</f>
        <v>#DIV/0!</v>
      </c>
      <c r="N1978" s="259">
        <f>IF(L1978&gt;0,L1978*I1978/P1978,0)*VLOOKUP(B1978,'2-Kosten per locatie'!$A$14:$C$21,3,FALSE)</f>
        <v>0</v>
      </c>
      <c r="O1978" s="332">
        <f>IF(K1978="nio",0,IF(K1978&gt;0,VLOOKUP(G1978,'3-Productie normen'!A:L,VLOOKUP(K1978,'3-Productie normen'!$B$34:$C$41,2,FALSE),FALSE)))</f>
        <v>0</v>
      </c>
      <c r="P1978" s="332">
        <f t="shared" si="92"/>
        <v>0</v>
      </c>
      <c r="Q1978" s="333"/>
      <c r="S1978" s="334">
        <f t="shared" si="93"/>
        <v>6808</v>
      </c>
    </row>
    <row r="1979" spans="1:19" ht="14.1" customHeight="1">
      <c r="A1979" s="74">
        <v>1979</v>
      </c>
      <c r="B1979" s="300" t="s">
        <v>38</v>
      </c>
      <c r="C1979" s="300" t="s">
        <v>2086</v>
      </c>
      <c r="D1979" s="86" t="s">
        <v>473</v>
      </c>
      <c r="E1979" s="256" t="s">
        <v>2107</v>
      </c>
      <c r="F1979" s="86" t="s">
        <v>147</v>
      </c>
      <c r="G1979" s="86" t="s">
        <v>61</v>
      </c>
      <c r="H1979" s="86" t="s">
        <v>145</v>
      </c>
      <c r="I1979" s="249">
        <v>11.21</v>
      </c>
      <c r="J1979" s="331">
        <f t="shared" si="91"/>
        <v>400</v>
      </c>
      <c r="K1979" s="260">
        <v>200</v>
      </c>
      <c r="L1979" s="260">
        <v>200</v>
      </c>
      <c r="M1979" s="259" t="e">
        <f>IF(K1979="nio",0,IF(K1979&gt;0,K1979*I1979/O1979,0))*VLOOKUP(B1979,'2-Kosten per locatie'!$A$14:$C$21,3,FALSE)</f>
        <v>#DIV/0!</v>
      </c>
      <c r="N1979" s="259" t="e">
        <f>IF(L1979&gt;0,L1979*I1979/P1979,0)*VLOOKUP(B1979,'2-Kosten per locatie'!$A$14:$C$21,3,FALSE)</f>
        <v>#DIV/0!</v>
      </c>
      <c r="O1979" s="332">
        <f>IF(K1979="nio",0,IF(K1979&gt;0,VLOOKUP(G1979,'3-Productie normen'!A:L,VLOOKUP(K1979,'3-Productie normen'!$B$34:$C$41,2,FALSE),FALSE)))</f>
        <v>0</v>
      </c>
      <c r="P1979" s="332">
        <f t="shared" si="92"/>
        <v>0</v>
      </c>
      <c r="Q1979" s="333"/>
      <c r="S1979" s="334">
        <f t="shared" si="93"/>
        <v>4484</v>
      </c>
    </row>
    <row r="1980" spans="1:19" ht="14.1" customHeight="1">
      <c r="A1980" s="74">
        <v>1980</v>
      </c>
      <c r="B1980" s="300" t="s">
        <v>38</v>
      </c>
      <c r="C1980" s="300" t="s">
        <v>2086</v>
      </c>
      <c r="D1980" s="86" t="s">
        <v>473</v>
      </c>
      <c r="E1980" s="256" t="s">
        <v>2108</v>
      </c>
      <c r="F1980" s="86" t="s">
        <v>466</v>
      </c>
      <c r="G1980" s="86" t="s">
        <v>61</v>
      </c>
      <c r="H1980" s="86" t="s">
        <v>145</v>
      </c>
      <c r="I1980" s="249">
        <v>11.21</v>
      </c>
      <c r="J1980" s="331">
        <f t="shared" si="91"/>
        <v>400</v>
      </c>
      <c r="K1980" s="260">
        <v>200</v>
      </c>
      <c r="L1980" s="260">
        <v>200</v>
      </c>
      <c r="M1980" s="259" t="e">
        <f>IF(K1980="nio",0,IF(K1980&gt;0,K1980*I1980/O1980,0))*VLOOKUP(B1980,'2-Kosten per locatie'!$A$14:$C$21,3,FALSE)</f>
        <v>#DIV/0!</v>
      </c>
      <c r="N1980" s="259" t="e">
        <f>IF(L1980&gt;0,L1980*I1980/P1980,0)*VLOOKUP(B1980,'2-Kosten per locatie'!$A$14:$C$21,3,FALSE)</f>
        <v>#DIV/0!</v>
      </c>
      <c r="O1980" s="332">
        <f>IF(K1980="nio",0,IF(K1980&gt;0,VLOOKUP(G1980,'3-Productie normen'!A:L,VLOOKUP(K1980,'3-Productie normen'!$B$34:$C$41,2,FALSE),FALSE)))</f>
        <v>0</v>
      </c>
      <c r="P1980" s="332">
        <f t="shared" si="92"/>
        <v>0</v>
      </c>
      <c r="Q1980" s="333"/>
      <c r="S1980" s="334">
        <f t="shared" si="93"/>
        <v>4484</v>
      </c>
    </row>
    <row r="1981" spans="1:19" ht="14.1" customHeight="1">
      <c r="A1981" s="74">
        <v>1981</v>
      </c>
      <c r="B1981" s="300" t="s">
        <v>38</v>
      </c>
      <c r="C1981" s="300" t="s">
        <v>2086</v>
      </c>
      <c r="D1981" s="86" t="s">
        <v>473</v>
      </c>
      <c r="E1981" s="256" t="s">
        <v>2109</v>
      </c>
      <c r="F1981" s="86" t="s">
        <v>139</v>
      </c>
      <c r="G1981" s="86" t="s">
        <v>58</v>
      </c>
      <c r="H1981" s="70" t="s">
        <v>113</v>
      </c>
      <c r="I1981" s="249">
        <v>14.75</v>
      </c>
      <c r="J1981" s="331">
        <f t="shared" si="91"/>
        <v>200</v>
      </c>
      <c r="K1981" s="260">
        <v>200</v>
      </c>
      <c r="L1981" s="260"/>
      <c r="M1981" s="259" t="e">
        <f>IF(K1981="nio",0,IF(K1981&gt;0,K1981*I1981/O1981,0))*VLOOKUP(B1981,'2-Kosten per locatie'!$A$14:$C$21,3,FALSE)</f>
        <v>#DIV/0!</v>
      </c>
      <c r="N1981" s="259">
        <f>IF(L1981&gt;0,L1981*I1981/P1981,0)*VLOOKUP(B1981,'2-Kosten per locatie'!$A$14:$C$21,3,FALSE)</f>
        <v>0</v>
      </c>
      <c r="O1981" s="332">
        <f>IF(K1981="nio",0,IF(K1981&gt;0,VLOOKUP(G1981,'3-Productie normen'!A:L,VLOOKUP(K1981,'3-Productie normen'!$B$34:$C$41,2,FALSE),FALSE)))</f>
        <v>0</v>
      </c>
      <c r="P1981" s="332">
        <f t="shared" si="92"/>
        <v>0</v>
      </c>
      <c r="Q1981" s="333"/>
      <c r="S1981" s="334">
        <f t="shared" si="93"/>
        <v>2950</v>
      </c>
    </row>
    <row r="1982" spans="1:19" ht="14.1" customHeight="1">
      <c r="A1982" s="74">
        <v>1982</v>
      </c>
      <c r="B1982" s="300" t="s">
        <v>38</v>
      </c>
      <c r="C1982" s="300" t="s">
        <v>2086</v>
      </c>
      <c r="D1982" s="86" t="s">
        <v>473</v>
      </c>
      <c r="E1982" s="256" t="s">
        <v>2110</v>
      </c>
      <c r="F1982" s="86" t="s">
        <v>2111</v>
      </c>
      <c r="G1982" s="86" t="s">
        <v>74</v>
      </c>
      <c r="H1982" s="70" t="s">
        <v>113</v>
      </c>
      <c r="I1982" s="249">
        <v>3.09</v>
      </c>
      <c r="J1982" s="331">
        <f t="shared" si="91"/>
        <v>0</v>
      </c>
      <c r="K1982" s="260" t="s">
        <v>120</v>
      </c>
      <c r="L1982" s="260"/>
      <c r="M1982" s="259">
        <f>IF(K1982="nio",0,IF(K1982&gt;0,K1982*I1982/O1982,0))*VLOOKUP(B1982,'2-Kosten per locatie'!$A$14:$C$21,3,FALSE)</f>
        <v>0</v>
      </c>
      <c r="N1982" s="259">
        <f>IF(L1982&gt;0,L1982*I1982/P1982,0)*VLOOKUP(B1982,'2-Kosten per locatie'!$A$14:$C$21,3,FALSE)</f>
        <v>0</v>
      </c>
      <c r="O1982" s="332">
        <f>IF(K1982="nio",0,IF(K1982&gt;0,VLOOKUP(G1982,'3-Productie normen'!A:L,VLOOKUP(K1982,'3-Productie normen'!$B$34:$C$41,2,FALSE),FALSE)))</f>
        <v>0</v>
      </c>
      <c r="P1982" s="332">
        <f t="shared" si="92"/>
        <v>0</v>
      </c>
      <c r="Q1982" s="333"/>
      <c r="S1982" s="334">
        <f t="shared" si="93"/>
        <v>0</v>
      </c>
    </row>
    <row r="1983" spans="1:19" ht="14.1" customHeight="1">
      <c r="A1983" s="74">
        <v>1983</v>
      </c>
      <c r="B1983" s="300" t="s">
        <v>38</v>
      </c>
      <c r="C1983" s="300" t="s">
        <v>2086</v>
      </c>
      <c r="D1983" s="86" t="s">
        <v>473</v>
      </c>
      <c r="E1983" s="256" t="s">
        <v>2112</v>
      </c>
      <c r="F1983" s="86" t="s">
        <v>2113</v>
      </c>
      <c r="G1983" s="86" t="s">
        <v>74</v>
      </c>
      <c r="H1983" s="70" t="s">
        <v>113</v>
      </c>
      <c r="I1983" s="249">
        <v>1.98</v>
      </c>
      <c r="J1983" s="331">
        <f t="shared" si="91"/>
        <v>0</v>
      </c>
      <c r="K1983" s="260" t="s">
        <v>120</v>
      </c>
      <c r="L1983" s="260"/>
      <c r="M1983" s="259">
        <f>IF(K1983="nio",0,IF(K1983&gt;0,K1983*I1983/O1983,0))*VLOOKUP(B1983,'2-Kosten per locatie'!$A$14:$C$21,3,FALSE)</f>
        <v>0</v>
      </c>
      <c r="N1983" s="259">
        <f>IF(L1983&gt;0,L1983*I1983/P1983,0)*VLOOKUP(B1983,'2-Kosten per locatie'!$A$14:$C$21,3,FALSE)</f>
        <v>0</v>
      </c>
      <c r="O1983" s="332">
        <f>IF(K1983="nio",0,IF(K1983&gt;0,VLOOKUP(G1983,'3-Productie normen'!A:L,VLOOKUP(K1983,'3-Productie normen'!$B$34:$C$41,2,FALSE),FALSE)))</f>
        <v>0</v>
      </c>
      <c r="P1983" s="332">
        <f t="shared" si="92"/>
        <v>0</v>
      </c>
      <c r="Q1983" s="333"/>
      <c r="S1983" s="334">
        <f t="shared" si="93"/>
        <v>0</v>
      </c>
    </row>
    <row r="1984" spans="1:19" ht="14.1" customHeight="1">
      <c r="A1984" s="74">
        <v>1984</v>
      </c>
      <c r="B1984" s="300" t="s">
        <v>38</v>
      </c>
      <c r="C1984" s="300" t="s">
        <v>2086</v>
      </c>
      <c r="D1984" s="86" t="s">
        <v>473</v>
      </c>
      <c r="E1984" s="256" t="s">
        <v>2114</v>
      </c>
      <c r="F1984" s="86" t="s">
        <v>2113</v>
      </c>
      <c r="G1984" s="86" t="s">
        <v>74</v>
      </c>
      <c r="H1984" s="70" t="s">
        <v>113</v>
      </c>
      <c r="I1984" s="249">
        <v>1.65</v>
      </c>
      <c r="J1984" s="331">
        <f t="shared" si="91"/>
        <v>0</v>
      </c>
      <c r="K1984" s="260" t="s">
        <v>120</v>
      </c>
      <c r="L1984" s="260"/>
      <c r="M1984" s="259">
        <f>IF(K1984="nio",0,IF(K1984&gt;0,K1984*I1984/O1984,0))*VLOOKUP(B1984,'2-Kosten per locatie'!$A$14:$C$21,3,FALSE)</f>
        <v>0</v>
      </c>
      <c r="N1984" s="259">
        <f>IF(L1984&gt;0,L1984*I1984/P1984,0)*VLOOKUP(B1984,'2-Kosten per locatie'!$A$14:$C$21,3,FALSE)</f>
        <v>0</v>
      </c>
      <c r="O1984" s="332">
        <f>IF(K1984="nio",0,IF(K1984&gt;0,VLOOKUP(G1984,'3-Productie normen'!A:L,VLOOKUP(K1984,'3-Productie normen'!$B$34:$C$41,2,FALSE),FALSE)))</f>
        <v>0</v>
      </c>
      <c r="P1984" s="332">
        <f t="shared" si="92"/>
        <v>0</v>
      </c>
      <c r="Q1984" s="333"/>
      <c r="S1984" s="334">
        <f t="shared" si="93"/>
        <v>0</v>
      </c>
    </row>
    <row r="1985" spans="1:19" ht="14.1" customHeight="1">
      <c r="A1985" s="74">
        <v>1985</v>
      </c>
      <c r="B1985" s="300" t="s">
        <v>38</v>
      </c>
      <c r="C1985" s="300" t="s">
        <v>2086</v>
      </c>
      <c r="D1985" s="86" t="s">
        <v>473</v>
      </c>
      <c r="E1985" s="256" t="s">
        <v>2115</v>
      </c>
      <c r="F1985" s="86" t="s">
        <v>472</v>
      </c>
      <c r="G1985" s="86" t="s">
        <v>59</v>
      </c>
      <c r="H1985" s="70" t="s">
        <v>113</v>
      </c>
      <c r="I1985" s="249">
        <v>155.06</v>
      </c>
      <c r="J1985" s="331">
        <f t="shared" si="91"/>
        <v>200</v>
      </c>
      <c r="K1985" s="260">
        <v>200</v>
      </c>
      <c r="L1985" s="260"/>
      <c r="M1985" s="259" t="e">
        <f>IF(K1985="nio",0,IF(K1985&gt;0,K1985*I1985/O1985,0))*VLOOKUP(B1985,'2-Kosten per locatie'!$A$14:$C$21,3,FALSE)</f>
        <v>#DIV/0!</v>
      </c>
      <c r="N1985" s="259">
        <f>IF(L1985&gt;0,L1985*I1985/P1985,0)*VLOOKUP(B1985,'2-Kosten per locatie'!$A$14:$C$21,3,FALSE)</f>
        <v>0</v>
      </c>
      <c r="O1985" s="332">
        <f>IF(K1985="nio",0,IF(K1985&gt;0,VLOOKUP(G1985,'3-Productie normen'!A:L,VLOOKUP(K1985,'3-Productie normen'!$B$34:$C$41,2,FALSE),FALSE)))</f>
        <v>0</v>
      </c>
      <c r="P1985" s="332">
        <f t="shared" si="92"/>
        <v>0</v>
      </c>
      <c r="Q1985" s="333"/>
      <c r="S1985" s="334">
        <f t="shared" si="93"/>
        <v>31012</v>
      </c>
    </row>
    <row r="1986" spans="1:19" ht="14.1" customHeight="1">
      <c r="A1986" s="74">
        <v>1986</v>
      </c>
      <c r="B1986" s="300" t="s">
        <v>38</v>
      </c>
      <c r="C1986" s="300" t="s">
        <v>2086</v>
      </c>
      <c r="D1986" s="86" t="s">
        <v>473</v>
      </c>
      <c r="E1986" s="256" t="s">
        <v>2116</v>
      </c>
      <c r="F1986" s="86" t="s">
        <v>225</v>
      </c>
      <c r="G1986" s="86" t="s">
        <v>74</v>
      </c>
      <c r="H1986" s="70" t="s">
        <v>113</v>
      </c>
      <c r="I1986" s="249">
        <v>17.420000000000002</v>
      </c>
      <c r="J1986" s="331">
        <f t="shared" si="91"/>
        <v>0</v>
      </c>
      <c r="K1986" s="260" t="s">
        <v>120</v>
      </c>
      <c r="L1986" s="260"/>
      <c r="M1986" s="259">
        <f>IF(K1986="nio",0,IF(K1986&gt;0,K1986*I1986/O1986,0))*VLOOKUP(B1986,'2-Kosten per locatie'!$A$14:$C$21,3,FALSE)</f>
        <v>0</v>
      </c>
      <c r="N1986" s="259">
        <f>IF(L1986&gt;0,L1986*I1986/P1986,0)*VLOOKUP(B1986,'2-Kosten per locatie'!$A$14:$C$21,3,FALSE)</f>
        <v>0</v>
      </c>
      <c r="O1986" s="332">
        <f>IF(K1986="nio",0,IF(K1986&gt;0,VLOOKUP(G1986,'3-Productie normen'!A:L,VLOOKUP(K1986,'3-Productie normen'!$B$34:$C$41,2,FALSE),FALSE)))</f>
        <v>0</v>
      </c>
      <c r="P1986" s="332">
        <f t="shared" si="92"/>
        <v>0</v>
      </c>
      <c r="Q1986" s="333"/>
      <c r="S1986" s="334">
        <f t="shared" si="93"/>
        <v>0</v>
      </c>
    </row>
    <row r="1987" spans="1:19" ht="14.1" customHeight="1">
      <c r="A1987" s="74">
        <v>1987</v>
      </c>
      <c r="B1987" s="300" t="s">
        <v>38</v>
      </c>
      <c r="C1987" s="300" t="s">
        <v>2086</v>
      </c>
      <c r="D1987" s="86" t="s">
        <v>473</v>
      </c>
      <c r="E1987" s="256" t="s">
        <v>2117</v>
      </c>
      <c r="F1987" s="86" t="s">
        <v>158</v>
      </c>
      <c r="G1987" s="86" t="s">
        <v>63</v>
      </c>
      <c r="H1987" s="70" t="s">
        <v>113</v>
      </c>
      <c r="I1987" s="249">
        <v>3.66</v>
      </c>
      <c r="J1987" s="331">
        <f t="shared" si="91"/>
        <v>200</v>
      </c>
      <c r="K1987" s="260">
        <v>200</v>
      </c>
      <c r="L1987" s="260"/>
      <c r="M1987" s="259" t="e">
        <f>IF(K1987="nio",0,IF(K1987&gt;0,K1987*I1987/O1987,0))*VLOOKUP(B1987,'2-Kosten per locatie'!$A$14:$C$21,3,FALSE)</f>
        <v>#DIV/0!</v>
      </c>
      <c r="N1987" s="259">
        <f>IF(L1987&gt;0,L1987*I1987/P1987,0)*VLOOKUP(B1987,'2-Kosten per locatie'!$A$14:$C$21,3,FALSE)</f>
        <v>0</v>
      </c>
      <c r="O1987" s="332">
        <f>IF(K1987="nio",0,IF(K1987&gt;0,VLOOKUP(G1987,'3-Productie normen'!A:L,VLOOKUP(K1987,'3-Productie normen'!$B$34:$C$41,2,FALSE),FALSE)))</f>
        <v>0</v>
      </c>
      <c r="P1987" s="332">
        <f t="shared" si="92"/>
        <v>0</v>
      </c>
      <c r="Q1987" s="333"/>
      <c r="S1987" s="334">
        <f t="shared" si="93"/>
        <v>732</v>
      </c>
    </row>
    <row r="1988" spans="1:19" ht="14.1" customHeight="1">
      <c r="A1988" s="74">
        <v>1988</v>
      </c>
      <c r="B1988" s="300" t="s">
        <v>38</v>
      </c>
      <c r="C1988" s="300" t="s">
        <v>2086</v>
      </c>
      <c r="D1988" s="86" t="s">
        <v>473</v>
      </c>
      <c r="E1988" s="256" t="s">
        <v>2118</v>
      </c>
      <c r="F1988" s="86" t="s">
        <v>133</v>
      </c>
      <c r="G1988" s="86" t="s">
        <v>76</v>
      </c>
      <c r="H1988" s="70" t="s">
        <v>113</v>
      </c>
      <c r="I1988" s="249">
        <v>1.59</v>
      </c>
      <c r="J1988" s="331">
        <f t="shared" si="91"/>
        <v>0</v>
      </c>
      <c r="K1988" s="260" t="s">
        <v>120</v>
      </c>
      <c r="L1988" s="260"/>
      <c r="M1988" s="259">
        <f>IF(K1988="nio",0,IF(K1988&gt;0,K1988*I1988/O1988,0))*VLOOKUP(B1988,'2-Kosten per locatie'!$A$14:$C$21,3,FALSE)</f>
        <v>0</v>
      </c>
      <c r="N1988" s="259">
        <f>IF(L1988&gt;0,L1988*I1988/P1988,0)*VLOOKUP(B1988,'2-Kosten per locatie'!$A$14:$C$21,3,FALSE)</f>
        <v>0</v>
      </c>
      <c r="O1988" s="332">
        <f>IF(K1988="nio",0,IF(K1988&gt;0,VLOOKUP(G1988,'3-Productie normen'!A:L,VLOOKUP(K1988,'3-Productie normen'!$B$34:$C$41,2,FALSE),FALSE)))</f>
        <v>0</v>
      </c>
      <c r="P1988" s="332">
        <f t="shared" si="92"/>
        <v>0</v>
      </c>
      <c r="Q1988" s="333"/>
      <c r="S1988" s="334">
        <f t="shared" si="93"/>
        <v>0</v>
      </c>
    </row>
    <row r="1989" spans="1:19" ht="14.1" customHeight="1">
      <c r="A1989" s="74">
        <v>1989</v>
      </c>
      <c r="B1989" s="300" t="s">
        <v>38</v>
      </c>
      <c r="C1989" s="300" t="s">
        <v>2086</v>
      </c>
      <c r="D1989" s="86" t="s">
        <v>473</v>
      </c>
      <c r="E1989" s="256" t="s">
        <v>2119</v>
      </c>
      <c r="F1989" s="86" t="s">
        <v>2113</v>
      </c>
      <c r="G1989" s="86" t="s">
        <v>74</v>
      </c>
      <c r="H1989" s="70" t="s">
        <v>113</v>
      </c>
      <c r="I1989" s="249">
        <v>1.1599999999999999</v>
      </c>
      <c r="J1989" s="331">
        <f t="shared" si="91"/>
        <v>0</v>
      </c>
      <c r="K1989" s="260" t="s">
        <v>120</v>
      </c>
      <c r="L1989" s="260"/>
      <c r="M1989" s="259">
        <f>IF(K1989="nio",0,IF(K1989&gt;0,K1989*I1989/O1989,0))*VLOOKUP(B1989,'2-Kosten per locatie'!$A$14:$C$21,3,FALSE)</f>
        <v>0</v>
      </c>
      <c r="N1989" s="259">
        <f>IF(L1989&gt;0,L1989*I1989/P1989,0)*VLOOKUP(B1989,'2-Kosten per locatie'!$A$14:$C$21,3,FALSE)</f>
        <v>0</v>
      </c>
      <c r="O1989" s="332">
        <f>IF(K1989="nio",0,IF(K1989&gt;0,VLOOKUP(G1989,'3-Productie normen'!A:L,VLOOKUP(K1989,'3-Productie normen'!$B$34:$C$41,2,FALSE),FALSE)))</f>
        <v>0</v>
      </c>
      <c r="P1989" s="332">
        <f t="shared" si="92"/>
        <v>0</v>
      </c>
      <c r="Q1989" s="333"/>
      <c r="S1989" s="334">
        <f t="shared" si="93"/>
        <v>0</v>
      </c>
    </row>
    <row r="1990" spans="1:19" ht="14.1" customHeight="1">
      <c r="A1990" s="74">
        <v>1990</v>
      </c>
      <c r="B1990" s="300" t="s">
        <v>38</v>
      </c>
      <c r="C1990" s="300" t="s">
        <v>2086</v>
      </c>
      <c r="D1990" s="86" t="s">
        <v>473</v>
      </c>
      <c r="E1990" s="256" t="s">
        <v>2120</v>
      </c>
      <c r="F1990" s="86" t="s">
        <v>117</v>
      </c>
      <c r="G1990" s="86" t="s">
        <v>58</v>
      </c>
      <c r="H1990" s="70" t="s">
        <v>113</v>
      </c>
      <c r="I1990" s="249">
        <v>3.55</v>
      </c>
      <c r="J1990" s="331">
        <f t="shared" si="91"/>
        <v>200</v>
      </c>
      <c r="K1990" s="260">
        <v>200</v>
      </c>
      <c r="L1990" s="260"/>
      <c r="M1990" s="259" t="e">
        <f>IF(K1990="nio",0,IF(K1990&gt;0,K1990*I1990/O1990,0))*VLOOKUP(B1990,'2-Kosten per locatie'!$A$14:$C$21,3,FALSE)</f>
        <v>#DIV/0!</v>
      </c>
      <c r="N1990" s="259">
        <f>IF(L1990&gt;0,L1990*I1990/P1990,0)*VLOOKUP(B1990,'2-Kosten per locatie'!$A$14:$C$21,3,FALSE)</f>
        <v>0</v>
      </c>
      <c r="O1990" s="332">
        <f>IF(K1990="nio",0,IF(K1990&gt;0,VLOOKUP(G1990,'3-Productie normen'!A:L,VLOOKUP(K1990,'3-Productie normen'!$B$34:$C$41,2,FALSE),FALSE)))</f>
        <v>0</v>
      </c>
      <c r="P1990" s="332">
        <f t="shared" si="92"/>
        <v>0</v>
      </c>
      <c r="Q1990" s="333"/>
      <c r="S1990" s="334">
        <f t="shared" si="93"/>
        <v>710</v>
      </c>
    </row>
    <row r="1991" spans="1:19" ht="14.1" customHeight="1">
      <c r="A1991" s="74">
        <v>1991</v>
      </c>
      <c r="B1991" s="300" t="s">
        <v>38</v>
      </c>
      <c r="C1991" s="300" t="s">
        <v>2086</v>
      </c>
      <c r="D1991" s="86" t="s">
        <v>473</v>
      </c>
      <c r="E1991" s="256" t="s">
        <v>2121</v>
      </c>
      <c r="F1991" s="86" t="s">
        <v>194</v>
      </c>
      <c r="G1991" s="86" t="s">
        <v>65</v>
      </c>
      <c r="H1991" s="70" t="s">
        <v>113</v>
      </c>
      <c r="I1991" s="249">
        <v>54.08</v>
      </c>
      <c r="J1991" s="331">
        <f t="shared" si="91"/>
        <v>120</v>
      </c>
      <c r="K1991" s="260">
        <v>120</v>
      </c>
      <c r="L1991" s="260"/>
      <c r="M1991" s="259" t="e">
        <f>IF(K1991="nio",0,IF(K1991&gt;0,K1991*I1991/O1991,0))*VLOOKUP(B1991,'2-Kosten per locatie'!$A$14:$C$21,3,FALSE)</f>
        <v>#DIV/0!</v>
      </c>
      <c r="N1991" s="259">
        <f>IF(L1991&gt;0,L1991*I1991/P1991,0)*VLOOKUP(B1991,'2-Kosten per locatie'!$A$14:$C$21,3,FALSE)</f>
        <v>0</v>
      </c>
      <c r="O1991" s="332">
        <f>IF(K1991="nio",0,IF(K1991&gt;0,VLOOKUP(G1991,'3-Productie normen'!A:L,VLOOKUP(K1991,'3-Productie normen'!$B$34:$C$41,2,FALSE),FALSE)))</f>
        <v>0</v>
      </c>
      <c r="P1991" s="332">
        <f t="shared" si="92"/>
        <v>0</v>
      </c>
      <c r="Q1991" s="333"/>
      <c r="S1991" s="334">
        <f t="shared" si="93"/>
        <v>6489.5999999999995</v>
      </c>
    </row>
    <row r="1992" spans="1:19" ht="14.1" customHeight="1">
      <c r="A1992" s="74">
        <v>1992</v>
      </c>
      <c r="B1992" s="300" t="s">
        <v>38</v>
      </c>
      <c r="C1992" s="300" t="s">
        <v>2086</v>
      </c>
      <c r="D1992" s="86" t="s">
        <v>473</v>
      </c>
      <c r="E1992" s="256" t="s">
        <v>2122</v>
      </c>
      <c r="F1992" s="86" t="s">
        <v>194</v>
      </c>
      <c r="G1992" s="86" t="s">
        <v>65</v>
      </c>
      <c r="H1992" s="70" t="s">
        <v>113</v>
      </c>
      <c r="I1992" s="249">
        <v>54.39</v>
      </c>
      <c r="J1992" s="331">
        <f t="shared" si="91"/>
        <v>120</v>
      </c>
      <c r="K1992" s="260">
        <v>120</v>
      </c>
      <c r="L1992" s="260"/>
      <c r="M1992" s="259" t="e">
        <f>IF(K1992="nio",0,IF(K1992&gt;0,K1992*I1992/O1992,0))*VLOOKUP(B1992,'2-Kosten per locatie'!$A$14:$C$21,3,FALSE)</f>
        <v>#DIV/0!</v>
      </c>
      <c r="N1992" s="259">
        <f>IF(L1992&gt;0,L1992*I1992/P1992,0)*VLOOKUP(B1992,'2-Kosten per locatie'!$A$14:$C$21,3,FALSE)</f>
        <v>0</v>
      </c>
      <c r="O1992" s="332">
        <f>IF(K1992="nio",0,IF(K1992&gt;0,VLOOKUP(G1992,'3-Productie normen'!A:L,VLOOKUP(K1992,'3-Productie normen'!$B$34:$C$41,2,FALSE),FALSE)))</f>
        <v>0</v>
      </c>
      <c r="P1992" s="332">
        <f t="shared" si="92"/>
        <v>0</v>
      </c>
      <c r="Q1992" s="333"/>
      <c r="S1992" s="334">
        <f t="shared" si="93"/>
        <v>6526.8</v>
      </c>
    </row>
    <row r="1993" spans="1:19" ht="14.1" customHeight="1">
      <c r="A1993" s="74">
        <v>1993</v>
      </c>
      <c r="B1993" s="300" t="s">
        <v>38</v>
      </c>
      <c r="C1993" s="300" t="s">
        <v>2086</v>
      </c>
      <c r="D1993" s="86" t="s">
        <v>473</v>
      </c>
      <c r="E1993" s="256" t="s">
        <v>2123</v>
      </c>
      <c r="F1993" s="86" t="s">
        <v>194</v>
      </c>
      <c r="G1993" s="86" t="s">
        <v>65</v>
      </c>
      <c r="H1993" s="70" t="s">
        <v>113</v>
      </c>
      <c r="I1993" s="249">
        <v>54.36</v>
      </c>
      <c r="J1993" s="331">
        <f t="shared" si="91"/>
        <v>120</v>
      </c>
      <c r="K1993" s="260">
        <v>120</v>
      </c>
      <c r="L1993" s="260"/>
      <c r="M1993" s="259" t="e">
        <f>IF(K1993="nio",0,IF(K1993&gt;0,K1993*I1993/O1993,0))*VLOOKUP(B1993,'2-Kosten per locatie'!$A$14:$C$21,3,FALSE)</f>
        <v>#DIV/0!</v>
      </c>
      <c r="N1993" s="259">
        <f>IF(L1993&gt;0,L1993*I1993/P1993,0)*VLOOKUP(B1993,'2-Kosten per locatie'!$A$14:$C$21,3,FALSE)</f>
        <v>0</v>
      </c>
      <c r="O1993" s="332">
        <f>IF(K1993="nio",0,IF(K1993&gt;0,VLOOKUP(G1993,'3-Productie normen'!A:L,VLOOKUP(K1993,'3-Productie normen'!$B$34:$C$41,2,FALSE),FALSE)))</f>
        <v>0</v>
      </c>
      <c r="P1993" s="332">
        <f t="shared" si="92"/>
        <v>0</v>
      </c>
      <c r="Q1993" s="333"/>
      <c r="S1993" s="334">
        <f t="shared" si="93"/>
        <v>6523.2</v>
      </c>
    </row>
    <row r="1994" spans="1:19" ht="14.1" customHeight="1">
      <c r="A1994" s="74">
        <v>1994</v>
      </c>
      <c r="B1994" s="300" t="s">
        <v>38</v>
      </c>
      <c r="C1994" s="300" t="s">
        <v>2086</v>
      </c>
      <c r="D1994" s="86" t="s">
        <v>473</v>
      </c>
      <c r="E1994" s="256" t="s">
        <v>2124</v>
      </c>
      <c r="F1994" s="86" t="s">
        <v>279</v>
      </c>
      <c r="G1994" s="86" t="s">
        <v>64</v>
      </c>
      <c r="H1994" s="70" t="s">
        <v>113</v>
      </c>
      <c r="I1994" s="249">
        <v>40.24</v>
      </c>
      <c r="J1994" s="331">
        <f t="shared" ref="J1994:J2057" si="94">SUM(K1994:L1994)</f>
        <v>120</v>
      </c>
      <c r="K1994" s="260">
        <v>120</v>
      </c>
      <c r="L1994" s="260"/>
      <c r="M1994" s="259" t="e">
        <f>IF(K1994="nio",0,IF(K1994&gt;0,K1994*I1994/O1994,0))*VLOOKUP(B1994,'2-Kosten per locatie'!$A$14:$C$21,3,FALSE)</f>
        <v>#DIV/0!</v>
      </c>
      <c r="N1994" s="259">
        <f>IF(L1994&gt;0,L1994*I1994/P1994,0)*VLOOKUP(B1994,'2-Kosten per locatie'!$A$14:$C$21,3,FALSE)</f>
        <v>0</v>
      </c>
      <c r="O1994" s="332">
        <f>IF(K1994="nio",0,IF(K1994&gt;0,VLOOKUP(G1994,'3-Productie normen'!A:L,VLOOKUP(K1994,'3-Productie normen'!$B$34:$C$41,2,FALSE),FALSE)))</f>
        <v>0</v>
      </c>
      <c r="P1994" s="332">
        <f t="shared" ref="P1994:P2057" si="95">IF(L1994&gt;0,O1994*$P$8,0)</f>
        <v>0</v>
      </c>
      <c r="Q1994" s="333"/>
      <c r="S1994" s="334">
        <f t="shared" si="93"/>
        <v>4828.8</v>
      </c>
    </row>
    <row r="1995" spans="1:19" ht="14.1" customHeight="1">
      <c r="A1995" s="74">
        <v>1995</v>
      </c>
      <c r="B1995" s="300" t="s">
        <v>38</v>
      </c>
      <c r="C1995" s="300" t="s">
        <v>2086</v>
      </c>
      <c r="D1995" s="86" t="s">
        <v>473</v>
      </c>
      <c r="E1995" s="256" t="s">
        <v>2125</v>
      </c>
      <c r="F1995" s="86" t="s">
        <v>279</v>
      </c>
      <c r="G1995" s="86" t="s">
        <v>64</v>
      </c>
      <c r="H1995" s="70" t="s">
        <v>113</v>
      </c>
      <c r="I1995" s="249">
        <v>40.520000000000003</v>
      </c>
      <c r="J1995" s="331">
        <f t="shared" si="94"/>
        <v>120</v>
      </c>
      <c r="K1995" s="260">
        <v>120</v>
      </c>
      <c r="L1995" s="260"/>
      <c r="M1995" s="259" t="e">
        <f>IF(K1995="nio",0,IF(K1995&gt;0,K1995*I1995/O1995,0))*VLOOKUP(B1995,'2-Kosten per locatie'!$A$14:$C$21,3,FALSE)</f>
        <v>#DIV/0!</v>
      </c>
      <c r="N1995" s="259">
        <f>IF(L1995&gt;0,L1995*I1995/P1995,0)*VLOOKUP(B1995,'2-Kosten per locatie'!$A$14:$C$21,3,FALSE)</f>
        <v>0</v>
      </c>
      <c r="O1995" s="332">
        <f>IF(K1995="nio",0,IF(K1995&gt;0,VLOOKUP(G1995,'3-Productie normen'!A:L,VLOOKUP(K1995,'3-Productie normen'!$B$34:$C$41,2,FALSE),FALSE)))</f>
        <v>0</v>
      </c>
      <c r="P1995" s="332">
        <f t="shared" si="95"/>
        <v>0</v>
      </c>
      <c r="Q1995" s="333"/>
      <c r="S1995" s="334">
        <f t="shared" si="93"/>
        <v>4862.4000000000005</v>
      </c>
    </row>
    <row r="1996" spans="1:19" ht="14.1" customHeight="1">
      <c r="A1996" s="74">
        <v>1996</v>
      </c>
      <c r="B1996" s="300" t="s">
        <v>38</v>
      </c>
      <c r="C1996" s="300" t="s">
        <v>2086</v>
      </c>
      <c r="D1996" s="86" t="s">
        <v>473</v>
      </c>
      <c r="E1996" s="256" t="s">
        <v>2126</v>
      </c>
      <c r="F1996" s="86" t="s">
        <v>2127</v>
      </c>
      <c r="G1996" s="86" t="s">
        <v>67</v>
      </c>
      <c r="H1996" s="86" t="s">
        <v>173</v>
      </c>
      <c r="I1996" s="249">
        <v>16.91</v>
      </c>
      <c r="J1996" s="331">
        <f t="shared" si="94"/>
        <v>120</v>
      </c>
      <c r="K1996" s="260">
        <v>120</v>
      </c>
      <c r="L1996" s="260"/>
      <c r="M1996" s="259" t="e">
        <f>IF(K1996="nio",0,IF(K1996&gt;0,K1996*I1996/O1996,0))*VLOOKUP(B1996,'2-Kosten per locatie'!$A$14:$C$21,3,FALSE)</f>
        <v>#DIV/0!</v>
      </c>
      <c r="N1996" s="259">
        <f>IF(L1996&gt;0,L1996*I1996/P1996,0)*VLOOKUP(B1996,'2-Kosten per locatie'!$A$14:$C$21,3,FALSE)</f>
        <v>0</v>
      </c>
      <c r="O1996" s="332">
        <f>IF(K1996="nio",0,IF(K1996&gt;0,VLOOKUP(G1996,'3-Productie normen'!A:L,VLOOKUP(K1996,'3-Productie normen'!$B$34:$C$41,2,FALSE),FALSE)))</f>
        <v>0</v>
      </c>
      <c r="P1996" s="332">
        <f t="shared" si="95"/>
        <v>0</v>
      </c>
      <c r="Q1996" s="333"/>
      <c r="S1996" s="334">
        <f t="shared" si="93"/>
        <v>2029.2</v>
      </c>
    </row>
    <row r="1997" spans="1:19" ht="14.1" customHeight="1">
      <c r="A1997" s="74">
        <v>1997</v>
      </c>
      <c r="B1997" s="300" t="s">
        <v>38</v>
      </c>
      <c r="C1997" s="300" t="s">
        <v>2086</v>
      </c>
      <c r="D1997" s="86" t="s">
        <v>473</v>
      </c>
      <c r="E1997" s="256" t="s">
        <v>2128</v>
      </c>
      <c r="F1997" s="86" t="s">
        <v>269</v>
      </c>
      <c r="G1997" s="86" t="s">
        <v>67</v>
      </c>
      <c r="H1997" s="70" t="s">
        <v>113</v>
      </c>
      <c r="I1997" s="249">
        <v>28.66</v>
      </c>
      <c r="J1997" s="331">
        <f t="shared" si="94"/>
        <v>120</v>
      </c>
      <c r="K1997" s="260">
        <v>120</v>
      </c>
      <c r="L1997" s="260"/>
      <c r="M1997" s="259" t="e">
        <f>IF(K1997="nio",0,IF(K1997&gt;0,K1997*I1997/O1997,0))*VLOOKUP(B1997,'2-Kosten per locatie'!$A$14:$C$21,3,FALSE)</f>
        <v>#DIV/0!</v>
      </c>
      <c r="N1997" s="259">
        <f>IF(L1997&gt;0,L1997*I1997/P1997,0)*VLOOKUP(B1997,'2-Kosten per locatie'!$A$14:$C$21,3,FALSE)</f>
        <v>0</v>
      </c>
      <c r="O1997" s="332">
        <f>IF(K1997="nio",0,IF(K1997&gt;0,VLOOKUP(G1997,'3-Productie normen'!A:L,VLOOKUP(K1997,'3-Productie normen'!$B$34:$C$41,2,FALSE),FALSE)))</f>
        <v>0</v>
      </c>
      <c r="P1997" s="332">
        <f t="shared" si="95"/>
        <v>0</v>
      </c>
      <c r="Q1997" s="333"/>
      <c r="S1997" s="334">
        <f t="shared" si="93"/>
        <v>3439.2</v>
      </c>
    </row>
    <row r="1998" spans="1:19" ht="14.1" customHeight="1">
      <c r="A1998" s="74">
        <v>1998</v>
      </c>
      <c r="B1998" s="300" t="s">
        <v>38</v>
      </c>
      <c r="C1998" s="300" t="s">
        <v>2086</v>
      </c>
      <c r="D1998" s="86" t="s">
        <v>473</v>
      </c>
      <c r="E1998" s="256" t="s">
        <v>2129</v>
      </c>
      <c r="F1998" s="86" t="s">
        <v>2127</v>
      </c>
      <c r="G1998" s="86" t="s">
        <v>67</v>
      </c>
      <c r="H1998" s="86" t="s">
        <v>173</v>
      </c>
      <c r="I1998" s="249">
        <v>63.98</v>
      </c>
      <c r="J1998" s="331">
        <f t="shared" si="94"/>
        <v>120</v>
      </c>
      <c r="K1998" s="260">
        <v>120</v>
      </c>
      <c r="L1998" s="260"/>
      <c r="M1998" s="259" t="e">
        <f>IF(K1998="nio",0,IF(K1998&gt;0,K1998*I1998/O1998,0))*VLOOKUP(B1998,'2-Kosten per locatie'!$A$14:$C$21,3,FALSE)</f>
        <v>#DIV/0!</v>
      </c>
      <c r="N1998" s="259">
        <f>IF(L1998&gt;0,L1998*I1998/P1998,0)*VLOOKUP(B1998,'2-Kosten per locatie'!$A$14:$C$21,3,FALSE)</f>
        <v>0</v>
      </c>
      <c r="O1998" s="332">
        <f>IF(K1998="nio",0,IF(K1998&gt;0,VLOOKUP(G1998,'3-Productie normen'!A:L,VLOOKUP(K1998,'3-Productie normen'!$B$34:$C$41,2,FALSE),FALSE)))</f>
        <v>0</v>
      </c>
      <c r="P1998" s="332">
        <f t="shared" si="95"/>
        <v>0</v>
      </c>
      <c r="Q1998" s="333"/>
      <c r="S1998" s="334">
        <f t="shared" si="93"/>
        <v>7677.5999999999995</v>
      </c>
    </row>
    <row r="1999" spans="1:19" ht="14.1" customHeight="1">
      <c r="A1999" s="74">
        <v>1999</v>
      </c>
      <c r="B1999" s="300" t="s">
        <v>38</v>
      </c>
      <c r="C1999" s="300" t="s">
        <v>2086</v>
      </c>
      <c r="D1999" s="86" t="s">
        <v>473</v>
      </c>
      <c r="E1999" s="256" t="s">
        <v>2130</v>
      </c>
      <c r="F1999" s="86" t="s">
        <v>2131</v>
      </c>
      <c r="G1999" s="86" t="s">
        <v>67</v>
      </c>
      <c r="H1999" s="70" t="s">
        <v>113</v>
      </c>
      <c r="I1999" s="249">
        <v>11.07</v>
      </c>
      <c r="J1999" s="331">
        <f t="shared" si="94"/>
        <v>120</v>
      </c>
      <c r="K1999" s="260">
        <v>120</v>
      </c>
      <c r="L1999" s="260"/>
      <c r="M1999" s="259" t="e">
        <f>IF(K1999="nio",0,IF(K1999&gt;0,K1999*I1999/O1999,0))*VLOOKUP(B1999,'2-Kosten per locatie'!$A$14:$C$21,3,FALSE)</f>
        <v>#DIV/0!</v>
      </c>
      <c r="N1999" s="259">
        <f>IF(L1999&gt;0,L1999*I1999/P1999,0)*VLOOKUP(B1999,'2-Kosten per locatie'!$A$14:$C$21,3,FALSE)</f>
        <v>0</v>
      </c>
      <c r="O1999" s="332">
        <f>IF(K1999="nio",0,IF(K1999&gt;0,VLOOKUP(G1999,'3-Productie normen'!A:L,VLOOKUP(K1999,'3-Productie normen'!$B$34:$C$41,2,FALSE),FALSE)))</f>
        <v>0</v>
      </c>
      <c r="P1999" s="332">
        <f t="shared" si="95"/>
        <v>0</v>
      </c>
      <c r="Q1999" s="333"/>
      <c r="S1999" s="334">
        <f t="shared" si="93"/>
        <v>1328.4</v>
      </c>
    </row>
    <row r="2000" spans="1:19" ht="14.1" customHeight="1">
      <c r="A2000" s="74">
        <v>2000</v>
      </c>
      <c r="B2000" s="300" t="s">
        <v>38</v>
      </c>
      <c r="C2000" s="300" t="s">
        <v>2086</v>
      </c>
      <c r="D2000" s="86" t="s">
        <v>473</v>
      </c>
      <c r="E2000" s="256" t="s">
        <v>2132</v>
      </c>
      <c r="F2000" s="86" t="s">
        <v>149</v>
      </c>
      <c r="G2000" s="86" t="s">
        <v>61</v>
      </c>
      <c r="H2000" s="86" t="s">
        <v>145</v>
      </c>
      <c r="I2000" s="249">
        <v>3.47</v>
      </c>
      <c r="J2000" s="331">
        <f t="shared" si="94"/>
        <v>400</v>
      </c>
      <c r="K2000" s="260">
        <v>200</v>
      </c>
      <c r="L2000" s="260">
        <v>200</v>
      </c>
      <c r="M2000" s="259" t="e">
        <f>IF(K2000="nio",0,IF(K2000&gt;0,K2000*I2000/O2000,0))*VLOOKUP(B2000,'2-Kosten per locatie'!$A$14:$C$21,3,FALSE)</f>
        <v>#DIV/0!</v>
      </c>
      <c r="N2000" s="259" t="e">
        <f>IF(L2000&gt;0,L2000*I2000/P2000,0)*VLOOKUP(B2000,'2-Kosten per locatie'!$A$14:$C$21,3,FALSE)</f>
        <v>#DIV/0!</v>
      </c>
      <c r="O2000" s="332">
        <f>IF(K2000="nio",0,IF(K2000&gt;0,VLOOKUP(G2000,'3-Productie normen'!A:L,VLOOKUP(K2000,'3-Productie normen'!$B$34:$C$41,2,FALSE),FALSE)))</f>
        <v>0</v>
      </c>
      <c r="P2000" s="332">
        <f t="shared" si="95"/>
        <v>0</v>
      </c>
      <c r="Q2000" s="333"/>
      <c r="S2000" s="334">
        <f t="shared" si="93"/>
        <v>1388</v>
      </c>
    </row>
    <row r="2001" spans="1:19" ht="14.1" customHeight="1">
      <c r="A2001" s="74">
        <v>2001</v>
      </c>
      <c r="B2001" s="300" t="s">
        <v>38</v>
      </c>
      <c r="C2001" s="300" t="s">
        <v>2086</v>
      </c>
      <c r="D2001" s="86" t="s">
        <v>473</v>
      </c>
      <c r="E2001" s="256" t="s">
        <v>2133</v>
      </c>
      <c r="F2001" s="86" t="s">
        <v>147</v>
      </c>
      <c r="G2001" s="86" t="s">
        <v>61</v>
      </c>
      <c r="H2001" s="86" t="s">
        <v>145</v>
      </c>
      <c r="I2001" s="249">
        <v>11.1</v>
      </c>
      <c r="J2001" s="331">
        <f t="shared" si="94"/>
        <v>400</v>
      </c>
      <c r="K2001" s="260">
        <v>200</v>
      </c>
      <c r="L2001" s="260">
        <v>200</v>
      </c>
      <c r="M2001" s="259" t="e">
        <f>IF(K2001="nio",0,IF(K2001&gt;0,K2001*I2001/O2001,0))*VLOOKUP(B2001,'2-Kosten per locatie'!$A$14:$C$21,3,FALSE)</f>
        <v>#DIV/0!</v>
      </c>
      <c r="N2001" s="259" t="e">
        <f>IF(L2001&gt;0,L2001*I2001/P2001,0)*VLOOKUP(B2001,'2-Kosten per locatie'!$A$14:$C$21,3,FALSE)</f>
        <v>#DIV/0!</v>
      </c>
      <c r="O2001" s="332">
        <f>IF(K2001="nio",0,IF(K2001&gt;0,VLOOKUP(G2001,'3-Productie normen'!A:L,VLOOKUP(K2001,'3-Productie normen'!$B$34:$C$41,2,FALSE),FALSE)))</f>
        <v>0</v>
      </c>
      <c r="P2001" s="332">
        <f t="shared" si="95"/>
        <v>0</v>
      </c>
      <c r="Q2001" s="333"/>
      <c r="S2001" s="334">
        <f t="shared" si="93"/>
        <v>4440</v>
      </c>
    </row>
    <row r="2002" spans="1:19" ht="14.1" customHeight="1">
      <c r="A2002" s="74">
        <v>2002</v>
      </c>
      <c r="B2002" s="300" t="s">
        <v>38</v>
      </c>
      <c r="C2002" s="300" t="s">
        <v>2086</v>
      </c>
      <c r="D2002" s="86" t="s">
        <v>473</v>
      </c>
      <c r="E2002" s="256" t="s">
        <v>2134</v>
      </c>
      <c r="F2002" s="86" t="s">
        <v>466</v>
      </c>
      <c r="G2002" s="86" t="s">
        <v>61</v>
      </c>
      <c r="H2002" s="86" t="s">
        <v>145</v>
      </c>
      <c r="I2002" s="249">
        <v>11.1</v>
      </c>
      <c r="J2002" s="331">
        <f t="shared" si="94"/>
        <v>400</v>
      </c>
      <c r="K2002" s="260">
        <v>200</v>
      </c>
      <c r="L2002" s="260">
        <v>200</v>
      </c>
      <c r="M2002" s="259" t="e">
        <f>IF(K2002="nio",0,IF(K2002&gt;0,K2002*I2002/O2002,0))*VLOOKUP(B2002,'2-Kosten per locatie'!$A$14:$C$21,3,FALSE)</f>
        <v>#DIV/0!</v>
      </c>
      <c r="N2002" s="259" t="e">
        <f>IF(L2002&gt;0,L2002*I2002/P2002,0)*VLOOKUP(B2002,'2-Kosten per locatie'!$A$14:$C$21,3,FALSE)</f>
        <v>#DIV/0!</v>
      </c>
      <c r="O2002" s="332">
        <f>IF(K2002="nio",0,IF(K2002&gt;0,VLOOKUP(G2002,'3-Productie normen'!A:L,VLOOKUP(K2002,'3-Productie normen'!$B$34:$C$41,2,FALSE),FALSE)))</f>
        <v>0</v>
      </c>
      <c r="P2002" s="332">
        <f t="shared" si="95"/>
        <v>0</v>
      </c>
      <c r="Q2002" s="333"/>
      <c r="S2002" s="334">
        <f t="shared" si="93"/>
        <v>4440</v>
      </c>
    </row>
    <row r="2003" spans="1:19" ht="14.1" customHeight="1">
      <c r="A2003" s="74">
        <v>2003</v>
      </c>
      <c r="B2003" s="300" t="s">
        <v>38</v>
      </c>
      <c r="C2003" s="300" t="s">
        <v>2086</v>
      </c>
      <c r="D2003" s="86" t="s">
        <v>473</v>
      </c>
      <c r="E2003" s="256" t="s">
        <v>2135</v>
      </c>
      <c r="F2003" s="86" t="s">
        <v>133</v>
      </c>
      <c r="G2003" s="86" t="s">
        <v>76</v>
      </c>
      <c r="H2003" s="70" t="s">
        <v>113</v>
      </c>
      <c r="I2003" s="249">
        <v>1.39</v>
      </c>
      <c r="J2003" s="331">
        <f t="shared" si="94"/>
        <v>0</v>
      </c>
      <c r="K2003" s="260" t="s">
        <v>120</v>
      </c>
      <c r="L2003" s="260"/>
      <c r="M2003" s="259">
        <f>IF(K2003="nio",0,IF(K2003&gt;0,K2003*I2003/O2003,0))*VLOOKUP(B2003,'2-Kosten per locatie'!$A$14:$C$21,3,FALSE)</f>
        <v>0</v>
      </c>
      <c r="N2003" s="259">
        <f>IF(L2003&gt;0,L2003*I2003/P2003,0)*VLOOKUP(B2003,'2-Kosten per locatie'!$A$14:$C$21,3,FALSE)</f>
        <v>0</v>
      </c>
      <c r="O2003" s="332">
        <f>IF(K2003="nio",0,IF(K2003&gt;0,VLOOKUP(G2003,'3-Productie normen'!A:L,VLOOKUP(K2003,'3-Productie normen'!$B$34:$C$41,2,FALSE),FALSE)))</f>
        <v>0</v>
      </c>
      <c r="P2003" s="332">
        <f t="shared" si="95"/>
        <v>0</v>
      </c>
      <c r="Q2003" s="333"/>
      <c r="S2003" s="334">
        <f t="shared" si="93"/>
        <v>0</v>
      </c>
    </row>
    <row r="2004" spans="1:19" ht="14.1" customHeight="1">
      <c r="A2004" s="74">
        <v>2004</v>
      </c>
      <c r="B2004" s="300" t="s">
        <v>38</v>
      </c>
      <c r="C2004" s="300" t="s">
        <v>2086</v>
      </c>
      <c r="D2004" s="86" t="s">
        <v>473</v>
      </c>
      <c r="E2004" s="256" t="s">
        <v>2136</v>
      </c>
      <c r="F2004" s="86" t="s">
        <v>470</v>
      </c>
      <c r="G2004" s="86" t="s">
        <v>59</v>
      </c>
      <c r="H2004" s="70" t="s">
        <v>113</v>
      </c>
      <c r="I2004" s="249">
        <v>14.55</v>
      </c>
      <c r="J2004" s="331">
        <f t="shared" si="94"/>
        <v>200</v>
      </c>
      <c r="K2004" s="260">
        <v>200</v>
      </c>
      <c r="L2004" s="260"/>
      <c r="M2004" s="259" t="e">
        <f>IF(K2004="nio",0,IF(K2004&gt;0,K2004*I2004/O2004,0))*VLOOKUP(B2004,'2-Kosten per locatie'!$A$14:$C$21,3,FALSE)</f>
        <v>#DIV/0!</v>
      </c>
      <c r="N2004" s="259">
        <f>IF(L2004&gt;0,L2004*I2004/P2004,0)*VLOOKUP(B2004,'2-Kosten per locatie'!$A$14:$C$21,3,FALSE)</f>
        <v>0</v>
      </c>
      <c r="O2004" s="332">
        <f>IF(K2004="nio",0,IF(K2004&gt;0,VLOOKUP(G2004,'3-Productie normen'!A:L,VLOOKUP(K2004,'3-Productie normen'!$B$34:$C$41,2,FALSE),FALSE)))</f>
        <v>0</v>
      </c>
      <c r="P2004" s="332">
        <f t="shared" si="95"/>
        <v>0</v>
      </c>
      <c r="Q2004" s="333"/>
      <c r="S2004" s="334">
        <f t="shared" si="93"/>
        <v>2910</v>
      </c>
    </row>
    <row r="2005" spans="1:19" ht="14.1" customHeight="1">
      <c r="A2005" s="74">
        <v>2005</v>
      </c>
      <c r="B2005" s="300" t="s">
        <v>38</v>
      </c>
      <c r="C2005" s="300" t="s">
        <v>2086</v>
      </c>
      <c r="D2005" s="86" t="s">
        <v>473</v>
      </c>
      <c r="E2005" s="256" t="s">
        <v>2137</v>
      </c>
      <c r="F2005" s="86" t="s">
        <v>2113</v>
      </c>
      <c r="G2005" s="86" t="s">
        <v>74</v>
      </c>
      <c r="H2005" s="70" t="s">
        <v>113</v>
      </c>
      <c r="I2005" s="249">
        <v>1.4</v>
      </c>
      <c r="J2005" s="331">
        <f t="shared" si="94"/>
        <v>0</v>
      </c>
      <c r="K2005" s="260" t="s">
        <v>120</v>
      </c>
      <c r="L2005" s="260"/>
      <c r="M2005" s="259">
        <f>IF(K2005="nio",0,IF(K2005&gt;0,K2005*I2005/O2005,0))*VLOOKUP(B2005,'2-Kosten per locatie'!$A$14:$C$21,3,FALSE)</f>
        <v>0</v>
      </c>
      <c r="N2005" s="259">
        <f>IF(L2005&gt;0,L2005*I2005/P2005,0)*VLOOKUP(B2005,'2-Kosten per locatie'!$A$14:$C$21,3,FALSE)</f>
        <v>0</v>
      </c>
      <c r="O2005" s="332">
        <f>IF(K2005="nio",0,IF(K2005&gt;0,VLOOKUP(G2005,'3-Productie normen'!A:L,VLOOKUP(K2005,'3-Productie normen'!$B$34:$C$41,2,FALSE),FALSE)))</f>
        <v>0</v>
      </c>
      <c r="P2005" s="332">
        <f t="shared" si="95"/>
        <v>0</v>
      </c>
      <c r="Q2005" s="333"/>
      <c r="S2005" s="334">
        <f t="shared" si="93"/>
        <v>0</v>
      </c>
    </row>
    <row r="2006" spans="1:19" ht="14.1" customHeight="1">
      <c r="A2006" s="74">
        <v>2006</v>
      </c>
      <c r="B2006" s="300" t="s">
        <v>38</v>
      </c>
      <c r="C2006" s="300" t="s">
        <v>2086</v>
      </c>
      <c r="D2006" s="86" t="s">
        <v>473</v>
      </c>
      <c r="E2006" s="256" t="s">
        <v>2138</v>
      </c>
      <c r="F2006" s="86" t="s">
        <v>472</v>
      </c>
      <c r="G2006" s="86" t="s">
        <v>59</v>
      </c>
      <c r="H2006" s="70" t="s">
        <v>113</v>
      </c>
      <c r="I2006" s="249">
        <v>155.96</v>
      </c>
      <c r="J2006" s="331">
        <f t="shared" si="94"/>
        <v>200</v>
      </c>
      <c r="K2006" s="260">
        <v>200</v>
      </c>
      <c r="L2006" s="260"/>
      <c r="M2006" s="259" t="e">
        <f>IF(K2006="nio",0,IF(K2006&gt;0,K2006*I2006/O2006,0))*VLOOKUP(B2006,'2-Kosten per locatie'!$A$14:$C$21,3,FALSE)</f>
        <v>#DIV/0!</v>
      </c>
      <c r="N2006" s="259">
        <f>IF(L2006&gt;0,L2006*I2006/P2006,0)*VLOOKUP(B2006,'2-Kosten per locatie'!$A$14:$C$21,3,FALSE)</f>
        <v>0</v>
      </c>
      <c r="O2006" s="332">
        <f>IF(K2006="nio",0,IF(K2006&gt;0,VLOOKUP(G2006,'3-Productie normen'!A:L,VLOOKUP(K2006,'3-Productie normen'!$B$34:$C$41,2,FALSE),FALSE)))</f>
        <v>0</v>
      </c>
      <c r="P2006" s="332">
        <f t="shared" si="95"/>
        <v>0</v>
      </c>
      <c r="Q2006" s="333"/>
      <c r="S2006" s="334">
        <f t="shared" si="93"/>
        <v>31192</v>
      </c>
    </row>
    <row r="2007" spans="1:19" ht="14.1" customHeight="1">
      <c r="A2007" s="74">
        <v>2007</v>
      </c>
      <c r="B2007" s="300" t="s">
        <v>38</v>
      </c>
      <c r="C2007" s="300" t="s">
        <v>2086</v>
      </c>
      <c r="D2007" s="86" t="s">
        <v>473</v>
      </c>
      <c r="E2007" s="256" t="s">
        <v>2139</v>
      </c>
      <c r="F2007" s="86" t="s">
        <v>135</v>
      </c>
      <c r="G2007" s="86" t="s">
        <v>70</v>
      </c>
      <c r="H2007" s="70" t="s">
        <v>113</v>
      </c>
      <c r="I2007" s="249">
        <v>14.82</v>
      </c>
      <c r="J2007" s="331">
        <f t="shared" si="94"/>
        <v>120</v>
      </c>
      <c r="K2007" s="260">
        <v>120</v>
      </c>
      <c r="L2007" s="260"/>
      <c r="M2007" s="259" t="e">
        <f>IF(K2007="nio",0,IF(K2007&gt;0,K2007*I2007/O2007,0))*VLOOKUP(B2007,'2-Kosten per locatie'!$A$14:$C$21,3,FALSE)</f>
        <v>#DIV/0!</v>
      </c>
      <c r="N2007" s="259">
        <f>IF(L2007&gt;0,L2007*I2007/P2007,0)*VLOOKUP(B2007,'2-Kosten per locatie'!$A$14:$C$21,3,FALSE)</f>
        <v>0</v>
      </c>
      <c r="O2007" s="332">
        <f>IF(K2007="nio",0,IF(K2007&gt;0,VLOOKUP(G2007,'3-Productie normen'!A:L,VLOOKUP(K2007,'3-Productie normen'!$B$34:$C$41,2,FALSE),FALSE)))</f>
        <v>0</v>
      </c>
      <c r="P2007" s="332">
        <f t="shared" si="95"/>
        <v>0</v>
      </c>
      <c r="Q2007" s="333"/>
      <c r="S2007" s="334">
        <f t="shared" si="93"/>
        <v>1778.4</v>
      </c>
    </row>
    <row r="2008" spans="1:19" ht="14.1" customHeight="1">
      <c r="A2008" s="74">
        <v>2008</v>
      </c>
      <c r="B2008" s="300" t="s">
        <v>38</v>
      </c>
      <c r="C2008" s="300" t="s">
        <v>2086</v>
      </c>
      <c r="D2008" s="86" t="s">
        <v>473</v>
      </c>
      <c r="E2008" s="256" t="s">
        <v>2140</v>
      </c>
      <c r="F2008" s="86" t="s">
        <v>135</v>
      </c>
      <c r="G2008" s="86" t="s">
        <v>70</v>
      </c>
      <c r="H2008" s="70" t="s">
        <v>113</v>
      </c>
      <c r="I2008" s="249">
        <v>14.64</v>
      </c>
      <c r="J2008" s="331">
        <f t="shared" si="94"/>
        <v>120</v>
      </c>
      <c r="K2008" s="260">
        <v>120</v>
      </c>
      <c r="L2008" s="260"/>
      <c r="M2008" s="259" t="e">
        <f>IF(K2008="nio",0,IF(K2008&gt;0,K2008*I2008/O2008,0))*VLOOKUP(B2008,'2-Kosten per locatie'!$A$14:$C$21,3,FALSE)</f>
        <v>#DIV/0!</v>
      </c>
      <c r="N2008" s="259">
        <f>IF(L2008&gt;0,L2008*I2008/P2008,0)*VLOOKUP(B2008,'2-Kosten per locatie'!$A$14:$C$21,3,FALSE)</f>
        <v>0</v>
      </c>
      <c r="O2008" s="332">
        <f>IF(K2008="nio",0,IF(K2008&gt;0,VLOOKUP(G2008,'3-Productie normen'!A:L,VLOOKUP(K2008,'3-Productie normen'!$B$34:$C$41,2,FALSE),FALSE)))</f>
        <v>0</v>
      </c>
      <c r="P2008" s="332">
        <f t="shared" si="95"/>
        <v>0</v>
      </c>
      <c r="Q2008" s="333"/>
      <c r="S2008" s="334">
        <f t="shared" si="93"/>
        <v>1756.8000000000002</v>
      </c>
    </row>
    <row r="2009" spans="1:19" ht="14.1" customHeight="1">
      <c r="A2009" s="74">
        <v>2009</v>
      </c>
      <c r="B2009" s="300" t="s">
        <v>38</v>
      </c>
      <c r="C2009" s="300" t="s">
        <v>2086</v>
      </c>
      <c r="D2009" s="86" t="s">
        <v>473</v>
      </c>
      <c r="E2009" s="256" t="s">
        <v>2141</v>
      </c>
      <c r="F2009" s="86" t="s">
        <v>225</v>
      </c>
      <c r="G2009" s="86" t="s">
        <v>74</v>
      </c>
      <c r="H2009" s="70" t="s">
        <v>113</v>
      </c>
      <c r="I2009" s="249">
        <v>9.36</v>
      </c>
      <c r="J2009" s="331">
        <f t="shared" si="94"/>
        <v>0</v>
      </c>
      <c r="K2009" s="260" t="s">
        <v>120</v>
      </c>
      <c r="L2009" s="260"/>
      <c r="M2009" s="259">
        <f>IF(K2009="nio",0,IF(K2009&gt;0,K2009*I2009/O2009,0))*VLOOKUP(B2009,'2-Kosten per locatie'!$A$14:$C$21,3,FALSE)</f>
        <v>0</v>
      </c>
      <c r="N2009" s="259">
        <f>IF(L2009&gt;0,L2009*I2009/P2009,0)*VLOOKUP(B2009,'2-Kosten per locatie'!$A$14:$C$21,3,FALSE)</f>
        <v>0</v>
      </c>
      <c r="O2009" s="332">
        <f>IF(K2009="nio",0,IF(K2009&gt;0,VLOOKUP(G2009,'3-Productie normen'!A:L,VLOOKUP(K2009,'3-Productie normen'!$B$34:$C$41,2,FALSE),FALSE)))</f>
        <v>0</v>
      </c>
      <c r="P2009" s="332">
        <f t="shared" si="95"/>
        <v>0</v>
      </c>
      <c r="Q2009" s="333"/>
      <c r="S2009" s="334">
        <f t="shared" si="93"/>
        <v>0</v>
      </c>
    </row>
    <row r="2010" spans="1:19" ht="14.1" customHeight="1">
      <c r="A2010" s="74">
        <v>2010</v>
      </c>
      <c r="B2010" s="300" t="s">
        <v>38</v>
      </c>
      <c r="C2010" s="300" t="s">
        <v>2086</v>
      </c>
      <c r="D2010" s="86" t="s">
        <v>473</v>
      </c>
      <c r="E2010" s="256" t="s">
        <v>2142</v>
      </c>
      <c r="F2010" s="86" t="s">
        <v>225</v>
      </c>
      <c r="G2010" s="86" t="s">
        <v>74</v>
      </c>
      <c r="H2010" s="70" t="s">
        <v>113</v>
      </c>
      <c r="I2010" s="249">
        <v>8.74</v>
      </c>
      <c r="J2010" s="331">
        <f t="shared" si="94"/>
        <v>0</v>
      </c>
      <c r="K2010" s="260" t="s">
        <v>120</v>
      </c>
      <c r="L2010" s="260"/>
      <c r="M2010" s="259">
        <f>IF(K2010="nio",0,IF(K2010&gt;0,K2010*I2010/O2010,0))*VLOOKUP(B2010,'2-Kosten per locatie'!$A$14:$C$21,3,FALSE)</f>
        <v>0</v>
      </c>
      <c r="N2010" s="259">
        <f>IF(L2010&gt;0,L2010*I2010/P2010,0)*VLOOKUP(B2010,'2-Kosten per locatie'!$A$14:$C$21,3,FALSE)</f>
        <v>0</v>
      </c>
      <c r="O2010" s="332">
        <f>IF(K2010="nio",0,IF(K2010&gt;0,VLOOKUP(G2010,'3-Productie normen'!A:L,VLOOKUP(K2010,'3-Productie normen'!$B$34:$C$41,2,FALSE),FALSE)))</f>
        <v>0</v>
      </c>
      <c r="P2010" s="332">
        <f t="shared" si="95"/>
        <v>0</v>
      </c>
      <c r="Q2010" s="333"/>
      <c r="S2010" s="334">
        <f t="shared" si="93"/>
        <v>0</v>
      </c>
    </row>
    <row r="2011" spans="1:19" ht="14.1" customHeight="1">
      <c r="A2011" s="74">
        <v>2011</v>
      </c>
      <c r="B2011" s="300" t="s">
        <v>38</v>
      </c>
      <c r="C2011" s="300" t="s">
        <v>2086</v>
      </c>
      <c r="D2011" s="86" t="s">
        <v>473</v>
      </c>
      <c r="E2011" s="256" t="s">
        <v>2143</v>
      </c>
      <c r="F2011" s="86" t="s">
        <v>158</v>
      </c>
      <c r="G2011" s="86" t="s">
        <v>63</v>
      </c>
      <c r="H2011" s="70" t="s">
        <v>113</v>
      </c>
      <c r="I2011" s="249">
        <v>3.66</v>
      </c>
      <c r="J2011" s="331">
        <f t="shared" si="94"/>
        <v>200</v>
      </c>
      <c r="K2011" s="260">
        <v>200</v>
      </c>
      <c r="L2011" s="260"/>
      <c r="M2011" s="259" t="e">
        <f>IF(K2011="nio",0,IF(K2011&gt;0,K2011*I2011/O2011,0))*VLOOKUP(B2011,'2-Kosten per locatie'!$A$14:$C$21,3,FALSE)</f>
        <v>#DIV/0!</v>
      </c>
      <c r="N2011" s="259">
        <f>IF(L2011&gt;0,L2011*I2011/P2011,0)*VLOOKUP(B2011,'2-Kosten per locatie'!$A$14:$C$21,3,FALSE)</f>
        <v>0</v>
      </c>
      <c r="O2011" s="332">
        <f>IF(K2011="nio",0,IF(K2011&gt;0,VLOOKUP(G2011,'3-Productie normen'!A:L,VLOOKUP(K2011,'3-Productie normen'!$B$34:$C$41,2,FALSE),FALSE)))</f>
        <v>0</v>
      </c>
      <c r="P2011" s="332">
        <f t="shared" si="95"/>
        <v>0</v>
      </c>
      <c r="Q2011" s="333"/>
      <c r="S2011" s="334">
        <f t="shared" si="93"/>
        <v>732</v>
      </c>
    </row>
    <row r="2012" spans="1:19" ht="14.1" customHeight="1">
      <c r="A2012" s="74">
        <v>2012</v>
      </c>
      <c r="B2012" s="300" t="s">
        <v>38</v>
      </c>
      <c r="C2012" s="300" t="s">
        <v>2086</v>
      </c>
      <c r="D2012" s="86" t="s">
        <v>473</v>
      </c>
      <c r="E2012" s="256" t="s">
        <v>2144</v>
      </c>
      <c r="F2012" s="86" t="s">
        <v>279</v>
      </c>
      <c r="G2012" s="86" t="s">
        <v>64</v>
      </c>
      <c r="H2012" s="70" t="s">
        <v>113</v>
      </c>
      <c r="I2012" s="249">
        <v>40.47</v>
      </c>
      <c r="J2012" s="331">
        <f t="shared" si="94"/>
        <v>120</v>
      </c>
      <c r="K2012" s="260">
        <v>120</v>
      </c>
      <c r="L2012" s="260"/>
      <c r="M2012" s="259" t="e">
        <f>IF(K2012="nio",0,IF(K2012&gt;0,K2012*I2012/O2012,0))*VLOOKUP(B2012,'2-Kosten per locatie'!$A$14:$C$21,3,FALSE)</f>
        <v>#DIV/0!</v>
      </c>
      <c r="N2012" s="259">
        <f>IF(L2012&gt;0,L2012*I2012/P2012,0)*VLOOKUP(B2012,'2-Kosten per locatie'!$A$14:$C$21,3,FALSE)</f>
        <v>0</v>
      </c>
      <c r="O2012" s="332">
        <f>IF(K2012="nio",0,IF(K2012&gt;0,VLOOKUP(G2012,'3-Productie normen'!A:L,VLOOKUP(K2012,'3-Productie normen'!$B$34:$C$41,2,FALSE),FALSE)))</f>
        <v>0</v>
      </c>
      <c r="P2012" s="332">
        <f t="shared" si="95"/>
        <v>0</v>
      </c>
      <c r="Q2012" s="333"/>
      <c r="S2012" s="334">
        <f t="shared" si="93"/>
        <v>4856.3999999999996</v>
      </c>
    </row>
    <row r="2013" spans="1:19" ht="14.1" customHeight="1">
      <c r="A2013" s="74">
        <v>2013</v>
      </c>
      <c r="B2013" s="300" t="s">
        <v>38</v>
      </c>
      <c r="C2013" s="300" t="s">
        <v>2086</v>
      </c>
      <c r="D2013" s="86" t="s">
        <v>473</v>
      </c>
      <c r="E2013" s="256" t="s">
        <v>2145</v>
      </c>
      <c r="F2013" s="86" t="s">
        <v>279</v>
      </c>
      <c r="G2013" s="86" t="s">
        <v>64</v>
      </c>
      <c r="H2013" s="70" t="s">
        <v>113</v>
      </c>
      <c r="I2013" s="249">
        <v>40.56</v>
      </c>
      <c r="J2013" s="331">
        <f t="shared" si="94"/>
        <v>120</v>
      </c>
      <c r="K2013" s="260">
        <v>120</v>
      </c>
      <c r="L2013" s="260"/>
      <c r="M2013" s="259" t="e">
        <f>IF(K2013="nio",0,IF(K2013&gt;0,K2013*I2013/O2013,0))*VLOOKUP(B2013,'2-Kosten per locatie'!$A$14:$C$21,3,FALSE)</f>
        <v>#DIV/0!</v>
      </c>
      <c r="N2013" s="259">
        <f>IF(L2013&gt;0,L2013*I2013/P2013,0)*VLOOKUP(B2013,'2-Kosten per locatie'!$A$14:$C$21,3,FALSE)</f>
        <v>0</v>
      </c>
      <c r="O2013" s="332">
        <f>IF(K2013="nio",0,IF(K2013&gt;0,VLOOKUP(G2013,'3-Productie normen'!A:L,VLOOKUP(K2013,'3-Productie normen'!$B$34:$C$41,2,FALSE),FALSE)))</f>
        <v>0</v>
      </c>
      <c r="P2013" s="332">
        <f t="shared" si="95"/>
        <v>0</v>
      </c>
      <c r="Q2013" s="333"/>
      <c r="S2013" s="334">
        <f t="shared" si="93"/>
        <v>4867.2000000000007</v>
      </c>
    </row>
    <row r="2014" spans="1:19" ht="14.1" customHeight="1">
      <c r="A2014" s="74">
        <v>2014</v>
      </c>
      <c r="B2014" s="300" t="s">
        <v>38</v>
      </c>
      <c r="C2014" s="300" t="s">
        <v>2086</v>
      </c>
      <c r="D2014" s="86" t="s">
        <v>473</v>
      </c>
      <c r="E2014" s="256" t="s">
        <v>2146</v>
      </c>
      <c r="F2014" s="86" t="s">
        <v>279</v>
      </c>
      <c r="G2014" s="86" t="s">
        <v>64</v>
      </c>
      <c r="H2014" s="70" t="s">
        <v>113</v>
      </c>
      <c r="I2014" s="249">
        <v>40.479999999999997</v>
      </c>
      <c r="J2014" s="331">
        <f t="shared" si="94"/>
        <v>120</v>
      </c>
      <c r="K2014" s="260">
        <v>120</v>
      </c>
      <c r="L2014" s="260"/>
      <c r="M2014" s="259" t="e">
        <f>IF(K2014="nio",0,IF(K2014&gt;0,K2014*I2014/O2014,0))*VLOOKUP(B2014,'2-Kosten per locatie'!$A$14:$C$21,3,FALSE)</f>
        <v>#DIV/0!</v>
      </c>
      <c r="N2014" s="259">
        <f>IF(L2014&gt;0,L2014*I2014/P2014,0)*VLOOKUP(B2014,'2-Kosten per locatie'!$A$14:$C$21,3,FALSE)</f>
        <v>0</v>
      </c>
      <c r="O2014" s="332">
        <f>IF(K2014="nio",0,IF(K2014&gt;0,VLOOKUP(G2014,'3-Productie normen'!A:L,VLOOKUP(K2014,'3-Productie normen'!$B$34:$C$41,2,FALSE),FALSE)))</f>
        <v>0</v>
      </c>
      <c r="P2014" s="332">
        <f t="shared" si="95"/>
        <v>0</v>
      </c>
      <c r="Q2014" s="333"/>
      <c r="S2014" s="334">
        <f t="shared" si="93"/>
        <v>4857.5999999999995</v>
      </c>
    </row>
    <row r="2015" spans="1:19" ht="14.1" customHeight="1">
      <c r="A2015" s="74">
        <v>2015</v>
      </c>
      <c r="B2015" s="300" t="s">
        <v>38</v>
      </c>
      <c r="C2015" s="300" t="s">
        <v>2086</v>
      </c>
      <c r="D2015" s="86" t="s">
        <v>473</v>
      </c>
      <c r="E2015" s="256" t="s">
        <v>2147</v>
      </c>
      <c r="F2015" s="86" t="s">
        <v>279</v>
      </c>
      <c r="G2015" s="86" t="s">
        <v>64</v>
      </c>
      <c r="H2015" s="70" t="s">
        <v>113</v>
      </c>
      <c r="I2015" s="249">
        <v>40.479999999999997</v>
      </c>
      <c r="J2015" s="331">
        <f t="shared" si="94"/>
        <v>120</v>
      </c>
      <c r="K2015" s="260">
        <v>120</v>
      </c>
      <c r="L2015" s="260"/>
      <c r="M2015" s="259" t="e">
        <f>IF(K2015="nio",0,IF(K2015&gt;0,K2015*I2015/O2015,0))*VLOOKUP(B2015,'2-Kosten per locatie'!$A$14:$C$21,3,FALSE)</f>
        <v>#DIV/0!</v>
      </c>
      <c r="N2015" s="259">
        <f>IF(L2015&gt;0,L2015*I2015/P2015,0)*VLOOKUP(B2015,'2-Kosten per locatie'!$A$14:$C$21,3,FALSE)</f>
        <v>0</v>
      </c>
      <c r="O2015" s="332">
        <f>IF(K2015="nio",0,IF(K2015&gt;0,VLOOKUP(G2015,'3-Productie normen'!A:L,VLOOKUP(K2015,'3-Productie normen'!$B$34:$C$41,2,FALSE),FALSE)))</f>
        <v>0</v>
      </c>
      <c r="P2015" s="332">
        <f t="shared" si="95"/>
        <v>0</v>
      </c>
      <c r="Q2015" s="333"/>
      <c r="S2015" s="334">
        <f t="shared" si="93"/>
        <v>4857.5999999999995</v>
      </c>
    </row>
    <row r="2016" spans="1:19" ht="14.1" customHeight="1">
      <c r="A2016" s="74">
        <v>2016</v>
      </c>
      <c r="B2016" s="300" t="s">
        <v>38</v>
      </c>
      <c r="C2016" s="300" t="s">
        <v>2086</v>
      </c>
      <c r="D2016" s="86" t="s">
        <v>473</v>
      </c>
      <c r="E2016" s="256" t="s">
        <v>2148</v>
      </c>
      <c r="F2016" s="86" t="s">
        <v>194</v>
      </c>
      <c r="G2016" s="86" t="s">
        <v>65</v>
      </c>
      <c r="H2016" s="70" t="s">
        <v>113</v>
      </c>
      <c r="I2016" s="249">
        <v>53.82</v>
      </c>
      <c r="J2016" s="331">
        <f t="shared" si="94"/>
        <v>120</v>
      </c>
      <c r="K2016" s="260">
        <v>120</v>
      </c>
      <c r="L2016" s="260"/>
      <c r="M2016" s="259" t="e">
        <f>IF(K2016="nio",0,IF(K2016&gt;0,K2016*I2016/O2016,0))*VLOOKUP(B2016,'2-Kosten per locatie'!$A$14:$C$21,3,FALSE)</f>
        <v>#DIV/0!</v>
      </c>
      <c r="N2016" s="259">
        <f>IF(L2016&gt;0,L2016*I2016/P2016,0)*VLOOKUP(B2016,'2-Kosten per locatie'!$A$14:$C$21,3,FALSE)</f>
        <v>0</v>
      </c>
      <c r="O2016" s="332">
        <f>IF(K2016="nio",0,IF(K2016&gt;0,VLOOKUP(G2016,'3-Productie normen'!A:L,VLOOKUP(K2016,'3-Productie normen'!$B$34:$C$41,2,FALSE),FALSE)))</f>
        <v>0</v>
      </c>
      <c r="P2016" s="332">
        <f t="shared" si="95"/>
        <v>0</v>
      </c>
      <c r="Q2016" s="333"/>
      <c r="S2016" s="334">
        <f t="shared" si="93"/>
        <v>6458.4</v>
      </c>
    </row>
    <row r="2017" spans="1:19" ht="14.1" customHeight="1">
      <c r="A2017" s="74">
        <v>2017</v>
      </c>
      <c r="B2017" s="300" t="s">
        <v>38</v>
      </c>
      <c r="C2017" s="300" t="s">
        <v>2086</v>
      </c>
      <c r="D2017" s="86" t="s">
        <v>473</v>
      </c>
      <c r="E2017" s="256" t="s">
        <v>2149</v>
      </c>
      <c r="F2017" s="86" t="s">
        <v>279</v>
      </c>
      <c r="G2017" s="86" t="s">
        <v>64</v>
      </c>
      <c r="H2017" s="70" t="s">
        <v>113</v>
      </c>
      <c r="I2017" s="249">
        <v>41.6</v>
      </c>
      <c r="J2017" s="331">
        <f t="shared" si="94"/>
        <v>120</v>
      </c>
      <c r="K2017" s="260">
        <v>120</v>
      </c>
      <c r="L2017" s="260"/>
      <c r="M2017" s="259" t="e">
        <f>IF(K2017="nio",0,IF(K2017&gt;0,K2017*I2017/O2017,0))*VLOOKUP(B2017,'2-Kosten per locatie'!$A$14:$C$21,3,FALSE)</f>
        <v>#DIV/0!</v>
      </c>
      <c r="N2017" s="259">
        <f>IF(L2017&gt;0,L2017*I2017/P2017,0)*VLOOKUP(B2017,'2-Kosten per locatie'!$A$14:$C$21,3,FALSE)</f>
        <v>0</v>
      </c>
      <c r="O2017" s="332">
        <f>IF(K2017="nio",0,IF(K2017&gt;0,VLOOKUP(G2017,'3-Productie normen'!A:L,VLOOKUP(K2017,'3-Productie normen'!$B$34:$C$41,2,FALSE),FALSE)))</f>
        <v>0</v>
      </c>
      <c r="P2017" s="332">
        <f t="shared" si="95"/>
        <v>0</v>
      </c>
      <c r="Q2017" s="333"/>
      <c r="S2017" s="334">
        <f t="shared" si="93"/>
        <v>4992</v>
      </c>
    </row>
    <row r="2018" spans="1:19" ht="14.1" customHeight="1">
      <c r="A2018" s="74">
        <v>2018</v>
      </c>
      <c r="B2018" s="300" t="s">
        <v>38</v>
      </c>
      <c r="C2018" s="300" t="s">
        <v>2086</v>
      </c>
      <c r="D2018" s="86" t="s">
        <v>473</v>
      </c>
      <c r="E2018" s="256" t="s">
        <v>2150</v>
      </c>
      <c r="F2018" s="86" t="s">
        <v>190</v>
      </c>
      <c r="G2018" s="86" t="s">
        <v>66</v>
      </c>
      <c r="H2018" s="70" t="s">
        <v>113</v>
      </c>
      <c r="I2018" s="249">
        <v>56.21</v>
      </c>
      <c r="J2018" s="331">
        <f t="shared" si="94"/>
        <v>120</v>
      </c>
      <c r="K2018" s="260">
        <v>120</v>
      </c>
      <c r="L2018" s="260"/>
      <c r="M2018" s="259" t="e">
        <f>IF(K2018="nio",0,IF(K2018&gt;0,K2018*I2018/O2018,0))*VLOOKUP(B2018,'2-Kosten per locatie'!$A$14:$C$21,3,FALSE)</f>
        <v>#DIV/0!</v>
      </c>
      <c r="N2018" s="259">
        <f>IF(L2018&gt;0,L2018*I2018/P2018,0)*VLOOKUP(B2018,'2-Kosten per locatie'!$A$14:$C$21,3,FALSE)</f>
        <v>0</v>
      </c>
      <c r="O2018" s="332">
        <f>IF(K2018="nio",0,IF(K2018&gt;0,VLOOKUP(G2018,'3-Productie normen'!A:L,VLOOKUP(K2018,'3-Productie normen'!$B$34:$C$41,2,FALSE),FALSE)))</f>
        <v>0</v>
      </c>
      <c r="P2018" s="332">
        <f t="shared" si="95"/>
        <v>0</v>
      </c>
      <c r="Q2018" s="333"/>
      <c r="S2018" s="334">
        <f t="shared" si="93"/>
        <v>6745.2</v>
      </c>
    </row>
    <row r="2019" spans="1:19" ht="14.1" customHeight="1">
      <c r="A2019" s="74">
        <v>2019</v>
      </c>
      <c r="B2019" s="300" t="s">
        <v>38</v>
      </c>
      <c r="C2019" s="300" t="s">
        <v>2086</v>
      </c>
      <c r="D2019" s="86" t="s">
        <v>473</v>
      </c>
      <c r="E2019" s="256" t="s">
        <v>2151</v>
      </c>
      <c r="F2019" s="86" t="s">
        <v>126</v>
      </c>
      <c r="G2019" s="86" t="s">
        <v>69</v>
      </c>
      <c r="H2019" s="70" t="s">
        <v>113</v>
      </c>
      <c r="I2019" s="249">
        <v>41.9</v>
      </c>
      <c r="J2019" s="331">
        <f t="shared" si="94"/>
        <v>200</v>
      </c>
      <c r="K2019" s="260">
        <v>200</v>
      </c>
      <c r="L2019" s="260"/>
      <c r="M2019" s="259" t="e">
        <f>IF(K2019="nio",0,IF(K2019&gt;0,K2019*I2019/O2019,0))*VLOOKUP(B2019,'2-Kosten per locatie'!$A$14:$C$21,3,FALSE)</f>
        <v>#DIV/0!</v>
      </c>
      <c r="N2019" s="259">
        <f>IF(L2019&gt;0,L2019*I2019/P2019,0)*VLOOKUP(B2019,'2-Kosten per locatie'!$A$14:$C$21,3,FALSE)</f>
        <v>0</v>
      </c>
      <c r="O2019" s="332">
        <f>IF(K2019="nio",0,IF(K2019&gt;0,VLOOKUP(G2019,'3-Productie normen'!A:L,VLOOKUP(K2019,'3-Productie normen'!$B$34:$C$41,2,FALSE),FALSE)))</f>
        <v>0</v>
      </c>
      <c r="P2019" s="332">
        <f t="shared" si="95"/>
        <v>0</v>
      </c>
      <c r="Q2019" s="333"/>
      <c r="S2019" s="334">
        <f t="shared" si="93"/>
        <v>8380</v>
      </c>
    </row>
    <row r="2020" spans="1:19" ht="14.1" customHeight="1">
      <c r="A2020" s="74">
        <v>2020</v>
      </c>
      <c r="B2020" s="300" t="s">
        <v>38</v>
      </c>
      <c r="C2020" s="300" t="s">
        <v>2086</v>
      </c>
      <c r="D2020" s="86" t="s">
        <v>473</v>
      </c>
      <c r="E2020" s="256" t="s">
        <v>2152</v>
      </c>
      <c r="F2020" s="86" t="s">
        <v>126</v>
      </c>
      <c r="G2020" s="86" t="s">
        <v>69</v>
      </c>
      <c r="H2020" s="70" t="s">
        <v>113</v>
      </c>
      <c r="I2020" s="249">
        <v>25.04</v>
      </c>
      <c r="J2020" s="331">
        <f t="shared" si="94"/>
        <v>200</v>
      </c>
      <c r="K2020" s="260">
        <v>200</v>
      </c>
      <c r="L2020" s="260"/>
      <c r="M2020" s="259" t="e">
        <f>IF(K2020="nio",0,IF(K2020&gt;0,K2020*I2020/O2020,0))*VLOOKUP(B2020,'2-Kosten per locatie'!$A$14:$C$21,3,FALSE)</f>
        <v>#DIV/0!</v>
      </c>
      <c r="N2020" s="259">
        <f>IF(L2020&gt;0,L2020*I2020/P2020,0)*VLOOKUP(B2020,'2-Kosten per locatie'!$A$14:$C$21,3,FALSE)</f>
        <v>0</v>
      </c>
      <c r="O2020" s="332">
        <f>IF(K2020="nio",0,IF(K2020&gt;0,VLOOKUP(G2020,'3-Productie normen'!A:L,VLOOKUP(K2020,'3-Productie normen'!$B$34:$C$41,2,FALSE),FALSE)))</f>
        <v>0</v>
      </c>
      <c r="P2020" s="332">
        <f t="shared" si="95"/>
        <v>0</v>
      </c>
      <c r="Q2020" s="333"/>
      <c r="S2020" s="334">
        <f t="shared" si="93"/>
        <v>5008</v>
      </c>
    </row>
    <row r="2021" spans="1:19" ht="14.1" customHeight="1">
      <c r="A2021" s="74">
        <v>2021</v>
      </c>
      <c r="B2021" s="300" t="s">
        <v>38</v>
      </c>
      <c r="C2021" s="300" t="s">
        <v>2086</v>
      </c>
      <c r="D2021" s="86" t="s">
        <v>473</v>
      </c>
      <c r="E2021" s="256" t="s">
        <v>2153</v>
      </c>
      <c r="F2021" s="86" t="s">
        <v>139</v>
      </c>
      <c r="G2021" s="86" t="s">
        <v>59</v>
      </c>
      <c r="H2021" s="70" t="s">
        <v>113</v>
      </c>
      <c r="I2021" s="249">
        <v>27.39</v>
      </c>
      <c r="J2021" s="331">
        <f t="shared" si="94"/>
        <v>200</v>
      </c>
      <c r="K2021" s="260">
        <v>200</v>
      </c>
      <c r="L2021" s="260"/>
      <c r="M2021" s="259" t="e">
        <f>IF(K2021="nio",0,IF(K2021&gt;0,K2021*I2021/O2021,0))*VLOOKUP(B2021,'2-Kosten per locatie'!$A$14:$C$21,3,FALSE)</f>
        <v>#DIV/0!</v>
      </c>
      <c r="N2021" s="259">
        <f>IF(L2021&gt;0,L2021*I2021/P2021,0)*VLOOKUP(B2021,'2-Kosten per locatie'!$A$14:$C$21,3,FALSE)</f>
        <v>0</v>
      </c>
      <c r="O2021" s="332">
        <f>IF(K2021="nio",0,IF(K2021&gt;0,VLOOKUP(G2021,'3-Productie normen'!A:L,VLOOKUP(K2021,'3-Productie normen'!$B$34:$C$41,2,FALSE),FALSE)))</f>
        <v>0</v>
      </c>
      <c r="P2021" s="332">
        <f t="shared" si="95"/>
        <v>0</v>
      </c>
      <c r="Q2021" s="333"/>
      <c r="S2021" s="334">
        <f t="shared" si="93"/>
        <v>5478</v>
      </c>
    </row>
    <row r="2022" spans="1:19" ht="14.1" customHeight="1">
      <c r="A2022" s="74">
        <v>2022</v>
      </c>
      <c r="B2022" s="300" t="s">
        <v>38</v>
      </c>
      <c r="C2022" s="300" t="s">
        <v>2086</v>
      </c>
      <c r="D2022" s="86" t="s">
        <v>473</v>
      </c>
      <c r="E2022" s="256" t="s">
        <v>2154</v>
      </c>
      <c r="F2022" s="86" t="s">
        <v>472</v>
      </c>
      <c r="G2022" s="86" t="s">
        <v>59</v>
      </c>
      <c r="H2022" s="70" t="s">
        <v>113</v>
      </c>
      <c r="I2022" s="249">
        <v>53.69</v>
      </c>
      <c r="J2022" s="331">
        <f t="shared" si="94"/>
        <v>200</v>
      </c>
      <c r="K2022" s="260">
        <v>200</v>
      </c>
      <c r="L2022" s="260"/>
      <c r="M2022" s="259" t="e">
        <f>IF(K2022="nio",0,IF(K2022&gt;0,K2022*I2022/O2022,0))*VLOOKUP(B2022,'2-Kosten per locatie'!$A$14:$C$21,3,FALSE)</f>
        <v>#DIV/0!</v>
      </c>
      <c r="N2022" s="259">
        <f>IF(L2022&gt;0,L2022*I2022/P2022,0)*VLOOKUP(B2022,'2-Kosten per locatie'!$A$14:$C$21,3,FALSE)</f>
        <v>0</v>
      </c>
      <c r="O2022" s="332">
        <f>IF(K2022="nio",0,IF(K2022&gt;0,VLOOKUP(G2022,'3-Productie normen'!A:L,VLOOKUP(K2022,'3-Productie normen'!$B$34:$C$41,2,FALSE),FALSE)))</f>
        <v>0</v>
      </c>
      <c r="P2022" s="332">
        <f t="shared" si="95"/>
        <v>0</v>
      </c>
      <c r="Q2022" s="333"/>
      <c r="S2022" s="334">
        <f t="shared" ref="S2022:S2085" si="96">J2022*I2022</f>
        <v>10738</v>
      </c>
    </row>
    <row r="2023" spans="1:19" ht="14.1" customHeight="1">
      <c r="A2023" s="74">
        <v>2023</v>
      </c>
      <c r="B2023" s="300" t="s">
        <v>38</v>
      </c>
      <c r="C2023" s="300" t="s">
        <v>2086</v>
      </c>
      <c r="D2023" s="86" t="s">
        <v>473</v>
      </c>
      <c r="E2023" s="256" t="s">
        <v>2155</v>
      </c>
      <c r="F2023" s="86" t="s">
        <v>158</v>
      </c>
      <c r="G2023" s="86" t="s">
        <v>63</v>
      </c>
      <c r="H2023" s="70" t="s">
        <v>113</v>
      </c>
      <c r="I2023" s="249">
        <v>4.2300000000000004</v>
      </c>
      <c r="J2023" s="331">
        <f t="shared" si="94"/>
        <v>200</v>
      </c>
      <c r="K2023" s="260">
        <v>200</v>
      </c>
      <c r="L2023" s="260"/>
      <c r="M2023" s="259" t="e">
        <f>IF(K2023="nio",0,IF(K2023&gt;0,K2023*I2023/O2023,0))*VLOOKUP(B2023,'2-Kosten per locatie'!$A$14:$C$21,3,FALSE)</f>
        <v>#DIV/0!</v>
      </c>
      <c r="N2023" s="259">
        <f>IF(L2023&gt;0,L2023*I2023/P2023,0)*VLOOKUP(B2023,'2-Kosten per locatie'!$A$14:$C$21,3,FALSE)</f>
        <v>0</v>
      </c>
      <c r="O2023" s="332">
        <f>IF(K2023="nio",0,IF(K2023&gt;0,VLOOKUP(G2023,'3-Productie normen'!A:L,VLOOKUP(K2023,'3-Productie normen'!$B$34:$C$41,2,FALSE),FALSE)))</f>
        <v>0</v>
      </c>
      <c r="P2023" s="332">
        <f t="shared" si="95"/>
        <v>0</v>
      </c>
      <c r="Q2023" s="333"/>
      <c r="S2023" s="334">
        <f t="shared" si="96"/>
        <v>846.00000000000011</v>
      </c>
    </row>
    <row r="2024" spans="1:19" ht="14.1" customHeight="1">
      <c r="A2024" s="74">
        <v>2024</v>
      </c>
      <c r="B2024" s="300" t="s">
        <v>38</v>
      </c>
      <c r="C2024" s="300" t="s">
        <v>2086</v>
      </c>
      <c r="D2024" s="86" t="s">
        <v>473</v>
      </c>
      <c r="E2024" s="256" t="s">
        <v>2156</v>
      </c>
      <c r="F2024" s="86" t="s">
        <v>470</v>
      </c>
      <c r="G2024" s="86" t="s">
        <v>59</v>
      </c>
      <c r="H2024" s="70" t="s">
        <v>113</v>
      </c>
      <c r="I2024" s="249">
        <v>4.2</v>
      </c>
      <c r="J2024" s="331">
        <f t="shared" si="94"/>
        <v>200</v>
      </c>
      <c r="K2024" s="260">
        <v>200</v>
      </c>
      <c r="L2024" s="260"/>
      <c r="M2024" s="259" t="e">
        <f>IF(K2024="nio",0,IF(K2024&gt;0,K2024*I2024/O2024,0))*VLOOKUP(B2024,'2-Kosten per locatie'!$A$14:$C$21,3,FALSE)</f>
        <v>#DIV/0!</v>
      </c>
      <c r="N2024" s="259">
        <f>IF(L2024&gt;0,L2024*I2024/P2024,0)*VLOOKUP(B2024,'2-Kosten per locatie'!$A$14:$C$21,3,FALSE)</f>
        <v>0</v>
      </c>
      <c r="O2024" s="332">
        <f>IF(K2024="nio",0,IF(K2024&gt;0,VLOOKUP(G2024,'3-Productie normen'!A:L,VLOOKUP(K2024,'3-Productie normen'!$B$34:$C$41,2,FALSE),FALSE)))</f>
        <v>0</v>
      </c>
      <c r="P2024" s="332">
        <f t="shared" si="95"/>
        <v>0</v>
      </c>
      <c r="Q2024" s="333"/>
      <c r="S2024" s="334">
        <f t="shared" si="96"/>
        <v>840</v>
      </c>
    </row>
    <row r="2025" spans="1:19" ht="14.1" customHeight="1">
      <c r="A2025" s="74">
        <v>2025</v>
      </c>
      <c r="B2025" s="300" t="s">
        <v>38</v>
      </c>
      <c r="C2025" s="300" t="s">
        <v>2086</v>
      </c>
      <c r="D2025" s="86" t="s">
        <v>473</v>
      </c>
      <c r="E2025" s="256" t="s">
        <v>2157</v>
      </c>
      <c r="F2025" s="86" t="s">
        <v>2113</v>
      </c>
      <c r="G2025" s="86" t="s">
        <v>74</v>
      </c>
      <c r="H2025" s="70" t="s">
        <v>113</v>
      </c>
      <c r="I2025" s="249">
        <v>4.29</v>
      </c>
      <c r="J2025" s="331">
        <f t="shared" si="94"/>
        <v>0</v>
      </c>
      <c r="K2025" s="260" t="s">
        <v>120</v>
      </c>
      <c r="L2025" s="260"/>
      <c r="M2025" s="259">
        <f>IF(K2025="nio",0,IF(K2025&gt;0,K2025*I2025/O2025,0))*VLOOKUP(B2025,'2-Kosten per locatie'!$A$14:$C$21,3,FALSE)</f>
        <v>0</v>
      </c>
      <c r="N2025" s="259">
        <f>IF(L2025&gt;0,L2025*I2025/P2025,0)*VLOOKUP(B2025,'2-Kosten per locatie'!$A$14:$C$21,3,FALSE)</f>
        <v>0</v>
      </c>
      <c r="O2025" s="332">
        <f>IF(K2025="nio",0,IF(K2025&gt;0,VLOOKUP(G2025,'3-Productie normen'!A:L,VLOOKUP(K2025,'3-Productie normen'!$B$34:$C$41,2,FALSE),FALSE)))</f>
        <v>0</v>
      </c>
      <c r="P2025" s="332">
        <f t="shared" si="95"/>
        <v>0</v>
      </c>
      <c r="Q2025" s="333"/>
      <c r="S2025" s="334">
        <f t="shared" si="96"/>
        <v>0</v>
      </c>
    </row>
    <row r="2026" spans="1:19" ht="14.1" customHeight="1">
      <c r="A2026" s="74">
        <v>2026</v>
      </c>
      <c r="B2026" s="300" t="s">
        <v>38</v>
      </c>
      <c r="C2026" s="300" t="s">
        <v>2086</v>
      </c>
      <c r="D2026" s="86" t="s">
        <v>473</v>
      </c>
      <c r="E2026" s="256" t="s">
        <v>2158</v>
      </c>
      <c r="F2026" s="86" t="s">
        <v>147</v>
      </c>
      <c r="G2026" s="86" t="s">
        <v>61</v>
      </c>
      <c r="H2026" s="86" t="s">
        <v>145</v>
      </c>
      <c r="I2026" s="249">
        <v>7.01</v>
      </c>
      <c r="J2026" s="331">
        <f t="shared" si="94"/>
        <v>400</v>
      </c>
      <c r="K2026" s="260">
        <v>200</v>
      </c>
      <c r="L2026" s="260">
        <v>200</v>
      </c>
      <c r="M2026" s="259" t="e">
        <f>IF(K2026="nio",0,IF(K2026&gt;0,K2026*I2026/O2026,0))*VLOOKUP(B2026,'2-Kosten per locatie'!$A$14:$C$21,3,FALSE)</f>
        <v>#DIV/0!</v>
      </c>
      <c r="N2026" s="259" t="e">
        <f>IF(L2026&gt;0,L2026*I2026/P2026,0)*VLOOKUP(B2026,'2-Kosten per locatie'!$A$14:$C$21,3,FALSE)</f>
        <v>#DIV/0!</v>
      </c>
      <c r="O2026" s="332">
        <f>IF(K2026="nio",0,IF(K2026&gt;0,VLOOKUP(G2026,'3-Productie normen'!A:L,VLOOKUP(K2026,'3-Productie normen'!$B$34:$C$41,2,FALSE),FALSE)))</f>
        <v>0</v>
      </c>
      <c r="P2026" s="332">
        <f t="shared" si="95"/>
        <v>0</v>
      </c>
      <c r="Q2026" s="333"/>
      <c r="S2026" s="334">
        <f t="shared" si="96"/>
        <v>2804</v>
      </c>
    </row>
    <row r="2027" spans="1:19" ht="14.1" customHeight="1">
      <c r="A2027" s="74">
        <v>2027</v>
      </c>
      <c r="B2027" s="300" t="s">
        <v>38</v>
      </c>
      <c r="C2027" s="300" t="s">
        <v>2086</v>
      </c>
      <c r="D2027" s="86" t="s">
        <v>473</v>
      </c>
      <c r="E2027" s="256" t="s">
        <v>2159</v>
      </c>
      <c r="F2027" s="86" t="s">
        <v>466</v>
      </c>
      <c r="G2027" s="86" t="s">
        <v>61</v>
      </c>
      <c r="H2027" s="86" t="s">
        <v>145</v>
      </c>
      <c r="I2027" s="249">
        <v>7.87</v>
      </c>
      <c r="J2027" s="331">
        <f t="shared" si="94"/>
        <v>400</v>
      </c>
      <c r="K2027" s="260">
        <v>200</v>
      </c>
      <c r="L2027" s="260">
        <v>200</v>
      </c>
      <c r="M2027" s="259" t="e">
        <f>IF(K2027="nio",0,IF(K2027&gt;0,K2027*I2027/O2027,0))*VLOOKUP(B2027,'2-Kosten per locatie'!$A$14:$C$21,3,FALSE)</f>
        <v>#DIV/0!</v>
      </c>
      <c r="N2027" s="259" t="e">
        <f>IF(L2027&gt;0,L2027*I2027/P2027,0)*VLOOKUP(B2027,'2-Kosten per locatie'!$A$14:$C$21,3,FALSE)</f>
        <v>#DIV/0!</v>
      </c>
      <c r="O2027" s="332">
        <f>IF(K2027="nio",0,IF(K2027&gt;0,VLOOKUP(G2027,'3-Productie normen'!A:L,VLOOKUP(K2027,'3-Productie normen'!$B$34:$C$41,2,FALSE),FALSE)))</f>
        <v>0</v>
      </c>
      <c r="P2027" s="332">
        <f t="shared" si="95"/>
        <v>0</v>
      </c>
      <c r="Q2027" s="333"/>
      <c r="S2027" s="334">
        <f t="shared" si="96"/>
        <v>3148</v>
      </c>
    </row>
    <row r="2028" spans="1:19" ht="14.1" customHeight="1">
      <c r="A2028" s="74">
        <v>2028</v>
      </c>
      <c r="B2028" s="300" t="s">
        <v>38</v>
      </c>
      <c r="C2028" s="300" t="s">
        <v>2086</v>
      </c>
      <c r="D2028" s="86" t="s">
        <v>473</v>
      </c>
      <c r="E2028" s="256" t="s">
        <v>2160</v>
      </c>
      <c r="F2028" s="86" t="s">
        <v>194</v>
      </c>
      <c r="G2028" s="86" t="s">
        <v>65</v>
      </c>
      <c r="H2028" s="70" t="s">
        <v>113</v>
      </c>
      <c r="I2028" s="249">
        <v>58.01</v>
      </c>
      <c r="J2028" s="331">
        <f t="shared" si="94"/>
        <v>120</v>
      </c>
      <c r="K2028" s="260">
        <v>120</v>
      </c>
      <c r="L2028" s="260"/>
      <c r="M2028" s="259" t="e">
        <f>IF(K2028="nio",0,IF(K2028&gt;0,K2028*I2028/O2028,0))*VLOOKUP(B2028,'2-Kosten per locatie'!$A$14:$C$21,3,FALSE)</f>
        <v>#DIV/0!</v>
      </c>
      <c r="N2028" s="259">
        <f>IF(L2028&gt;0,L2028*I2028/P2028,0)*VLOOKUP(B2028,'2-Kosten per locatie'!$A$14:$C$21,3,FALSE)</f>
        <v>0</v>
      </c>
      <c r="O2028" s="332">
        <f>IF(K2028="nio",0,IF(K2028&gt;0,VLOOKUP(G2028,'3-Productie normen'!A:L,VLOOKUP(K2028,'3-Productie normen'!$B$34:$C$41,2,FALSE),FALSE)))</f>
        <v>0</v>
      </c>
      <c r="P2028" s="332">
        <f t="shared" si="95"/>
        <v>0</v>
      </c>
      <c r="Q2028" s="333"/>
      <c r="S2028" s="334">
        <f t="shared" si="96"/>
        <v>6961.2</v>
      </c>
    </row>
    <row r="2029" spans="1:19" ht="14.1" customHeight="1">
      <c r="A2029" s="74">
        <v>2029</v>
      </c>
      <c r="B2029" s="300" t="s">
        <v>38</v>
      </c>
      <c r="C2029" s="300" t="s">
        <v>2086</v>
      </c>
      <c r="D2029" s="86" t="s">
        <v>473</v>
      </c>
      <c r="E2029" s="256" t="s">
        <v>2161</v>
      </c>
      <c r="F2029" s="86" t="s">
        <v>194</v>
      </c>
      <c r="G2029" s="86" t="s">
        <v>65</v>
      </c>
      <c r="H2029" s="70" t="s">
        <v>113</v>
      </c>
      <c r="I2029" s="249">
        <v>57.97</v>
      </c>
      <c r="J2029" s="331">
        <f t="shared" si="94"/>
        <v>120</v>
      </c>
      <c r="K2029" s="260">
        <v>120</v>
      </c>
      <c r="L2029" s="260"/>
      <c r="M2029" s="259" t="e">
        <f>IF(K2029="nio",0,IF(K2029&gt;0,K2029*I2029/O2029,0))*VLOOKUP(B2029,'2-Kosten per locatie'!$A$14:$C$21,3,FALSE)</f>
        <v>#DIV/0!</v>
      </c>
      <c r="N2029" s="259">
        <f>IF(L2029&gt;0,L2029*I2029/P2029,0)*VLOOKUP(B2029,'2-Kosten per locatie'!$A$14:$C$21,3,FALSE)</f>
        <v>0</v>
      </c>
      <c r="O2029" s="332">
        <f>IF(K2029="nio",0,IF(K2029&gt;0,VLOOKUP(G2029,'3-Productie normen'!A:L,VLOOKUP(K2029,'3-Productie normen'!$B$34:$C$41,2,FALSE),FALSE)))</f>
        <v>0</v>
      </c>
      <c r="P2029" s="332">
        <f t="shared" si="95"/>
        <v>0</v>
      </c>
      <c r="Q2029" s="333"/>
      <c r="S2029" s="334">
        <f t="shared" si="96"/>
        <v>6956.4</v>
      </c>
    </row>
    <row r="2030" spans="1:19" ht="14.1" customHeight="1">
      <c r="A2030" s="74">
        <v>2030</v>
      </c>
      <c r="B2030" s="300" t="s">
        <v>38</v>
      </c>
      <c r="C2030" s="300" t="s">
        <v>2086</v>
      </c>
      <c r="D2030" s="86" t="s">
        <v>473</v>
      </c>
      <c r="E2030" s="256" t="s">
        <v>2162</v>
      </c>
      <c r="F2030" s="86" t="s">
        <v>194</v>
      </c>
      <c r="G2030" s="86" t="s">
        <v>65</v>
      </c>
      <c r="H2030" s="70" t="s">
        <v>113</v>
      </c>
      <c r="I2030" s="249">
        <v>57.97</v>
      </c>
      <c r="J2030" s="331">
        <f t="shared" si="94"/>
        <v>120</v>
      </c>
      <c r="K2030" s="260">
        <v>120</v>
      </c>
      <c r="L2030" s="260"/>
      <c r="M2030" s="259" t="e">
        <f>IF(K2030="nio",0,IF(K2030&gt;0,K2030*I2030/O2030,0))*VLOOKUP(B2030,'2-Kosten per locatie'!$A$14:$C$21,3,FALSE)</f>
        <v>#DIV/0!</v>
      </c>
      <c r="N2030" s="259">
        <f>IF(L2030&gt;0,L2030*I2030/P2030,0)*VLOOKUP(B2030,'2-Kosten per locatie'!$A$14:$C$21,3,FALSE)</f>
        <v>0</v>
      </c>
      <c r="O2030" s="332">
        <f>IF(K2030="nio",0,IF(K2030&gt;0,VLOOKUP(G2030,'3-Productie normen'!A:L,VLOOKUP(K2030,'3-Productie normen'!$B$34:$C$41,2,FALSE),FALSE)))</f>
        <v>0</v>
      </c>
      <c r="P2030" s="332">
        <f t="shared" si="95"/>
        <v>0</v>
      </c>
      <c r="Q2030" s="333"/>
      <c r="S2030" s="334">
        <f t="shared" si="96"/>
        <v>6956.4</v>
      </c>
    </row>
    <row r="2031" spans="1:19" ht="14.1" customHeight="1">
      <c r="A2031" s="74">
        <v>2031</v>
      </c>
      <c r="B2031" s="300" t="s">
        <v>38</v>
      </c>
      <c r="C2031" s="300" t="s">
        <v>2086</v>
      </c>
      <c r="D2031" s="86" t="s">
        <v>473</v>
      </c>
      <c r="E2031" s="256" t="s">
        <v>2163</v>
      </c>
      <c r="F2031" s="86" t="s">
        <v>194</v>
      </c>
      <c r="G2031" s="86" t="s">
        <v>65</v>
      </c>
      <c r="H2031" s="70" t="s">
        <v>113</v>
      </c>
      <c r="I2031" s="249">
        <v>57.97</v>
      </c>
      <c r="J2031" s="331">
        <f t="shared" si="94"/>
        <v>120</v>
      </c>
      <c r="K2031" s="260">
        <v>120</v>
      </c>
      <c r="L2031" s="260"/>
      <c r="M2031" s="259" t="e">
        <f>IF(K2031="nio",0,IF(K2031&gt;0,K2031*I2031/O2031,0))*VLOOKUP(B2031,'2-Kosten per locatie'!$A$14:$C$21,3,FALSE)</f>
        <v>#DIV/0!</v>
      </c>
      <c r="N2031" s="259">
        <f>IF(L2031&gt;0,L2031*I2031/P2031,0)*VLOOKUP(B2031,'2-Kosten per locatie'!$A$14:$C$21,3,FALSE)</f>
        <v>0</v>
      </c>
      <c r="O2031" s="332">
        <f>IF(K2031="nio",0,IF(K2031&gt;0,VLOOKUP(G2031,'3-Productie normen'!A:L,VLOOKUP(K2031,'3-Productie normen'!$B$34:$C$41,2,FALSE),FALSE)))</f>
        <v>0</v>
      </c>
      <c r="P2031" s="332">
        <f t="shared" si="95"/>
        <v>0</v>
      </c>
      <c r="Q2031" s="333"/>
      <c r="S2031" s="334">
        <f t="shared" si="96"/>
        <v>6956.4</v>
      </c>
    </row>
    <row r="2032" spans="1:19" ht="14.1" customHeight="1">
      <c r="A2032" s="74">
        <v>2032</v>
      </c>
      <c r="B2032" s="300" t="s">
        <v>38</v>
      </c>
      <c r="C2032" s="300" t="s">
        <v>2086</v>
      </c>
      <c r="D2032" s="86" t="s">
        <v>473</v>
      </c>
      <c r="E2032" s="256" t="s">
        <v>2164</v>
      </c>
      <c r="F2032" s="86" t="s">
        <v>194</v>
      </c>
      <c r="G2032" s="86" t="s">
        <v>65</v>
      </c>
      <c r="H2032" s="70" t="s">
        <v>113</v>
      </c>
      <c r="I2032" s="249">
        <v>57.02</v>
      </c>
      <c r="J2032" s="331">
        <f t="shared" si="94"/>
        <v>120</v>
      </c>
      <c r="K2032" s="260">
        <v>120</v>
      </c>
      <c r="L2032" s="260"/>
      <c r="M2032" s="259" t="e">
        <f>IF(K2032="nio",0,IF(K2032&gt;0,K2032*I2032/O2032,0))*VLOOKUP(B2032,'2-Kosten per locatie'!$A$14:$C$21,3,FALSE)</f>
        <v>#DIV/0!</v>
      </c>
      <c r="N2032" s="259">
        <f>IF(L2032&gt;0,L2032*I2032/P2032,0)*VLOOKUP(B2032,'2-Kosten per locatie'!$A$14:$C$21,3,FALSE)</f>
        <v>0</v>
      </c>
      <c r="O2032" s="332">
        <f>IF(K2032="nio",0,IF(K2032&gt;0,VLOOKUP(G2032,'3-Productie normen'!A:L,VLOOKUP(K2032,'3-Productie normen'!$B$34:$C$41,2,FALSE),FALSE)))</f>
        <v>0</v>
      </c>
      <c r="P2032" s="332">
        <f t="shared" si="95"/>
        <v>0</v>
      </c>
      <c r="Q2032" s="333"/>
      <c r="S2032" s="334">
        <f t="shared" si="96"/>
        <v>6842.4000000000005</v>
      </c>
    </row>
    <row r="2033" spans="1:19" ht="14.1" customHeight="1">
      <c r="A2033" s="74">
        <v>2033</v>
      </c>
      <c r="B2033" s="300" t="s">
        <v>38</v>
      </c>
      <c r="C2033" s="300" t="s">
        <v>2086</v>
      </c>
      <c r="D2033" s="86" t="s">
        <v>473</v>
      </c>
      <c r="E2033" s="256" t="s">
        <v>2165</v>
      </c>
      <c r="F2033" s="86" t="s">
        <v>470</v>
      </c>
      <c r="G2033" s="86" t="s">
        <v>59</v>
      </c>
      <c r="H2033" s="70" t="s">
        <v>113</v>
      </c>
      <c r="I2033" s="249">
        <v>7.09</v>
      </c>
      <c r="J2033" s="331">
        <f t="shared" si="94"/>
        <v>200</v>
      </c>
      <c r="K2033" s="260">
        <v>200</v>
      </c>
      <c r="L2033" s="260"/>
      <c r="M2033" s="259" t="e">
        <f>IF(K2033="nio",0,IF(K2033&gt;0,K2033*I2033/O2033,0))*VLOOKUP(B2033,'2-Kosten per locatie'!$A$14:$C$21,3,FALSE)</f>
        <v>#DIV/0!</v>
      </c>
      <c r="N2033" s="259">
        <f>IF(L2033&gt;0,L2033*I2033/P2033,0)*VLOOKUP(B2033,'2-Kosten per locatie'!$A$14:$C$21,3,FALSE)</f>
        <v>0</v>
      </c>
      <c r="O2033" s="332">
        <f>IF(K2033="nio",0,IF(K2033&gt;0,VLOOKUP(G2033,'3-Productie normen'!A:L,VLOOKUP(K2033,'3-Productie normen'!$B$34:$C$41,2,FALSE),FALSE)))</f>
        <v>0</v>
      </c>
      <c r="P2033" s="332">
        <f t="shared" si="95"/>
        <v>0</v>
      </c>
      <c r="Q2033" s="333"/>
      <c r="S2033" s="334">
        <f t="shared" si="96"/>
        <v>1418</v>
      </c>
    </row>
    <row r="2034" spans="1:19" ht="14.1" customHeight="1">
      <c r="A2034" s="74">
        <v>2034</v>
      </c>
      <c r="B2034" s="300" t="s">
        <v>38</v>
      </c>
      <c r="C2034" s="300" t="s">
        <v>2086</v>
      </c>
      <c r="D2034" s="86" t="s">
        <v>473</v>
      </c>
      <c r="E2034" s="256" t="s">
        <v>2166</v>
      </c>
      <c r="F2034" s="86" t="s">
        <v>225</v>
      </c>
      <c r="G2034" s="86" t="s">
        <v>74</v>
      </c>
      <c r="H2034" s="70" t="s">
        <v>113</v>
      </c>
      <c r="I2034" s="249">
        <v>9.57</v>
      </c>
      <c r="J2034" s="331">
        <f t="shared" si="94"/>
        <v>0</v>
      </c>
      <c r="K2034" s="260" t="s">
        <v>120</v>
      </c>
      <c r="L2034" s="260"/>
      <c r="M2034" s="259">
        <f>IF(K2034="nio",0,IF(K2034&gt;0,K2034*I2034/O2034,0))*VLOOKUP(B2034,'2-Kosten per locatie'!$A$14:$C$21,3,FALSE)</f>
        <v>0</v>
      </c>
      <c r="N2034" s="259">
        <f>IF(L2034&gt;0,L2034*I2034/P2034,0)*VLOOKUP(B2034,'2-Kosten per locatie'!$A$14:$C$21,3,FALSE)</f>
        <v>0</v>
      </c>
      <c r="O2034" s="332">
        <f>IF(K2034="nio",0,IF(K2034&gt;0,VLOOKUP(G2034,'3-Productie normen'!A:L,VLOOKUP(K2034,'3-Productie normen'!$B$34:$C$41,2,FALSE),FALSE)))</f>
        <v>0</v>
      </c>
      <c r="P2034" s="332">
        <f t="shared" si="95"/>
        <v>0</v>
      </c>
      <c r="Q2034" s="333"/>
      <c r="S2034" s="334">
        <f t="shared" si="96"/>
        <v>0</v>
      </c>
    </row>
    <row r="2035" spans="1:19" ht="14.1" customHeight="1">
      <c r="A2035" s="74">
        <v>2035</v>
      </c>
      <c r="B2035" s="300" t="s">
        <v>38</v>
      </c>
      <c r="C2035" s="300" t="s">
        <v>2086</v>
      </c>
      <c r="D2035" s="86" t="s">
        <v>473</v>
      </c>
      <c r="E2035" s="256" t="s">
        <v>2167</v>
      </c>
      <c r="F2035" s="86" t="s">
        <v>135</v>
      </c>
      <c r="G2035" s="86" t="s">
        <v>70</v>
      </c>
      <c r="H2035" s="70" t="s">
        <v>113</v>
      </c>
      <c r="I2035" s="249">
        <v>8.14</v>
      </c>
      <c r="J2035" s="331">
        <f t="shared" si="94"/>
        <v>120</v>
      </c>
      <c r="K2035" s="260">
        <v>120</v>
      </c>
      <c r="L2035" s="260"/>
      <c r="M2035" s="259" t="e">
        <f>IF(K2035="nio",0,IF(K2035&gt;0,K2035*I2035/O2035,0))*VLOOKUP(B2035,'2-Kosten per locatie'!$A$14:$C$21,3,FALSE)</f>
        <v>#DIV/0!</v>
      </c>
      <c r="N2035" s="259">
        <f>IF(L2035&gt;0,L2035*I2035/P2035,0)*VLOOKUP(B2035,'2-Kosten per locatie'!$A$14:$C$21,3,FALSE)</f>
        <v>0</v>
      </c>
      <c r="O2035" s="332">
        <f>IF(K2035="nio",0,IF(K2035&gt;0,VLOOKUP(G2035,'3-Productie normen'!A:L,VLOOKUP(K2035,'3-Productie normen'!$B$34:$C$41,2,FALSE),FALSE)))</f>
        <v>0</v>
      </c>
      <c r="P2035" s="332">
        <f t="shared" si="95"/>
        <v>0</v>
      </c>
      <c r="Q2035" s="333"/>
      <c r="S2035" s="334">
        <f t="shared" si="96"/>
        <v>976.80000000000007</v>
      </c>
    </row>
    <row r="2036" spans="1:19" ht="14.1" customHeight="1">
      <c r="A2036" s="74">
        <v>2036</v>
      </c>
      <c r="B2036" s="300" t="s">
        <v>38</v>
      </c>
      <c r="C2036" s="300" t="s">
        <v>2086</v>
      </c>
      <c r="D2036" s="86" t="s">
        <v>473</v>
      </c>
      <c r="E2036" s="256" t="s">
        <v>2168</v>
      </c>
      <c r="F2036" s="86" t="s">
        <v>135</v>
      </c>
      <c r="G2036" s="86" t="s">
        <v>70</v>
      </c>
      <c r="H2036" s="70" t="s">
        <v>113</v>
      </c>
      <c r="I2036" s="249">
        <v>22.14</v>
      </c>
      <c r="J2036" s="331">
        <f t="shared" si="94"/>
        <v>120</v>
      </c>
      <c r="K2036" s="260">
        <v>120</v>
      </c>
      <c r="L2036" s="260"/>
      <c r="M2036" s="259" t="e">
        <f>IF(K2036="nio",0,IF(K2036&gt;0,K2036*I2036/O2036,0))*VLOOKUP(B2036,'2-Kosten per locatie'!$A$14:$C$21,3,FALSE)</f>
        <v>#DIV/0!</v>
      </c>
      <c r="N2036" s="259">
        <f>IF(L2036&gt;0,L2036*I2036/P2036,0)*VLOOKUP(B2036,'2-Kosten per locatie'!$A$14:$C$21,3,FALSE)</f>
        <v>0</v>
      </c>
      <c r="O2036" s="332">
        <f>IF(K2036="nio",0,IF(K2036&gt;0,VLOOKUP(G2036,'3-Productie normen'!A:L,VLOOKUP(K2036,'3-Productie normen'!$B$34:$C$41,2,FALSE),FALSE)))</f>
        <v>0</v>
      </c>
      <c r="P2036" s="332">
        <f t="shared" si="95"/>
        <v>0</v>
      </c>
      <c r="Q2036" s="333"/>
      <c r="S2036" s="334">
        <f t="shared" si="96"/>
        <v>2656.8</v>
      </c>
    </row>
    <row r="2037" spans="1:19" ht="14.1" customHeight="1">
      <c r="A2037" s="74">
        <v>2037</v>
      </c>
      <c r="B2037" s="300" t="s">
        <v>38</v>
      </c>
      <c r="C2037" s="300" t="s">
        <v>2086</v>
      </c>
      <c r="D2037" s="86" t="s">
        <v>473</v>
      </c>
      <c r="E2037" s="256" t="s">
        <v>2169</v>
      </c>
      <c r="F2037" s="86" t="s">
        <v>126</v>
      </c>
      <c r="G2037" s="86" t="s">
        <v>69</v>
      </c>
      <c r="H2037" s="70" t="s">
        <v>113</v>
      </c>
      <c r="I2037" s="249">
        <v>26.48</v>
      </c>
      <c r="J2037" s="331">
        <f t="shared" si="94"/>
        <v>200</v>
      </c>
      <c r="K2037" s="260">
        <v>200</v>
      </c>
      <c r="L2037" s="260"/>
      <c r="M2037" s="259" t="e">
        <f>IF(K2037="nio",0,IF(K2037&gt;0,K2037*I2037/O2037,0))*VLOOKUP(B2037,'2-Kosten per locatie'!$A$14:$C$21,3,FALSE)</f>
        <v>#DIV/0!</v>
      </c>
      <c r="N2037" s="259">
        <f>IF(L2037&gt;0,L2037*I2037/P2037,0)*VLOOKUP(B2037,'2-Kosten per locatie'!$A$14:$C$21,3,FALSE)</f>
        <v>0</v>
      </c>
      <c r="O2037" s="332">
        <f>IF(K2037="nio",0,IF(K2037&gt;0,VLOOKUP(G2037,'3-Productie normen'!A:L,VLOOKUP(K2037,'3-Productie normen'!$B$34:$C$41,2,FALSE),FALSE)))</f>
        <v>0</v>
      </c>
      <c r="P2037" s="332">
        <f t="shared" si="95"/>
        <v>0</v>
      </c>
      <c r="Q2037" s="333"/>
      <c r="S2037" s="334">
        <f t="shared" si="96"/>
        <v>5296</v>
      </c>
    </row>
    <row r="2038" spans="1:19" ht="14.1" customHeight="1">
      <c r="A2038" s="74">
        <v>2038</v>
      </c>
      <c r="B2038" s="300" t="s">
        <v>38</v>
      </c>
      <c r="C2038" s="300" t="s">
        <v>2086</v>
      </c>
      <c r="D2038" s="86" t="s">
        <v>473</v>
      </c>
      <c r="E2038" s="256" t="s">
        <v>2170</v>
      </c>
      <c r="F2038" s="86" t="s">
        <v>126</v>
      </c>
      <c r="G2038" s="86" t="s">
        <v>69</v>
      </c>
      <c r="H2038" s="70" t="s">
        <v>113</v>
      </c>
      <c r="I2038" s="249">
        <v>64.59</v>
      </c>
      <c r="J2038" s="331">
        <f t="shared" si="94"/>
        <v>200</v>
      </c>
      <c r="K2038" s="260">
        <v>200</v>
      </c>
      <c r="L2038" s="260"/>
      <c r="M2038" s="259" t="e">
        <f>IF(K2038="nio",0,IF(K2038&gt;0,K2038*I2038/O2038,0))*VLOOKUP(B2038,'2-Kosten per locatie'!$A$14:$C$21,3,FALSE)</f>
        <v>#DIV/0!</v>
      </c>
      <c r="N2038" s="259">
        <f>IF(L2038&gt;0,L2038*I2038/P2038,0)*VLOOKUP(B2038,'2-Kosten per locatie'!$A$14:$C$21,3,FALSE)</f>
        <v>0</v>
      </c>
      <c r="O2038" s="332">
        <f>IF(K2038="nio",0,IF(K2038&gt;0,VLOOKUP(G2038,'3-Productie normen'!A:L,VLOOKUP(K2038,'3-Productie normen'!$B$34:$C$41,2,FALSE),FALSE)))</f>
        <v>0</v>
      </c>
      <c r="P2038" s="332">
        <f t="shared" si="95"/>
        <v>0</v>
      </c>
      <c r="Q2038" s="333"/>
      <c r="S2038" s="334">
        <f t="shared" si="96"/>
        <v>12918</v>
      </c>
    </row>
    <row r="2039" spans="1:19" ht="14.1" customHeight="1">
      <c r="A2039" s="74">
        <v>2039</v>
      </c>
      <c r="B2039" s="300" t="s">
        <v>38</v>
      </c>
      <c r="C2039" s="300" t="s">
        <v>2086</v>
      </c>
      <c r="D2039" s="86" t="s">
        <v>473</v>
      </c>
      <c r="E2039" s="256" t="s">
        <v>2171</v>
      </c>
      <c r="F2039" s="86" t="s">
        <v>126</v>
      </c>
      <c r="G2039" s="86" t="s">
        <v>69</v>
      </c>
      <c r="H2039" s="70" t="s">
        <v>113</v>
      </c>
      <c r="I2039" s="249">
        <v>21.97</v>
      </c>
      <c r="J2039" s="331">
        <f t="shared" si="94"/>
        <v>200</v>
      </c>
      <c r="K2039" s="260">
        <v>200</v>
      </c>
      <c r="L2039" s="260"/>
      <c r="M2039" s="259" t="e">
        <f>IF(K2039="nio",0,IF(K2039&gt;0,K2039*I2039/O2039,0))*VLOOKUP(B2039,'2-Kosten per locatie'!$A$14:$C$21,3,FALSE)</f>
        <v>#DIV/0!</v>
      </c>
      <c r="N2039" s="259">
        <f>IF(L2039&gt;0,L2039*I2039/P2039,0)*VLOOKUP(B2039,'2-Kosten per locatie'!$A$14:$C$21,3,FALSE)</f>
        <v>0</v>
      </c>
      <c r="O2039" s="332">
        <f>IF(K2039="nio",0,IF(K2039&gt;0,VLOOKUP(G2039,'3-Productie normen'!A:L,VLOOKUP(K2039,'3-Productie normen'!$B$34:$C$41,2,FALSE),FALSE)))</f>
        <v>0</v>
      </c>
      <c r="P2039" s="332">
        <f t="shared" si="95"/>
        <v>0</v>
      </c>
      <c r="Q2039" s="333"/>
      <c r="S2039" s="334">
        <f t="shared" si="96"/>
        <v>4394</v>
      </c>
    </row>
    <row r="2040" spans="1:19" ht="14.1" customHeight="1">
      <c r="A2040" s="74">
        <v>2040</v>
      </c>
      <c r="B2040" s="300" t="s">
        <v>38</v>
      </c>
      <c r="C2040" s="300" t="s">
        <v>2086</v>
      </c>
      <c r="D2040" s="86" t="s">
        <v>473</v>
      </c>
      <c r="E2040" s="256" t="s">
        <v>2172</v>
      </c>
      <c r="F2040" s="86" t="s">
        <v>147</v>
      </c>
      <c r="G2040" s="86" t="s">
        <v>61</v>
      </c>
      <c r="H2040" s="86" t="s">
        <v>145</v>
      </c>
      <c r="I2040" s="249">
        <v>2.67</v>
      </c>
      <c r="J2040" s="331">
        <f t="shared" si="94"/>
        <v>400</v>
      </c>
      <c r="K2040" s="260">
        <v>200</v>
      </c>
      <c r="L2040" s="260">
        <v>200</v>
      </c>
      <c r="M2040" s="259" t="e">
        <f>IF(K2040="nio",0,IF(K2040&gt;0,K2040*I2040/O2040,0))*VLOOKUP(B2040,'2-Kosten per locatie'!$A$14:$C$21,3,FALSE)</f>
        <v>#DIV/0!</v>
      </c>
      <c r="N2040" s="259" t="e">
        <f>IF(L2040&gt;0,L2040*I2040/P2040,0)*VLOOKUP(B2040,'2-Kosten per locatie'!$A$14:$C$21,3,FALSE)</f>
        <v>#DIV/0!</v>
      </c>
      <c r="O2040" s="332">
        <f>IF(K2040="nio",0,IF(K2040&gt;0,VLOOKUP(G2040,'3-Productie normen'!A:L,VLOOKUP(K2040,'3-Productie normen'!$B$34:$C$41,2,FALSE),FALSE)))</f>
        <v>0</v>
      </c>
      <c r="P2040" s="332">
        <f t="shared" si="95"/>
        <v>0</v>
      </c>
      <c r="Q2040" s="333"/>
      <c r="S2040" s="334">
        <f t="shared" si="96"/>
        <v>1068</v>
      </c>
    </row>
    <row r="2041" spans="1:19" ht="14.1" customHeight="1">
      <c r="A2041" s="74">
        <v>2041</v>
      </c>
      <c r="B2041" s="300" t="s">
        <v>38</v>
      </c>
      <c r="C2041" s="300" t="s">
        <v>2086</v>
      </c>
      <c r="D2041" s="86" t="s">
        <v>473</v>
      </c>
      <c r="E2041" s="256" t="s">
        <v>2173</v>
      </c>
      <c r="F2041" s="86" t="s">
        <v>466</v>
      </c>
      <c r="G2041" s="86" t="s">
        <v>61</v>
      </c>
      <c r="H2041" s="86" t="s">
        <v>145</v>
      </c>
      <c r="I2041" s="249">
        <v>2.67</v>
      </c>
      <c r="J2041" s="331">
        <f t="shared" si="94"/>
        <v>400</v>
      </c>
      <c r="K2041" s="260">
        <v>200</v>
      </c>
      <c r="L2041" s="260">
        <v>200</v>
      </c>
      <c r="M2041" s="259" t="e">
        <f>IF(K2041="nio",0,IF(K2041&gt;0,K2041*I2041/O2041,0))*VLOOKUP(B2041,'2-Kosten per locatie'!$A$14:$C$21,3,FALSE)</f>
        <v>#DIV/0!</v>
      </c>
      <c r="N2041" s="259" t="e">
        <f>IF(L2041&gt;0,L2041*I2041/P2041,0)*VLOOKUP(B2041,'2-Kosten per locatie'!$A$14:$C$21,3,FALSE)</f>
        <v>#DIV/0!</v>
      </c>
      <c r="O2041" s="332">
        <f>IF(K2041="nio",0,IF(K2041&gt;0,VLOOKUP(G2041,'3-Productie normen'!A:L,VLOOKUP(K2041,'3-Productie normen'!$B$34:$C$41,2,FALSE),FALSE)))</f>
        <v>0</v>
      </c>
      <c r="P2041" s="332">
        <f t="shared" si="95"/>
        <v>0</v>
      </c>
      <c r="Q2041" s="333"/>
      <c r="S2041" s="334">
        <f t="shared" si="96"/>
        <v>1068</v>
      </c>
    </row>
    <row r="2042" spans="1:19" ht="14.1" customHeight="1">
      <c r="A2042" s="74">
        <v>2042</v>
      </c>
      <c r="B2042" s="300" t="s">
        <v>38</v>
      </c>
      <c r="C2042" s="300" t="s">
        <v>2086</v>
      </c>
      <c r="D2042" s="86" t="s">
        <v>473</v>
      </c>
      <c r="E2042" s="256" t="s">
        <v>2174</v>
      </c>
      <c r="F2042" s="86" t="s">
        <v>1045</v>
      </c>
      <c r="G2042" s="86" t="s">
        <v>61</v>
      </c>
      <c r="H2042" s="86" t="s">
        <v>145</v>
      </c>
      <c r="I2042" s="249">
        <v>4.4000000000000004</v>
      </c>
      <c r="J2042" s="331">
        <f t="shared" si="94"/>
        <v>400</v>
      </c>
      <c r="K2042" s="260">
        <v>200</v>
      </c>
      <c r="L2042" s="260">
        <v>200</v>
      </c>
      <c r="M2042" s="259" t="e">
        <f>IF(K2042="nio",0,IF(K2042&gt;0,K2042*I2042/O2042,0))*VLOOKUP(B2042,'2-Kosten per locatie'!$A$14:$C$21,3,FALSE)</f>
        <v>#DIV/0!</v>
      </c>
      <c r="N2042" s="259" t="e">
        <f>IF(L2042&gt;0,L2042*I2042/P2042,0)*VLOOKUP(B2042,'2-Kosten per locatie'!$A$14:$C$21,3,FALSE)</f>
        <v>#DIV/0!</v>
      </c>
      <c r="O2042" s="332">
        <f>IF(K2042="nio",0,IF(K2042&gt;0,VLOOKUP(G2042,'3-Productie normen'!A:L,VLOOKUP(K2042,'3-Productie normen'!$B$34:$C$41,2,FALSE),FALSE)))</f>
        <v>0</v>
      </c>
      <c r="P2042" s="332">
        <f t="shared" si="95"/>
        <v>0</v>
      </c>
      <c r="Q2042" s="333"/>
      <c r="S2042" s="334">
        <f t="shared" si="96"/>
        <v>1760.0000000000002</v>
      </c>
    </row>
    <row r="2043" spans="1:19" ht="14.1" customHeight="1">
      <c r="A2043" s="74">
        <v>2043</v>
      </c>
      <c r="B2043" s="300" t="s">
        <v>38</v>
      </c>
      <c r="C2043" s="300" t="s">
        <v>2086</v>
      </c>
      <c r="D2043" s="86" t="s">
        <v>473</v>
      </c>
      <c r="E2043" s="256" t="s">
        <v>2175</v>
      </c>
      <c r="F2043" s="86" t="s">
        <v>2111</v>
      </c>
      <c r="G2043" s="86" t="s">
        <v>74</v>
      </c>
      <c r="H2043" s="70" t="s">
        <v>113</v>
      </c>
      <c r="I2043" s="249">
        <v>4.16</v>
      </c>
      <c r="J2043" s="331">
        <f t="shared" si="94"/>
        <v>0</v>
      </c>
      <c r="K2043" s="260" t="s">
        <v>120</v>
      </c>
      <c r="L2043" s="260"/>
      <c r="M2043" s="259">
        <f>IF(K2043="nio",0,IF(K2043&gt;0,K2043*I2043/O2043,0))*VLOOKUP(B2043,'2-Kosten per locatie'!$A$14:$C$21,3,FALSE)</f>
        <v>0</v>
      </c>
      <c r="N2043" s="259">
        <f>IF(L2043&gt;0,L2043*I2043/P2043,0)*VLOOKUP(B2043,'2-Kosten per locatie'!$A$14:$C$21,3,FALSE)</f>
        <v>0</v>
      </c>
      <c r="O2043" s="332">
        <f>IF(K2043="nio",0,IF(K2043&gt;0,VLOOKUP(G2043,'3-Productie normen'!A:L,VLOOKUP(K2043,'3-Productie normen'!$B$34:$C$41,2,FALSE),FALSE)))</f>
        <v>0</v>
      </c>
      <c r="P2043" s="332">
        <f t="shared" si="95"/>
        <v>0</v>
      </c>
      <c r="Q2043" s="333"/>
      <c r="S2043" s="334">
        <f t="shared" si="96"/>
        <v>0</v>
      </c>
    </row>
    <row r="2044" spans="1:19" ht="14.1" customHeight="1">
      <c r="A2044" s="74">
        <v>2044</v>
      </c>
      <c r="B2044" s="300" t="s">
        <v>38</v>
      </c>
      <c r="C2044" s="300" t="s">
        <v>2086</v>
      </c>
      <c r="D2044" s="86" t="s">
        <v>473</v>
      </c>
      <c r="E2044" s="256" t="s">
        <v>2176</v>
      </c>
      <c r="F2044" s="86" t="s">
        <v>470</v>
      </c>
      <c r="G2044" s="86" t="s">
        <v>59</v>
      </c>
      <c r="H2044" s="70" t="s">
        <v>113</v>
      </c>
      <c r="I2044" s="249">
        <v>9.6999999999999993</v>
      </c>
      <c r="J2044" s="331">
        <f t="shared" si="94"/>
        <v>200</v>
      </c>
      <c r="K2044" s="260">
        <v>200</v>
      </c>
      <c r="L2044" s="260"/>
      <c r="M2044" s="259" t="e">
        <f>IF(K2044="nio",0,IF(K2044&gt;0,K2044*I2044/O2044,0))*VLOOKUP(B2044,'2-Kosten per locatie'!$A$14:$C$21,3,FALSE)</f>
        <v>#DIV/0!</v>
      </c>
      <c r="N2044" s="259">
        <f>IF(L2044&gt;0,L2044*I2044/P2044,0)*VLOOKUP(B2044,'2-Kosten per locatie'!$A$14:$C$21,3,FALSE)</f>
        <v>0</v>
      </c>
      <c r="O2044" s="332">
        <f>IF(K2044="nio",0,IF(K2044&gt;0,VLOOKUP(G2044,'3-Productie normen'!A:L,VLOOKUP(K2044,'3-Productie normen'!$B$34:$C$41,2,FALSE),FALSE)))</f>
        <v>0</v>
      </c>
      <c r="P2044" s="332">
        <f t="shared" si="95"/>
        <v>0</v>
      </c>
      <c r="Q2044" s="333"/>
      <c r="S2044" s="334">
        <f t="shared" si="96"/>
        <v>1939.9999999999998</v>
      </c>
    </row>
    <row r="2045" spans="1:19" ht="14.1" customHeight="1">
      <c r="A2045" s="74">
        <v>2045</v>
      </c>
      <c r="B2045" s="300" t="s">
        <v>38</v>
      </c>
      <c r="C2045" s="300" t="s">
        <v>2086</v>
      </c>
      <c r="D2045" s="86" t="s">
        <v>473</v>
      </c>
      <c r="E2045" s="256" t="s">
        <v>2177</v>
      </c>
      <c r="F2045" s="86" t="s">
        <v>472</v>
      </c>
      <c r="G2045" s="86" t="s">
        <v>59</v>
      </c>
      <c r="H2045" s="70" t="s">
        <v>113</v>
      </c>
      <c r="I2045" s="249">
        <v>106.27</v>
      </c>
      <c r="J2045" s="331">
        <f t="shared" si="94"/>
        <v>200</v>
      </c>
      <c r="K2045" s="260">
        <v>200</v>
      </c>
      <c r="L2045" s="260"/>
      <c r="M2045" s="259" t="e">
        <f>IF(K2045="nio",0,IF(K2045&gt;0,K2045*I2045/O2045,0))*VLOOKUP(B2045,'2-Kosten per locatie'!$A$14:$C$21,3,FALSE)</f>
        <v>#DIV/0!</v>
      </c>
      <c r="N2045" s="259">
        <f>IF(L2045&gt;0,L2045*I2045/P2045,0)*VLOOKUP(B2045,'2-Kosten per locatie'!$A$14:$C$21,3,FALSE)</f>
        <v>0</v>
      </c>
      <c r="O2045" s="332">
        <f>IF(K2045="nio",0,IF(K2045&gt;0,VLOOKUP(G2045,'3-Productie normen'!A:L,VLOOKUP(K2045,'3-Productie normen'!$B$34:$C$41,2,FALSE),FALSE)))</f>
        <v>0</v>
      </c>
      <c r="P2045" s="332">
        <f t="shared" si="95"/>
        <v>0</v>
      </c>
      <c r="Q2045" s="333"/>
      <c r="S2045" s="334">
        <f t="shared" si="96"/>
        <v>21254</v>
      </c>
    </row>
    <row r="2046" spans="1:19" ht="14.1" customHeight="1">
      <c r="A2046" s="74">
        <v>2046</v>
      </c>
      <c r="B2046" s="300" t="s">
        <v>38</v>
      </c>
      <c r="C2046" s="300" t="s">
        <v>2086</v>
      </c>
      <c r="D2046" s="86" t="s">
        <v>473</v>
      </c>
      <c r="E2046" s="256" t="s">
        <v>2178</v>
      </c>
      <c r="F2046" s="86" t="s">
        <v>472</v>
      </c>
      <c r="G2046" s="86" t="s">
        <v>59</v>
      </c>
      <c r="H2046" s="70" t="s">
        <v>113</v>
      </c>
      <c r="I2046" s="249">
        <v>73.319999999999993</v>
      </c>
      <c r="J2046" s="331">
        <f t="shared" si="94"/>
        <v>200</v>
      </c>
      <c r="K2046" s="260">
        <v>200</v>
      </c>
      <c r="L2046" s="260"/>
      <c r="M2046" s="259" t="e">
        <f>IF(K2046="nio",0,IF(K2046&gt;0,K2046*I2046/O2046,0))*VLOOKUP(B2046,'2-Kosten per locatie'!$A$14:$C$21,3,FALSE)</f>
        <v>#DIV/0!</v>
      </c>
      <c r="N2046" s="259">
        <f>IF(L2046&gt;0,L2046*I2046/P2046,0)*VLOOKUP(B2046,'2-Kosten per locatie'!$A$14:$C$21,3,FALSE)</f>
        <v>0</v>
      </c>
      <c r="O2046" s="332">
        <f>IF(K2046="nio",0,IF(K2046&gt;0,VLOOKUP(G2046,'3-Productie normen'!A:L,VLOOKUP(K2046,'3-Productie normen'!$B$34:$C$41,2,FALSE),FALSE)))</f>
        <v>0</v>
      </c>
      <c r="P2046" s="332">
        <f t="shared" si="95"/>
        <v>0</v>
      </c>
      <c r="Q2046" s="333"/>
      <c r="S2046" s="334">
        <f t="shared" si="96"/>
        <v>14663.999999999998</v>
      </c>
    </row>
    <row r="2047" spans="1:19" ht="14.1" customHeight="1">
      <c r="A2047" s="74">
        <v>2047</v>
      </c>
      <c r="B2047" s="300" t="s">
        <v>38</v>
      </c>
      <c r="C2047" s="300" t="s">
        <v>2086</v>
      </c>
      <c r="D2047" s="86" t="s">
        <v>473</v>
      </c>
      <c r="E2047" s="256" t="s">
        <v>2179</v>
      </c>
      <c r="F2047" s="86" t="s">
        <v>133</v>
      </c>
      <c r="G2047" s="86" t="s">
        <v>76</v>
      </c>
      <c r="H2047" s="70" t="s">
        <v>113</v>
      </c>
      <c r="I2047" s="249">
        <v>6.8</v>
      </c>
      <c r="J2047" s="331">
        <f t="shared" si="94"/>
        <v>0</v>
      </c>
      <c r="K2047" s="260" t="s">
        <v>120</v>
      </c>
      <c r="L2047" s="260"/>
      <c r="M2047" s="259">
        <f>IF(K2047="nio",0,IF(K2047&gt;0,K2047*I2047/O2047,0))*VLOOKUP(B2047,'2-Kosten per locatie'!$A$14:$C$21,3,FALSE)</f>
        <v>0</v>
      </c>
      <c r="N2047" s="259">
        <f>IF(L2047&gt;0,L2047*I2047/P2047,0)*VLOOKUP(B2047,'2-Kosten per locatie'!$A$14:$C$21,3,FALSE)</f>
        <v>0</v>
      </c>
      <c r="O2047" s="332">
        <f>IF(K2047="nio",0,IF(K2047&gt;0,VLOOKUP(G2047,'3-Productie normen'!A:L,VLOOKUP(K2047,'3-Productie normen'!$B$34:$C$41,2,FALSE),FALSE)))</f>
        <v>0</v>
      </c>
      <c r="P2047" s="332">
        <f t="shared" si="95"/>
        <v>0</v>
      </c>
      <c r="Q2047" s="333"/>
      <c r="S2047" s="334">
        <f t="shared" si="96"/>
        <v>0</v>
      </c>
    </row>
    <row r="2048" spans="1:19" ht="14.1" customHeight="1">
      <c r="A2048" s="74">
        <v>2048</v>
      </c>
      <c r="B2048" s="300" t="s">
        <v>38</v>
      </c>
      <c r="C2048" s="300" t="s">
        <v>2086</v>
      </c>
      <c r="D2048" s="86" t="s">
        <v>473</v>
      </c>
      <c r="E2048" s="256" t="s">
        <v>2180</v>
      </c>
      <c r="F2048" s="86" t="s">
        <v>139</v>
      </c>
      <c r="G2048" s="86" t="s">
        <v>59</v>
      </c>
      <c r="H2048" s="70" t="s">
        <v>113</v>
      </c>
      <c r="I2048" s="249">
        <v>3.71</v>
      </c>
      <c r="J2048" s="331">
        <f t="shared" si="94"/>
        <v>200</v>
      </c>
      <c r="K2048" s="260">
        <v>200</v>
      </c>
      <c r="L2048" s="260"/>
      <c r="M2048" s="259" t="e">
        <f>IF(K2048="nio",0,IF(K2048&gt;0,K2048*I2048/O2048,0))*VLOOKUP(B2048,'2-Kosten per locatie'!$A$14:$C$21,3,FALSE)</f>
        <v>#DIV/0!</v>
      </c>
      <c r="N2048" s="259">
        <f>IF(L2048&gt;0,L2048*I2048/P2048,0)*VLOOKUP(B2048,'2-Kosten per locatie'!$A$14:$C$21,3,FALSE)</f>
        <v>0</v>
      </c>
      <c r="O2048" s="332">
        <f>IF(K2048="nio",0,IF(K2048&gt;0,VLOOKUP(G2048,'3-Productie normen'!A:L,VLOOKUP(K2048,'3-Productie normen'!$B$34:$C$41,2,FALSE),FALSE)))</f>
        <v>0</v>
      </c>
      <c r="P2048" s="332">
        <f t="shared" si="95"/>
        <v>0</v>
      </c>
      <c r="Q2048" s="333"/>
      <c r="S2048" s="334">
        <f t="shared" si="96"/>
        <v>742</v>
      </c>
    </row>
    <row r="2049" spans="1:19" ht="14.1" customHeight="1">
      <c r="A2049" s="74">
        <v>2049</v>
      </c>
      <c r="B2049" s="300" t="s">
        <v>38</v>
      </c>
      <c r="C2049" s="300" t="s">
        <v>2086</v>
      </c>
      <c r="D2049" s="86" t="s">
        <v>473</v>
      </c>
      <c r="E2049" s="256" t="s">
        <v>2181</v>
      </c>
      <c r="F2049" s="86" t="s">
        <v>185</v>
      </c>
      <c r="G2049" s="86" t="s">
        <v>74</v>
      </c>
      <c r="H2049" s="70" t="s">
        <v>113</v>
      </c>
      <c r="I2049" s="249">
        <v>29.08</v>
      </c>
      <c r="J2049" s="331">
        <f t="shared" si="94"/>
        <v>0</v>
      </c>
      <c r="K2049" s="260" t="s">
        <v>120</v>
      </c>
      <c r="L2049" s="260"/>
      <c r="M2049" s="259">
        <f>IF(K2049="nio",0,IF(K2049&gt;0,K2049*I2049/O2049,0))*VLOOKUP(B2049,'2-Kosten per locatie'!$A$14:$C$21,3,FALSE)</f>
        <v>0</v>
      </c>
      <c r="N2049" s="259">
        <f>IF(L2049&gt;0,L2049*I2049/P2049,0)*VLOOKUP(B2049,'2-Kosten per locatie'!$A$14:$C$21,3,FALSE)</f>
        <v>0</v>
      </c>
      <c r="O2049" s="332">
        <f>IF(K2049="nio",0,IF(K2049&gt;0,VLOOKUP(G2049,'3-Productie normen'!A:L,VLOOKUP(K2049,'3-Productie normen'!$B$34:$C$41,2,FALSE),FALSE)))</f>
        <v>0</v>
      </c>
      <c r="P2049" s="332">
        <f t="shared" si="95"/>
        <v>0</v>
      </c>
      <c r="Q2049" s="333"/>
      <c r="S2049" s="334">
        <f t="shared" si="96"/>
        <v>0</v>
      </c>
    </row>
    <row r="2050" spans="1:19" ht="14.1" customHeight="1">
      <c r="A2050" s="74">
        <v>2050</v>
      </c>
      <c r="B2050" s="300" t="s">
        <v>38</v>
      </c>
      <c r="C2050" s="300" t="s">
        <v>2086</v>
      </c>
      <c r="D2050" s="86" t="s">
        <v>473</v>
      </c>
      <c r="E2050" s="256" t="s">
        <v>2182</v>
      </c>
      <c r="F2050" s="86" t="s">
        <v>133</v>
      </c>
      <c r="G2050" s="86" t="s">
        <v>76</v>
      </c>
      <c r="H2050" s="70" t="s">
        <v>113</v>
      </c>
      <c r="I2050" s="249">
        <v>11.73</v>
      </c>
      <c r="J2050" s="331">
        <f t="shared" si="94"/>
        <v>0</v>
      </c>
      <c r="K2050" s="260" t="s">
        <v>120</v>
      </c>
      <c r="L2050" s="260"/>
      <c r="M2050" s="259">
        <f>IF(K2050="nio",0,IF(K2050&gt;0,K2050*I2050/O2050,0))*VLOOKUP(B2050,'2-Kosten per locatie'!$A$14:$C$21,3,FALSE)</f>
        <v>0</v>
      </c>
      <c r="N2050" s="259">
        <f>IF(L2050&gt;0,L2050*I2050/P2050,0)*VLOOKUP(B2050,'2-Kosten per locatie'!$A$14:$C$21,3,FALSE)</f>
        <v>0</v>
      </c>
      <c r="O2050" s="332">
        <f>IF(K2050="nio",0,IF(K2050&gt;0,VLOOKUP(G2050,'3-Productie normen'!A:L,VLOOKUP(K2050,'3-Productie normen'!$B$34:$C$41,2,FALSE),FALSE)))</f>
        <v>0</v>
      </c>
      <c r="P2050" s="332">
        <f t="shared" si="95"/>
        <v>0</v>
      </c>
      <c r="Q2050" s="333"/>
      <c r="S2050" s="334">
        <f t="shared" si="96"/>
        <v>0</v>
      </c>
    </row>
    <row r="2051" spans="1:19" ht="14.1" customHeight="1">
      <c r="A2051" s="74">
        <v>2051</v>
      </c>
      <c r="B2051" s="300" t="s">
        <v>38</v>
      </c>
      <c r="C2051" s="300" t="s">
        <v>2086</v>
      </c>
      <c r="D2051" s="86" t="s">
        <v>473</v>
      </c>
      <c r="E2051" s="256" t="s">
        <v>2183</v>
      </c>
      <c r="F2051" s="86" t="s">
        <v>185</v>
      </c>
      <c r="G2051" s="86" t="s">
        <v>74</v>
      </c>
      <c r="H2051" s="70" t="s">
        <v>113</v>
      </c>
      <c r="I2051" s="249">
        <v>4.5999999999999996</v>
      </c>
      <c r="J2051" s="331">
        <f t="shared" si="94"/>
        <v>0</v>
      </c>
      <c r="K2051" s="260" t="s">
        <v>120</v>
      </c>
      <c r="L2051" s="260"/>
      <c r="M2051" s="259">
        <f>IF(K2051="nio",0,IF(K2051&gt;0,K2051*I2051/O2051,0))*VLOOKUP(B2051,'2-Kosten per locatie'!$A$14:$C$21,3,FALSE)</f>
        <v>0</v>
      </c>
      <c r="N2051" s="259">
        <f>IF(L2051&gt;0,L2051*I2051/P2051,0)*VLOOKUP(B2051,'2-Kosten per locatie'!$A$14:$C$21,3,FALSE)</f>
        <v>0</v>
      </c>
      <c r="O2051" s="332">
        <f>IF(K2051="nio",0,IF(K2051&gt;0,VLOOKUP(G2051,'3-Productie normen'!A:L,VLOOKUP(K2051,'3-Productie normen'!$B$34:$C$41,2,FALSE),FALSE)))</f>
        <v>0</v>
      </c>
      <c r="P2051" s="332">
        <f t="shared" si="95"/>
        <v>0</v>
      </c>
      <c r="Q2051" s="333"/>
      <c r="S2051" s="334">
        <f t="shared" si="96"/>
        <v>0</v>
      </c>
    </row>
    <row r="2052" spans="1:19" ht="14.1" customHeight="1">
      <c r="A2052" s="74">
        <v>2052</v>
      </c>
      <c r="B2052" s="300" t="s">
        <v>38</v>
      </c>
      <c r="C2052" s="300" t="s">
        <v>2086</v>
      </c>
      <c r="D2052" s="86" t="s">
        <v>473</v>
      </c>
      <c r="E2052" s="256" t="s">
        <v>2184</v>
      </c>
      <c r="F2052" s="86" t="s">
        <v>133</v>
      </c>
      <c r="G2052" s="86" t="s">
        <v>76</v>
      </c>
      <c r="H2052" s="70" t="s">
        <v>113</v>
      </c>
      <c r="I2052" s="249">
        <v>11.42</v>
      </c>
      <c r="J2052" s="331">
        <f t="shared" si="94"/>
        <v>0</v>
      </c>
      <c r="K2052" s="260" t="s">
        <v>120</v>
      </c>
      <c r="L2052" s="260"/>
      <c r="M2052" s="259">
        <f>IF(K2052="nio",0,IF(K2052&gt;0,K2052*I2052/O2052,0))*VLOOKUP(B2052,'2-Kosten per locatie'!$A$14:$C$21,3,FALSE)</f>
        <v>0</v>
      </c>
      <c r="N2052" s="259">
        <f>IF(L2052&gt;0,L2052*I2052/P2052,0)*VLOOKUP(B2052,'2-Kosten per locatie'!$A$14:$C$21,3,FALSE)</f>
        <v>0</v>
      </c>
      <c r="O2052" s="332">
        <f>IF(K2052="nio",0,IF(K2052&gt;0,VLOOKUP(G2052,'3-Productie normen'!A:L,VLOOKUP(K2052,'3-Productie normen'!$B$34:$C$41,2,FALSE),FALSE)))</f>
        <v>0</v>
      </c>
      <c r="P2052" s="332">
        <f t="shared" si="95"/>
        <v>0</v>
      </c>
      <c r="Q2052" s="333"/>
      <c r="S2052" s="334">
        <f t="shared" si="96"/>
        <v>0</v>
      </c>
    </row>
    <row r="2053" spans="1:19" ht="14.1" customHeight="1">
      <c r="A2053" s="74">
        <v>2053</v>
      </c>
      <c r="B2053" s="300" t="s">
        <v>38</v>
      </c>
      <c r="C2053" s="300" t="s">
        <v>2086</v>
      </c>
      <c r="D2053" s="86" t="s">
        <v>473</v>
      </c>
      <c r="E2053" s="256" t="s">
        <v>2185</v>
      </c>
      <c r="F2053" s="86" t="s">
        <v>133</v>
      </c>
      <c r="G2053" s="86" t="s">
        <v>76</v>
      </c>
      <c r="H2053" s="70" t="s">
        <v>113</v>
      </c>
      <c r="I2053" s="249">
        <v>2.37</v>
      </c>
      <c r="J2053" s="331">
        <f t="shared" si="94"/>
        <v>0</v>
      </c>
      <c r="K2053" s="260" t="s">
        <v>120</v>
      </c>
      <c r="L2053" s="260"/>
      <c r="M2053" s="259">
        <f>IF(K2053="nio",0,IF(K2053&gt;0,K2053*I2053/O2053,0))*VLOOKUP(B2053,'2-Kosten per locatie'!$A$14:$C$21,3,FALSE)</f>
        <v>0</v>
      </c>
      <c r="N2053" s="259">
        <f>IF(L2053&gt;0,L2053*I2053/P2053,0)*VLOOKUP(B2053,'2-Kosten per locatie'!$A$14:$C$21,3,FALSE)</f>
        <v>0</v>
      </c>
      <c r="O2053" s="332">
        <f>IF(K2053="nio",0,IF(K2053&gt;0,VLOOKUP(G2053,'3-Productie normen'!A:L,VLOOKUP(K2053,'3-Productie normen'!$B$34:$C$41,2,FALSE),FALSE)))</f>
        <v>0</v>
      </c>
      <c r="P2053" s="332">
        <f t="shared" si="95"/>
        <v>0</v>
      </c>
      <c r="Q2053" s="333"/>
      <c r="S2053" s="334">
        <f t="shared" si="96"/>
        <v>0</v>
      </c>
    </row>
    <row r="2054" spans="1:19" ht="14.1" customHeight="1">
      <c r="A2054" s="74">
        <v>2054</v>
      </c>
      <c r="B2054" s="300" t="s">
        <v>38</v>
      </c>
      <c r="C2054" s="300" t="s">
        <v>2086</v>
      </c>
      <c r="D2054" s="86" t="s">
        <v>473</v>
      </c>
      <c r="E2054" s="256" t="s">
        <v>2186</v>
      </c>
      <c r="F2054" s="86" t="s">
        <v>185</v>
      </c>
      <c r="G2054" s="86" t="s">
        <v>74</v>
      </c>
      <c r="H2054" s="70" t="s">
        <v>113</v>
      </c>
      <c r="I2054" s="249">
        <v>3.54</v>
      </c>
      <c r="J2054" s="331">
        <f t="shared" si="94"/>
        <v>0</v>
      </c>
      <c r="K2054" s="260" t="s">
        <v>120</v>
      </c>
      <c r="L2054" s="260"/>
      <c r="M2054" s="259">
        <f>IF(K2054="nio",0,IF(K2054&gt;0,K2054*I2054/O2054,0))*VLOOKUP(B2054,'2-Kosten per locatie'!$A$14:$C$21,3,FALSE)</f>
        <v>0</v>
      </c>
      <c r="N2054" s="259">
        <f>IF(L2054&gt;0,L2054*I2054/P2054,0)*VLOOKUP(B2054,'2-Kosten per locatie'!$A$14:$C$21,3,FALSE)</f>
        <v>0</v>
      </c>
      <c r="O2054" s="332">
        <f>IF(K2054="nio",0,IF(K2054&gt;0,VLOOKUP(G2054,'3-Productie normen'!A:L,VLOOKUP(K2054,'3-Productie normen'!$B$34:$C$41,2,FALSE),FALSE)))</f>
        <v>0</v>
      </c>
      <c r="P2054" s="332">
        <f t="shared" si="95"/>
        <v>0</v>
      </c>
      <c r="Q2054" s="333"/>
      <c r="S2054" s="334">
        <f t="shared" si="96"/>
        <v>0</v>
      </c>
    </row>
    <row r="2055" spans="1:19" ht="14.1" customHeight="1">
      <c r="A2055" s="74">
        <v>2055</v>
      </c>
      <c r="B2055" s="300" t="s">
        <v>38</v>
      </c>
      <c r="C2055" s="300" t="s">
        <v>2086</v>
      </c>
      <c r="D2055" s="86" t="s">
        <v>473</v>
      </c>
      <c r="E2055" s="256" t="s">
        <v>2187</v>
      </c>
      <c r="F2055" s="86" t="s">
        <v>185</v>
      </c>
      <c r="G2055" s="86" t="s">
        <v>74</v>
      </c>
      <c r="H2055" s="70" t="s">
        <v>113</v>
      </c>
      <c r="I2055" s="249">
        <v>7.48</v>
      </c>
      <c r="J2055" s="331">
        <f t="shared" si="94"/>
        <v>0</v>
      </c>
      <c r="K2055" s="260" t="s">
        <v>120</v>
      </c>
      <c r="L2055" s="260"/>
      <c r="M2055" s="259">
        <f>IF(K2055="nio",0,IF(K2055&gt;0,K2055*I2055/O2055,0))*VLOOKUP(B2055,'2-Kosten per locatie'!$A$14:$C$21,3,FALSE)</f>
        <v>0</v>
      </c>
      <c r="N2055" s="259">
        <f>IF(L2055&gt;0,L2055*I2055/P2055,0)*VLOOKUP(B2055,'2-Kosten per locatie'!$A$14:$C$21,3,FALSE)</f>
        <v>0</v>
      </c>
      <c r="O2055" s="332">
        <f>IF(K2055="nio",0,IF(K2055&gt;0,VLOOKUP(G2055,'3-Productie normen'!A:L,VLOOKUP(K2055,'3-Productie normen'!$B$34:$C$41,2,FALSE),FALSE)))</f>
        <v>0</v>
      </c>
      <c r="P2055" s="332">
        <f t="shared" si="95"/>
        <v>0</v>
      </c>
      <c r="Q2055" s="333"/>
      <c r="S2055" s="334">
        <f t="shared" si="96"/>
        <v>0</v>
      </c>
    </row>
    <row r="2056" spans="1:19" ht="14.1" customHeight="1">
      <c r="A2056" s="74">
        <v>2056</v>
      </c>
      <c r="B2056" s="300" t="s">
        <v>38</v>
      </c>
      <c r="C2056" s="300" t="s">
        <v>2086</v>
      </c>
      <c r="D2056" s="86" t="s">
        <v>473</v>
      </c>
      <c r="E2056" s="256" t="s">
        <v>2188</v>
      </c>
      <c r="F2056" s="86" t="s">
        <v>279</v>
      </c>
      <c r="G2056" s="86" t="s">
        <v>64</v>
      </c>
      <c r="H2056" s="70" t="s">
        <v>113</v>
      </c>
      <c r="I2056" s="249">
        <v>65.3</v>
      </c>
      <c r="J2056" s="331">
        <f t="shared" si="94"/>
        <v>120</v>
      </c>
      <c r="K2056" s="260">
        <v>120</v>
      </c>
      <c r="L2056" s="260"/>
      <c r="M2056" s="259" t="e">
        <f>IF(K2056="nio",0,IF(K2056&gt;0,K2056*I2056/O2056,0))*VLOOKUP(B2056,'2-Kosten per locatie'!$A$14:$C$21,3,FALSE)</f>
        <v>#DIV/0!</v>
      </c>
      <c r="N2056" s="259">
        <f>IF(L2056&gt;0,L2056*I2056/P2056,0)*VLOOKUP(B2056,'2-Kosten per locatie'!$A$14:$C$21,3,FALSE)</f>
        <v>0</v>
      </c>
      <c r="O2056" s="332">
        <f>IF(K2056="nio",0,IF(K2056&gt;0,VLOOKUP(G2056,'3-Productie normen'!A:L,VLOOKUP(K2056,'3-Productie normen'!$B$34:$C$41,2,FALSE),FALSE)))</f>
        <v>0</v>
      </c>
      <c r="P2056" s="332">
        <f t="shared" si="95"/>
        <v>0</v>
      </c>
      <c r="Q2056" s="333"/>
      <c r="S2056" s="334">
        <f t="shared" si="96"/>
        <v>7836</v>
      </c>
    </row>
    <row r="2057" spans="1:19" ht="14.1" customHeight="1">
      <c r="A2057" s="74">
        <v>2057</v>
      </c>
      <c r="B2057" s="300" t="s">
        <v>38</v>
      </c>
      <c r="C2057" s="300" t="s">
        <v>2086</v>
      </c>
      <c r="D2057" s="86" t="s">
        <v>473</v>
      </c>
      <c r="E2057" s="256" t="s">
        <v>2189</v>
      </c>
      <c r="F2057" s="86" t="s">
        <v>185</v>
      </c>
      <c r="G2057" s="86" t="s">
        <v>74</v>
      </c>
      <c r="H2057" s="70" t="s">
        <v>113</v>
      </c>
      <c r="I2057" s="249">
        <v>7.27</v>
      </c>
      <c r="J2057" s="331">
        <f t="shared" si="94"/>
        <v>0</v>
      </c>
      <c r="K2057" s="260" t="s">
        <v>120</v>
      </c>
      <c r="L2057" s="260"/>
      <c r="M2057" s="259">
        <f>IF(K2057="nio",0,IF(K2057&gt;0,K2057*I2057/O2057,0))*VLOOKUP(B2057,'2-Kosten per locatie'!$A$14:$C$21,3,FALSE)</f>
        <v>0</v>
      </c>
      <c r="N2057" s="259">
        <f>IF(L2057&gt;0,L2057*I2057/P2057,0)*VLOOKUP(B2057,'2-Kosten per locatie'!$A$14:$C$21,3,FALSE)</f>
        <v>0</v>
      </c>
      <c r="O2057" s="332">
        <f>IF(K2057="nio",0,IF(K2057&gt;0,VLOOKUP(G2057,'3-Productie normen'!A:L,VLOOKUP(K2057,'3-Productie normen'!$B$34:$C$41,2,FALSE),FALSE)))</f>
        <v>0</v>
      </c>
      <c r="P2057" s="332">
        <f t="shared" si="95"/>
        <v>0</v>
      </c>
      <c r="Q2057" s="333"/>
      <c r="S2057" s="334">
        <f t="shared" si="96"/>
        <v>0</v>
      </c>
    </row>
    <row r="2058" spans="1:19" ht="14.1" customHeight="1">
      <c r="A2058" s="74">
        <v>2058</v>
      </c>
      <c r="B2058" s="300" t="s">
        <v>38</v>
      </c>
      <c r="C2058" s="300" t="s">
        <v>2086</v>
      </c>
      <c r="D2058" s="86" t="s">
        <v>473</v>
      </c>
      <c r="E2058" s="256" t="s">
        <v>2190</v>
      </c>
      <c r="F2058" s="86" t="s">
        <v>279</v>
      </c>
      <c r="G2058" s="86" t="s">
        <v>64</v>
      </c>
      <c r="H2058" s="70" t="s">
        <v>113</v>
      </c>
      <c r="I2058" s="249">
        <v>46.28</v>
      </c>
      <c r="J2058" s="331">
        <f t="shared" ref="J2058:J2121" si="97">SUM(K2058:L2058)</f>
        <v>120</v>
      </c>
      <c r="K2058" s="260">
        <v>120</v>
      </c>
      <c r="L2058" s="260"/>
      <c r="M2058" s="259" t="e">
        <f>IF(K2058="nio",0,IF(K2058&gt;0,K2058*I2058/O2058,0))*VLOOKUP(B2058,'2-Kosten per locatie'!$A$14:$C$21,3,FALSE)</f>
        <v>#DIV/0!</v>
      </c>
      <c r="N2058" s="259">
        <f>IF(L2058&gt;0,L2058*I2058/P2058,0)*VLOOKUP(B2058,'2-Kosten per locatie'!$A$14:$C$21,3,FALSE)</f>
        <v>0</v>
      </c>
      <c r="O2058" s="332">
        <f>IF(K2058="nio",0,IF(K2058&gt;0,VLOOKUP(G2058,'3-Productie normen'!A:L,VLOOKUP(K2058,'3-Productie normen'!$B$34:$C$41,2,FALSE),FALSE)))</f>
        <v>0</v>
      </c>
      <c r="P2058" s="332">
        <f t="shared" ref="P2058:P2121" si="98">IF(L2058&gt;0,O2058*$P$8,0)</f>
        <v>0</v>
      </c>
      <c r="Q2058" s="333"/>
      <c r="S2058" s="334">
        <f t="shared" si="96"/>
        <v>5553.6</v>
      </c>
    </row>
    <row r="2059" spans="1:19" ht="14.1" customHeight="1">
      <c r="A2059" s="74">
        <v>2059</v>
      </c>
      <c r="B2059" s="300" t="s">
        <v>38</v>
      </c>
      <c r="C2059" s="300" t="s">
        <v>2086</v>
      </c>
      <c r="D2059" s="86" t="s">
        <v>473</v>
      </c>
      <c r="E2059" s="256" t="s">
        <v>2191</v>
      </c>
      <c r="F2059" s="86" t="s">
        <v>279</v>
      </c>
      <c r="G2059" s="86" t="s">
        <v>64</v>
      </c>
      <c r="H2059" s="70" t="s">
        <v>113</v>
      </c>
      <c r="I2059" s="249">
        <v>62.05</v>
      </c>
      <c r="J2059" s="331">
        <f t="shared" si="97"/>
        <v>120</v>
      </c>
      <c r="K2059" s="260">
        <v>120</v>
      </c>
      <c r="L2059" s="260"/>
      <c r="M2059" s="259" t="e">
        <f>IF(K2059="nio",0,IF(K2059&gt;0,K2059*I2059/O2059,0))*VLOOKUP(B2059,'2-Kosten per locatie'!$A$14:$C$21,3,FALSE)</f>
        <v>#DIV/0!</v>
      </c>
      <c r="N2059" s="259">
        <f>IF(L2059&gt;0,L2059*I2059/P2059,0)*VLOOKUP(B2059,'2-Kosten per locatie'!$A$14:$C$21,3,FALSE)</f>
        <v>0</v>
      </c>
      <c r="O2059" s="332">
        <f>IF(K2059="nio",0,IF(K2059&gt;0,VLOOKUP(G2059,'3-Productie normen'!A:L,VLOOKUP(K2059,'3-Productie normen'!$B$34:$C$41,2,FALSE),FALSE)))</f>
        <v>0</v>
      </c>
      <c r="P2059" s="332">
        <f t="shared" si="98"/>
        <v>0</v>
      </c>
      <c r="Q2059" s="333"/>
      <c r="S2059" s="334">
        <f t="shared" si="96"/>
        <v>7446</v>
      </c>
    </row>
    <row r="2060" spans="1:19" ht="14.1" customHeight="1">
      <c r="A2060" s="74">
        <v>2060</v>
      </c>
      <c r="B2060" s="300" t="s">
        <v>38</v>
      </c>
      <c r="C2060" s="300" t="s">
        <v>2086</v>
      </c>
      <c r="D2060" s="86" t="s">
        <v>473</v>
      </c>
      <c r="E2060" s="256" t="s">
        <v>2192</v>
      </c>
      <c r="F2060" s="86" t="s">
        <v>167</v>
      </c>
      <c r="G2060" s="86" t="s">
        <v>60</v>
      </c>
      <c r="H2060" s="70" t="s">
        <v>113</v>
      </c>
      <c r="I2060" s="249">
        <v>652.16999999999996</v>
      </c>
      <c r="J2060" s="331">
        <f t="shared" si="97"/>
        <v>400</v>
      </c>
      <c r="K2060" s="260">
        <v>200</v>
      </c>
      <c r="L2060" s="260">
        <v>200</v>
      </c>
      <c r="M2060" s="259" t="e">
        <f>IF(K2060="nio",0,IF(K2060&gt;0,K2060*I2060/O2060,0))*VLOOKUP(B2060,'2-Kosten per locatie'!$A$14:$C$21,3,FALSE)</f>
        <v>#DIV/0!</v>
      </c>
      <c r="N2060" s="259" t="e">
        <f>IF(L2060&gt;0,L2060*I2060/P2060,0)*VLOOKUP(B2060,'2-Kosten per locatie'!$A$14:$C$21,3,FALSE)</f>
        <v>#DIV/0!</v>
      </c>
      <c r="O2060" s="332">
        <f>IF(K2060="nio",0,IF(K2060&gt;0,VLOOKUP(G2060,'3-Productie normen'!A:L,VLOOKUP(K2060,'3-Productie normen'!$B$34:$C$41,2,FALSE),FALSE)))</f>
        <v>0</v>
      </c>
      <c r="P2060" s="332">
        <f t="shared" si="98"/>
        <v>0</v>
      </c>
      <c r="Q2060" s="333"/>
      <c r="S2060" s="334">
        <f t="shared" si="96"/>
        <v>260867.99999999997</v>
      </c>
    </row>
    <row r="2061" spans="1:19" ht="14.1" customHeight="1">
      <c r="A2061" s="74">
        <v>2061</v>
      </c>
      <c r="B2061" s="300" t="s">
        <v>38</v>
      </c>
      <c r="C2061" s="300" t="s">
        <v>2086</v>
      </c>
      <c r="D2061" s="86" t="s">
        <v>473</v>
      </c>
      <c r="E2061" s="256" t="s">
        <v>2193</v>
      </c>
      <c r="F2061" s="86" t="s">
        <v>172</v>
      </c>
      <c r="G2061" s="86" t="s">
        <v>73</v>
      </c>
      <c r="H2061" s="86" t="s">
        <v>173</v>
      </c>
      <c r="I2061" s="249">
        <v>43.67</v>
      </c>
      <c r="J2061" s="331">
        <f t="shared" si="97"/>
        <v>200</v>
      </c>
      <c r="K2061" s="260">
        <v>200</v>
      </c>
      <c r="L2061" s="260"/>
      <c r="M2061" s="259" t="e">
        <f>IF(K2061="nio",0,IF(K2061&gt;0,K2061*I2061/O2061,0))*VLOOKUP(B2061,'2-Kosten per locatie'!$A$14:$C$21,3,FALSE)</f>
        <v>#DIV/0!</v>
      </c>
      <c r="N2061" s="259">
        <f>IF(L2061&gt;0,L2061*I2061/P2061,0)*VLOOKUP(B2061,'2-Kosten per locatie'!$A$14:$C$21,3,FALSE)</f>
        <v>0</v>
      </c>
      <c r="O2061" s="332">
        <f>IF(K2061="nio",0,IF(K2061&gt;0,VLOOKUP(G2061,'3-Productie normen'!A:L,VLOOKUP(K2061,'3-Productie normen'!$B$34:$C$41,2,FALSE),FALSE)))</f>
        <v>0</v>
      </c>
      <c r="P2061" s="332">
        <f t="shared" si="98"/>
        <v>0</v>
      </c>
      <c r="Q2061" s="333"/>
      <c r="S2061" s="334">
        <f t="shared" si="96"/>
        <v>8734</v>
      </c>
    </row>
    <row r="2062" spans="1:19" ht="14.1" customHeight="1">
      <c r="A2062" s="74">
        <v>2062</v>
      </c>
      <c r="B2062" s="300" t="s">
        <v>38</v>
      </c>
      <c r="C2062" s="300" t="s">
        <v>2086</v>
      </c>
      <c r="D2062" s="86" t="s">
        <v>473</v>
      </c>
      <c r="E2062" s="256" t="s">
        <v>2194</v>
      </c>
      <c r="F2062" s="86" t="s">
        <v>185</v>
      </c>
      <c r="G2062" s="86" t="s">
        <v>74</v>
      </c>
      <c r="H2062" s="70" t="s">
        <v>113</v>
      </c>
      <c r="I2062" s="249">
        <v>7.3</v>
      </c>
      <c r="J2062" s="331">
        <f t="shared" si="97"/>
        <v>0</v>
      </c>
      <c r="K2062" s="260" t="s">
        <v>120</v>
      </c>
      <c r="L2062" s="260"/>
      <c r="M2062" s="259">
        <f>IF(K2062="nio",0,IF(K2062&gt;0,K2062*I2062/O2062,0))*VLOOKUP(B2062,'2-Kosten per locatie'!$A$14:$C$21,3,FALSE)</f>
        <v>0</v>
      </c>
      <c r="N2062" s="259">
        <f>IF(L2062&gt;0,L2062*I2062/P2062,0)*VLOOKUP(B2062,'2-Kosten per locatie'!$A$14:$C$21,3,FALSE)</f>
        <v>0</v>
      </c>
      <c r="O2062" s="332">
        <f>IF(K2062="nio",0,IF(K2062&gt;0,VLOOKUP(G2062,'3-Productie normen'!A:L,VLOOKUP(K2062,'3-Productie normen'!$B$34:$C$41,2,FALSE),FALSE)))</f>
        <v>0</v>
      </c>
      <c r="P2062" s="332">
        <f t="shared" si="98"/>
        <v>0</v>
      </c>
      <c r="Q2062" s="333"/>
      <c r="S2062" s="334">
        <f t="shared" si="96"/>
        <v>0</v>
      </c>
    </row>
    <row r="2063" spans="1:19" ht="14.1" customHeight="1">
      <c r="A2063" s="74">
        <v>2063</v>
      </c>
      <c r="B2063" s="300" t="s">
        <v>38</v>
      </c>
      <c r="C2063" s="300" t="s">
        <v>2086</v>
      </c>
      <c r="D2063" s="86" t="s">
        <v>473</v>
      </c>
      <c r="E2063" s="256" t="s">
        <v>2195</v>
      </c>
      <c r="F2063" s="86" t="s">
        <v>570</v>
      </c>
      <c r="G2063" s="86" t="s">
        <v>70</v>
      </c>
      <c r="H2063" s="70" t="s">
        <v>113</v>
      </c>
      <c r="I2063" s="249">
        <v>25.5</v>
      </c>
      <c r="J2063" s="331">
        <f t="shared" si="97"/>
        <v>120</v>
      </c>
      <c r="K2063" s="260">
        <v>120</v>
      </c>
      <c r="L2063" s="260"/>
      <c r="M2063" s="259" t="e">
        <f>IF(K2063="nio",0,IF(K2063&gt;0,K2063*I2063/O2063,0))*VLOOKUP(B2063,'2-Kosten per locatie'!$A$14:$C$21,3,FALSE)</f>
        <v>#DIV/0!</v>
      </c>
      <c r="N2063" s="259">
        <f>IF(L2063&gt;0,L2063*I2063/P2063,0)*VLOOKUP(B2063,'2-Kosten per locatie'!$A$14:$C$21,3,FALSE)</f>
        <v>0</v>
      </c>
      <c r="O2063" s="332">
        <f>IF(K2063="nio",0,IF(K2063&gt;0,VLOOKUP(G2063,'3-Productie normen'!A:L,VLOOKUP(K2063,'3-Productie normen'!$B$34:$C$41,2,FALSE),FALSE)))</f>
        <v>0</v>
      </c>
      <c r="P2063" s="332">
        <f t="shared" si="98"/>
        <v>0</v>
      </c>
      <c r="Q2063" s="333"/>
      <c r="S2063" s="334">
        <f t="shared" si="96"/>
        <v>3060</v>
      </c>
    </row>
    <row r="2064" spans="1:19" ht="14.1" customHeight="1">
      <c r="A2064" s="74">
        <v>2064</v>
      </c>
      <c r="B2064" s="300" t="s">
        <v>38</v>
      </c>
      <c r="C2064" s="300" t="s">
        <v>2086</v>
      </c>
      <c r="D2064" s="86" t="s">
        <v>473</v>
      </c>
      <c r="E2064" s="256" t="s">
        <v>2196</v>
      </c>
      <c r="F2064" s="86" t="s">
        <v>570</v>
      </c>
      <c r="G2064" s="86" t="s">
        <v>70</v>
      </c>
      <c r="H2064" s="70" t="s">
        <v>113</v>
      </c>
      <c r="I2064" s="249">
        <v>25.5</v>
      </c>
      <c r="J2064" s="331">
        <f t="shared" si="97"/>
        <v>120</v>
      </c>
      <c r="K2064" s="260">
        <v>120</v>
      </c>
      <c r="L2064" s="260"/>
      <c r="M2064" s="259" t="e">
        <f>IF(K2064="nio",0,IF(K2064&gt;0,K2064*I2064/O2064,0))*VLOOKUP(B2064,'2-Kosten per locatie'!$A$14:$C$21,3,FALSE)</f>
        <v>#DIV/0!</v>
      </c>
      <c r="N2064" s="259">
        <f>IF(L2064&gt;0,L2064*I2064/P2064,0)*VLOOKUP(B2064,'2-Kosten per locatie'!$A$14:$C$21,3,FALSE)</f>
        <v>0</v>
      </c>
      <c r="O2064" s="332">
        <f>IF(K2064="nio",0,IF(K2064&gt;0,VLOOKUP(G2064,'3-Productie normen'!A:L,VLOOKUP(K2064,'3-Productie normen'!$B$34:$C$41,2,FALSE),FALSE)))</f>
        <v>0</v>
      </c>
      <c r="P2064" s="332">
        <f t="shared" si="98"/>
        <v>0</v>
      </c>
      <c r="Q2064" s="333"/>
      <c r="S2064" s="334">
        <f t="shared" si="96"/>
        <v>3060</v>
      </c>
    </row>
    <row r="2065" spans="1:19" ht="14.1" customHeight="1">
      <c r="A2065" s="74">
        <v>2065</v>
      </c>
      <c r="B2065" s="300" t="s">
        <v>38</v>
      </c>
      <c r="C2065" s="300" t="s">
        <v>2086</v>
      </c>
      <c r="D2065" s="86" t="s">
        <v>473</v>
      </c>
      <c r="E2065" s="256" t="s">
        <v>2197</v>
      </c>
      <c r="F2065" s="86" t="s">
        <v>154</v>
      </c>
      <c r="G2065" s="86" t="s">
        <v>62</v>
      </c>
      <c r="H2065" s="70" t="s">
        <v>113</v>
      </c>
      <c r="I2065" s="249">
        <v>60.1</v>
      </c>
      <c r="J2065" s="331">
        <f t="shared" si="97"/>
        <v>120</v>
      </c>
      <c r="K2065" s="260">
        <v>120</v>
      </c>
      <c r="L2065" s="260"/>
      <c r="M2065" s="259" t="e">
        <f>IF(K2065="nio",0,IF(K2065&gt;0,K2065*I2065/O2065,0))*VLOOKUP(B2065,'2-Kosten per locatie'!$A$14:$C$21,3,FALSE)</f>
        <v>#DIV/0!</v>
      </c>
      <c r="N2065" s="259">
        <f>IF(L2065&gt;0,L2065*I2065/P2065,0)*VLOOKUP(B2065,'2-Kosten per locatie'!$A$14:$C$21,3,FALSE)</f>
        <v>0</v>
      </c>
      <c r="O2065" s="332">
        <f>IF(K2065="nio",0,IF(K2065&gt;0,VLOOKUP(G2065,'3-Productie normen'!A:L,VLOOKUP(K2065,'3-Productie normen'!$B$34:$C$41,2,FALSE),FALSE)))</f>
        <v>0</v>
      </c>
      <c r="P2065" s="332">
        <f t="shared" si="98"/>
        <v>0</v>
      </c>
      <c r="Q2065" s="333"/>
      <c r="S2065" s="334">
        <f t="shared" si="96"/>
        <v>7212</v>
      </c>
    </row>
    <row r="2066" spans="1:19" ht="14.1" customHeight="1">
      <c r="A2066" s="74">
        <v>2066</v>
      </c>
      <c r="B2066" s="300" t="s">
        <v>38</v>
      </c>
      <c r="C2066" s="300" t="s">
        <v>2086</v>
      </c>
      <c r="D2066" s="86" t="s">
        <v>473</v>
      </c>
      <c r="E2066" s="256" t="s">
        <v>2198</v>
      </c>
      <c r="F2066" s="86" t="s">
        <v>2199</v>
      </c>
      <c r="G2066" s="86" t="s">
        <v>60</v>
      </c>
      <c r="H2066" s="70" t="s">
        <v>113</v>
      </c>
      <c r="I2066" s="249">
        <v>6.99</v>
      </c>
      <c r="J2066" s="331">
        <f t="shared" si="97"/>
        <v>400</v>
      </c>
      <c r="K2066" s="260">
        <v>200</v>
      </c>
      <c r="L2066" s="260">
        <v>200</v>
      </c>
      <c r="M2066" s="259" t="e">
        <f>IF(K2066="nio",0,IF(K2066&gt;0,K2066*I2066/O2066,0))*VLOOKUP(B2066,'2-Kosten per locatie'!$A$14:$C$21,3,FALSE)</f>
        <v>#DIV/0!</v>
      </c>
      <c r="N2066" s="259" t="e">
        <f>IF(L2066&gt;0,L2066*I2066/P2066,0)*VLOOKUP(B2066,'2-Kosten per locatie'!$A$14:$C$21,3,FALSE)</f>
        <v>#DIV/0!</v>
      </c>
      <c r="O2066" s="332">
        <f>IF(K2066="nio",0,IF(K2066&gt;0,VLOOKUP(G2066,'3-Productie normen'!A:L,VLOOKUP(K2066,'3-Productie normen'!$B$34:$C$41,2,FALSE),FALSE)))</f>
        <v>0</v>
      </c>
      <c r="P2066" s="332">
        <f t="shared" si="98"/>
        <v>0</v>
      </c>
      <c r="Q2066" s="333"/>
      <c r="S2066" s="334">
        <f t="shared" si="96"/>
        <v>2796</v>
      </c>
    </row>
    <row r="2067" spans="1:19" ht="14.1" customHeight="1">
      <c r="A2067" s="74">
        <v>2067</v>
      </c>
      <c r="B2067" s="300" t="s">
        <v>38</v>
      </c>
      <c r="C2067" s="300" t="s">
        <v>2086</v>
      </c>
      <c r="D2067" s="86" t="s">
        <v>473</v>
      </c>
      <c r="E2067" s="256" t="s">
        <v>2200</v>
      </c>
      <c r="F2067" s="86" t="s">
        <v>466</v>
      </c>
      <c r="G2067" s="86" t="s">
        <v>61</v>
      </c>
      <c r="H2067" s="86" t="s">
        <v>145</v>
      </c>
      <c r="I2067" s="249">
        <v>6.41</v>
      </c>
      <c r="J2067" s="331">
        <f t="shared" si="97"/>
        <v>400</v>
      </c>
      <c r="K2067" s="260">
        <v>200</v>
      </c>
      <c r="L2067" s="260">
        <v>200</v>
      </c>
      <c r="M2067" s="259" t="e">
        <f>IF(K2067="nio",0,IF(K2067&gt;0,K2067*I2067/O2067,0))*VLOOKUP(B2067,'2-Kosten per locatie'!$A$14:$C$21,3,FALSE)</f>
        <v>#DIV/0!</v>
      </c>
      <c r="N2067" s="259" t="e">
        <f>IF(L2067&gt;0,L2067*I2067/P2067,0)*VLOOKUP(B2067,'2-Kosten per locatie'!$A$14:$C$21,3,FALSE)</f>
        <v>#DIV/0!</v>
      </c>
      <c r="O2067" s="332">
        <f>IF(K2067="nio",0,IF(K2067&gt;0,VLOOKUP(G2067,'3-Productie normen'!A:L,VLOOKUP(K2067,'3-Productie normen'!$B$34:$C$41,2,FALSE),FALSE)))</f>
        <v>0</v>
      </c>
      <c r="P2067" s="332">
        <f t="shared" si="98"/>
        <v>0</v>
      </c>
      <c r="Q2067" s="333"/>
      <c r="S2067" s="334">
        <f t="shared" si="96"/>
        <v>2564</v>
      </c>
    </row>
    <row r="2068" spans="1:19" ht="14.1" customHeight="1">
      <c r="A2068" s="74">
        <v>2068</v>
      </c>
      <c r="B2068" s="300" t="s">
        <v>38</v>
      </c>
      <c r="C2068" s="300" t="s">
        <v>2086</v>
      </c>
      <c r="D2068" s="86" t="s">
        <v>473</v>
      </c>
      <c r="E2068" s="256" t="s">
        <v>2201</v>
      </c>
      <c r="F2068" s="86" t="s">
        <v>466</v>
      </c>
      <c r="G2068" s="86" t="s">
        <v>61</v>
      </c>
      <c r="H2068" s="86" t="s">
        <v>145</v>
      </c>
      <c r="I2068" s="249">
        <v>6.41</v>
      </c>
      <c r="J2068" s="331">
        <f t="shared" si="97"/>
        <v>400</v>
      </c>
      <c r="K2068" s="260">
        <v>200</v>
      </c>
      <c r="L2068" s="260">
        <v>200</v>
      </c>
      <c r="M2068" s="259" t="e">
        <f>IF(K2068="nio",0,IF(K2068&gt;0,K2068*I2068/O2068,0))*VLOOKUP(B2068,'2-Kosten per locatie'!$A$14:$C$21,3,FALSE)</f>
        <v>#DIV/0!</v>
      </c>
      <c r="N2068" s="259" t="e">
        <f>IF(L2068&gt;0,L2068*I2068/P2068,0)*VLOOKUP(B2068,'2-Kosten per locatie'!$A$14:$C$21,3,FALSE)</f>
        <v>#DIV/0!</v>
      </c>
      <c r="O2068" s="332">
        <f>IF(K2068="nio",0,IF(K2068&gt;0,VLOOKUP(G2068,'3-Productie normen'!A:L,VLOOKUP(K2068,'3-Productie normen'!$B$34:$C$41,2,FALSE),FALSE)))</f>
        <v>0</v>
      </c>
      <c r="P2068" s="332">
        <f t="shared" si="98"/>
        <v>0</v>
      </c>
      <c r="Q2068" s="333"/>
      <c r="S2068" s="334">
        <f t="shared" si="96"/>
        <v>2564</v>
      </c>
    </row>
    <row r="2069" spans="1:19" ht="14.1" customHeight="1">
      <c r="A2069" s="74">
        <v>2069</v>
      </c>
      <c r="B2069" s="300" t="s">
        <v>38</v>
      </c>
      <c r="C2069" s="300" t="s">
        <v>2086</v>
      </c>
      <c r="D2069" s="86" t="s">
        <v>473</v>
      </c>
      <c r="E2069" s="256" t="s">
        <v>2202</v>
      </c>
      <c r="F2069" s="86" t="s">
        <v>149</v>
      </c>
      <c r="G2069" s="86" t="s">
        <v>61</v>
      </c>
      <c r="H2069" s="86" t="s">
        <v>145</v>
      </c>
      <c r="I2069" s="249">
        <v>6.23</v>
      </c>
      <c r="J2069" s="331">
        <f t="shared" si="97"/>
        <v>400</v>
      </c>
      <c r="K2069" s="260">
        <v>200</v>
      </c>
      <c r="L2069" s="260">
        <v>200</v>
      </c>
      <c r="M2069" s="259" t="e">
        <f>IF(K2069="nio",0,IF(K2069&gt;0,K2069*I2069/O2069,0))*VLOOKUP(B2069,'2-Kosten per locatie'!$A$14:$C$21,3,FALSE)</f>
        <v>#DIV/0!</v>
      </c>
      <c r="N2069" s="259" t="e">
        <f>IF(L2069&gt;0,L2069*I2069/P2069,0)*VLOOKUP(B2069,'2-Kosten per locatie'!$A$14:$C$21,3,FALSE)</f>
        <v>#DIV/0!</v>
      </c>
      <c r="O2069" s="332">
        <f>IF(K2069="nio",0,IF(K2069&gt;0,VLOOKUP(G2069,'3-Productie normen'!A:L,VLOOKUP(K2069,'3-Productie normen'!$B$34:$C$41,2,FALSE),FALSE)))</f>
        <v>0</v>
      </c>
      <c r="P2069" s="332">
        <f t="shared" si="98"/>
        <v>0</v>
      </c>
      <c r="Q2069" s="333"/>
      <c r="S2069" s="334">
        <f t="shared" si="96"/>
        <v>2492</v>
      </c>
    </row>
    <row r="2070" spans="1:19" ht="14.1" customHeight="1">
      <c r="A2070" s="74">
        <v>2070</v>
      </c>
      <c r="B2070" s="300" t="s">
        <v>38</v>
      </c>
      <c r="C2070" s="300" t="s">
        <v>2086</v>
      </c>
      <c r="D2070" s="86" t="s">
        <v>473</v>
      </c>
      <c r="E2070" s="256" t="s">
        <v>2203</v>
      </c>
      <c r="F2070" s="86" t="s">
        <v>147</v>
      </c>
      <c r="G2070" s="86" t="s">
        <v>61</v>
      </c>
      <c r="H2070" s="86" t="s">
        <v>145</v>
      </c>
      <c r="I2070" s="249">
        <v>8.31</v>
      </c>
      <c r="J2070" s="331">
        <f t="shared" si="97"/>
        <v>400</v>
      </c>
      <c r="K2070" s="260">
        <v>200</v>
      </c>
      <c r="L2070" s="260">
        <v>200</v>
      </c>
      <c r="M2070" s="259" t="e">
        <f>IF(K2070="nio",0,IF(K2070&gt;0,K2070*I2070/O2070,0))*VLOOKUP(B2070,'2-Kosten per locatie'!$A$14:$C$21,3,FALSE)</f>
        <v>#DIV/0!</v>
      </c>
      <c r="N2070" s="259" t="e">
        <f>IF(L2070&gt;0,L2070*I2070/P2070,0)*VLOOKUP(B2070,'2-Kosten per locatie'!$A$14:$C$21,3,FALSE)</f>
        <v>#DIV/0!</v>
      </c>
      <c r="O2070" s="332">
        <f>IF(K2070="nio",0,IF(K2070&gt;0,VLOOKUP(G2070,'3-Productie normen'!A:L,VLOOKUP(K2070,'3-Productie normen'!$B$34:$C$41,2,FALSE),FALSE)))</f>
        <v>0</v>
      </c>
      <c r="P2070" s="332">
        <f t="shared" si="98"/>
        <v>0</v>
      </c>
      <c r="Q2070" s="333"/>
      <c r="S2070" s="334">
        <f t="shared" si="96"/>
        <v>3324</v>
      </c>
    </row>
    <row r="2071" spans="1:19" ht="14.1" customHeight="1">
      <c r="A2071" s="74">
        <v>2071</v>
      </c>
      <c r="B2071" s="300" t="s">
        <v>38</v>
      </c>
      <c r="C2071" s="300" t="s">
        <v>2086</v>
      </c>
      <c r="D2071" s="86" t="s">
        <v>473</v>
      </c>
      <c r="E2071" s="256" t="s">
        <v>2204</v>
      </c>
      <c r="F2071" s="86" t="s">
        <v>147</v>
      </c>
      <c r="G2071" s="86" t="s">
        <v>61</v>
      </c>
      <c r="H2071" s="86" t="s">
        <v>145</v>
      </c>
      <c r="I2071" s="249">
        <v>7.39</v>
      </c>
      <c r="J2071" s="331">
        <f t="shared" si="97"/>
        <v>400</v>
      </c>
      <c r="K2071" s="260">
        <v>200</v>
      </c>
      <c r="L2071" s="260">
        <v>200</v>
      </c>
      <c r="M2071" s="259" t="e">
        <f>IF(K2071="nio",0,IF(K2071&gt;0,K2071*I2071/O2071,0))*VLOOKUP(B2071,'2-Kosten per locatie'!$A$14:$C$21,3,FALSE)</f>
        <v>#DIV/0!</v>
      </c>
      <c r="N2071" s="259" t="e">
        <f>IF(L2071&gt;0,L2071*I2071/P2071,0)*VLOOKUP(B2071,'2-Kosten per locatie'!$A$14:$C$21,3,FALSE)</f>
        <v>#DIV/0!</v>
      </c>
      <c r="O2071" s="332">
        <f>IF(K2071="nio",0,IF(K2071&gt;0,VLOOKUP(G2071,'3-Productie normen'!A:L,VLOOKUP(K2071,'3-Productie normen'!$B$34:$C$41,2,FALSE),FALSE)))</f>
        <v>0</v>
      </c>
      <c r="P2071" s="332">
        <f t="shared" si="98"/>
        <v>0</v>
      </c>
      <c r="Q2071" s="333"/>
      <c r="S2071" s="334">
        <f t="shared" si="96"/>
        <v>2956</v>
      </c>
    </row>
    <row r="2072" spans="1:19" ht="14.1" customHeight="1">
      <c r="A2072" s="74">
        <v>2072</v>
      </c>
      <c r="B2072" s="300" t="s">
        <v>38</v>
      </c>
      <c r="C2072" s="300" t="s">
        <v>2086</v>
      </c>
      <c r="D2072" s="86" t="s">
        <v>473</v>
      </c>
      <c r="E2072" s="256" t="s">
        <v>2205</v>
      </c>
      <c r="F2072" s="86" t="s">
        <v>466</v>
      </c>
      <c r="G2072" s="86" t="s">
        <v>61</v>
      </c>
      <c r="H2072" s="86" t="s">
        <v>145</v>
      </c>
      <c r="I2072" s="249">
        <v>7.39</v>
      </c>
      <c r="J2072" s="331">
        <f t="shared" si="97"/>
        <v>400</v>
      </c>
      <c r="K2072" s="260">
        <v>200</v>
      </c>
      <c r="L2072" s="260">
        <v>200</v>
      </c>
      <c r="M2072" s="259" t="e">
        <f>IF(K2072="nio",0,IF(K2072&gt;0,K2072*I2072/O2072,0))*VLOOKUP(B2072,'2-Kosten per locatie'!$A$14:$C$21,3,FALSE)</f>
        <v>#DIV/0!</v>
      </c>
      <c r="N2072" s="259" t="e">
        <f>IF(L2072&gt;0,L2072*I2072/P2072,0)*VLOOKUP(B2072,'2-Kosten per locatie'!$A$14:$C$21,3,FALSE)</f>
        <v>#DIV/0!</v>
      </c>
      <c r="O2072" s="332">
        <f>IF(K2072="nio",0,IF(K2072&gt;0,VLOOKUP(G2072,'3-Productie normen'!A:L,VLOOKUP(K2072,'3-Productie normen'!$B$34:$C$41,2,FALSE),FALSE)))</f>
        <v>0</v>
      </c>
      <c r="P2072" s="332">
        <f t="shared" si="98"/>
        <v>0</v>
      </c>
      <c r="Q2072" s="333"/>
      <c r="S2072" s="334">
        <f t="shared" si="96"/>
        <v>2956</v>
      </c>
    </row>
    <row r="2073" spans="1:19" ht="14.1" customHeight="1">
      <c r="A2073" s="74">
        <v>2073</v>
      </c>
      <c r="B2073" s="300" t="s">
        <v>38</v>
      </c>
      <c r="C2073" s="300" t="s">
        <v>2086</v>
      </c>
      <c r="D2073" s="86" t="s">
        <v>473</v>
      </c>
      <c r="E2073" s="256" t="s">
        <v>2206</v>
      </c>
      <c r="F2073" s="86" t="s">
        <v>126</v>
      </c>
      <c r="G2073" s="86" t="s">
        <v>69</v>
      </c>
      <c r="H2073" s="70" t="s">
        <v>113</v>
      </c>
      <c r="I2073" s="249">
        <v>14.47</v>
      </c>
      <c r="J2073" s="331">
        <f t="shared" si="97"/>
        <v>200</v>
      </c>
      <c r="K2073" s="260">
        <v>200</v>
      </c>
      <c r="L2073" s="260"/>
      <c r="M2073" s="259" t="e">
        <f>IF(K2073="nio",0,IF(K2073&gt;0,K2073*I2073/O2073,0))*VLOOKUP(B2073,'2-Kosten per locatie'!$A$14:$C$21,3,FALSE)</f>
        <v>#DIV/0!</v>
      </c>
      <c r="N2073" s="259">
        <f>IF(L2073&gt;0,L2073*I2073/P2073,0)*VLOOKUP(B2073,'2-Kosten per locatie'!$A$14:$C$21,3,FALSE)</f>
        <v>0</v>
      </c>
      <c r="O2073" s="332">
        <f>IF(K2073="nio",0,IF(K2073&gt;0,VLOOKUP(G2073,'3-Productie normen'!A:L,VLOOKUP(K2073,'3-Productie normen'!$B$34:$C$41,2,FALSE),FALSE)))</f>
        <v>0</v>
      </c>
      <c r="P2073" s="332">
        <f t="shared" si="98"/>
        <v>0</v>
      </c>
      <c r="Q2073" s="333"/>
      <c r="S2073" s="334">
        <f t="shared" si="96"/>
        <v>2894</v>
      </c>
    </row>
    <row r="2074" spans="1:19" ht="14.1" customHeight="1">
      <c r="A2074" s="74">
        <v>2074</v>
      </c>
      <c r="B2074" s="300" t="s">
        <v>38</v>
      </c>
      <c r="C2074" s="300" t="s">
        <v>2086</v>
      </c>
      <c r="D2074" s="86" t="s">
        <v>473</v>
      </c>
      <c r="E2074" s="256" t="s">
        <v>2207</v>
      </c>
      <c r="F2074" s="86" t="s">
        <v>126</v>
      </c>
      <c r="G2074" s="86" t="s">
        <v>69</v>
      </c>
      <c r="H2074" s="70" t="s">
        <v>113</v>
      </c>
      <c r="I2074" s="249">
        <v>11.27</v>
      </c>
      <c r="J2074" s="331">
        <f t="shared" si="97"/>
        <v>200</v>
      </c>
      <c r="K2074" s="260">
        <v>200</v>
      </c>
      <c r="L2074" s="260"/>
      <c r="M2074" s="259" t="e">
        <f>IF(K2074="nio",0,IF(K2074&gt;0,K2074*I2074/O2074,0))*VLOOKUP(B2074,'2-Kosten per locatie'!$A$14:$C$21,3,FALSE)</f>
        <v>#DIV/0!</v>
      </c>
      <c r="N2074" s="259">
        <f>IF(L2074&gt;0,L2074*I2074/P2074,0)*VLOOKUP(B2074,'2-Kosten per locatie'!$A$14:$C$21,3,FALSE)</f>
        <v>0</v>
      </c>
      <c r="O2074" s="332">
        <f>IF(K2074="nio",0,IF(K2074&gt;0,VLOOKUP(G2074,'3-Productie normen'!A:L,VLOOKUP(K2074,'3-Productie normen'!$B$34:$C$41,2,FALSE),FALSE)))</f>
        <v>0</v>
      </c>
      <c r="P2074" s="332">
        <f t="shared" si="98"/>
        <v>0</v>
      </c>
      <c r="Q2074" s="333"/>
      <c r="S2074" s="334">
        <f t="shared" si="96"/>
        <v>2254</v>
      </c>
    </row>
    <row r="2075" spans="1:19" ht="14.1" customHeight="1">
      <c r="A2075" s="74">
        <v>2075</v>
      </c>
      <c r="B2075" s="300" t="s">
        <v>38</v>
      </c>
      <c r="C2075" s="300" t="s">
        <v>2086</v>
      </c>
      <c r="D2075" s="86" t="s">
        <v>473</v>
      </c>
      <c r="E2075" s="256" t="s">
        <v>2208</v>
      </c>
      <c r="F2075" s="86" t="s">
        <v>139</v>
      </c>
      <c r="G2075" s="86" t="s">
        <v>58</v>
      </c>
      <c r="H2075" s="70" t="s">
        <v>113</v>
      </c>
      <c r="I2075" s="249">
        <v>24.46</v>
      </c>
      <c r="J2075" s="331">
        <f t="shared" si="97"/>
        <v>200</v>
      </c>
      <c r="K2075" s="260">
        <v>200</v>
      </c>
      <c r="L2075" s="260"/>
      <c r="M2075" s="259" t="e">
        <f>IF(K2075="nio",0,IF(K2075&gt;0,K2075*I2075/O2075,0))*VLOOKUP(B2075,'2-Kosten per locatie'!$A$14:$C$21,3,FALSE)</f>
        <v>#DIV/0!</v>
      </c>
      <c r="N2075" s="259">
        <f>IF(L2075&gt;0,L2075*I2075/P2075,0)*VLOOKUP(B2075,'2-Kosten per locatie'!$A$14:$C$21,3,FALSE)</f>
        <v>0</v>
      </c>
      <c r="O2075" s="332">
        <f>IF(K2075="nio",0,IF(K2075&gt;0,VLOOKUP(G2075,'3-Productie normen'!A:L,VLOOKUP(K2075,'3-Productie normen'!$B$34:$C$41,2,FALSE),FALSE)))</f>
        <v>0</v>
      </c>
      <c r="P2075" s="332">
        <f t="shared" si="98"/>
        <v>0</v>
      </c>
      <c r="Q2075" s="333"/>
      <c r="S2075" s="334">
        <f t="shared" si="96"/>
        <v>4892</v>
      </c>
    </row>
    <row r="2076" spans="1:19" ht="14.1" customHeight="1">
      <c r="A2076" s="74">
        <v>2076</v>
      </c>
      <c r="B2076" s="300" t="s">
        <v>38</v>
      </c>
      <c r="C2076" s="300" t="s">
        <v>2086</v>
      </c>
      <c r="D2076" s="86" t="s">
        <v>481</v>
      </c>
      <c r="E2076" s="256" t="s">
        <v>2209</v>
      </c>
      <c r="F2076" s="86" t="s">
        <v>472</v>
      </c>
      <c r="G2076" s="86" t="s">
        <v>59</v>
      </c>
      <c r="H2076" s="70" t="s">
        <v>113</v>
      </c>
      <c r="I2076" s="249">
        <v>55.85</v>
      </c>
      <c r="J2076" s="331">
        <f t="shared" si="97"/>
        <v>200</v>
      </c>
      <c r="K2076" s="260">
        <v>200</v>
      </c>
      <c r="L2076" s="260"/>
      <c r="M2076" s="259" t="e">
        <f>IF(K2076="nio",0,IF(K2076&gt;0,K2076*I2076/O2076,0))*VLOOKUP(B2076,'2-Kosten per locatie'!$A$14:$C$21,3,FALSE)</f>
        <v>#DIV/0!</v>
      </c>
      <c r="N2076" s="259">
        <f>IF(L2076&gt;0,L2076*I2076/P2076,0)*VLOOKUP(B2076,'2-Kosten per locatie'!$A$14:$C$21,3,FALSE)</f>
        <v>0</v>
      </c>
      <c r="O2076" s="332">
        <f>IF(K2076="nio",0,IF(K2076&gt;0,VLOOKUP(G2076,'3-Productie normen'!A:L,VLOOKUP(K2076,'3-Productie normen'!$B$34:$C$41,2,FALSE),FALSE)))</f>
        <v>0</v>
      </c>
      <c r="P2076" s="332">
        <f t="shared" si="98"/>
        <v>0</v>
      </c>
      <c r="Q2076" s="333"/>
      <c r="S2076" s="334">
        <f t="shared" si="96"/>
        <v>11170</v>
      </c>
    </row>
    <row r="2077" spans="1:19" ht="14.1" customHeight="1">
      <c r="A2077" s="74">
        <v>2077</v>
      </c>
      <c r="B2077" s="300" t="s">
        <v>38</v>
      </c>
      <c r="C2077" s="300" t="s">
        <v>2086</v>
      </c>
      <c r="D2077" s="86" t="s">
        <v>481</v>
      </c>
      <c r="E2077" s="256" t="s">
        <v>2210</v>
      </c>
      <c r="F2077" s="86" t="s">
        <v>126</v>
      </c>
      <c r="G2077" s="86" t="s">
        <v>69</v>
      </c>
      <c r="H2077" s="70" t="s">
        <v>113</v>
      </c>
      <c r="I2077" s="249">
        <v>75.97</v>
      </c>
      <c r="J2077" s="331">
        <f t="shared" si="97"/>
        <v>200</v>
      </c>
      <c r="K2077" s="260">
        <v>200</v>
      </c>
      <c r="L2077" s="260"/>
      <c r="M2077" s="259" t="e">
        <f>IF(K2077="nio",0,IF(K2077&gt;0,K2077*I2077/O2077,0))*VLOOKUP(B2077,'2-Kosten per locatie'!$A$14:$C$21,3,FALSE)</f>
        <v>#DIV/0!</v>
      </c>
      <c r="N2077" s="259">
        <f>IF(L2077&gt;0,L2077*I2077/P2077,0)*VLOOKUP(B2077,'2-Kosten per locatie'!$A$14:$C$21,3,FALSE)</f>
        <v>0</v>
      </c>
      <c r="O2077" s="332">
        <f>IF(K2077="nio",0,IF(K2077&gt;0,VLOOKUP(G2077,'3-Productie normen'!A:L,VLOOKUP(K2077,'3-Productie normen'!$B$34:$C$41,2,FALSE),FALSE)))</f>
        <v>0</v>
      </c>
      <c r="P2077" s="332">
        <f t="shared" si="98"/>
        <v>0</v>
      </c>
      <c r="Q2077" s="333"/>
      <c r="S2077" s="334">
        <f t="shared" si="96"/>
        <v>15194</v>
      </c>
    </row>
    <row r="2078" spans="1:19" ht="14.1" customHeight="1">
      <c r="A2078" s="74">
        <v>2078</v>
      </c>
      <c r="B2078" s="300" t="s">
        <v>38</v>
      </c>
      <c r="C2078" s="300" t="s">
        <v>2086</v>
      </c>
      <c r="D2078" s="86" t="s">
        <v>481</v>
      </c>
      <c r="E2078" s="256" t="s">
        <v>2211</v>
      </c>
      <c r="F2078" s="86" t="s">
        <v>126</v>
      </c>
      <c r="G2078" s="86" t="s">
        <v>69</v>
      </c>
      <c r="H2078" s="70" t="s">
        <v>113</v>
      </c>
      <c r="I2078" s="249">
        <v>60.6</v>
      </c>
      <c r="J2078" s="331">
        <f t="shared" si="97"/>
        <v>200</v>
      </c>
      <c r="K2078" s="260">
        <v>200</v>
      </c>
      <c r="L2078" s="260"/>
      <c r="M2078" s="259" t="e">
        <f>IF(K2078="nio",0,IF(K2078&gt;0,K2078*I2078/O2078,0))*VLOOKUP(B2078,'2-Kosten per locatie'!$A$14:$C$21,3,FALSE)</f>
        <v>#DIV/0!</v>
      </c>
      <c r="N2078" s="259">
        <f>IF(L2078&gt;0,L2078*I2078/P2078,0)*VLOOKUP(B2078,'2-Kosten per locatie'!$A$14:$C$21,3,FALSE)</f>
        <v>0</v>
      </c>
      <c r="O2078" s="332">
        <f>IF(K2078="nio",0,IF(K2078&gt;0,VLOOKUP(G2078,'3-Productie normen'!A:L,VLOOKUP(K2078,'3-Productie normen'!$B$34:$C$41,2,FALSE),FALSE)))</f>
        <v>0</v>
      </c>
      <c r="P2078" s="332">
        <f t="shared" si="98"/>
        <v>0</v>
      </c>
      <c r="Q2078" s="333"/>
      <c r="S2078" s="334">
        <f t="shared" si="96"/>
        <v>12120</v>
      </c>
    </row>
    <row r="2079" spans="1:19" ht="14.1" customHeight="1">
      <c r="A2079" s="74">
        <v>2079</v>
      </c>
      <c r="B2079" s="300" t="s">
        <v>38</v>
      </c>
      <c r="C2079" s="300" t="s">
        <v>2086</v>
      </c>
      <c r="D2079" s="86" t="s">
        <v>481</v>
      </c>
      <c r="E2079" s="256" t="s">
        <v>2212</v>
      </c>
      <c r="F2079" s="86" t="s">
        <v>466</v>
      </c>
      <c r="G2079" s="86" t="s">
        <v>61</v>
      </c>
      <c r="H2079" s="86" t="s">
        <v>145</v>
      </c>
      <c r="I2079" s="249">
        <v>13.23</v>
      </c>
      <c r="J2079" s="331">
        <f t="shared" si="97"/>
        <v>400</v>
      </c>
      <c r="K2079" s="260">
        <v>200</v>
      </c>
      <c r="L2079" s="260">
        <v>200</v>
      </c>
      <c r="M2079" s="259" t="e">
        <f>IF(K2079="nio",0,IF(K2079&gt;0,K2079*I2079/O2079,0))*VLOOKUP(B2079,'2-Kosten per locatie'!$A$14:$C$21,3,FALSE)</f>
        <v>#DIV/0!</v>
      </c>
      <c r="N2079" s="259" t="e">
        <f>IF(L2079&gt;0,L2079*I2079/P2079,0)*VLOOKUP(B2079,'2-Kosten per locatie'!$A$14:$C$21,3,FALSE)</f>
        <v>#DIV/0!</v>
      </c>
      <c r="O2079" s="332">
        <f>IF(K2079="nio",0,IF(K2079&gt;0,VLOOKUP(G2079,'3-Productie normen'!A:L,VLOOKUP(K2079,'3-Productie normen'!$B$34:$C$41,2,FALSE),FALSE)))</f>
        <v>0</v>
      </c>
      <c r="P2079" s="332">
        <f t="shared" si="98"/>
        <v>0</v>
      </c>
      <c r="Q2079" s="333"/>
      <c r="S2079" s="334">
        <f t="shared" si="96"/>
        <v>5292</v>
      </c>
    </row>
    <row r="2080" spans="1:19" ht="14.1" customHeight="1">
      <c r="A2080" s="74">
        <v>2080</v>
      </c>
      <c r="B2080" s="300" t="s">
        <v>38</v>
      </c>
      <c r="C2080" s="300" t="s">
        <v>2086</v>
      </c>
      <c r="D2080" s="86" t="s">
        <v>481</v>
      </c>
      <c r="E2080" s="256" t="s">
        <v>2213</v>
      </c>
      <c r="F2080" s="86" t="s">
        <v>147</v>
      </c>
      <c r="G2080" s="86" t="s">
        <v>61</v>
      </c>
      <c r="H2080" s="86" t="s">
        <v>145</v>
      </c>
      <c r="I2080" s="249">
        <v>15.04</v>
      </c>
      <c r="J2080" s="331">
        <f t="shared" si="97"/>
        <v>400</v>
      </c>
      <c r="K2080" s="260">
        <v>200</v>
      </c>
      <c r="L2080" s="260">
        <v>200</v>
      </c>
      <c r="M2080" s="259" t="e">
        <f>IF(K2080="nio",0,IF(K2080&gt;0,K2080*I2080/O2080,0))*VLOOKUP(B2080,'2-Kosten per locatie'!$A$14:$C$21,3,FALSE)</f>
        <v>#DIV/0!</v>
      </c>
      <c r="N2080" s="259" t="e">
        <f>IF(L2080&gt;0,L2080*I2080/P2080,0)*VLOOKUP(B2080,'2-Kosten per locatie'!$A$14:$C$21,3,FALSE)</f>
        <v>#DIV/0!</v>
      </c>
      <c r="O2080" s="332">
        <f>IF(K2080="nio",0,IF(K2080&gt;0,VLOOKUP(G2080,'3-Productie normen'!A:L,VLOOKUP(K2080,'3-Productie normen'!$B$34:$C$41,2,FALSE),FALSE)))</f>
        <v>0</v>
      </c>
      <c r="P2080" s="332">
        <f t="shared" si="98"/>
        <v>0</v>
      </c>
      <c r="Q2080" s="333"/>
      <c r="S2080" s="334">
        <f t="shared" si="96"/>
        <v>6016</v>
      </c>
    </row>
    <row r="2081" spans="1:19" ht="14.1" customHeight="1">
      <c r="A2081" s="74">
        <v>2081</v>
      </c>
      <c r="B2081" s="300" t="s">
        <v>38</v>
      </c>
      <c r="C2081" s="300" t="s">
        <v>2086</v>
      </c>
      <c r="D2081" s="86" t="s">
        <v>481</v>
      </c>
      <c r="E2081" s="256" t="s">
        <v>2214</v>
      </c>
      <c r="F2081" s="86" t="s">
        <v>158</v>
      </c>
      <c r="G2081" s="86" t="s">
        <v>63</v>
      </c>
      <c r="H2081" s="70" t="s">
        <v>113</v>
      </c>
      <c r="I2081" s="249">
        <v>10.43</v>
      </c>
      <c r="J2081" s="331">
        <f t="shared" si="97"/>
        <v>200</v>
      </c>
      <c r="K2081" s="260">
        <v>200</v>
      </c>
      <c r="L2081" s="260"/>
      <c r="M2081" s="259" t="e">
        <f>IF(K2081="nio",0,IF(K2081&gt;0,K2081*I2081/O2081,0))*VLOOKUP(B2081,'2-Kosten per locatie'!$A$14:$C$21,3,FALSE)</f>
        <v>#DIV/0!</v>
      </c>
      <c r="N2081" s="259">
        <f>IF(L2081&gt;0,L2081*I2081/P2081,0)*VLOOKUP(B2081,'2-Kosten per locatie'!$A$14:$C$21,3,FALSE)</f>
        <v>0</v>
      </c>
      <c r="O2081" s="332">
        <f>IF(K2081="nio",0,IF(K2081&gt;0,VLOOKUP(G2081,'3-Productie normen'!A:L,VLOOKUP(K2081,'3-Productie normen'!$B$34:$C$41,2,FALSE),FALSE)))</f>
        <v>0</v>
      </c>
      <c r="P2081" s="332">
        <f t="shared" si="98"/>
        <v>0</v>
      </c>
      <c r="Q2081" s="333"/>
      <c r="S2081" s="334">
        <f t="shared" si="96"/>
        <v>2086</v>
      </c>
    </row>
    <row r="2082" spans="1:19" ht="14.1" customHeight="1">
      <c r="A2082" s="74">
        <v>2082</v>
      </c>
      <c r="B2082" s="300" t="s">
        <v>38</v>
      </c>
      <c r="C2082" s="300" t="s">
        <v>2086</v>
      </c>
      <c r="D2082" s="86" t="s">
        <v>481</v>
      </c>
      <c r="E2082" s="256" t="s">
        <v>2215</v>
      </c>
      <c r="F2082" s="86" t="s">
        <v>190</v>
      </c>
      <c r="G2082" s="86" t="s">
        <v>66</v>
      </c>
      <c r="H2082" s="70" t="s">
        <v>113</v>
      </c>
      <c r="I2082" s="249">
        <v>114.14</v>
      </c>
      <c r="J2082" s="331">
        <f t="shared" si="97"/>
        <v>120</v>
      </c>
      <c r="K2082" s="260">
        <v>120</v>
      </c>
      <c r="L2082" s="260"/>
      <c r="M2082" s="259" t="e">
        <f>IF(K2082="nio",0,IF(K2082&gt;0,K2082*I2082/O2082,0))*VLOOKUP(B2082,'2-Kosten per locatie'!$A$14:$C$21,3,FALSE)</f>
        <v>#DIV/0!</v>
      </c>
      <c r="N2082" s="259">
        <f>IF(L2082&gt;0,L2082*I2082/P2082,0)*VLOOKUP(B2082,'2-Kosten per locatie'!$A$14:$C$21,3,FALSE)</f>
        <v>0</v>
      </c>
      <c r="O2082" s="332">
        <f>IF(K2082="nio",0,IF(K2082&gt;0,VLOOKUP(G2082,'3-Productie normen'!A:L,VLOOKUP(K2082,'3-Productie normen'!$B$34:$C$41,2,FALSE),FALSE)))</f>
        <v>0</v>
      </c>
      <c r="P2082" s="332">
        <f t="shared" si="98"/>
        <v>0</v>
      </c>
      <c r="Q2082" s="333"/>
      <c r="S2082" s="334">
        <f t="shared" si="96"/>
        <v>13696.8</v>
      </c>
    </row>
    <row r="2083" spans="1:19" ht="14.1" customHeight="1">
      <c r="A2083" s="74">
        <v>2083</v>
      </c>
      <c r="B2083" s="300" t="s">
        <v>38</v>
      </c>
      <c r="C2083" s="300" t="s">
        <v>2086</v>
      </c>
      <c r="D2083" s="86" t="s">
        <v>481</v>
      </c>
      <c r="E2083" s="256" t="s">
        <v>2216</v>
      </c>
      <c r="F2083" s="86" t="s">
        <v>126</v>
      </c>
      <c r="G2083" s="86" t="s">
        <v>69</v>
      </c>
      <c r="H2083" s="70" t="s">
        <v>113</v>
      </c>
      <c r="I2083" s="249">
        <v>10.63</v>
      </c>
      <c r="J2083" s="331">
        <f t="shared" si="97"/>
        <v>200</v>
      </c>
      <c r="K2083" s="260">
        <v>200</v>
      </c>
      <c r="L2083" s="260"/>
      <c r="M2083" s="259" t="e">
        <f>IF(K2083="nio",0,IF(K2083&gt;0,K2083*I2083/O2083,0))*VLOOKUP(B2083,'2-Kosten per locatie'!$A$14:$C$21,3,FALSE)</f>
        <v>#DIV/0!</v>
      </c>
      <c r="N2083" s="259">
        <f>IF(L2083&gt;0,L2083*I2083/P2083,0)*VLOOKUP(B2083,'2-Kosten per locatie'!$A$14:$C$21,3,FALSE)</f>
        <v>0</v>
      </c>
      <c r="O2083" s="332">
        <f>IF(K2083="nio",0,IF(K2083&gt;0,VLOOKUP(G2083,'3-Productie normen'!A:L,VLOOKUP(K2083,'3-Productie normen'!$B$34:$C$41,2,FALSE),FALSE)))</f>
        <v>0</v>
      </c>
      <c r="P2083" s="332">
        <f t="shared" si="98"/>
        <v>0</v>
      </c>
      <c r="Q2083" s="333"/>
      <c r="S2083" s="334">
        <f t="shared" si="96"/>
        <v>2126</v>
      </c>
    </row>
    <row r="2084" spans="1:19" ht="14.1" customHeight="1">
      <c r="A2084" s="74">
        <v>2084</v>
      </c>
      <c r="B2084" s="300" t="s">
        <v>38</v>
      </c>
      <c r="C2084" s="300" t="s">
        <v>2086</v>
      </c>
      <c r="D2084" s="86" t="s">
        <v>481</v>
      </c>
      <c r="E2084" s="256" t="s">
        <v>2217</v>
      </c>
      <c r="F2084" s="86" t="s">
        <v>139</v>
      </c>
      <c r="G2084" s="86" t="s">
        <v>59</v>
      </c>
      <c r="H2084" s="70" t="s">
        <v>113</v>
      </c>
      <c r="I2084" s="249">
        <v>14.95</v>
      </c>
      <c r="J2084" s="331">
        <f t="shared" si="97"/>
        <v>200</v>
      </c>
      <c r="K2084" s="260">
        <v>200</v>
      </c>
      <c r="L2084" s="260"/>
      <c r="M2084" s="259" t="e">
        <f>IF(K2084="nio",0,IF(K2084&gt;0,K2084*I2084/O2084,0))*VLOOKUP(B2084,'2-Kosten per locatie'!$A$14:$C$21,3,FALSE)</f>
        <v>#DIV/0!</v>
      </c>
      <c r="N2084" s="259">
        <f>IF(L2084&gt;0,L2084*I2084/P2084,0)*VLOOKUP(B2084,'2-Kosten per locatie'!$A$14:$C$21,3,FALSE)</f>
        <v>0</v>
      </c>
      <c r="O2084" s="332">
        <f>IF(K2084="nio",0,IF(K2084&gt;0,VLOOKUP(G2084,'3-Productie normen'!A:L,VLOOKUP(K2084,'3-Productie normen'!$B$34:$C$41,2,FALSE),FALSE)))</f>
        <v>0</v>
      </c>
      <c r="P2084" s="332">
        <f t="shared" si="98"/>
        <v>0</v>
      </c>
      <c r="Q2084" s="333"/>
      <c r="S2084" s="334">
        <f t="shared" si="96"/>
        <v>2990</v>
      </c>
    </row>
    <row r="2085" spans="1:19" ht="14.1" customHeight="1">
      <c r="A2085" s="74">
        <v>2085</v>
      </c>
      <c r="B2085" s="300" t="s">
        <v>38</v>
      </c>
      <c r="C2085" s="300" t="s">
        <v>2086</v>
      </c>
      <c r="D2085" s="86" t="s">
        <v>481</v>
      </c>
      <c r="E2085" s="256" t="s">
        <v>2217</v>
      </c>
      <c r="F2085" s="86" t="s">
        <v>139</v>
      </c>
      <c r="G2085" s="86" t="s">
        <v>58</v>
      </c>
      <c r="H2085" s="70" t="s">
        <v>113</v>
      </c>
      <c r="I2085" s="249">
        <v>13.13</v>
      </c>
      <c r="J2085" s="331">
        <f t="shared" si="97"/>
        <v>200</v>
      </c>
      <c r="K2085" s="260">
        <v>200</v>
      </c>
      <c r="L2085" s="260"/>
      <c r="M2085" s="259" t="e">
        <f>IF(K2085="nio",0,IF(K2085&gt;0,K2085*I2085/O2085,0))*VLOOKUP(B2085,'2-Kosten per locatie'!$A$14:$C$21,3,FALSE)</f>
        <v>#DIV/0!</v>
      </c>
      <c r="N2085" s="259">
        <f>IF(L2085&gt;0,L2085*I2085/P2085,0)*VLOOKUP(B2085,'2-Kosten per locatie'!$A$14:$C$21,3,FALSE)</f>
        <v>0</v>
      </c>
      <c r="O2085" s="332">
        <f>IF(K2085="nio",0,IF(K2085&gt;0,VLOOKUP(G2085,'3-Productie normen'!A:L,VLOOKUP(K2085,'3-Productie normen'!$B$34:$C$41,2,FALSE),FALSE)))</f>
        <v>0</v>
      </c>
      <c r="P2085" s="332">
        <f t="shared" si="98"/>
        <v>0</v>
      </c>
      <c r="Q2085" s="333"/>
      <c r="S2085" s="334">
        <f t="shared" si="96"/>
        <v>2626</v>
      </c>
    </row>
    <row r="2086" spans="1:19" ht="14.1" customHeight="1">
      <c r="A2086" s="74">
        <v>2086</v>
      </c>
      <c r="B2086" s="300" t="s">
        <v>38</v>
      </c>
      <c r="C2086" s="300" t="s">
        <v>2086</v>
      </c>
      <c r="D2086" s="86" t="s">
        <v>481</v>
      </c>
      <c r="E2086" s="256" t="s">
        <v>2218</v>
      </c>
      <c r="F2086" s="86" t="s">
        <v>472</v>
      </c>
      <c r="G2086" s="86" t="s">
        <v>59</v>
      </c>
      <c r="H2086" s="70" t="s">
        <v>113</v>
      </c>
      <c r="I2086" s="249">
        <v>142.18</v>
      </c>
      <c r="J2086" s="331">
        <f t="shared" si="97"/>
        <v>200</v>
      </c>
      <c r="K2086" s="260">
        <v>200</v>
      </c>
      <c r="L2086" s="260"/>
      <c r="M2086" s="259" t="e">
        <f>IF(K2086="nio",0,IF(K2086&gt;0,K2086*I2086/O2086,0))*VLOOKUP(B2086,'2-Kosten per locatie'!$A$14:$C$21,3,FALSE)</f>
        <v>#DIV/0!</v>
      </c>
      <c r="N2086" s="259">
        <f>IF(L2086&gt;0,L2086*I2086/P2086,0)*VLOOKUP(B2086,'2-Kosten per locatie'!$A$14:$C$21,3,FALSE)</f>
        <v>0</v>
      </c>
      <c r="O2086" s="332">
        <f>IF(K2086="nio",0,IF(K2086&gt;0,VLOOKUP(G2086,'3-Productie normen'!A:L,VLOOKUP(K2086,'3-Productie normen'!$B$34:$C$41,2,FALSE),FALSE)))</f>
        <v>0</v>
      </c>
      <c r="P2086" s="332">
        <f t="shared" si="98"/>
        <v>0</v>
      </c>
      <c r="Q2086" s="333"/>
      <c r="S2086" s="334">
        <f t="shared" ref="S2086:S2149" si="99">J2086*I2086</f>
        <v>28436</v>
      </c>
    </row>
    <row r="2087" spans="1:19" ht="14.1" customHeight="1">
      <c r="A2087" s="74">
        <v>2087</v>
      </c>
      <c r="B2087" s="300" t="s">
        <v>38</v>
      </c>
      <c r="C2087" s="300" t="s">
        <v>2086</v>
      </c>
      <c r="D2087" s="86" t="s">
        <v>481</v>
      </c>
      <c r="E2087" s="256" t="s">
        <v>2219</v>
      </c>
      <c r="F2087" s="86" t="s">
        <v>2113</v>
      </c>
      <c r="G2087" s="86" t="s">
        <v>74</v>
      </c>
      <c r="H2087" s="70" t="s">
        <v>113</v>
      </c>
      <c r="I2087" s="249">
        <v>1.68</v>
      </c>
      <c r="J2087" s="331">
        <f t="shared" si="97"/>
        <v>0</v>
      </c>
      <c r="K2087" s="260" t="s">
        <v>120</v>
      </c>
      <c r="L2087" s="260"/>
      <c r="M2087" s="259">
        <f>IF(K2087="nio",0,IF(K2087&gt;0,K2087*I2087/O2087,0))*VLOOKUP(B2087,'2-Kosten per locatie'!$A$14:$C$21,3,FALSE)</f>
        <v>0</v>
      </c>
      <c r="N2087" s="259">
        <f>IF(L2087&gt;0,L2087*I2087/P2087,0)*VLOOKUP(B2087,'2-Kosten per locatie'!$A$14:$C$21,3,FALSE)</f>
        <v>0</v>
      </c>
      <c r="O2087" s="332">
        <f>IF(K2087="nio",0,IF(K2087&gt;0,VLOOKUP(G2087,'3-Productie normen'!A:L,VLOOKUP(K2087,'3-Productie normen'!$B$34:$C$41,2,FALSE),FALSE)))</f>
        <v>0</v>
      </c>
      <c r="P2087" s="332">
        <f t="shared" si="98"/>
        <v>0</v>
      </c>
      <c r="Q2087" s="333"/>
      <c r="S2087" s="334">
        <f t="shared" si="99"/>
        <v>0</v>
      </c>
    </row>
    <row r="2088" spans="1:19" ht="14.1" customHeight="1">
      <c r="A2088" s="74">
        <v>2088</v>
      </c>
      <c r="B2088" s="300" t="s">
        <v>38</v>
      </c>
      <c r="C2088" s="300" t="s">
        <v>2086</v>
      </c>
      <c r="D2088" s="86" t="s">
        <v>481</v>
      </c>
      <c r="E2088" s="256" t="s">
        <v>2220</v>
      </c>
      <c r="F2088" s="86" t="s">
        <v>135</v>
      </c>
      <c r="G2088" s="86" t="s">
        <v>70</v>
      </c>
      <c r="H2088" s="70" t="s">
        <v>113</v>
      </c>
      <c r="I2088" s="249">
        <v>14.4</v>
      </c>
      <c r="J2088" s="331">
        <f t="shared" si="97"/>
        <v>120</v>
      </c>
      <c r="K2088" s="260">
        <v>120</v>
      </c>
      <c r="L2088" s="260"/>
      <c r="M2088" s="259" t="e">
        <f>IF(K2088="nio",0,IF(K2088&gt;0,K2088*I2088/O2088,0))*VLOOKUP(B2088,'2-Kosten per locatie'!$A$14:$C$21,3,FALSE)</f>
        <v>#DIV/0!</v>
      </c>
      <c r="N2088" s="259">
        <f>IF(L2088&gt;0,L2088*I2088/P2088,0)*VLOOKUP(B2088,'2-Kosten per locatie'!$A$14:$C$21,3,FALSE)</f>
        <v>0</v>
      </c>
      <c r="O2088" s="332">
        <f>IF(K2088="nio",0,IF(K2088&gt;0,VLOOKUP(G2088,'3-Productie normen'!A:L,VLOOKUP(K2088,'3-Productie normen'!$B$34:$C$41,2,FALSE),FALSE)))</f>
        <v>0</v>
      </c>
      <c r="P2088" s="332">
        <f t="shared" si="98"/>
        <v>0</v>
      </c>
      <c r="Q2088" s="333"/>
      <c r="S2088" s="334">
        <f t="shared" si="99"/>
        <v>1728</v>
      </c>
    </row>
    <row r="2089" spans="1:19" ht="14.1" customHeight="1">
      <c r="A2089" s="74">
        <v>2089</v>
      </c>
      <c r="B2089" s="300" t="s">
        <v>38</v>
      </c>
      <c r="C2089" s="300" t="s">
        <v>2086</v>
      </c>
      <c r="D2089" s="86" t="s">
        <v>481</v>
      </c>
      <c r="E2089" s="256" t="s">
        <v>2221</v>
      </c>
      <c r="F2089" s="86" t="s">
        <v>135</v>
      </c>
      <c r="G2089" s="86" t="s">
        <v>70</v>
      </c>
      <c r="H2089" s="70" t="s">
        <v>113</v>
      </c>
      <c r="I2089" s="249">
        <v>14.03</v>
      </c>
      <c r="J2089" s="331">
        <f t="shared" si="97"/>
        <v>120</v>
      </c>
      <c r="K2089" s="260">
        <v>120</v>
      </c>
      <c r="L2089" s="260"/>
      <c r="M2089" s="259" t="e">
        <f>IF(K2089="nio",0,IF(K2089&gt;0,K2089*I2089/O2089,0))*VLOOKUP(B2089,'2-Kosten per locatie'!$A$14:$C$21,3,FALSE)</f>
        <v>#DIV/0!</v>
      </c>
      <c r="N2089" s="259">
        <f>IF(L2089&gt;0,L2089*I2089/P2089,0)*VLOOKUP(B2089,'2-Kosten per locatie'!$A$14:$C$21,3,FALSE)</f>
        <v>0</v>
      </c>
      <c r="O2089" s="332">
        <f>IF(K2089="nio",0,IF(K2089&gt;0,VLOOKUP(G2089,'3-Productie normen'!A:L,VLOOKUP(K2089,'3-Productie normen'!$B$34:$C$41,2,FALSE),FALSE)))</f>
        <v>0</v>
      </c>
      <c r="P2089" s="332">
        <f t="shared" si="98"/>
        <v>0</v>
      </c>
      <c r="Q2089" s="333"/>
      <c r="S2089" s="334">
        <f t="shared" si="99"/>
        <v>1683.6</v>
      </c>
    </row>
    <row r="2090" spans="1:19" ht="14.1" customHeight="1">
      <c r="A2090" s="74">
        <v>2090</v>
      </c>
      <c r="B2090" s="300" t="s">
        <v>38</v>
      </c>
      <c r="C2090" s="300" t="s">
        <v>2086</v>
      </c>
      <c r="D2090" s="86" t="s">
        <v>481</v>
      </c>
      <c r="E2090" s="256" t="s">
        <v>2222</v>
      </c>
      <c r="F2090" s="86" t="s">
        <v>158</v>
      </c>
      <c r="G2090" s="86" t="s">
        <v>63</v>
      </c>
      <c r="H2090" s="70" t="s">
        <v>113</v>
      </c>
      <c r="I2090" s="249">
        <v>3.69</v>
      </c>
      <c r="J2090" s="331">
        <f t="shared" si="97"/>
        <v>200</v>
      </c>
      <c r="K2090" s="260">
        <v>200</v>
      </c>
      <c r="L2090" s="260"/>
      <c r="M2090" s="259" t="e">
        <f>IF(K2090="nio",0,IF(K2090&gt;0,K2090*I2090/O2090,0))*VLOOKUP(B2090,'2-Kosten per locatie'!$A$14:$C$21,3,FALSE)</f>
        <v>#DIV/0!</v>
      </c>
      <c r="N2090" s="259">
        <f>IF(L2090&gt;0,L2090*I2090/P2090,0)*VLOOKUP(B2090,'2-Kosten per locatie'!$A$14:$C$21,3,FALSE)</f>
        <v>0</v>
      </c>
      <c r="O2090" s="332">
        <f>IF(K2090="nio",0,IF(K2090&gt;0,VLOOKUP(G2090,'3-Productie normen'!A:L,VLOOKUP(K2090,'3-Productie normen'!$B$34:$C$41,2,FALSE),FALSE)))</f>
        <v>0</v>
      </c>
      <c r="P2090" s="332">
        <f t="shared" si="98"/>
        <v>0</v>
      </c>
      <c r="Q2090" s="333"/>
      <c r="S2090" s="334">
        <f t="shared" si="99"/>
        <v>738</v>
      </c>
    </row>
    <row r="2091" spans="1:19" ht="14.1" customHeight="1">
      <c r="A2091" s="74">
        <v>2091</v>
      </c>
      <c r="B2091" s="300" t="s">
        <v>38</v>
      </c>
      <c r="C2091" s="300" t="s">
        <v>2086</v>
      </c>
      <c r="D2091" s="86" t="s">
        <v>481</v>
      </c>
      <c r="E2091" s="256" t="s">
        <v>2223</v>
      </c>
      <c r="F2091" s="86" t="s">
        <v>133</v>
      </c>
      <c r="G2091" s="86" t="s">
        <v>76</v>
      </c>
      <c r="H2091" s="70" t="s">
        <v>113</v>
      </c>
      <c r="I2091" s="249">
        <v>1.59</v>
      </c>
      <c r="J2091" s="331">
        <f t="shared" si="97"/>
        <v>0</v>
      </c>
      <c r="K2091" s="260" t="s">
        <v>120</v>
      </c>
      <c r="L2091" s="260"/>
      <c r="M2091" s="259">
        <f>IF(K2091="nio",0,IF(K2091&gt;0,K2091*I2091/O2091,0))*VLOOKUP(B2091,'2-Kosten per locatie'!$A$14:$C$21,3,FALSE)</f>
        <v>0</v>
      </c>
      <c r="N2091" s="259">
        <f>IF(L2091&gt;0,L2091*I2091/P2091,0)*VLOOKUP(B2091,'2-Kosten per locatie'!$A$14:$C$21,3,FALSE)</f>
        <v>0</v>
      </c>
      <c r="O2091" s="332">
        <f>IF(K2091="nio",0,IF(K2091&gt;0,VLOOKUP(G2091,'3-Productie normen'!A:L,VLOOKUP(K2091,'3-Productie normen'!$B$34:$C$41,2,FALSE),FALSE)))</f>
        <v>0</v>
      </c>
      <c r="P2091" s="332">
        <f t="shared" si="98"/>
        <v>0</v>
      </c>
      <c r="Q2091" s="333"/>
      <c r="S2091" s="334">
        <f t="shared" si="99"/>
        <v>0</v>
      </c>
    </row>
    <row r="2092" spans="1:19" ht="14.1" customHeight="1">
      <c r="A2092" s="74">
        <v>2092</v>
      </c>
      <c r="B2092" s="300" t="s">
        <v>38</v>
      </c>
      <c r="C2092" s="300" t="s">
        <v>2086</v>
      </c>
      <c r="D2092" s="86" t="s">
        <v>481</v>
      </c>
      <c r="E2092" s="256" t="s">
        <v>2224</v>
      </c>
      <c r="F2092" s="86" t="s">
        <v>133</v>
      </c>
      <c r="G2092" s="86" t="s">
        <v>76</v>
      </c>
      <c r="H2092" s="70" t="s">
        <v>113</v>
      </c>
      <c r="I2092" s="249">
        <v>1.1599999999999999</v>
      </c>
      <c r="J2092" s="331">
        <f t="shared" si="97"/>
        <v>0</v>
      </c>
      <c r="K2092" s="260" t="s">
        <v>120</v>
      </c>
      <c r="L2092" s="260"/>
      <c r="M2092" s="259">
        <f>IF(K2092="nio",0,IF(K2092&gt;0,K2092*I2092/O2092,0))*VLOOKUP(B2092,'2-Kosten per locatie'!$A$14:$C$21,3,FALSE)</f>
        <v>0</v>
      </c>
      <c r="N2092" s="259">
        <f>IF(L2092&gt;0,L2092*I2092/P2092,0)*VLOOKUP(B2092,'2-Kosten per locatie'!$A$14:$C$21,3,FALSE)</f>
        <v>0</v>
      </c>
      <c r="O2092" s="332">
        <f>IF(K2092="nio",0,IF(K2092&gt;0,VLOOKUP(G2092,'3-Productie normen'!A:L,VLOOKUP(K2092,'3-Productie normen'!$B$34:$C$41,2,FALSE),FALSE)))</f>
        <v>0</v>
      </c>
      <c r="P2092" s="332">
        <f t="shared" si="98"/>
        <v>0</v>
      </c>
      <c r="Q2092" s="333"/>
      <c r="S2092" s="334">
        <f t="shared" si="99"/>
        <v>0</v>
      </c>
    </row>
    <row r="2093" spans="1:19" ht="14.1" customHeight="1">
      <c r="A2093" s="74">
        <v>2093</v>
      </c>
      <c r="B2093" s="300" t="s">
        <v>38</v>
      </c>
      <c r="C2093" s="300" t="s">
        <v>2086</v>
      </c>
      <c r="D2093" s="86" t="s">
        <v>481</v>
      </c>
      <c r="E2093" s="256" t="s">
        <v>2225</v>
      </c>
      <c r="F2093" s="86" t="s">
        <v>2226</v>
      </c>
      <c r="G2093" s="86" t="s">
        <v>74</v>
      </c>
      <c r="H2093" s="70" t="s">
        <v>113</v>
      </c>
      <c r="I2093" s="249">
        <v>7.38</v>
      </c>
      <c r="J2093" s="331">
        <f t="shared" si="97"/>
        <v>0</v>
      </c>
      <c r="K2093" s="260" t="s">
        <v>120</v>
      </c>
      <c r="L2093" s="260"/>
      <c r="M2093" s="259">
        <f>IF(K2093="nio",0,IF(K2093&gt;0,K2093*I2093/O2093,0))*VLOOKUP(B2093,'2-Kosten per locatie'!$A$14:$C$21,3,FALSE)</f>
        <v>0</v>
      </c>
      <c r="N2093" s="259">
        <f>IF(L2093&gt;0,L2093*I2093/P2093,0)*VLOOKUP(B2093,'2-Kosten per locatie'!$A$14:$C$21,3,FALSE)</f>
        <v>0</v>
      </c>
      <c r="O2093" s="332">
        <f>IF(K2093="nio",0,IF(K2093&gt;0,VLOOKUP(G2093,'3-Productie normen'!A:L,VLOOKUP(K2093,'3-Productie normen'!$B$34:$C$41,2,FALSE),FALSE)))</f>
        <v>0</v>
      </c>
      <c r="P2093" s="332">
        <f t="shared" si="98"/>
        <v>0</v>
      </c>
      <c r="Q2093" s="333"/>
      <c r="S2093" s="334">
        <f t="shared" si="99"/>
        <v>0</v>
      </c>
    </row>
    <row r="2094" spans="1:19" ht="14.1" customHeight="1">
      <c r="A2094" s="74">
        <v>2094</v>
      </c>
      <c r="B2094" s="300" t="s">
        <v>38</v>
      </c>
      <c r="C2094" s="300" t="s">
        <v>2086</v>
      </c>
      <c r="D2094" s="86" t="s">
        <v>481</v>
      </c>
      <c r="E2094" s="256" t="s">
        <v>2227</v>
      </c>
      <c r="F2094" s="86" t="s">
        <v>279</v>
      </c>
      <c r="G2094" s="86" t="s">
        <v>64</v>
      </c>
      <c r="H2094" s="70" t="s">
        <v>113</v>
      </c>
      <c r="I2094" s="249">
        <v>46.43</v>
      </c>
      <c r="J2094" s="331">
        <f t="shared" si="97"/>
        <v>120</v>
      </c>
      <c r="K2094" s="260">
        <v>120</v>
      </c>
      <c r="L2094" s="260"/>
      <c r="M2094" s="259" t="e">
        <f>IF(K2094="nio",0,IF(K2094&gt;0,K2094*I2094/O2094,0))*VLOOKUP(B2094,'2-Kosten per locatie'!$A$14:$C$21,3,FALSE)</f>
        <v>#DIV/0!</v>
      </c>
      <c r="N2094" s="259">
        <f>IF(L2094&gt;0,L2094*I2094/P2094,0)*VLOOKUP(B2094,'2-Kosten per locatie'!$A$14:$C$21,3,FALSE)</f>
        <v>0</v>
      </c>
      <c r="O2094" s="332">
        <f>IF(K2094="nio",0,IF(K2094&gt;0,VLOOKUP(G2094,'3-Productie normen'!A:L,VLOOKUP(K2094,'3-Productie normen'!$B$34:$C$41,2,FALSE),FALSE)))</f>
        <v>0</v>
      </c>
      <c r="P2094" s="332">
        <f t="shared" si="98"/>
        <v>0</v>
      </c>
      <c r="Q2094" s="333"/>
      <c r="S2094" s="334">
        <f t="shared" si="99"/>
        <v>5571.6</v>
      </c>
    </row>
    <row r="2095" spans="1:19" ht="14.1" customHeight="1">
      <c r="A2095" s="74">
        <v>2095</v>
      </c>
      <c r="B2095" s="300" t="s">
        <v>38</v>
      </c>
      <c r="C2095" s="300" t="s">
        <v>2086</v>
      </c>
      <c r="D2095" s="86" t="s">
        <v>481</v>
      </c>
      <c r="E2095" s="256" t="s">
        <v>2228</v>
      </c>
      <c r="F2095" s="86" t="s">
        <v>279</v>
      </c>
      <c r="G2095" s="86" t="s">
        <v>64</v>
      </c>
      <c r="H2095" s="70" t="s">
        <v>113</v>
      </c>
      <c r="I2095" s="249">
        <v>54.4</v>
      </c>
      <c r="J2095" s="331">
        <f t="shared" si="97"/>
        <v>120</v>
      </c>
      <c r="K2095" s="260">
        <v>120</v>
      </c>
      <c r="L2095" s="260"/>
      <c r="M2095" s="259" t="e">
        <f>IF(K2095="nio",0,IF(K2095&gt;0,K2095*I2095/O2095,0))*VLOOKUP(B2095,'2-Kosten per locatie'!$A$14:$C$21,3,FALSE)</f>
        <v>#DIV/0!</v>
      </c>
      <c r="N2095" s="259">
        <f>IF(L2095&gt;0,L2095*I2095/P2095,0)*VLOOKUP(B2095,'2-Kosten per locatie'!$A$14:$C$21,3,FALSE)</f>
        <v>0</v>
      </c>
      <c r="O2095" s="332">
        <f>IF(K2095="nio",0,IF(K2095&gt;0,VLOOKUP(G2095,'3-Productie normen'!A:L,VLOOKUP(K2095,'3-Productie normen'!$B$34:$C$41,2,FALSE),FALSE)))</f>
        <v>0</v>
      </c>
      <c r="P2095" s="332">
        <f t="shared" si="98"/>
        <v>0</v>
      </c>
      <c r="Q2095" s="333"/>
      <c r="S2095" s="334">
        <f t="shared" si="99"/>
        <v>6528</v>
      </c>
    </row>
    <row r="2096" spans="1:19" ht="14.1" customHeight="1">
      <c r="A2096" s="74">
        <v>2096</v>
      </c>
      <c r="B2096" s="300" t="s">
        <v>38</v>
      </c>
      <c r="C2096" s="300" t="s">
        <v>2086</v>
      </c>
      <c r="D2096" s="86" t="s">
        <v>481</v>
      </c>
      <c r="E2096" s="256" t="s">
        <v>2229</v>
      </c>
      <c r="F2096" s="86" t="s">
        <v>190</v>
      </c>
      <c r="G2096" s="86" t="s">
        <v>66</v>
      </c>
      <c r="H2096" s="70" t="s">
        <v>113</v>
      </c>
      <c r="I2096" s="249">
        <v>68.099999999999994</v>
      </c>
      <c r="J2096" s="331">
        <f t="shared" si="97"/>
        <v>120</v>
      </c>
      <c r="K2096" s="260">
        <v>120</v>
      </c>
      <c r="L2096" s="260"/>
      <c r="M2096" s="259" t="e">
        <f>IF(K2096="nio",0,IF(K2096&gt;0,K2096*I2096/O2096,0))*VLOOKUP(B2096,'2-Kosten per locatie'!$A$14:$C$21,3,FALSE)</f>
        <v>#DIV/0!</v>
      </c>
      <c r="N2096" s="259">
        <f>IF(L2096&gt;0,L2096*I2096/P2096,0)*VLOOKUP(B2096,'2-Kosten per locatie'!$A$14:$C$21,3,FALSE)</f>
        <v>0</v>
      </c>
      <c r="O2096" s="332">
        <f>IF(K2096="nio",0,IF(K2096&gt;0,VLOOKUP(G2096,'3-Productie normen'!A:L,VLOOKUP(K2096,'3-Productie normen'!$B$34:$C$41,2,FALSE),FALSE)))</f>
        <v>0</v>
      </c>
      <c r="P2096" s="332">
        <f t="shared" si="98"/>
        <v>0</v>
      </c>
      <c r="Q2096" s="333"/>
      <c r="S2096" s="334">
        <f t="shared" si="99"/>
        <v>8171.9999999999991</v>
      </c>
    </row>
    <row r="2097" spans="1:19" ht="14.1" customHeight="1">
      <c r="A2097" s="74">
        <v>2097</v>
      </c>
      <c r="B2097" s="300" t="s">
        <v>38</v>
      </c>
      <c r="C2097" s="300" t="s">
        <v>2086</v>
      </c>
      <c r="D2097" s="86" t="s">
        <v>481</v>
      </c>
      <c r="E2097" s="256" t="s">
        <v>2230</v>
      </c>
      <c r="F2097" s="86" t="s">
        <v>194</v>
      </c>
      <c r="G2097" s="86" t="s">
        <v>65</v>
      </c>
      <c r="H2097" s="70" t="s">
        <v>113</v>
      </c>
      <c r="I2097" s="249">
        <v>54.17</v>
      </c>
      <c r="J2097" s="331">
        <f t="shared" si="97"/>
        <v>120</v>
      </c>
      <c r="K2097" s="260">
        <v>120</v>
      </c>
      <c r="L2097" s="260"/>
      <c r="M2097" s="259" t="e">
        <f>IF(K2097="nio",0,IF(K2097&gt;0,K2097*I2097/O2097,0))*VLOOKUP(B2097,'2-Kosten per locatie'!$A$14:$C$21,3,FALSE)</f>
        <v>#DIV/0!</v>
      </c>
      <c r="N2097" s="259">
        <f>IF(L2097&gt;0,L2097*I2097/P2097,0)*VLOOKUP(B2097,'2-Kosten per locatie'!$A$14:$C$21,3,FALSE)</f>
        <v>0</v>
      </c>
      <c r="O2097" s="332">
        <f>IF(K2097="nio",0,IF(K2097&gt;0,VLOOKUP(G2097,'3-Productie normen'!A:L,VLOOKUP(K2097,'3-Productie normen'!$B$34:$C$41,2,FALSE),FALSE)))</f>
        <v>0</v>
      </c>
      <c r="P2097" s="332">
        <f t="shared" si="98"/>
        <v>0</v>
      </c>
      <c r="Q2097" s="333"/>
      <c r="S2097" s="334">
        <f t="shared" si="99"/>
        <v>6500.4000000000005</v>
      </c>
    </row>
    <row r="2098" spans="1:19" ht="14.1" customHeight="1">
      <c r="A2098" s="74">
        <v>2098</v>
      </c>
      <c r="B2098" s="300" t="s">
        <v>38</v>
      </c>
      <c r="C2098" s="300" t="s">
        <v>2086</v>
      </c>
      <c r="D2098" s="86" t="s">
        <v>481</v>
      </c>
      <c r="E2098" s="256" t="s">
        <v>2231</v>
      </c>
      <c r="F2098" s="86" t="s">
        <v>194</v>
      </c>
      <c r="G2098" s="86" t="s">
        <v>65</v>
      </c>
      <c r="H2098" s="70" t="s">
        <v>113</v>
      </c>
      <c r="I2098" s="249">
        <v>54.47</v>
      </c>
      <c r="J2098" s="331">
        <f t="shared" si="97"/>
        <v>120</v>
      </c>
      <c r="K2098" s="260">
        <v>120</v>
      </c>
      <c r="L2098" s="260"/>
      <c r="M2098" s="259" t="e">
        <f>IF(K2098="nio",0,IF(K2098&gt;0,K2098*I2098/O2098,0))*VLOOKUP(B2098,'2-Kosten per locatie'!$A$14:$C$21,3,FALSE)</f>
        <v>#DIV/0!</v>
      </c>
      <c r="N2098" s="259">
        <f>IF(L2098&gt;0,L2098*I2098/P2098,0)*VLOOKUP(B2098,'2-Kosten per locatie'!$A$14:$C$21,3,FALSE)</f>
        <v>0</v>
      </c>
      <c r="O2098" s="332">
        <f>IF(K2098="nio",0,IF(K2098&gt;0,VLOOKUP(G2098,'3-Productie normen'!A:L,VLOOKUP(K2098,'3-Productie normen'!$B$34:$C$41,2,FALSE),FALSE)))</f>
        <v>0</v>
      </c>
      <c r="P2098" s="332">
        <f t="shared" si="98"/>
        <v>0</v>
      </c>
      <c r="Q2098" s="333"/>
      <c r="S2098" s="334">
        <f t="shared" si="99"/>
        <v>6536.4</v>
      </c>
    </row>
    <row r="2099" spans="1:19" ht="14.1" customHeight="1">
      <c r="A2099" s="74">
        <v>2099</v>
      </c>
      <c r="B2099" s="300" t="s">
        <v>38</v>
      </c>
      <c r="C2099" s="300" t="s">
        <v>2086</v>
      </c>
      <c r="D2099" s="86" t="s">
        <v>481</v>
      </c>
      <c r="E2099" s="256" t="s">
        <v>2232</v>
      </c>
      <c r="F2099" s="86" t="s">
        <v>194</v>
      </c>
      <c r="G2099" s="86" t="s">
        <v>65</v>
      </c>
      <c r="H2099" s="70" t="s">
        <v>113</v>
      </c>
      <c r="I2099" s="249">
        <v>54.44</v>
      </c>
      <c r="J2099" s="331">
        <f t="shared" si="97"/>
        <v>120</v>
      </c>
      <c r="K2099" s="260">
        <v>120</v>
      </c>
      <c r="L2099" s="260"/>
      <c r="M2099" s="259" t="e">
        <f>IF(K2099="nio",0,IF(K2099&gt;0,K2099*I2099/O2099,0))*VLOOKUP(B2099,'2-Kosten per locatie'!$A$14:$C$21,3,FALSE)</f>
        <v>#DIV/0!</v>
      </c>
      <c r="N2099" s="259">
        <f>IF(L2099&gt;0,L2099*I2099/P2099,0)*VLOOKUP(B2099,'2-Kosten per locatie'!$A$14:$C$21,3,FALSE)</f>
        <v>0</v>
      </c>
      <c r="O2099" s="332">
        <f>IF(K2099="nio",0,IF(K2099&gt;0,VLOOKUP(G2099,'3-Productie normen'!A:L,VLOOKUP(K2099,'3-Productie normen'!$B$34:$C$41,2,FALSE),FALSE)))</f>
        <v>0</v>
      </c>
      <c r="P2099" s="332">
        <f t="shared" si="98"/>
        <v>0</v>
      </c>
      <c r="Q2099" s="333"/>
      <c r="S2099" s="334">
        <f t="shared" si="99"/>
        <v>6532.7999999999993</v>
      </c>
    </row>
    <row r="2100" spans="1:19" ht="14.1" customHeight="1">
      <c r="A2100" s="74">
        <v>2100</v>
      </c>
      <c r="B2100" s="300" t="s">
        <v>38</v>
      </c>
      <c r="C2100" s="300" t="s">
        <v>2086</v>
      </c>
      <c r="D2100" s="86" t="s">
        <v>481</v>
      </c>
      <c r="E2100" s="256" t="s">
        <v>2233</v>
      </c>
      <c r="F2100" s="86" t="s">
        <v>126</v>
      </c>
      <c r="G2100" s="86" t="s">
        <v>69</v>
      </c>
      <c r="H2100" s="70" t="s">
        <v>113</v>
      </c>
      <c r="I2100" s="249">
        <v>22.08</v>
      </c>
      <c r="J2100" s="331">
        <f t="shared" si="97"/>
        <v>200</v>
      </c>
      <c r="K2100" s="260">
        <v>200</v>
      </c>
      <c r="L2100" s="260"/>
      <c r="M2100" s="259" t="e">
        <f>IF(K2100="nio",0,IF(K2100&gt;0,K2100*I2100/O2100,0))*VLOOKUP(B2100,'2-Kosten per locatie'!$A$14:$C$21,3,FALSE)</f>
        <v>#DIV/0!</v>
      </c>
      <c r="N2100" s="259">
        <f>IF(L2100&gt;0,L2100*I2100/P2100,0)*VLOOKUP(B2100,'2-Kosten per locatie'!$A$14:$C$21,3,FALSE)</f>
        <v>0</v>
      </c>
      <c r="O2100" s="332">
        <f>IF(K2100="nio",0,IF(K2100&gt;0,VLOOKUP(G2100,'3-Productie normen'!A:L,VLOOKUP(K2100,'3-Productie normen'!$B$34:$C$41,2,FALSE),FALSE)))</f>
        <v>0</v>
      </c>
      <c r="P2100" s="332">
        <f t="shared" si="98"/>
        <v>0</v>
      </c>
      <c r="Q2100" s="333"/>
      <c r="S2100" s="334">
        <f t="shared" si="99"/>
        <v>4416</v>
      </c>
    </row>
    <row r="2101" spans="1:19" ht="14.1" customHeight="1">
      <c r="A2101" s="74">
        <v>2101</v>
      </c>
      <c r="B2101" s="300" t="s">
        <v>38</v>
      </c>
      <c r="C2101" s="300" t="s">
        <v>2086</v>
      </c>
      <c r="D2101" s="86" t="s">
        <v>481</v>
      </c>
      <c r="E2101" s="256" t="s">
        <v>2234</v>
      </c>
      <c r="F2101" s="86" t="s">
        <v>126</v>
      </c>
      <c r="G2101" s="86" t="s">
        <v>69</v>
      </c>
      <c r="H2101" s="70" t="s">
        <v>113</v>
      </c>
      <c r="I2101" s="249">
        <v>20</v>
      </c>
      <c r="J2101" s="331">
        <f t="shared" si="97"/>
        <v>200</v>
      </c>
      <c r="K2101" s="260">
        <v>200</v>
      </c>
      <c r="L2101" s="260"/>
      <c r="M2101" s="259" t="e">
        <f>IF(K2101="nio",0,IF(K2101&gt;0,K2101*I2101/O2101,0))*VLOOKUP(B2101,'2-Kosten per locatie'!$A$14:$C$21,3,FALSE)</f>
        <v>#DIV/0!</v>
      </c>
      <c r="N2101" s="259">
        <f>IF(L2101&gt;0,L2101*I2101/P2101,0)*VLOOKUP(B2101,'2-Kosten per locatie'!$A$14:$C$21,3,FALSE)</f>
        <v>0</v>
      </c>
      <c r="O2101" s="332">
        <f>IF(K2101="nio",0,IF(K2101&gt;0,VLOOKUP(G2101,'3-Productie normen'!A:L,VLOOKUP(K2101,'3-Productie normen'!$B$34:$C$41,2,FALSE),FALSE)))</f>
        <v>0</v>
      </c>
      <c r="P2101" s="332">
        <f t="shared" si="98"/>
        <v>0</v>
      </c>
      <c r="Q2101" s="333"/>
      <c r="S2101" s="334">
        <f t="shared" si="99"/>
        <v>4000</v>
      </c>
    </row>
    <row r="2102" spans="1:19" ht="14.1" customHeight="1">
      <c r="A2102" s="74">
        <v>2102</v>
      </c>
      <c r="B2102" s="300" t="s">
        <v>38</v>
      </c>
      <c r="C2102" s="300" t="s">
        <v>2086</v>
      </c>
      <c r="D2102" s="86" t="s">
        <v>481</v>
      </c>
      <c r="E2102" s="256" t="s">
        <v>2235</v>
      </c>
      <c r="F2102" s="86" t="s">
        <v>267</v>
      </c>
      <c r="G2102" s="86" t="s">
        <v>76</v>
      </c>
      <c r="H2102" s="70" t="s">
        <v>113</v>
      </c>
      <c r="I2102" s="249">
        <v>1.65</v>
      </c>
      <c r="J2102" s="331">
        <f t="shared" si="97"/>
        <v>0</v>
      </c>
      <c r="K2102" s="260" t="s">
        <v>120</v>
      </c>
      <c r="L2102" s="260"/>
      <c r="M2102" s="259">
        <f>IF(K2102="nio",0,IF(K2102&gt;0,K2102*I2102/O2102,0))*VLOOKUP(B2102,'2-Kosten per locatie'!$A$14:$C$21,3,FALSE)</f>
        <v>0</v>
      </c>
      <c r="N2102" s="259">
        <f>IF(L2102&gt;0,L2102*I2102/P2102,0)*VLOOKUP(B2102,'2-Kosten per locatie'!$A$14:$C$21,3,FALSE)</f>
        <v>0</v>
      </c>
      <c r="O2102" s="332">
        <f>IF(K2102="nio",0,IF(K2102&gt;0,VLOOKUP(G2102,'3-Productie normen'!A:L,VLOOKUP(K2102,'3-Productie normen'!$B$34:$C$41,2,FALSE),FALSE)))</f>
        <v>0</v>
      </c>
      <c r="P2102" s="332">
        <f t="shared" si="98"/>
        <v>0</v>
      </c>
      <c r="Q2102" s="333"/>
      <c r="S2102" s="334">
        <f t="shared" si="99"/>
        <v>0</v>
      </c>
    </row>
    <row r="2103" spans="1:19" ht="14.1" customHeight="1">
      <c r="A2103" s="74">
        <v>2103</v>
      </c>
      <c r="B2103" s="300" t="s">
        <v>38</v>
      </c>
      <c r="C2103" s="300" t="s">
        <v>2086</v>
      </c>
      <c r="D2103" s="86" t="s">
        <v>481</v>
      </c>
      <c r="E2103" s="256" t="s">
        <v>2236</v>
      </c>
      <c r="F2103" s="86" t="s">
        <v>147</v>
      </c>
      <c r="G2103" s="86" t="s">
        <v>61</v>
      </c>
      <c r="H2103" s="86" t="s">
        <v>145</v>
      </c>
      <c r="I2103" s="249">
        <v>11.08</v>
      </c>
      <c r="J2103" s="331">
        <f t="shared" si="97"/>
        <v>400</v>
      </c>
      <c r="K2103" s="260">
        <v>200</v>
      </c>
      <c r="L2103" s="260">
        <v>200</v>
      </c>
      <c r="M2103" s="259" t="e">
        <f>IF(K2103="nio",0,IF(K2103&gt;0,K2103*I2103/O2103,0))*VLOOKUP(B2103,'2-Kosten per locatie'!$A$14:$C$21,3,FALSE)</f>
        <v>#DIV/0!</v>
      </c>
      <c r="N2103" s="259" t="e">
        <f>IF(L2103&gt;0,L2103*I2103/P2103,0)*VLOOKUP(B2103,'2-Kosten per locatie'!$A$14:$C$21,3,FALSE)</f>
        <v>#DIV/0!</v>
      </c>
      <c r="O2103" s="332">
        <f>IF(K2103="nio",0,IF(K2103&gt;0,VLOOKUP(G2103,'3-Productie normen'!A:L,VLOOKUP(K2103,'3-Productie normen'!$B$34:$C$41,2,FALSE),FALSE)))</f>
        <v>0</v>
      </c>
      <c r="P2103" s="332">
        <f t="shared" si="98"/>
        <v>0</v>
      </c>
      <c r="Q2103" s="333"/>
      <c r="S2103" s="334">
        <f t="shared" si="99"/>
        <v>4432</v>
      </c>
    </row>
    <row r="2104" spans="1:19" ht="14.1" customHeight="1">
      <c r="A2104" s="74">
        <v>2104</v>
      </c>
      <c r="B2104" s="300" t="s">
        <v>38</v>
      </c>
      <c r="C2104" s="300" t="s">
        <v>2086</v>
      </c>
      <c r="D2104" s="86" t="s">
        <v>481</v>
      </c>
      <c r="E2104" s="256" t="s">
        <v>2237</v>
      </c>
      <c r="F2104" s="86" t="s">
        <v>466</v>
      </c>
      <c r="G2104" s="86" t="s">
        <v>61</v>
      </c>
      <c r="H2104" s="86" t="s">
        <v>145</v>
      </c>
      <c r="I2104" s="249">
        <v>11.08</v>
      </c>
      <c r="J2104" s="331">
        <f t="shared" si="97"/>
        <v>400</v>
      </c>
      <c r="K2104" s="260">
        <v>200</v>
      </c>
      <c r="L2104" s="260">
        <v>200</v>
      </c>
      <c r="M2104" s="259" t="e">
        <f>IF(K2104="nio",0,IF(K2104&gt;0,K2104*I2104/O2104,0))*VLOOKUP(B2104,'2-Kosten per locatie'!$A$14:$C$21,3,FALSE)</f>
        <v>#DIV/0!</v>
      </c>
      <c r="N2104" s="259" t="e">
        <f>IF(L2104&gt;0,L2104*I2104/P2104,0)*VLOOKUP(B2104,'2-Kosten per locatie'!$A$14:$C$21,3,FALSE)</f>
        <v>#DIV/0!</v>
      </c>
      <c r="O2104" s="332">
        <f>IF(K2104="nio",0,IF(K2104&gt;0,VLOOKUP(G2104,'3-Productie normen'!A:L,VLOOKUP(K2104,'3-Productie normen'!$B$34:$C$41,2,FALSE),FALSE)))</f>
        <v>0</v>
      </c>
      <c r="P2104" s="332">
        <f t="shared" si="98"/>
        <v>0</v>
      </c>
      <c r="Q2104" s="333"/>
      <c r="S2104" s="334">
        <f t="shared" si="99"/>
        <v>4432</v>
      </c>
    </row>
    <row r="2105" spans="1:19" ht="14.1" customHeight="1">
      <c r="A2105" s="74">
        <v>2105</v>
      </c>
      <c r="B2105" s="300" t="s">
        <v>38</v>
      </c>
      <c r="C2105" s="300" t="s">
        <v>2086</v>
      </c>
      <c r="D2105" s="86" t="s">
        <v>481</v>
      </c>
      <c r="E2105" s="256" t="s">
        <v>2238</v>
      </c>
      <c r="F2105" s="86" t="s">
        <v>470</v>
      </c>
      <c r="G2105" s="86" t="s">
        <v>59</v>
      </c>
      <c r="H2105" s="70" t="s">
        <v>113</v>
      </c>
      <c r="I2105" s="249">
        <v>14.55</v>
      </c>
      <c r="J2105" s="331">
        <f t="shared" si="97"/>
        <v>200</v>
      </c>
      <c r="K2105" s="260">
        <v>200</v>
      </c>
      <c r="L2105" s="260"/>
      <c r="M2105" s="259" t="e">
        <f>IF(K2105="nio",0,IF(K2105&gt;0,K2105*I2105/O2105,0))*VLOOKUP(B2105,'2-Kosten per locatie'!$A$14:$C$21,3,FALSE)</f>
        <v>#DIV/0!</v>
      </c>
      <c r="N2105" s="259">
        <f>IF(L2105&gt;0,L2105*I2105/P2105,0)*VLOOKUP(B2105,'2-Kosten per locatie'!$A$14:$C$21,3,FALSE)</f>
        <v>0</v>
      </c>
      <c r="O2105" s="332">
        <f>IF(K2105="nio",0,IF(K2105&gt;0,VLOOKUP(G2105,'3-Productie normen'!A:L,VLOOKUP(K2105,'3-Productie normen'!$B$34:$C$41,2,FALSE),FALSE)))</f>
        <v>0</v>
      </c>
      <c r="P2105" s="332">
        <f t="shared" si="98"/>
        <v>0</v>
      </c>
      <c r="Q2105" s="333"/>
      <c r="S2105" s="334">
        <f t="shared" si="99"/>
        <v>2910</v>
      </c>
    </row>
    <row r="2106" spans="1:19" ht="14.1" customHeight="1">
      <c r="A2106" s="74">
        <v>2106</v>
      </c>
      <c r="B2106" s="300" t="s">
        <v>38</v>
      </c>
      <c r="C2106" s="300" t="s">
        <v>2086</v>
      </c>
      <c r="D2106" s="86" t="s">
        <v>481</v>
      </c>
      <c r="E2106" s="256" t="s">
        <v>2239</v>
      </c>
      <c r="F2106" s="86" t="s">
        <v>472</v>
      </c>
      <c r="G2106" s="86" t="s">
        <v>59</v>
      </c>
      <c r="H2106" s="70" t="s">
        <v>113</v>
      </c>
      <c r="I2106" s="249">
        <v>167.64</v>
      </c>
      <c r="J2106" s="331">
        <f t="shared" si="97"/>
        <v>200</v>
      </c>
      <c r="K2106" s="260">
        <v>200</v>
      </c>
      <c r="L2106" s="260"/>
      <c r="M2106" s="259" t="e">
        <f>IF(K2106="nio",0,IF(K2106&gt;0,K2106*I2106/O2106,0))*VLOOKUP(B2106,'2-Kosten per locatie'!$A$14:$C$21,3,FALSE)</f>
        <v>#DIV/0!</v>
      </c>
      <c r="N2106" s="259">
        <f>IF(L2106&gt;0,L2106*I2106/P2106,0)*VLOOKUP(B2106,'2-Kosten per locatie'!$A$14:$C$21,3,FALSE)</f>
        <v>0</v>
      </c>
      <c r="O2106" s="332">
        <f>IF(K2106="nio",0,IF(K2106&gt;0,VLOOKUP(G2106,'3-Productie normen'!A:L,VLOOKUP(K2106,'3-Productie normen'!$B$34:$C$41,2,FALSE),FALSE)))</f>
        <v>0</v>
      </c>
      <c r="P2106" s="332">
        <f t="shared" si="98"/>
        <v>0</v>
      </c>
      <c r="Q2106" s="333"/>
      <c r="S2106" s="334">
        <f t="shared" si="99"/>
        <v>33528</v>
      </c>
    </row>
    <row r="2107" spans="1:19" ht="14.1" customHeight="1">
      <c r="A2107" s="74">
        <v>2107</v>
      </c>
      <c r="B2107" s="300" t="s">
        <v>38</v>
      </c>
      <c r="C2107" s="300" t="s">
        <v>2086</v>
      </c>
      <c r="D2107" s="86" t="s">
        <v>481</v>
      </c>
      <c r="E2107" s="256" t="s">
        <v>2240</v>
      </c>
      <c r="F2107" s="86" t="s">
        <v>133</v>
      </c>
      <c r="G2107" s="86" t="s">
        <v>76</v>
      </c>
      <c r="H2107" s="70" t="s">
        <v>113</v>
      </c>
      <c r="I2107" s="249">
        <v>1.67</v>
      </c>
      <c r="J2107" s="331">
        <f t="shared" si="97"/>
        <v>0</v>
      </c>
      <c r="K2107" s="260" t="s">
        <v>120</v>
      </c>
      <c r="L2107" s="260"/>
      <c r="M2107" s="259">
        <f>IF(K2107="nio",0,IF(K2107&gt;0,K2107*I2107/O2107,0))*VLOOKUP(B2107,'2-Kosten per locatie'!$A$14:$C$21,3,FALSE)</f>
        <v>0</v>
      </c>
      <c r="N2107" s="259">
        <f>IF(L2107&gt;0,L2107*I2107/P2107,0)*VLOOKUP(B2107,'2-Kosten per locatie'!$A$14:$C$21,3,FALSE)</f>
        <v>0</v>
      </c>
      <c r="O2107" s="332">
        <f>IF(K2107="nio",0,IF(K2107&gt;0,VLOOKUP(G2107,'3-Productie normen'!A:L,VLOOKUP(K2107,'3-Productie normen'!$B$34:$C$41,2,FALSE),FALSE)))</f>
        <v>0</v>
      </c>
      <c r="P2107" s="332">
        <f t="shared" si="98"/>
        <v>0</v>
      </c>
      <c r="Q2107" s="333"/>
      <c r="S2107" s="334">
        <f t="shared" si="99"/>
        <v>0</v>
      </c>
    </row>
    <row r="2108" spans="1:19" ht="14.1" customHeight="1">
      <c r="A2108" s="74">
        <v>2108</v>
      </c>
      <c r="B2108" s="300" t="s">
        <v>38</v>
      </c>
      <c r="C2108" s="300" t="s">
        <v>2086</v>
      </c>
      <c r="D2108" s="86" t="s">
        <v>481</v>
      </c>
      <c r="E2108" s="256" t="s">
        <v>2241</v>
      </c>
      <c r="F2108" s="86" t="s">
        <v>2113</v>
      </c>
      <c r="G2108" s="86" t="s">
        <v>74</v>
      </c>
      <c r="H2108" s="70" t="s">
        <v>113</v>
      </c>
      <c r="I2108" s="249">
        <v>1.4</v>
      </c>
      <c r="J2108" s="331">
        <f t="shared" si="97"/>
        <v>0</v>
      </c>
      <c r="K2108" s="260" t="s">
        <v>120</v>
      </c>
      <c r="L2108" s="260"/>
      <c r="M2108" s="259">
        <f>IF(K2108="nio",0,IF(K2108&gt;0,K2108*I2108/O2108,0))*VLOOKUP(B2108,'2-Kosten per locatie'!$A$14:$C$21,3,FALSE)</f>
        <v>0</v>
      </c>
      <c r="N2108" s="259">
        <f>IF(L2108&gt;0,L2108*I2108/P2108,0)*VLOOKUP(B2108,'2-Kosten per locatie'!$A$14:$C$21,3,FALSE)</f>
        <v>0</v>
      </c>
      <c r="O2108" s="332">
        <f>IF(K2108="nio",0,IF(K2108&gt;0,VLOOKUP(G2108,'3-Productie normen'!A:L,VLOOKUP(K2108,'3-Productie normen'!$B$34:$C$41,2,FALSE),FALSE)))</f>
        <v>0</v>
      </c>
      <c r="P2108" s="332">
        <f t="shared" si="98"/>
        <v>0</v>
      </c>
      <c r="Q2108" s="333"/>
      <c r="S2108" s="334">
        <f t="shared" si="99"/>
        <v>0</v>
      </c>
    </row>
    <row r="2109" spans="1:19" ht="14.1" customHeight="1">
      <c r="A2109" s="74">
        <v>2109</v>
      </c>
      <c r="B2109" s="300" t="s">
        <v>38</v>
      </c>
      <c r="C2109" s="300" t="s">
        <v>2086</v>
      </c>
      <c r="D2109" s="86" t="s">
        <v>481</v>
      </c>
      <c r="E2109" s="256" t="s">
        <v>2242</v>
      </c>
      <c r="F2109" s="86" t="s">
        <v>135</v>
      </c>
      <c r="G2109" s="86" t="s">
        <v>70</v>
      </c>
      <c r="H2109" s="70" t="s">
        <v>113</v>
      </c>
      <c r="I2109" s="249">
        <v>14.02</v>
      </c>
      <c r="J2109" s="331">
        <f t="shared" si="97"/>
        <v>120</v>
      </c>
      <c r="K2109" s="260">
        <v>120</v>
      </c>
      <c r="L2109" s="260"/>
      <c r="M2109" s="259" t="e">
        <f>IF(K2109="nio",0,IF(K2109&gt;0,K2109*I2109/O2109,0))*VLOOKUP(B2109,'2-Kosten per locatie'!$A$14:$C$21,3,FALSE)</f>
        <v>#DIV/0!</v>
      </c>
      <c r="N2109" s="259">
        <f>IF(L2109&gt;0,L2109*I2109/P2109,0)*VLOOKUP(B2109,'2-Kosten per locatie'!$A$14:$C$21,3,FALSE)</f>
        <v>0</v>
      </c>
      <c r="O2109" s="332">
        <f>IF(K2109="nio",0,IF(K2109&gt;0,VLOOKUP(G2109,'3-Productie normen'!A:L,VLOOKUP(K2109,'3-Productie normen'!$B$34:$C$41,2,FALSE),FALSE)))</f>
        <v>0</v>
      </c>
      <c r="P2109" s="332">
        <f t="shared" si="98"/>
        <v>0</v>
      </c>
      <c r="Q2109" s="333"/>
      <c r="S2109" s="334">
        <f t="shared" si="99"/>
        <v>1682.3999999999999</v>
      </c>
    </row>
    <row r="2110" spans="1:19" ht="14.1" customHeight="1">
      <c r="A2110" s="74">
        <v>2110</v>
      </c>
      <c r="B2110" s="300" t="s">
        <v>38</v>
      </c>
      <c r="C2110" s="300" t="s">
        <v>2086</v>
      </c>
      <c r="D2110" s="86" t="s">
        <v>481</v>
      </c>
      <c r="E2110" s="256" t="s">
        <v>2243</v>
      </c>
      <c r="F2110" s="86" t="s">
        <v>225</v>
      </c>
      <c r="G2110" s="86" t="s">
        <v>74</v>
      </c>
      <c r="H2110" s="70" t="s">
        <v>113</v>
      </c>
      <c r="I2110" s="249">
        <v>14.55</v>
      </c>
      <c r="J2110" s="331">
        <f t="shared" si="97"/>
        <v>0</v>
      </c>
      <c r="K2110" s="260" t="s">
        <v>120</v>
      </c>
      <c r="L2110" s="260"/>
      <c r="M2110" s="259">
        <f>IF(K2110="nio",0,IF(K2110&gt;0,K2110*I2110/O2110,0))*VLOOKUP(B2110,'2-Kosten per locatie'!$A$14:$C$21,3,FALSE)</f>
        <v>0</v>
      </c>
      <c r="N2110" s="259">
        <f>IF(L2110&gt;0,L2110*I2110/P2110,0)*VLOOKUP(B2110,'2-Kosten per locatie'!$A$14:$C$21,3,FALSE)</f>
        <v>0</v>
      </c>
      <c r="O2110" s="332">
        <f>IF(K2110="nio",0,IF(K2110&gt;0,VLOOKUP(G2110,'3-Productie normen'!A:L,VLOOKUP(K2110,'3-Productie normen'!$B$34:$C$41,2,FALSE),FALSE)))</f>
        <v>0</v>
      </c>
      <c r="P2110" s="332">
        <f t="shared" si="98"/>
        <v>0</v>
      </c>
      <c r="Q2110" s="333"/>
      <c r="S2110" s="334">
        <f t="shared" si="99"/>
        <v>0</v>
      </c>
    </row>
    <row r="2111" spans="1:19" ht="14.1" customHeight="1">
      <c r="A2111" s="74">
        <v>2111</v>
      </c>
      <c r="B2111" s="300" t="s">
        <v>38</v>
      </c>
      <c r="C2111" s="300" t="s">
        <v>2086</v>
      </c>
      <c r="D2111" s="86" t="s">
        <v>481</v>
      </c>
      <c r="E2111" s="256" t="s">
        <v>2244</v>
      </c>
      <c r="F2111" s="86" t="s">
        <v>135</v>
      </c>
      <c r="G2111" s="86" t="s">
        <v>70</v>
      </c>
      <c r="H2111" s="70" t="s">
        <v>113</v>
      </c>
      <c r="I2111" s="249">
        <v>14.1</v>
      </c>
      <c r="J2111" s="331">
        <f t="shared" si="97"/>
        <v>120</v>
      </c>
      <c r="K2111" s="260">
        <v>120</v>
      </c>
      <c r="L2111" s="260"/>
      <c r="M2111" s="259" t="e">
        <f>IF(K2111="nio",0,IF(K2111&gt;0,K2111*I2111/O2111,0))*VLOOKUP(B2111,'2-Kosten per locatie'!$A$14:$C$21,3,FALSE)</f>
        <v>#DIV/0!</v>
      </c>
      <c r="N2111" s="259">
        <f>IF(L2111&gt;0,L2111*I2111/P2111,0)*VLOOKUP(B2111,'2-Kosten per locatie'!$A$14:$C$21,3,FALSE)</f>
        <v>0</v>
      </c>
      <c r="O2111" s="332">
        <f>IF(K2111="nio",0,IF(K2111&gt;0,VLOOKUP(G2111,'3-Productie normen'!A:L,VLOOKUP(K2111,'3-Productie normen'!$B$34:$C$41,2,FALSE),FALSE)))</f>
        <v>0</v>
      </c>
      <c r="P2111" s="332">
        <f t="shared" si="98"/>
        <v>0</v>
      </c>
      <c r="Q2111" s="333"/>
      <c r="S2111" s="334">
        <f t="shared" si="99"/>
        <v>1692</v>
      </c>
    </row>
    <row r="2112" spans="1:19" ht="14.1" customHeight="1">
      <c r="A2112" s="74">
        <v>2112</v>
      </c>
      <c r="B2112" s="300" t="s">
        <v>38</v>
      </c>
      <c r="C2112" s="300" t="s">
        <v>2086</v>
      </c>
      <c r="D2112" s="86" t="s">
        <v>481</v>
      </c>
      <c r="E2112" s="256" t="s">
        <v>2245</v>
      </c>
      <c r="F2112" s="86" t="s">
        <v>135</v>
      </c>
      <c r="G2112" s="86" t="s">
        <v>70</v>
      </c>
      <c r="H2112" s="70" t="s">
        <v>113</v>
      </c>
      <c r="I2112" s="249">
        <v>13.86</v>
      </c>
      <c r="J2112" s="331">
        <f t="shared" si="97"/>
        <v>120</v>
      </c>
      <c r="K2112" s="260">
        <v>120</v>
      </c>
      <c r="L2112" s="260"/>
      <c r="M2112" s="259" t="e">
        <f>IF(K2112="nio",0,IF(K2112&gt;0,K2112*I2112/O2112,0))*VLOOKUP(B2112,'2-Kosten per locatie'!$A$14:$C$21,3,FALSE)</f>
        <v>#DIV/0!</v>
      </c>
      <c r="N2112" s="259">
        <f>IF(L2112&gt;0,L2112*I2112/P2112,0)*VLOOKUP(B2112,'2-Kosten per locatie'!$A$14:$C$21,3,FALSE)</f>
        <v>0</v>
      </c>
      <c r="O2112" s="332">
        <f>IF(K2112="nio",0,IF(K2112&gt;0,VLOOKUP(G2112,'3-Productie normen'!A:L,VLOOKUP(K2112,'3-Productie normen'!$B$34:$C$41,2,FALSE),FALSE)))</f>
        <v>0</v>
      </c>
      <c r="P2112" s="332">
        <f t="shared" si="98"/>
        <v>0</v>
      </c>
      <c r="Q2112" s="333"/>
      <c r="S2112" s="334">
        <f t="shared" si="99"/>
        <v>1663.1999999999998</v>
      </c>
    </row>
    <row r="2113" spans="1:19" ht="14.1" customHeight="1">
      <c r="A2113" s="74">
        <v>2113</v>
      </c>
      <c r="B2113" s="300" t="s">
        <v>38</v>
      </c>
      <c r="C2113" s="300" t="s">
        <v>2086</v>
      </c>
      <c r="D2113" s="86" t="s">
        <v>481</v>
      </c>
      <c r="E2113" s="256" t="s">
        <v>2246</v>
      </c>
      <c r="F2113" s="86" t="s">
        <v>158</v>
      </c>
      <c r="G2113" s="86" t="s">
        <v>63</v>
      </c>
      <c r="H2113" s="70" t="s">
        <v>113</v>
      </c>
      <c r="I2113" s="249">
        <v>3.54</v>
      </c>
      <c r="J2113" s="331">
        <f t="shared" si="97"/>
        <v>200</v>
      </c>
      <c r="K2113" s="260">
        <v>200</v>
      </c>
      <c r="L2113" s="260"/>
      <c r="M2113" s="259" t="e">
        <f>IF(K2113="nio",0,IF(K2113&gt;0,K2113*I2113/O2113,0))*VLOOKUP(B2113,'2-Kosten per locatie'!$A$14:$C$21,3,FALSE)</f>
        <v>#DIV/0!</v>
      </c>
      <c r="N2113" s="259">
        <f>IF(L2113&gt;0,L2113*I2113/P2113,0)*VLOOKUP(B2113,'2-Kosten per locatie'!$A$14:$C$21,3,FALSE)</f>
        <v>0</v>
      </c>
      <c r="O2113" s="332">
        <f>IF(K2113="nio",0,IF(K2113&gt;0,VLOOKUP(G2113,'3-Productie normen'!A:L,VLOOKUP(K2113,'3-Productie normen'!$B$34:$C$41,2,FALSE),FALSE)))</f>
        <v>0</v>
      </c>
      <c r="P2113" s="332">
        <f t="shared" si="98"/>
        <v>0</v>
      </c>
      <c r="Q2113" s="333"/>
      <c r="S2113" s="334">
        <f t="shared" si="99"/>
        <v>708</v>
      </c>
    </row>
    <row r="2114" spans="1:19" ht="14.1" customHeight="1">
      <c r="A2114" s="74">
        <v>2114</v>
      </c>
      <c r="B2114" s="300" t="s">
        <v>38</v>
      </c>
      <c r="C2114" s="300" t="s">
        <v>2086</v>
      </c>
      <c r="D2114" s="86" t="s">
        <v>481</v>
      </c>
      <c r="E2114" s="256" t="s">
        <v>2247</v>
      </c>
      <c r="F2114" s="86" t="s">
        <v>269</v>
      </c>
      <c r="G2114" s="86" t="s">
        <v>67</v>
      </c>
      <c r="H2114" s="70" t="s">
        <v>113</v>
      </c>
      <c r="I2114" s="249">
        <v>68.23</v>
      </c>
      <c r="J2114" s="331">
        <f t="shared" si="97"/>
        <v>120</v>
      </c>
      <c r="K2114" s="260">
        <v>120</v>
      </c>
      <c r="L2114" s="260"/>
      <c r="M2114" s="259" t="e">
        <f>IF(K2114="nio",0,IF(K2114&gt;0,K2114*I2114/O2114,0))*VLOOKUP(B2114,'2-Kosten per locatie'!$A$14:$C$21,3,FALSE)</f>
        <v>#DIV/0!</v>
      </c>
      <c r="N2114" s="259">
        <f>IF(L2114&gt;0,L2114*I2114/P2114,0)*VLOOKUP(B2114,'2-Kosten per locatie'!$A$14:$C$21,3,FALSE)</f>
        <v>0</v>
      </c>
      <c r="O2114" s="332">
        <f>IF(K2114="nio",0,IF(K2114&gt;0,VLOOKUP(G2114,'3-Productie normen'!A:L,VLOOKUP(K2114,'3-Productie normen'!$B$34:$C$41,2,FALSE),FALSE)))</f>
        <v>0</v>
      </c>
      <c r="P2114" s="332">
        <f t="shared" si="98"/>
        <v>0</v>
      </c>
      <c r="Q2114" s="333"/>
      <c r="S2114" s="334">
        <f t="shared" si="99"/>
        <v>8187.6</v>
      </c>
    </row>
    <row r="2115" spans="1:19" ht="14.1" customHeight="1">
      <c r="A2115" s="74">
        <v>2115</v>
      </c>
      <c r="B2115" s="300" t="s">
        <v>38</v>
      </c>
      <c r="C2115" s="300" t="s">
        <v>2086</v>
      </c>
      <c r="D2115" s="86" t="s">
        <v>481</v>
      </c>
      <c r="E2115" s="256" t="s">
        <v>2248</v>
      </c>
      <c r="F2115" s="86" t="s">
        <v>185</v>
      </c>
      <c r="G2115" s="86" t="s">
        <v>74</v>
      </c>
      <c r="H2115" s="70" t="s">
        <v>113</v>
      </c>
      <c r="I2115" s="249">
        <v>26.89</v>
      </c>
      <c r="J2115" s="331">
        <f t="shared" si="97"/>
        <v>0</v>
      </c>
      <c r="K2115" s="260" t="s">
        <v>120</v>
      </c>
      <c r="L2115" s="260"/>
      <c r="M2115" s="259">
        <f>IF(K2115="nio",0,IF(K2115&gt;0,K2115*I2115/O2115,0))*VLOOKUP(B2115,'2-Kosten per locatie'!$A$14:$C$21,3,FALSE)</f>
        <v>0</v>
      </c>
      <c r="N2115" s="259">
        <f>IF(L2115&gt;0,L2115*I2115/P2115,0)*VLOOKUP(B2115,'2-Kosten per locatie'!$A$14:$C$21,3,FALSE)</f>
        <v>0</v>
      </c>
      <c r="O2115" s="332">
        <f>IF(K2115="nio",0,IF(K2115&gt;0,VLOOKUP(G2115,'3-Productie normen'!A:L,VLOOKUP(K2115,'3-Productie normen'!$B$34:$C$41,2,FALSE),FALSE)))</f>
        <v>0</v>
      </c>
      <c r="P2115" s="332">
        <f t="shared" si="98"/>
        <v>0</v>
      </c>
      <c r="Q2115" s="333"/>
      <c r="S2115" s="334">
        <f t="shared" si="99"/>
        <v>0</v>
      </c>
    </row>
    <row r="2116" spans="1:19" ht="14.1" customHeight="1">
      <c r="A2116" s="74">
        <v>2116</v>
      </c>
      <c r="B2116" s="300" t="s">
        <v>38</v>
      </c>
      <c r="C2116" s="300" t="s">
        <v>2086</v>
      </c>
      <c r="D2116" s="86" t="s">
        <v>481</v>
      </c>
      <c r="E2116" s="256" t="s">
        <v>2249</v>
      </c>
      <c r="F2116" s="86" t="s">
        <v>269</v>
      </c>
      <c r="G2116" s="86" t="s">
        <v>67</v>
      </c>
      <c r="H2116" s="70" t="s">
        <v>113</v>
      </c>
      <c r="I2116" s="249">
        <v>68.260000000000005</v>
      </c>
      <c r="J2116" s="331">
        <f t="shared" si="97"/>
        <v>120</v>
      </c>
      <c r="K2116" s="260">
        <v>120</v>
      </c>
      <c r="L2116" s="260"/>
      <c r="M2116" s="259" t="e">
        <f>IF(K2116="nio",0,IF(K2116&gt;0,K2116*I2116/O2116,0))*VLOOKUP(B2116,'2-Kosten per locatie'!$A$14:$C$21,3,FALSE)</f>
        <v>#DIV/0!</v>
      </c>
      <c r="N2116" s="259">
        <f>IF(L2116&gt;0,L2116*I2116/P2116,0)*VLOOKUP(B2116,'2-Kosten per locatie'!$A$14:$C$21,3,FALSE)</f>
        <v>0</v>
      </c>
      <c r="O2116" s="332">
        <f>IF(K2116="nio",0,IF(K2116&gt;0,VLOOKUP(G2116,'3-Productie normen'!A:L,VLOOKUP(K2116,'3-Productie normen'!$B$34:$C$41,2,FALSE),FALSE)))</f>
        <v>0</v>
      </c>
      <c r="P2116" s="332">
        <f t="shared" si="98"/>
        <v>0</v>
      </c>
      <c r="Q2116" s="333"/>
      <c r="S2116" s="334">
        <f t="shared" si="99"/>
        <v>8191.2000000000007</v>
      </c>
    </row>
    <row r="2117" spans="1:19" ht="14.1" customHeight="1">
      <c r="A2117" s="74">
        <v>2117</v>
      </c>
      <c r="B2117" s="300" t="s">
        <v>38</v>
      </c>
      <c r="C2117" s="300" t="s">
        <v>2086</v>
      </c>
      <c r="D2117" s="86" t="s">
        <v>481</v>
      </c>
      <c r="E2117" s="256" t="s">
        <v>2250</v>
      </c>
      <c r="F2117" s="86" t="s">
        <v>194</v>
      </c>
      <c r="G2117" s="86" t="s">
        <v>65</v>
      </c>
      <c r="H2117" s="70" t="s">
        <v>113</v>
      </c>
      <c r="I2117" s="249">
        <v>54.42</v>
      </c>
      <c r="J2117" s="331">
        <f t="shared" si="97"/>
        <v>120</v>
      </c>
      <c r="K2117" s="260">
        <v>120</v>
      </c>
      <c r="L2117" s="260"/>
      <c r="M2117" s="259" t="e">
        <f>IF(K2117="nio",0,IF(K2117&gt;0,K2117*I2117/O2117,0))*VLOOKUP(B2117,'2-Kosten per locatie'!$A$14:$C$21,3,FALSE)</f>
        <v>#DIV/0!</v>
      </c>
      <c r="N2117" s="259">
        <f>IF(L2117&gt;0,L2117*I2117/P2117,0)*VLOOKUP(B2117,'2-Kosten per locatie'!$A$14:$C$21,3,FALSE)</f>
        <v>0</v>
      </c>
      <c r="O2117" s="332">
        <f>IF(K2117="nio",0,IF(K2117&gt;0,VLOOKUP(G2117,'3-Productie normen'!A:L,VLOOKUP(K2117,'3-Productie normen'!$B$34:$C$41,2,FALSE),FALSE)))</f>
        <v>0</v>
      </c>
      <c r="P2117" s="332">
        <f t="shared" si="98"/>
        <v>0</v>
      </c>
      <c r="Q2117" s="333"/>
      <c r="S2117" s="334">
        <f t="shared" si="99"/>
        <v>6530.4000000000005</v>
      </c>
    </row>
    <row r="2118" spans="1:19" ht="14.1" customHeight="1">
      <c r="A2118" s="74">
        <v>2118</v>
      </c>
      <c r="B2118" s="300" t="s">
        <v>38</v>
      </c>
      <c r="C2118" s="300" t="s">
        <v>2086</v>
      </c>
      <c r="D2118" s="86" t="s">
        <v>481</v>
      </c>
      <c r="E2118" s="256" t="s">
        <v>2251</v>
      </c>
      <c r="F2118" s="86" t="s">
        <v>279</v>
      </c>
      <c r="G2118" s="86" t="s">
        <v>64</v>
      </c>
      <c r="H2118" s="70" t="s">
        <v>113</v>
      </c>
      <c r="I2118" s="249">
        <v>40</v>
      </c>
      <c r="J2118" s="331">
        <f t="shared" si="97"/>
        <v>120</v>
      </c>
      <c r="K2118" s="260">
        <v>120</v>
      </c>
      <c r="L2118" s="260"/>
      <c r="M2118" s="259" t="e">
        <f>IF(K2118="nio",0,IF(K2118&gt;0,K2118*I2118/O2118,0))*VLOOKUP(B2118,'2-Kosten per locatie'!$A$14:$C$21,3,FALSE)</f>
        <v>#DIV/0!</v>
      </c>
      <c r="N2118" s="259">
        <f>IF(L2118&gt;0,L2118*I2118/P2118,0)*VLOOKUP(B2118,'2-Kosten per locatie'!$A$14:$C$21,3,FALSE)</f>
        <v>0</v>
      </c>
      <c r="O2118" s="332">
        <f>IF(K2118="nio",0,IF(K2118&gt;0,VLOOKUP(G2118,'3-Productie normen'!A:L,VLOOKUP(K2118,'3-Productie normen'!$B$34:$C$41,2,FALSE),FALSE)))</f>
        <v>0</v>
      </c>
      <c r="P2118" s="332">
        <f t="shared" si="98"/>
        <v>0</v>
      </c>
      <c r="Q2118" s="333"/>
      <c r="S2118" s="334">
        <f t="shared" si="99"/>
        <v>4800</v>
      </c>
    </row>
    <row r="2119" spans="1:19" ht="14.1" customHeight="1">
      <c r="A2119" s="74">
        <v>2119</v>
      </c>
      <c r="B2119" s="300" t="s">
        <v>38</v>
      </c>
      <c r="C2119" s="300" t="s">
        <v>2086</v>
      </c>
      <c r="D2119" s="86" t="s">
        <v>481</v>
      </c>
      <c r="E2119" s="256" t="s">
        <v>2252</v>
      </c>
      <c r="F2119" s="86" t="s">
        <v>279</v>
      </c>
      <c r="G2119" s="86" t="s">
        <v>64</v>
      </c>
      <c r="H2119" s="70" t="s">
        <v>113</v>
      </c>
      <c r="I2119" s="249">
        <v>40.130000000000003</v>
      </c>
      <c r="J2119" s="331">
        <f t="shared" si="97"/>
        <v>120</v>
      </c>
      <c r="K2119" s="260">
        <v>120</v>
      </c>
      <c r="L2119" s="260"/>
      <c r="M2119" s="259" t="e">
        <f>IF(K2119="nio",0,IF(K2119&gt;0,K2119*I2119/O2119,0))*VLOOKUP(B2119,'2-Kosten per locatie'!$A$14:$C$21,3,FALSE)</f>
        <v>#DIV/0!</v>
      </c>
      <c r="N2119" s="259">
        <f>IF(L2119&gt;0,L2119*I2119/P2119,0)*VLOOKUP(B2119,'2-Kosten per locatie'!$A$14:$C$21,3,FALSE)</f>
        <v>0</v>
      </c>
      <c r="O2119" s="332">
        <f>IF(K2119="nio",0,IF(K2119&gt;0,VLOOKUP(G2119,'3-Productie normen'!A:L,VLOOKUP(K2119,'3-Productie normen'!$B$34:$C$41,2,FALSE),FALSE)))</f>
        <v>0</v>
      </c>
      <c r="P2119" s="332">
        <f t="shared" si="98"/>
        <v>0</v>
      </c>
      <c r="Q2119" s="333"/>
      <c r="S2119" s="334">
        <f t="shared" si="99"/>
        <v>4815.6000000000004</v>
      </c>
    </row>
    <row r="2120" spans="1:19" ht="14.1" customHeight="1">
      <c r="A2120" s="74">
        <v>2120</v>
      </c>
      <c r="B2120" s="300" t="s">
        <v>38</v>
      </c>
      <c r="C2120" s="300" t="s">
        <v>2086</v>
      </c>
      <c r="D2120" s="86" t="s">
        <v>481</v>
      </c>
      <c r="E2120" s="256" t="s">
        <v>2253</v>
      </c>
      <c r="F2120" s="86" t="s">
        <v>279</v>
      </c>
      <c r="G2120" s="86" t="s">
        <v>64</v>
      </c>
      <c r="H2120" s="70" t="s">
        <v>113</v>
      </c>
      <c r="I2120" s="249">
        <v>40.21</v>
      </c>
      <c r="J2120" s="331">
        <f t="shared" si="97"/>
        <v>120</v>
      </c>
      <c r="K2120" s="260">
        <v>120</v>
      </c>
      <c r="L2120" s="260"/>
      <c r="M2120" s="259" t="e">
        <f>IF(K2120="nio",0,IF(K2120&gt;0,K2120*I2120/O2120,0))*VLOOKUP(B2120,'2-Kosten per locatie'!$A$14:$C$21,3,FALSE)</f>
        <v>#DIV/0!</v>
      </c>
      <c r="N2120" s="259">
        <f>IF(L2120&gt;0,L2120*I2120/P2120,0)*VLOOKUP(B2120,'2-Kosten per locatie'!$A$14:$C$21,3,FALSE)</f>
        <v>0</v>
      </c>
      <c r="O2120" s="332">
        <f>IF(K2120="nio",0,IF(K2120&gt;0,VLOOKUP(G2120,'3-Productie normen'!A:L,VLOOKUP(K2120,'3-Productie normen'!$B$34:$C$41,2,FALSE),FALSE)))</f>
        <v>0</v>
      </c>
      <c r="P2120" s="332">
        <f t="shared" si="98"/>
        <v>0</v>
      </c>
      <c r="Q2120" s="333"/>
      <c r="S2120" s="334">
        <f t="shared" si="99"/>
        <v>4825.2</v>
      </c>
    </row>
    <row r="2121" spans="1:19" ht="14.1" customHeight="1">
      <c r="A2121" s="74">
        <v>2121</v>
      </c>
      <c r="B2121" s="300" t="s">
        <v>38</v>
      </c>
      <c r="C2121" s="300" t="s">
        <v>2086</v>
      </c>
      <c r="D2121" s="86" t="s">
        <v>481</v>
      </c>
      <c r="E2121" s="256" t="s">
        <v>2254</v>
      </c>
      <c r="F2121" s="86" t="s">
        <v>126</v>
      </c>
      <c r="G2121" s="86" t="s">
        <v>69</v>
      </c>
      <c r="H2121" s="70" t="s">
        <v>113</v>
      </c>
      <c r="I2121" s="249">
        <v>22.38</v>
      </c>
      <c r="J2121" s="331">
        <f t="shared" si="97"/>
        <v>200</v>
      </c>
      <c r="K2121" s="260">
        <v>200</v>
      </c>
      <c r="L2121" s="260"/>
      <c r="M2121" s="259" t="e">
        <f>IF(K2121="nio",0,IF(K2121&gt;0,K2121*I2121/O2121,0))*VLOOKUP(B2121,'2-Kosten per locatie'!$A$14:$C$21,3,FALSE)</f>
        <v>#DIV/0!</v>
      </c>
      <c r="N2121" s="259">
        <f>IF(L2121&gt;0,L2121*I2121/P2121,0)*VLOOKUP(B2121,'2-Kosten per locatie'!$A$14:$C$21,3,FALSE)</f>
        <v>0</v>
      </c>
      <c r="O2121" s="332">
        <f>IF(K2121="nio",0,IF(K2121&gt;0,VLOOKUP(G2121,'3-Productie normen'!A:L,VLOOKUP(K2121,'3-Productie normen'!$B$34:$C$41,2,FALSE),FALSE)))</f>
        <v>0</v>
      </c>
      <c r="P2121" s="332">
        <f t="shared" si="98"/>
        <v>0</v>
      </c>
      <c r="Q2121" s="333"/>
      <c r="S2121" s="334">
        <f t="shared" si="99"/>
        <v>4476</v>
      </c>
    </row>
    <row r="2122" spans="1:19" ht="14.1" customHeight="1">
      <c r="A2122" s="74">
        <v>2122</v>
      </c>
      <c r="B2122" s="300" t="s">
        <v>38</v>
      </c>
      <c r="C2122" s="300" t="s">
        <v>2086</v>
      </c>
      <c r="D2122" s="86" t="s">
        <v>481</v>
      </c>
      <c r="E2122" s="256" t="s">
        <v>2255</v>
      </c>
      <c r="F2122" s="86" t="s">
        <v>267</v>
      </c>
      <c r="G2122" s="86" t="s">
        <v>76</v>
      </c>
      <c r="H2122" s="70" t="s">
        <v>113</v>
      </c>
      <c r="I2122" s="249">
        <v>3.2</v>
      </c>
      <c r="J2122" s="331">
        <f t="shared" ref="J2122:J2185" si="100">SUM(K2122:L2122)</f>
        <v>0</v>
      </c>
      <c r="K2122" s="260" t="s">
        <v>120</v>
      </c>
      <c r="L2122" s="260"/>
      <c r="M2122" s="259">
        <f>IF(K2122="nio",0,IF(K2122&gt;0,K2122*I2122/O2122,0))*VLOOKUP(B2122,'2-Kosten per locatie'!$A$14:$C$21,3,FALSE)</f>
        <v>0</v>
      </c>
      <c r="N2122" s="259">
        <f>IF(L2122&gt;0,L2122*I2122/P2122,0)*VLOOKUP(B2122,'2-Kosten per locatie'!$A$14:$C$21,3,FALSE)</f>
        <v>0</v>
      </c>
      <c r="O2122" s="332">
        <f>IF(K2122="nio",0,IF(K2122&gt;0,VLOOKUP(G2122,'3-Productie normen'!A:L,VLOOKUP(K2122,'3-Productie normen'!$B$34:$C$41,2,FALSE),FALSE)))</f>
        <v>0</v>
      </c>
      <c r="P2122" s="332">
        <f t="shared" ref="P2122:P2185" si="101">IF(L2122&gt;0,O2122*$P$8,0)</f>
        <v>0</v>
      </c>
      <c r="Q2122" s="333"/>
      <c r="S2122" s="334">
        <f t="shared" si="99"/>
        <v>0</v>
      </c>
    </row>
    <row r="2123" spans="1:19" ht="14.1" customHeight="1">
      <c r="A2123" s="74">
        <v>2123</v>
      </c>
      <c r="B2123" s="300" t="s">
        <v>38</v>
      </c>
      <c r="C2123" s="300" t="s">
        <v>2086</v>
      </c>
      <c r="D2123" s="86" t="s">
        <v>481</v>
      </c>
      <c r="E2123" s="256" t="s">
        <v>2256</v>
      </c>
      <c r="F2123" s="86" t="s">
        <v>139</v>
      </c>
      <c r="G2123" s="86" t="s">
        <v>58</v>
      </c>
      <c r="H2123" s="70" t="s">
        <v>113</v>
      </c>
      <c r="I2123" s="249">
        <v>27.68</v>
      </c>
      <c r="J2123" s="331">
        <f t="shared" si="100"/>
        <v>200</v>
      </c>
      <c r="K2123" s="260">
        <v>200</v>
      </c>
      <c r="L2123" s="260"/>
      <c r="M2123" s="259" t="e">
        <f>IF(K2123="nio",0,IF(K2123&gt;0,K2123*I2123/O2123,0))*VLOOKUP(B2123,'2-Kosten per locatie'!$A$14:$C$21,3,FALSE)</f>
        <v>#DIV/0!</v>
      </c>
      <c r="N2123" s="259">
        <f>IF(L2123&gt;0,L2123*I2123/P2123,0)*VLOOKUP(B2123,'2-Kosten per locatie'!$A$14:$C$21,3,FALSE)</f>
        <v>0</v>
      </c>
      <c r="O2123" s="332">
        <f>IF(K2123="nio",0,IF(K2123&gt;0,VLOOKUP(G2123,'3-Productie normen'!A:L,VLOOKUP(K2123,'3-Productie normen'!$B$34:$C$41,2,FALSE),FALSE)))</f>
        <v>0</v>
      </c>
      <c r="P2123" s="332">
        <f t="shared" si="101"/>
        <v>0</v>
      </c>
      <c r="Q2123" s="333"/>
      <c r="S2123" s="334">
        <f t="shared" si="99"/>
        <v>5536</v>
      </c>
    </row>
    <row r="2124" spans="1:19" ht="14.1" customHeight="1">
      <c r="A2124" s="74">
        <v>2124</v>
      </c>
      <c r="B2124" s="300" t="s">
        <v>38</v>
      </c>
      <c r="C2124" s="300" t="s">
        <v>2086</v>
      </c>
      <c r="D2124" s="86" t="s">
        <v>481</v>
      </c>
      <c r="E2124" s="256" t="s">
        <v>2257</v>
      </c>
      <c r="F2124" s="86" t="s">
        <v>472</v>
      </c>
      <c r="G2124" s="86" t="s">
        <v>59</v>
      </c>
      <c r="H2124" s="70" t="s">
        <v>113</v>
      </c>
      <c r="I2124" s="249">
        <v>45.43</v>
      </c>
      <c r="J2124" s="331">
        <f t="shared" si="100"/>
        <v>200</v>
      </c>
      <c r="K2124" s="260">
        <v>200</v>
      </c>
      <c r="L2124" s="260"/>
      <c r="M2124" s="259" t="e">
        <f>IF(K2124="nio",0,IF(K2124&gt;0,K2124*I2124/O2124,0))*VLOOKUP(B2124,'2-Kosten per locatie'!$A$14:$C$21,3,FALSE)</f>
        <v>#DIV/0!</v>
      </c>
      <c r="N2124" s="259">
        <f>IF(L2124&gt;0,L2124*I2124/P2124,0)*VLOOKUP(B2124,'2-Kosten per locatie'!$A$14:$C$21,3,FALSE)</f>
        <v>0</v>
      </c>
      <c r="O2124" s="332">
        <f>IF(K2124="nio",0,IF(K2124&gt;0,VLOOKUP(G2124,'3-Productie normen'!A:L,VLOOKUP(K2124,'3-Productie normen'!$B$34:$C$41,2,FALSE),FALSE)))</f>
        <v>0</v>
      </c>
      <c r="P2124" s="332">
        <f t="shared" si="101"/>
        <v>0</v>
      </c>
      <c r="Q2124" s="333"/>
      <c r="S2124" s="334">
        <f t="shared" si="99"/>
        <v>9086</v>
      </c>
    </row>
    <row r="2125" spans="1:19" ht="14.1" customHeight="1">
      <c r="A2125" s="74">
        <v>2125</v>
      </c>
      <c r="B2125" s="300" t="s">
        <v>38</v>
      </c>
      <c r="C2125" s="300" t="s">
        <v>2086</v>
      </c>
      <c r="D2125" s="86" t="s">
        <v>481</v>
      </c>
      <c r="E2125" s="256" t="s">
        <v>2258</v>
      </c>
      <c r="F2125" s="86" t="s">
        <v>158</v>
      </c>
      <c r="G2125" s="86" t="s">
        <v>63</v>
      </c>
      <c r="H2125" s="70" t="s">
        <v>113</v>
      </c>
      <c r="I2125" s="249">
        <v>3.54</v>
      </c>
      <c r="J2125" s="331">
        <f t="shared" si="100"/>
        <v>200</v>
      </c>
      <c r="K2125" s="260">
        <v>200</v>
      </c>
      <c r="L2125" s="260"/>
      <c r="M2125" s="259" t="e">
        <f>IF(K2125="nio",0,IF(K2125&gt;0,K2125*I2125/O2125,0))*VLOOKUP(B2125,'2-Kosten per locatie'!$A$14:$C$21,3,FALSE)</f>
        <v>#DIV/0!</v>
      </c>
      <c r="N2125" s="259">
        <f>IF(L2125&gt;0,L2125*I2125/P2125,0)*VLOOKUP(B2125,'2-Kosten per locatie'!$A$14:$C$21,3,FALSE)</f>
        <v>0</v>
      </c>
      <c r="O2125" s="332">
        <f>IF(K2125="nio",0,IF(K2125&gt;0,VLOOKUP(G2125,'3-Productie normen'!A:L,VLOOKUP(K2125,'3-Productie normen'!$B$34:$C$41,2,FALSE),FALSE)))</f>
        <v>0</v>
      </c>
      <c r="P2125" s="332">
        <f t="shared" si="101"/>
        <v>0</v>
      </c>
      <c r="Q2125" s="333"/>
      <c r="S2125" s="334">
        <f t="shared" si="99"/>
        <v>708</v>
      </c>
    </row>
    <row r="2126" spans="1:19" ht="14.1" customHeight="1">
      <c r="A2126" s="74">
        <v>2126</v>
      </c>
      <c r="B2126" s="300" t="s">
        <v>38</v>
      </c>
      <c r="C2126" s="300" t="s">
        <v>2086</v>
      </c>
      <c r="D2126" s="86" t="s">
        <v>481</v>
      </c>
      <c r="E2126" s="256" t="s">
        <v>2259</v>
      </c>
      <c r="F2126" s="86" t="s">
        <v>147</v>
      </c>
      <c r="G2126" s="86" t="s">
        <v>61</v>
      </c>
      <c r="H2126" s="86" t="s">
        <v>145</v>
      </c>
      <c r="I2126" s="249">
        <v>6.83</v>
      </c>
      <c r="J2126" s="331">
        <f t="shared" si="100"/>
        <v>400</v>
      </c>
      <c r="K2126" s="260">
        <v>200</v>
      </c>
      <c r="L2126" s="260">
        <v>200</v>
      </c>
      <c r="M2126" s="259" t="e">
        <f>IF(K2126="nio",0,IF(K2126&gt;0,K2126*I2126/O2126,0))*VLOOKUP(B2126,'2-Kosten per locatie'!$A$14:$C$21,3,FALSE)</f>
        <v>#DIV/0!</v>
      </c>
      <c r="N2126" s="259" t="e">
        <f>IF(L2126&gt;0,L2126*I2126/P2126,0)*VLOOKUP(B2126,'2-Kosten per locatie'!$A$14:$C$21,3,FALSE)</f>
        <v>#DIV/0!</v>
      </c>
      <c r="O2126" s="332">
        <f>IF(K2126="nio",0,IF(K2126&gt;0,VLOOKUP(G2126,'3-Productie normen'!A:L,VLOOKUP(K2126,'3-Productie normen'!$B$34:$C$41,2,FALSE),FALSE)))</f>
        <v>0</v>
      </c>
      <c r="P2126" s="332">
        <f t="shared" si="101"/>
        <v>0</v>
      </c>
      <c r="Q2126" s="333"/>
      <c r="S2126" s="334">
        <f t="shared" si="99"/>
        <v>2732</v>
      </c>
    </row>
    <row r="2127" spans="1:19" ht="14.1" customHeight="1">
      <c r="A2127" s="74">
        <v>2127</v>
      </c>
      <c r="B2127" s="300" t="s">
        <v>38</v>
      </c>
      <c r="C2127" s="300" t="s">
        <v>2086</v>
      </c>
      <c r="D2127" s="86" t="s">
        <v>481</v>
      </c>
      <c r="E2127" s="256" t="s">
        <v>2260</v>
      </c>
      <c r="F2127" s="86" t="s">
        <v>466</v>
      </c>
      <c r="G2127" s="86" t="s">
        <v>61</v>
      </c>
      <c r="H2127" s="86" t="s">
        <v>145</v>
      </c>
      <c r="I2127" s="249">
        <v>9.32</v>
      </c>
      <c r="J2127" s="331">
        <f t="shared" si="100"/>
        <v>400</v>
      </c>
      <c r="K2127" s="260">
        <v>200</v>
      </c>
      <c r="L2127" s="260">
        <v>200</v>
      </c>
      <c r="M2127" s="259" t="e">
        <f>IF(K2127="nio",0,IF(K2127&gt;0,K2127*I2127/O2127,0))*VLOOKUP(B2127,'2-Kosten per locatie'!$A$14:$C$21,3,FALSE)</f>
        <v>#DIV/0!</v>
      </c>
      <c r="N2127" s="259" t="e">
        <f>IF(L2127&gt;0,L2127*I2127/P2127,0)*VLOOKUP(B2127,'2-Kosten per locatie'!$A$14:$C$21,3,FALSE)</f>
        <v>#DIV/0!</v>
      </c>
      <c r="O2127" s="332">
        <f>IF(K2127="nio",0,IF(K2127&gt;0,VLOOKUP(G2127,'3-Productie normen'!A:L,VLOOKUP(K2127,'3-Productie normen'!$B$34:$C$41,2,FALSE),FALSE)))</f>
        <v>0</v>
      </c>
      <c r="P2127" s="332">
        <f t="shared" si="101"/>
        <v>0</v>
      </c>
      <c r="Q2127" s="333"/>
      <c r="S2127" s="334">
        <f t="shared" si="99"/>
        <v>3728</v>
      </c>
    </row>
    <row r="2128" spans="1:19" ht="14.1" customHeight="1">
      <c r="A2128" s="74">
        <v>2128</v>
      </c>
      <c r="B2128" s="300" t="s">
        <v>38</v>
      </c>
      <c r="C2128" s="300" t="s">
        <v>2086</v>
      </c>
      <c r="D2128" s="86" t="s">
        <v>481</v>
      </c>
      <c r="E2128" s="256" t="s">
        <v>2261</v>
      </c>
      <c r="F2128" s="86" t="s">
        <v>194</v>
      </c>
      <c r="G2128" s="86" t="s">
        <v>65</v>
      </c>
      <c r="H2128" s="70" t="s">
        <v>113</v>
      </c>
      <c r="I2128" s="249">
        <v>57.97</v>
      </c>
      <c r="J2128" s="331">
        <f t="shared" si="100"/>
        <v>120</v>
      </c>
      <c r="K2128" s="260">
        <v>120</v>
      </c>
      <c r="L2128" s="260"/>
      <c r="M2128" s="259" t="e">
        <f>IF(K2128="nio",0,IF(K2128&gt;0,K2128*I2128/O2128,0))*VLOOKUP(B2128,'2-Kosten per locatie'!$A$14:$C$21,3,FALSE)</f>
        <v>#DIV/0!</v>
      </c>
      <c r="N2128" s="259">
        <f>IF(L2128&gt;0,L2128*I2128/P2128,0)*VLOOKUP(B2128,'2-Kosten per locatie'!$A$14:$C$21,3,FALSE)</f>
        <v>0</v>
      </c>
      <c r="O2128" s="332">
        <f>IF(K2128="nio",0,IF(K2128&gt;0,VLOOKUP(G2128,'3-Productie normen'!A:L,VLOOKUP(K2128,'3-Productie normen'!$B$34:$C$41,2,FALSE),FALSE)))</f>
        <v>0</v>
      </c>
      <c r="P2128" s="332">
        <f t="shared" si="101"/>
        <v>0</v>
      </c>
      <c r="Q2128" s="333"/>
      <c r="S2128" s="334">
        <f t="shared" si="99"/>
        <v>6956.4</v>
      </c>
    </row>
    <row r="2129" spans="1:19" ht="14.1" customHeight="1">
      <c r="A2129" s="74">
        <v>2129</v>
      </c>
      <c r="B2129" s="300" t="s">
        <v>38</v>
      </c>
      <c r="C2129" s="300" t="s">
        <v>2086</v>
      </c>
      <c r="D2129" s="86" t="s">
        <v>481</v>
      </c>
      <c r="E2129" s="256" t="s">
        <v>2262</v>
      </c>
      <c r="F2129" s="86" t="s">
        <v>279</v>
      </c>
      <c r="G2129" s="86" t="s">
        <v>64</v>
      </c>
      <c r="H2129" s="70" t="s">
        <v>113</v>
      </c>
      <c r="I2129" s="249">
        <v>57.97</v>
      </c>
      <c r="J2129" s="331">
        <f t="shared" si="100"/>
        <v>120</v>
      </c>
      <c r="K2129" s="260">
        <v>120</v>
      </c>
      <c r="L2129" s="260"/>
      <c r="M2129" s="259" t="e">
        <f>IF(K2129="nio",0,IF(K2129&gt;0,K2129*I2129/O2129,0))*VLOOKUP(B2129,'2-Kosten per locatie'!$A$14:$C$21,3,FALSE)</f>
        <v>#DIV/0!</v>
      </c>
      <c r="N2129" s="259">
        <f>IF(L2129&gt;0,L2129*I2129/P2129,0)*VLOOKUP(B2129,'2-Kosten per locatie'!$A$14:$C$21,3,FALSE)</f>
        <v>0</v>
      </c>
      <c r="O2129" s="332">
        <f>IF(K2129="nio",0,IF(K2129&gt;0,VLOOKUP(G2129,'3-Productie normen'!A:L,VLOOKUP(K2129,'3-Productie normen'!$B$34:$C$41,2,FALSE),FALSE)))</f>
        <v>0</v>
      </c>
      <c r="P2129" s="332">
        <f t="shared" si="101"/>
        <v>0</v>
      </c>
      <c r="Q2129" s="333"/>
      <c r="S2129" s="334">
        <f t="shared" si="99"/>
        <v>6956.4</v>
      </c>
    </row>
    <row r="2130" spans="1:19" ht="14.1" customHeight="1">
      <c r="A2130" s="74">
        <v>2130</v>
      </c>
      <c r="B2130" s="300" t="s">
        <v>38</v>
      </c>
      <c r="C2130" s="300" t="s">
        <v>2086</v>
      </c>
      <c r="D2130" s="86" t="s">
        <v>481</v>
      </c>
      <c r="E2130" s="256" t="s">
        <v>2263</v>
      </c>
      <c r="F2130" s="86" t="s">
        <v>194</v>
      </c>
      <c r="G2130" s="86" t="s">
        <v>65</v>
      </c>
      <c r="H2130" s="70" t="s">
        <v>113</v>
      </c>
      <c r="I2130" s="249">
        <v>57.97</v>
      </c>
      <c r="J2130" s="331">
        <f t="shared" si="100"/>
        <v>120</v>
      </c>
      <c r="K2130" s="260">
        <v>120</v>
      </c>
      <c r="L2130" s="260"/>
      <c r="M2130" s="259" t="e">
        <f>IF(K2130="nio",0,IF(K2130&gt;0,K2130*I2130/O2130,0))*VLOOKUP(B2130,'2-Kosten per locatie'!$A$14:$C$21,3,FALSE)</f>
        <v>#DIV/0!</v>
      </c>
      <c r="N2130" s="259">
        <f>IF(L2130&gt;0,L2130*I2130/P2130,0)*VLOOKUP(B2130,'2-Kosten per locatie'!$A$14:$C$21,3,FALSE)</f>
        <v>0</v>
      </c>
      <c r="O2130" s="332">
        <f>IF(K2130="nio",0,IF(K2130&gt;0,VLOOKUP(G2130,'3-Productie normen'!A:L,VLOOKUP(K2130,'3-Productie normen'!$B$34:$C$41,2,FALSE),FALSE)))</f>
        <v>0</v>
      </c>
      <c r="P2130" s="332">
        <f t="shared" si="101"/>
        <v>0</v>
      </c>
      <c r="Q2130" s="333"/>
      <c r="S2130" s="334">
        <f t="shared" si="99"/>
        <v>6956.4</v>
      </c>
    </row>
    <row r="2131" spans="1:19" ht="14.1" customHeight="1">
      <c r="A2131" s="74">
        <v>2131</v>
      </c>
      <c r="B2131" s="300" t="s">
        <v>38</v>
      </c>
      <c r="C2131" s="300" t="s">
        <v>2086</v>
      </c>
      <c r="D2131" s="86" t="s">
        <v>481</v>
      </c>
      <c r="E2131" s="256" t="s">
        <v>2264</v>
      </c>
      <c r="F2131" s="86" t="s">
        <v>194</v>
      </c>
      <c r="G2131" s="86" t="s">
        <v>65</v>
      </c>
      <c r="H2131" s="70" t="s">
        <v>113</v>
      </c>
      <c r="I2131" s="249">
        <v>57.97</v>
      </c>
      <c r="J2131" s="331">
        <f t="shared" si="100"/>
        <v>120</v>
      </c>
      <c r="K2131" s="260">
        <v>120</v>
      </c>
      <c r="L2131" s="260"/>
      <c r="M2131" s="259" t="e">
        <f>IF(K2131="nio",0,IF(K2131&gt;0,K2131*I2131/O2131,0))*VLOOKUP(B2131,'2-Kosten per locatie'!$A$14:$C$21,3,FALSE)</f>
        <v>#DIV/0!</v>
      </c>
      <c r="N2131" s="259">
        <f>IF(L2131&gt;0,L2131*I2131/P2131,0)*VLOOKUP(B2131,'2-Kosten per locatie'!$A$14:$C$21,3,FALSE)</f>
        <v>0</v>
      </c>
      <c r="O2131" s="332">
        <f>IF(K2131="nio",0,IF(K2131&gt;0,VLOOKUP(G2131,'3-Productie normen'!A:L,VLOOKUP(K2131,'3-Productie normen'!$B$34:$C$41,2,FALSE),FALSE)))</f>
        <v>0</v>
      </c>
      <c r="P2131" s="332">
        <f t="shared" si="101"/>
        <v>0</v>
      </c>
      <c r="Q2131" s="333"/>
      <c r="S2131" s="334">
        <f t="shared" si="99"/>
        <v>6956.4</v>
      </c>
    </row>
    <row r="2132" spans="1:19" ht="14.1" customHeight="1">
      <c r="A2132" s="74">
        <v>2132</v>
      </c>
      <c r="B2132" s="300" t="s">
        <v>38</v>
      </c>
      <c r="C2132" s="300" t="s">
        <v>2086</v>
      </c>
      <c r="D2132" s="86" t="s">
        <v>481</v>
      </c>
      <c r="E2132" s="256" t="s">
        <v>2265</v>
      </c>
      <c r="F2132" s="86" t="s">
        <v>269</v>
      </c>
      <c r="G2132" s="86" t="s">
        <v>67</v>
      </c>
      <c r="H2132" s="70" t="s">
        <v>113</v>
      </c>
      <c r="I2132" s="249">
        <v>86.4</v>
      </c>
      <c r="J2132" s="331">
        <f t="shared" si="100"/>
        <v>120</v>
      </c>
      <c r="K2132" s="260">
        <v>120</v>
      </c>
      <c r="L2132" s="260"/>
      <c r="M2132" s="259" t="e">
        <f>IF(K2132="nio",0,IF(K2132&gt;0,K2132*I2132/O2132,0))*VLOOKUP(B2132,'2-Kosten per locatie'!$A$14:$C$21,3,FALSE)</f>
        <v>#DIV/0!</v>
      </c>
      <c r="N2132" s="259">
        <f>IF(L2132&gt;0,L2132*I2132/P2132,0)*VLOOKUP(B2132,'2-Kosten per locatie'!$A$14:$C$21,3,FALSE)</f>
        <v>0</v>
      </c>
      <c r="O2132" s="332">
        <f>IF(K2132="nio",0,IF(K2132&gt;0,VLOOKUP(G2132,'3-Productie normen'!A:L,VLOOKUP(K2132,'3-Productie normen'!$B$34:$C$41,2,FALSE),FALSE)))</f>
        <v>0</v>
      </c>
      <c r="P2132" s="332">
        <f t="shared" si="101"/>
        <v>0</v>
      </c>
      <c r="Q2132" s="333"/>
      <c r="S2132" s="334">
        <f t="shared" si="99"/>
        <v>10368</v>
      </c>
    </row>
    <row r="2133" spans="1:19" ht="14.1" customHeight="1">
      <c r="A2133" s="74">
        <v>2133</v>
      </c>
      <c r="B2133" s="300" t="s">
        <v>38</v>
      </c>
      <c r="C2133" s="300" t="s">
        <v>2086</v>
      </c>
      <c r="D2133" s="86" t="s">
        <v>481</v>
      </c>
      <c r="E2133" s="256" t="s">
        <v>2266</v>
      </c>
      <c r="F2133" s="86" t="s">
        <v>185</v>
      </c>
      <c r="G2133" s="86" t="s">
        <v>74</v>
      </c>
      <c r="H2133" s="70" t="s">
        <v>113</v>
      </c>
      <c r="I2133" s="249">
        <v>21.26</v>
      </c>
      <c r="J2133" s="331">
        <f t="shared" si="100"/>
        <v>0</v>
      </c>
      <c r="K2133" s="260" t="s">
        <v>120</v>
      </c>
      <c r="L2133" s="260"/>
      <c r="M2133" s="259">
        <f>IF(K2133="nio",0,IF(K2133&gt;0,K2133*I2133/O2133,0))*VLOOKUP(B2133,'2-Kosten per locatie'!$A$14:$C$21,3,FALSE)</f>
        <v>0</v>
      </c>
      <c r="N2133" s="259">
        <f>IF(L2133&gt;0,L2133*I2133/P2133,0)*VLOOKUP(B2133,'2-Kosten per locatie'!$A$14:$C$21,3,FALSE)</f>
        <v>0</v>
      </c>
      <c r="O2133" s="332">
        <f>IF(K2133="nio",0,IF(K2133&gt;0,VLOOKUP(G2133,'3-Productie normen'!A:L,VLOOKUP(K2133,'3-Productie normen'!$B$34:$C$41,2,FALSE),FALSE)))</f>
        <v>0</v>
      </c>
      <c r="P2133" s="332">
        <f t="shared" si="101"/>
        <v>0</v>
      </c>
      <c r="Q2133" s="333"/>
      <c r="S2133" s="334">
        <f t="shared" si="99"/>
        <v>0</v>
      </c>
    </row>
    <row r="2134" spans="1:19" ht="14.1" customHeight="1">
      <c r="A2134" s="74">
        <v>2134</v>
      </c>
      <c r="B2134" s="300" t="s">
        <v>38</v>
      </c>
      <c r="C2134" s="300" t="s">
        <v>2086</v>
      </c>
      <c r="D2134" s="86" t="s">
        <v>481</v>
      </c>
      <c r="E2134" s="256" t="s">
        <v>2267</v>
      </c>
      <c r="F2134" s="86" t="s">
        <v>491</v>
      </c>
      <c r="G2134" s="86" t="s">
        <v>61</v>
      </c>
      <c r="H2134" s="86" t="s">
        <v>145</v>
      </c>
      <c r="I2134" s="249">
        <v>5.68</v>
      </c>
      <c r="J2134" s="331">
        <f t="shared" si="100"/>
        <v>400</v>
      </c>
      <c r="K2134" s="260">
        <v>200</v>
      </c>
      <c r="L2134" s="260">
        <v>200</v>
      </c>
      <c r="M2134" s="259" t="e">
        <f>IF(K2134="nio",0,IF(K2134&gt;0,K2134*I2134/O2134,0))*VLOOKUP(B2134,'2-Kosten per locatie'!$A$14:$C$21,3,FALSE)</f>
        <v>#DIV/0!</v>
      </c>
      <c r="N2134" s="259" t="e">
        <f>IF(L2134&gt;0,L2134*I2134/P2134,0)*VLOOKUP(B2134,'2-Kosten per locatie'!$A$14:$C$21,3,FALSE)</f>
        <v>#DIV/0!</v>
      </c>
      <c r="O2134" s="332">
        <f>IF(K2134="nio",0,IF(K2134&gt;0,VLOOKUP(G2134,'3-Productie normen'!A:L,VLOOKUP(K2134,'3-Productie normen'!$B$34:$C$41,2,FALSE),FALSE)))</f>
        <v>0</v>
      </c>
      <c r="P2134" s="332">
        <f t="shared" si="101"/>
        <v>0</v>
      </c>
      <c r="Q2134" s="333"/>
      <c r="S2134" s="334">
        <f t="shared" si="99"/>
        <v>2272</v>
      </c>
    </row>
    <row r="2135" spans="1:19" ht="14.1" customHeight="1">
      <c r="A2135" s="74">
        <v>2135</v>
      </c>
      <c r="B2135" s="300" t="s">
        <v>38</v>
      </c>
      <c r="C2135" s="300" t="s">
        <v>2086</v>
      </c>
      <c r="D2135" s="86" t="s">
        <v>481</v>
      </c>
      <c r="E2135" s="256" t="s">
        <v>2268</v>
      </c>
      <c r="F2135" s="86" t="s">
        <v>126</v>
      </c>
      <c r="G2135" s="86" t="s">
        <v>69</v>
      </c>
      <c r="H2135" s="70" t="s">
        <v>113</v>
      </c>
      <c r="I2135" s="249">
        <v>67.569999999999993</v>
      </c>
      <c r="J2135" s="331">
        <f t="shared" si="100"/>
        <v>200</v>
      </c>
      <c r="K2135" s="260">
        <v>200</v>
      </c>
      <c r="L2135" s="260"/>
      <c r="M2135" s="259" t="e">
        <f>IF(K2135="nio",0,IF(K2135&gt;0,K2135*I2135/O2135,0))*VLOOKUP(B2135,'2-Kosten per locatie'!$A$14:$C$21,3,FALSE)</f>
        <v>#DIV/0!</v>
      </c>
      <c r="N2135" s="259">
        <f>IF(L2135&gt;0,L2135*I2135/P2135,0)*VLOOKUP(B2135,'2-Kosten per locatie'!$A$14:$C$21,3,FALSE)</f>
        <v>0</v>
      </c>
      <c r="O2135" s="332">
        <f>IF(K2135="nio",0,IF(K2135&gt;0,VLOOKUP(G2135,'3-Productie normen'!A:L,VLOOKUP(K2135,'3-Productie normen'!$B$34:$C$41,2,FALSE),FALSE)))</f>
        <v>0</v>
      </c>
      <c r="P2135" s="332">
        <f t="shared" si="101"/>
        <v>0</v>
      </c>
      <c r="Q2135" s="333"/>
      <c r="S2135" s="334">
        <f t="shared" si="99"/>
        <v>13513.999999999998</v>
      </c>
    </row>
    <row r="2136" spans="1:19" ht="14.1" customHeight="1">
      <c r="A2136" s="74">
        <v>2136</v>
      </c>
      <c r="B2136" s="300" t="s">
        <v>38</v>
      </c>
      <c r="C2136" s="300" t="s">
        <v>2086</v>
      </c>
      <c r="D2136" s="86" t="s">
        <v>481</v>
      </c>
      <c r="E2136" s="256" t="s">
        <v>2269</v>
      </c>
      <c r="F2136" s="86" t="s">
        <v>2270</v>
      </c>
      <c r="G2136" s="86" t="s">
        <v>60</v>
      </c>
      <c r="H2136" s="70" t="s">
        <v>113</v>
      </c>
      <c r="I2136" s="249">
        <v>39.1</v>
      </c>
      <c r="J2136" s="331">
        <f t="shared" si="100"/>
        <v>400</v>
      </c>
      <c r="K2136" s="260">
        <v>200</v>
      </c>
      <c r="L2136" s="260">
        <v>200</v>
      </c>
      <c r="M2136" s="259" t="e">
        <f>IF(K2136="nio",0,IF(K2136&gt;0,K2136*I2136/O2136,0))*VLOOKUP(B2136,'2-Kosten per locatie'!$A$14:$C$21,3,FALSE)</f>
        <v>#DIV/0!</v>
      </c>
      <c r="N2136" s="259" t="e">
        <f>IF(L2136&gt;0,L2136*I2136/P2136,0)*VLOOKUP(B2136,'2-Kosten per locatie'!$A$14:$C$21,3,FALSE)</f>
        <v>#DIV/0!</v>
      </c>
      <c r="O2136" s="332">
        <f>IF(K2136="nio",0,IF(K2136&gt;0,VLOOKUP(G2136,'3-Productie normen'!A:L,VLOOKUP(K2136,'3-Productie normen'!$B$34:$C$41,2,FALSE),FALSE)))</f>
        <v>0</v>
      </c>
      <c r="P2136" s="332">
        <f t="shared" si="101"/>
        <v>0</v>
      </c>
      <c r="Q2136" s="333"/>
      <c r="S2136" s="334">
        <f t="shared" si="99"/>
        <v>15640</v>
      </c>
    </row>
    <row r="2137" spans="1:19" ht="14.1" customHeight="1">
      <c r="A2137" s="74">
        <v>2137</v>
      </c>
      <c r="B2137" s="300" t="s">
        <v>38</v>
      </c>
      <c r="C2137" s="300" t="s">
        <v>2086</v>
      </c>
      <c r="D2137" s="86" t="s">
        <v>481</v>
      </c>
      <c r="E2137" s="256" t="s">
        <v>2271</v>
      </c>
      <c r="F2137" s="86" t="s">
        <v>472</v>
      </c>
      <c r="G2137" s="86" t="s">
        <v>59</v>
      </c>
      <c r="H2137" s="70" t="s">
        <v>113</v>
      </c>
      <c r="I2137" s="249">
        <v>72.239999999999995</v>
      </c>
      <c r="J2137" s="331">
        <f t="shared" si="100"/>
        <v>200</v>
      </c>
      <c r="K2137" s="260">
        <v>200</v>
      </c>
      <c r="L2137" s="260"/>
      <c r="M2137" s="259" t="e">
        <f>IF(K2137="nio",0,IF(K2137&gt;0,K2137*I2137/O2137,0))*VLOOKUP(B2137,'2-Kosten per locatie'!$A$14:$C$21,3,FALSE)</f>
        <v>#DIV/0!</v>
      </c>
      <c r="N2137" s="259">
        <f>IF(L2137&gt;0,L2137*I2137/P2137,0)*VLOOKUP(B2137,'2-Kosten per locatie'!$A$14:$C$21,3,FALSE)</f>
        <v>0</v>
      </c>
      <c r="O2137" s="332">
        <f>IF(K2137="nio",0,IF(K2137&gt;0,VLOOKUP(G2137,'3-Productie normen'!A:L,VLOOKUP(K2137,'3-Productie normen'!$B$34:$C$41,2,FALSE),FALSE)))</f>
        <v>0</v>
      </c>
      <c r="P2137" s="332">
        <f t="shared" si="101"/>
        <v>0</v>
      </c>
      <c r="Q2137" s="333"/>
      <c r="S2137" s="334">
        <f t="shared" si="99"/>
        <v>14447.999999999998</v>
      </c>
    </row>
    <row r="2138" spans="1:19" ht="14.1" customHeight="1">
      <c r="A2138" s="74">
        <v>2138</v>
      </c>
      <c r="B2138" s="300" t="s">
        <v>38</v>
      </c>
      <c r="C2138" s="300" t="s">
        <v>2086</v>
      </c>
      <c r="D2138" s="86" t="s">
        <v>481</v>
      </c>
      <c r="E2138" s="256" t="s">
        <v>2272</v>
      </c>
      <c r="F2138" s="86" t="s">
        <v>2113</v>
      </c>
      <c r="G2138" s="86" t="s">
        <v>74</v>
      </c>
      <c r="H2138" s="70" t="s">
        <v>113</v>
      </c>
      <c r="I2138" s="249">
        <v>5.77</v>
      </c>
      <c r="J2138" s="331">
        <f t="shared" si="100"/>
        <v>0</v>
      </c>
      <c r="K2138" s="260" t="s">
        <v>120</v>
      </c>
      <c r="L2138" s="260"/>
      <c r="M2138" s="259">
        <f>IF(K2138="nio",0,IF(K2138&gt;0,K2138*I2138/O2138,0))*VLOOKUP(B2138,'2-Kosten per locatie'!$A$14:$C$21,3,FALSE)</f>
        <v>0</v>
      </c>
      <c r="N2138" s="259">
        <f>IF(L2138&gt;0,L2138*I2138/P2138,0)*VLOOKUP(B2138,'2-Kosten per locatie'!$A$14:$C$21,3,FALSE)</f>
        <v>0</v>
      </c>
      <c r="O2138" s="332">
        <f>IF(K2138="nio",0,IF(K2138&gt;0,VLOOKUP(G2138,'3-Productie normen'!A:L,VLOOKUP(K2138,'3-Productie normen'!$B$34:$C$41,2,FALSE),FALSE)))</f>
        <v>0</v>
      </c>
      <c r="P2138" s="332">
        <f t="shared" si="101"/>
        <v>0</v>
      </c>
      <c r="Q2138" s="333"/>
      <c r="S2138" s="334">
        <f t="shared" si="99"/>
        <v>0</v>
      </c>
    </row>
    <row r="2139" spans="1:19" ht="14.1" customHeight="1">
      <c r="A2139" s="74">
        <v>2139</v>
      </c>
      <c r="B2139" s="300" t="s">
        <v>38</v>
      </c>
      <c r="C2139" s="300" t="s">
        <v>2086</v>
      </c>
      <c r="D2139" s="86" t="s">
        <v>481</v>
      </c>
      <c r="E2139" s="256" t="s">
        <v>2273</v>
      </c>
      <c r="F2139" s="86" t="s">
        <v>126</v>
      </c>
      <c r="G2139" s="86" t="s">
        <v>69</v>
      </c>
      <c r="H2139" s="70" t="s">
        <v>113</v>
      </c>
      <c r="I2139" s="249">
        <v>20.22</v>
      </c>
      <c r="J2139" s="331">
        <f t="shared" si="100"/>
        <v>200</v>
      </c>
      <c r="K2139" s="260">
        <v>200</v>
      </c>
      <c r="L2139" s="260"/>
      <c r="M2139" s="259" t="e">
        <f>IF(K2139="nio",0,IF(K2139&gt;0,K2139*I2139/O2139,0))*VLOOKUP(B2139,'2-Kosten per locatie'!$A$14:$C$21,3,FALSE)</f>
        <v>#DIV/0!</v>
      </c>
      <c r="N2139" s="259">
        <f>IF(L2139&gt;0,L2139*I2139/P2139,0)*VLOOKUP(B2139,'2-Kosten per locatie'!$A$14:$C$21,3,FALSE)</f>
        <v>0</v>
      </c>
      <c r="O2139" s="332">
        <f>IF(K2139="nio",0,IF(K2139&gt;0,VLOOKUP(G2139,'3-Productie normen'!A:L,VLOOKUP(K2139,'3-Productie normen'!$B$34:$C$41,2,FALSE),FALSE)))</f>
        <v>0</v>
      </c>
      <c r="P2139" s="332">
        <f t="shared" si="101"/>
        <v>0</v>
      </c>
      <c r="Q2139" s="333"/>
      <c r="S2139" s="334">
        <f t="shared" si="99"/>
        <v>4044</v>
      </c>
    </row>
    <row r="2140" spans="1:19" ht="14.1" customHeight="1">
      <c r="A2140" s="74">
        <v>2140</v>
      </c>
      <c r="B2140" s="300" t="s">
        <v>38</v>
      </c>
      <c r="C2140" s="300" t="s">
        <v>2086</v>
      </c>
      <c r="D2140" s="86" t="s">
        <v>481</v>
      </c>
      <c r="E2140" s="256" t="s">
        <v>2274</v>
      </c>
      <c r="F2140" s="86" t="s">
        <v>225</v>
      </c>
      <c r="G2140" s="86" t="s">
        <v>74</v>
      </c>
      <c r="H2140" s="70" t="s">
        <v>113</v>
      </c>
      <c r="I2140" s="249">
        <v>8.98</v>
      </c>
      <c r="J2140" s="331">
        <f t="shared" si="100"/>
        <v>0</v>
      </c>
      <c r="K2140" s="260" t="s">
        <v>120</v>
      </c>
      <c r="L2140" s="260"/>
      <c r="M2140" s="259">
        <f>IF(K2140="nio",0,IF(K2140&gt;0,K2140*I2140/O2140,0))*VLOOKUP(B2140,'2-Kosten per locatie'!$A$14:$C$21,3,FALSE)</f>
        <v>0</v>
      </c>
      <c r="N2140" s="259">
        <f>IF(L2140&gt;0,L2140*I2140/P2140,0)*VLOOKUP(B2140,'2-Kosten per locatie'!$A$14:$C$21,3,FALSE)</f>
        <v>0</v>
      </c>
      <c r="O2140" s="332">
        <f>IF(K2140="nio",0,IF(K2140&gt;0,VLOOKUP(G2140,'3-Productie normen'!A:L,VLOOKUP(K2140,'3-Productie normen'!$B$34:$C$41,2,FALSE),FALSE)))</f>
        <v>0</v>
      </c>
      <c r="P2140" s="332">
        <f t="shared" si="101"/>
        <v>0</v>
      </c>
      <c r="Q2140" s="333"/>
      <c r="S2140" s="334">
        <f t="shared" si="99"/>
        <v>0</v>
      </c>
    </row>
    <row r="2141" spans="1:19" ht="14.1" customHeight="1">
      <c r="A2141" s="74">
        <v>2141</v>
      </c>
      <c r="B2141" s="300" t="s">
        <v>38</v>
      </c>
      <c r="C2141" s="300" t="s">
        <v>2086</v>
      </c>
      <c r="D2141" s="86" t="s">
        <v>481</v>
      </c>
      <c r="E2141" s="256" t="s">
        <v>2275</v>
      </c>
      <c r="F2141" s="86" t="s">
        <v>139</v>
      </c>
      <c r="G2141" s="86" t="s">
        <v>58</v>
      </c>
      <c r="H2141" s="70" t="s">
        <v>113</v>
      </c>
      <c r="I2141" s="249">
        <v>14.15</v>
      </c>
      <c r="J2141" s="331">
        <f t="shared" si="100"/>
        <v>200</v>
      </c>
      <c r="K2141" s="260">
        <v>200</v>
      </c>
      <c r="L2141" s="260"/>
      <c r="M2141" s="259" t="e">
        <f>IF(K2141="nio",0,IF(K2141&gt;0,K2141*I2141/O2141,0))*VLOOKUP(B2141,'2-Kosten per locatie'!$A$14:$C$21,3,FALSE)</f>
        <v>#DIV/0!</v>
      </c>
      <c r="N2141" s="259">
        <f>IF(L2141&gt;0,L2141*I2141/P2141,0)*VLOOKUP(B2141,'2-Kosten per locatie'!$A$14:$C$21,3,FALSE)</f>
        <v>0</v>
      </c>
      <c r="O2141" s="332">
        <f>IF(K2141="nio",0,IF(K2141&gt;0,VLOOKUP(G2141,'3-Productie normen'!A:L,VLOOKUP(K2141,'3-Productie normen'!$B$34:$C$41,2,FALSE),FALSE)))</f>
        <v>0</v>
      </c>
      <c r="P2141" s="332">
        <f t="shared" si="101"/>
        <v>0</v>
      </c>
      <c r="Q2141" s="333"/>
      <c r="S2141" s="334">
        <f t="shared" si="99"/>
        <v>2830</v>
      </c>
    </row>
    <row r="2142" spans="1:19" ht="14.1" customHeight="1">
      <c r="A2142" s="74">
        <v>2142</v>
      </c>
      <c r="B2142" s="300" t="s">
        <v>38</v>
      </c>
      <c r="C2142" s="300" t="s">
        <v>2086</v>
      </c>
      <c r="D2142" s="86" t="s">
        <v>481</v>
      </c>
      <c r="E2142" s="256" t="s">
        <v>2276</v>
      </c>
      <c r="F2142" s="86" t="s">
        <v>185</v>
      </c>
      <c r="G2142" s="86" t="s">
        <v>74</v>
      </c>
      <c r="H2142" s="70" t="s">
        <v>113</v>
      </c>
      <c r="I2142" s="249">
        <v>24.4</v>
      </c>
      <c r="J2142" s="331">
        <f t="shared" si="100"/>
        <v>0</v>
      </c>
      <c r="K2142" s="260" t="s">
        <v>120</v>
      </c>
      <c r="L2142" s="260"/>
      <c r="M2142" s="259">
        <f>IF(K2142="nio",0,IF(K2142&gt;0,K2142*I2142/O2142,0))*VLOOKUP(B2142,'2-Kosten per locatie'!$A$14:$C$21,3,FALSE)</f>
        <v>0</v>
      </c>
      <c r="N2142" s="259">
        <f>IF(L2142&gt;0,L2142*I2142/P2142,0)*VLOOKUP(B2142,'2-Kosten per locatie'!$A$14:$C$21,3,FALSE)</f>
        <v>0</v>
      </c>
      <c r="O2142" s="332">
        <f>IF(K2142="nio",0,IF(K2142&gt;0,VLOOKUP(G2142,'3-Productie normen'!A:L,VLOOKUP(K2142,'3-Productie normen'!$B$34:$C$41,2,FALSE),FALSE)))</f>
        <v>0</v>
      </c>
      <c r="P2142" s="332">
        <f t="shared" si="101"/>
        <v>0</v>
      </c>
      <c r="Q2142" s="333"/>
      <c r="S2142" s="334">
        <f t="shared" si="99"/>
        <v>0</v>
      </c>
    </row>
    <row r="2143" spans="1:19" ht="14.1" customHeight="1">
      <c r="A2143" s="74">
        <v>2143</v>
      </c>
      <c r="B2143" s="300" t="s">
        <v>38</v>
      </c>
      <c r="C2143" s="300" t="s">
        <v>2086</v>
      </c>
      <c r="D2143" s="86" t="s">
        <v>481</v>
      </c>
      <c r="E2143" s="256" t="s">
        <v>2277</v>
      </c>
      <c r="F2143" s="86" t="s">
        <v>466</v>
      </c>
      <c r="G2143" s="86" t="s">
        <v>61</v>
      </c>
      <c r="H2143" s="86" t="s">
        <v>145</v>
      </c>
      <c r="I2143" s="249">
        <v>7.17</v>
      </c>
      <c r="J2143" s="331">
        <f t="shared" si="100"/>
        <v>400</v>
      </c>
      <c r="K2143" s="260">
        <v>200</v>
      </c>
      <c r="L2143" s="260">
        <v>200</v>
      </c>
      <c r="M2143" s="259" t="e">
        <f>IF(K2143="nio",0,IF(K2143&gt;0,K2143*I2143/O2143,0))*VLOOKUP(B2143,'2-Kosten per locatie'!$A$14:$C$21,3,FALSE)</f>
        <v>#DIV/0!</v>
      </c>
      <c r="N2143" s="259" t="e">
        <f>IF(L2143&gt;0,L2143*I2143/P2143,0)*VLOOKUP(B2143,'2-Kosten per locatie'!$A$14:$C$21,3,FALSE)</f>
        <v>#DIV/0!</v>
      </c>
      <c r="O2143" s="332">
        <f>IF(K2143="nio",0,IF(K2143&gt;0,VLOOKUP(G2143,'3-Productie normen'!A:L,VLOOKUP(K2143,'3-Productie normen'!$B$34:$C$41,2,FALSE),FALSE)))</f>
        <v>0</v>
      </c>
      <c r="P2143" s="332">
        <f t="shared" si="101"/>
        <v>0</v>
      </c>
      <c r="Q2143" s="333"/>
      <c r="S2143" s="334">
        <f t="shared" si="99"/>
        <v>2868</v>
      </c>
    </row>
    <row r="2144" spans="1:19" ht="14.1" customHeight="1">
      <c r="A2144" s="74">
        <v>2144</v>
      </c>
      <c r="B2144" s="300" t="s">
        <v>38</v>
      </c>
      <c r="C2144" s="300" t="s">
        <v>2086</v>
      </c>
      <c r="D2144" s="86" t="s">
        <v>481</v>
      </c>
      <c r="E2144" s="256" t="s">
        <v>2278</v>
      </c>
      <c r="F2144" s="86" t="s">
        <v>147</v>
      </c>
      <c r="G2144" s="86" t="s">
        <v>61</v>
      </c>
      <c r="H2144" s="86" t="s">
        <v>145</v>
      </c>
      <c r="I2144" s="249">
        <v>11.2</v>
      </c>
      <c r="J2144" s="331">
        <f t="shared" si="100"/>
        <v>400</v>
      </c>
      <c r="K2144" s="260">
        <v>200</v>
      </c>
      <c r="L2144" s="260">
        <v>200</v>
      </c>
      <c r="M2144" s="259" t="e">
        <f>IF(K2144="nio",0,IF(K2144&gt;0,K2144*I2144/O2144,0))*VLOOKUP(B2144,'2-Kosten per locatie'!$A$14:$C$21,3,FALSE)</f>
        <v>#DIV/0!</v>
      </c>
      <c r="N2144" s="259" t="e">
        <f>IF(L2144&gt;0,L2144*I2144/P2144,0)*VLOOKUP(B2144,'2-Kosten per locatie'!$A$14:$C$21,3,FALSE)</f>
        <v>#DIV/0!</v>
      </c>
      <c r="O2144" s="332">
        <f>IF(K2144="nio",0,IF(K2144&gt;0,VLOOKUP(G2144,'3-Productie normen'!A:L,VLOOKUP(K2144,'3-Productie normen'!$B$34:$C$41,2,FALSE),FALSE)))</f>
        <v>0</v>
      </c>
      <c r="P2144" s="332">
        <f t="shared" si="101"/>
        <v>0</v>
      </c>
      <c r="Q2144" s="333"/>
      <c r="S2144" s="334">
        <f t="shared" si="99"/>
        <v>4480</v>
      </c>
    </row>
    <row r="2145" spans="1:19" ht="14.1" customHeight="1">
      <c r="A2145" s="74">
        <v>2145</v>
      </c>
      <c r="B2145" s="300" t="s">
        <v>38</v>
      </c>
      <c r="C2145" s="300" t="s">
        <v>2086</v>
      </c>
      <c r="D2145" s="86" t="s">
        <v>481</v>
      </c>
      <c r="E2145" s="256" t="s">
        <v>2279</v>
      </c>
      <c r="F2145" s="86" t="s">
        <v>472</v>
      </c>
      <c r="G2145" s="86" t="s">
        <v>59</v>
      </c>
      <c r="H2145" s="70" t="s">
        <v>113</v>
      </c>
      <c r="I2145" s="249">
        <v>123.48</v>
      </c>
      <c r="J2145" s="331">
        <f t="shared" si="100"/>
        <v>200</v>
      </c>
      <c r="K2145" s="260">
        <v>200</v>
      </c>
      <c r="L2145" s="260"/>
      <c r="M2145" s="259" t="e">
        <f>IF(K2145="nio",0,IF(K2145&gt;0,K2145*I2145/O2145,0))*VLOOKUP(B2145,'2-Kosten per locatie'!$A$14:$C$21,3,FALSE)</f>
        <v>#DIV/0!</v>
      </c>
      <c r="N2145" s="259">
        <f>IF(L2145&gt;0,L2145*I2145/P2145,0)*VLOOKUP(B2145,'2-Kosten per locatie'!$A$14:$C$21,3,FALSE)</f>
        <v>0</v>
      </c>
      <c r="O2145" s="332">
        <f>IF(K2145="nio",0,IF(K2145&gt;0,VLOOKUP(G2145,'3-Productie normen'!A:L,VLOOKUP(K2145,'3-Productie normen'!$B$34:$C$41,2,FALSE),FALSE)))</f>
        <v>0</v>
      </c>
      <c r="P2145" s="332">
        <f t="shared" si="101"/>
        <v>0</v>
      </c>
      <c r="Q2145" s="333"/>
      <c r="S2145" s="334">
        <f t="shared" si="99"/>
        <v>24696</v>
      </c>
    </row>
    <row r="2146" spans="1:19" ht="14.1" customHeight="1">
      <c r="A2146" s="74">
        <v>2146</v>
      </c>
      <c r="B2146" s="300" t="s">
        <v>38</v>
      </c>
      <c r="C2146" s="300" t="s">
        <v>2086</v>
      </c>
      <c r="D2146" s="86" t="s">
        <v>481</v>
      </c>
      <c r="E2146" s="256" t="s">
        <v>2280</v>
      </c>
      <c r="F2146" s="86" t="s">
        <v>194</v>
      </c>
      <c r="G2146" s="86" t="s">
        <v>65</v>
      </c>
      <c r="H2146" s="70" t="s">
        <v>113</v>
      </c>
      <c r="I2146" s="249">
        <v>93.72</v>
      </c>
      <c r="J2146" s="331">
        <f t="shared" si="100"/>
        <v>120</v>
      </c>
      <c r="K2146" s="260">
        <v>120</v>
      </c>
      <c r="L2146" s="260"/>
      <c r="M2146" s="259" t="e">
        <f>IF(K2146="nio",0,IF(K2146&gt;0,K2146*I2146/O2146,0))*VLOOKUP(B2146,'2-Kosten per locatie'!$A$14:$C$21,3,FALSE)</f>
        <v>#DIV/0!</v>
      </c>
      <c r="N2146" s="259">
        <f>IF(L2146&gt;0,L2146*I2146/P2146,0)*VLOOKUP(B2146,'2-Kosten per locatie'!$A$14:$C$21,3,FALSE)</f>
        <v>0</v>
      </c>
      <c r="O2146" s="332">
        <f>IF(K2146="nio",0,IF(K2146&gt;0,VLOOKUP(G2146,'3-Productie normen'!A:L,VLOOKUP(K2146,'3-Productie normen'!$B$34:$C$41,2,FALSE),FALSE)))</f>
        <v>0</v>
      </c>
      <c r="P2146" s="332">
        <f t="shared" si="101"/>
        <v>0</v>
      </c>
      <c r="Q2146" s="333"/>
      <c r="S2146" s="334">
        <f t="shared" si="99"/>
        <v>11246.4</v>
      </c>
    </row>
    <row r="2147" spans="1:19" ht="14.1" customHeight="1">
      <c r="A2147" s="74">
        <v>2147</v>
      </c>
      <c r="B2147" s="300" t="s">
        <v>38</v>
      </c>
      <c r="C2147" s="300" t="s">
        <v>2086</v>
      </c>
      <c r="D2147" s="86" t="s">
        <v>481</v>
      </c>
      <c r="E2147" s="256" t="s">
        <v>2281</v>
      </c>
      <c r="F2147" s="86" t="s">
        <v>279</v>
      </c>
      <c r="G2147" s="86" t="s">
        <v>64</v>
      </c>
      <c r="H2147" s="70" t="s">
        <v>113</v>
      </c>
      <c r="I2147" s="249">
        <v>34.56</v>
      </c>
      <c r="J2147" s="331">
        <f t="shared" si="100"/>
        <v>120</v>
      </c>
      <c r="K2147" s="260">
        <v>120</v>
      </c>
      <c r="L2147" s="260"/>
      <c r="M2147" s="259" t="e">
        <f>IF(K2147="nio",0,IF(K2147&gt;0,K2147*I2147/O2147,0))*VLOOKUP(B2147,'2-Kosten per locatie'!$A$14:$C$21,3,FALSE)</f>
        <v>#DIV/0!</v>
      </c>
      <c r="N2147" s="259">
        <f>IF(L2147&gt;0,L2147*I2147/P2147,0)*VLOOKUP(B2147,'2-Kosten per locatie'!$A$14:$C$21,3,FALSE)</f>
        <v>0</v>
      </c>
      <c r="O2147" s="332">
        <f>IF(K2147="nio",0,IF(K2147&gt;0,VLOOKUP(G2147,'3-Productie normen'!A:L,VLOOKUP(K2147,'3-Productie normen'!$B$34:$C$41,2,FALSE),FALSE)))</f>
        <v>0</v>
      </c>
      <c r="P2147" s="332">
        <f t="shared" si="101"/>
        <v>0</v>
      </c>
      <c r="Q2147" s="333"/>
      <c r="S2147" s="334">
        <f t="shared" si="99"/>
        <v>4147.2000000000007</v>
      </c>
    </row>
    <row r="2148" spans="1:19" ht="14.1" customHeight="1">
      <c r="A2148" s="74">
        <v>2148</v>
      </c>
      <c r="B2148" s="300" t="s">
        <v>38</v>
      </c>
      <c r="C2148" s="300" t="s">
        <v>2086</v>
      </c>
      <c r="D2148" s="86" t="s">
        <v>481</v>
      </c>
      <c r="E2148" s="256" t="s">
        <v>2282</v>
      </c>
      <c r="F2148" s="86" t="s">
        <v>135</v>
      </c>
      <c r="G2148" s="86" t="s">
        <v>70</v>
      </c>
      <c r="H2148" s="70" t="s">
        <v>113</v>
      </c>
      <c r="I2148" s="249">
        <v>11.16</v>
      </c>
      <c r="J2148" s="331">
        <f t="shared" si="100"/>
        <v>120</v>
      </c>
      <c r="K2148" s="260">
        <v>120</v>
      </c>
      <c r="L2148" s="260"/>
      <c r="M2148" s="259" t="e">
        <f>IF(K2148="nio",0,IF(K2148&gt;0,K2148*I2148/O2148,0))*VLOOKUP(B2148,'2-Kosten per locatie'!$A$14:$C$21,3,FALSE)</f>
        <v>#DIV/0!</v>
      </c>
      <c r="N2148" s="259">
        <f>IF(L2148&gt;0,L2148*I2148/P2148,0)*VLOOKUP(B2148,'2-Kosten per locatie'!$A$14:$C$21,3,FALSE)</f>
        <v>0</v>
      </c>
      <c r="O2148" s="332">
        <f>IF(K2148="nio",0,IF(K2148&gt;0,VLOOKUP(G2148,'3-Productie normen'!A:L,VLOOKUP(K2148,'3-Productie normen'!$B$34:$C$41,2,FALSE),FALSE)))</f>
        <v>0</v>
      </c>
      <c r="P2148" s="332">
        <f t="shared" si="101"/>
        <v>0</v>
      </c>
      <c r="Q2148" s="333"/>
      <c r="S2148" s="334">
        <f t="shared" si="99"/>
        <v>1339.2</v>
      </c>
    </row>
    <row r="2149" spans="1:19" ht="14.1" customHeight="1">
      <c r="A2149" s="74">
        <v>2149</v>
      </c>
      <c r="B2149" s="300" t="s">
        <v>38</v>
      </c>
      <c r="C2149" s="300" t="s">
        <v>2086</v>
      </c>
      <c r="D2149" s="86" t="s">
        <v>481</v>
      </c>
      <c r="E2149" s="256" t="s">
        <v>2283</v>
      </c>
      <c r="F2149" s="86" t="s">
        <v>135</v>
      </c>
      <c r="G2149" s="86" t="s">
        <v>70</v>
      </c>
      <c r="H2149" s="70" t="s">
        <v>113</v>
      </c>
      <c r="I2149" s="249">
        <v>11.2</v>
      </c>
      <c r="J2149" s="331">
        <f t="shared" si="100"/>
        <v>120</v>
      </c>
      <c r="K2149" s="260">
        <v>120</v>
      </c>
      <c r="L2149" s="260"/>
      <c r="M2149" s="259" t="e">
        <f>IF(K2149="nio",0,IF(K2149&gt;0,K2149*I2149/O2149,0))*VLOOKUP(B2149,'2-Kosten per locatie'!$A$14:$C$21,3,FALSE)</f>
        <v>#DIV/0!</v>
      </c>
      <c r="N2149" s="259">
        <f>IF(L2149&gt;0,L2149*I2149/P2149,0)*VLOOKUP(B2149,'2-Kosten per locatie'!$A$14:$C$21,3,FALSE)</f>
        <v>0</v>
      </c>
      <c r="O2149" s="332">
        <f>IF(K2149="nio",0,IF(K2149&gt;0,VLOOKUP(G2149,'3-Productie normen'!A:L,VLOOKUP(K2149,'3-Productie normen'!$B$34:$C$41,2,FALSE),FALSE)))</f>
        <v>0</v>
      </c>
      <c r="P2149" s="332">
        <f t="shared" si="101"/>
        <v>0</v>
      </c>
      <c r="Q2149" s="333"/>
      <c r="S2149" s="334">
        <f t="shared" si="99"/>
        <v>1344</v>
      </c>
    </row>
    <row r="2150" spans="1:19" ht="14.1" customHeight="1">
      <c r="A2150" s="74">
        <v>2150</v>
      </c>
      <c r="B2150" s="300" t="s">
        <v>38</v>
      </c>
      <c r="C2150" s="300" t="s">
        <v>2086</v>
      </c>
      <c r="D2150" s="86" t="s">
        <v>481</v>
      </c>
      <c r="E2150" s="256" t="s">
        <v>2284</v>
      </c>
      <c r="F2150" s="86" t="s">
        <v>194</v>
      </c>
      <c r="G2150" s="86" t="s">
        <v>65</v>
      </c>
      <c r="H2150" s="70" t="s">
        <v>113</v>
      </c>
      <c r="I2150" s="249">
        <v>123.48</v>
      </c>
      <c r="J2150" s="331">
        <f t="shared" si="100"/>
        <v>120</v>
      </c>
      <c r="K2150" s="260">
        <v>120</v>
      </c>
      <c r="L2150" s="260"/>
      <c r="M2150" s="259" t="e">
        <f>IF(K2150="nio",0,IF(K2150&gt;0,K2150*I2150/O2150,0))*VLOOKUP(B2150,'2-Kosten per locatie'!$A$14:$C$21,3,FALSE)</f>
        <v>#DIV/0!</v>
      </c>
      <c r="N2150" s="259">
        <f>IF(L2150&gt;0,L2150*I2150/P2150,0)*VLOOKUP(B2150,'2-Kosten per locatie'!$A$14:$C$21,3,FALSE)</f>
        <v>0</v>
      </c>
      <c r="O2150" s="332">
        <f>IF(K2150="nio",0,IF(K2150&gt;0,VLOOKUP(G2150,'3-Productie normen'!A:L,VLOOKUP(K2150,'3-Productie normen'!$B$34:$C$41,2,FALSE),FALSE)))</f>
        <v>0</v>
      </c>
      <c r="P2150" s="332">
        <f t="shared" si="101"/>
        <v>0</v>
      </c>
      <c r="Q2150" s="333"/>
      <c r="S2150" s="334">
        <f t="shared" ref="S2150:S2213" si="102">J2150*I2150</f>
        <v>14817.6</v>
      </c>
    </row>
    <row r="2151" spans="1:19" ht="14.1" customHeight="1">
      <c r="A2151" s="74">
        <v>2151</v>
      </c>
      <c r="B2151" s="300" t="s">
        <v>38</v>
      </c>
      <c r="C2151" s="300" t="s">
        <v>2086</v>
      </c>
      <c r="D2151" s="86" t="s">
        <v>481</v>
      </c>
      <c r="E2151" s="256" t="s">
        <v>2285</v>
      </c>
      <c r="F2151" s="86" t="s">
        <v>269</v>
      </c>
      <c r="G2151" s="86" t="s">
        <v>67</v>
      </c>
      <c r="H2151" s="70" t="s">
        <v>113</v>
      </c>
      <c r="I2151" s="249">
        <v>104.85</v>
      </c>
      <c r="J2151" s="331">
        <f t="shared" si="100"/>
        <v>120</v>
      </c>
      <c r="K2151" s="260">
        <v>120</v>
      </c>
      <c r="L2151" s="260"/>
      <c r="M2151" s="259" t="e">
        <f>IF(K2151="nio",0,IF(K2151&gt;0,K2151*I2151/O2151,0))*VLOOKUP(B2151,'2-Kosten per locatie'!$A$14:$C$21,3,FALSE)</f>
        <v>#DIV/0!</v>
      </c>
      <c r="N2151" s="259">
        <f>IF(L2151&gt;0,L2151*I2151/P2151,0)*VLOOKUP(B2151,'2-Kosten per locatie'!$A$14:$C$21,3,FALSE)</f>
        <v>0</v>
      </c>
      <c r="O2151" s="332">
        <f>IF(K2151="nio",0,IF(K2151&gt;0,VLOOKUP(G2151,'3-Productie normen'!A:L,VLOOKUP(K2151,'3-Productie normen'!$B$34:$C$41,2,FALSE),FALSE)))</f>
        <v>0</v>
      </c>
      <c r="P2151" s="332">
        <f t="shared" si="101"/>
        <v>0</v>
      </c>
      <c r="Q2151" s="333"/>
      <c r="S2151" s="334">
        <f t="shared" si="102"/>
        <v>12582</v>
      </c>
    </row>
    <row r="2152" spans="1:19" ht="14.1" customHeight="1">
      <c r="A2152" s="74">
        <v>2152</v>
      </c>
      <c r="B2152" s="300" t="s">
        <v>38</v>
      </c>
      <c r="C2152" s="300" t="s">
        <v>2086</v>
      </c>
      <c r="D2152" s="86" t="s">
        <v>481</v>
      </c>
      <c r="E2152" s="256" t="s">
        <v>2286</v>
      </c>
      <c r="F2152" s="86" t="s">
        <v>185</v>
      </c>
      <c r="G2152" s="86" t="s">
        <v>74</v>
      </c>
      <c r="H2152" s="70" t="s">
        <v>113</v>
      </c>
      <c r="I2152" s="249">
        <v>9.8000000000000007</v>
      </c>
      <c r="J2152" s="331">
        <f t="shared" si="100"/>
        <v>0</v>
      </c>
      <c r="K2152" s="260" t="s">
        <v>120</v>
      </c>
      <c r="L2152" s="260"/>
      <c r="M2152" s="259">
        <f>IF(K2152="nio",0,IF(K2152&gt;0,K2152*I2152/O2152,0))*VLOOKUP(B2152,'2-Kosten per locatie'!$A$14:$C$21,3,FALSE)</f>
        <v>0</v>
      </c>
      <c r="N2152" s="259">
        <f>IF(L2152&gt;0,L2152*I2152/P2152,0)*VLOOKUP(B2152,'2-Kosten per locatie'!$A$14:$C$21,3,FALSE)</f>
        <v>0</v>
      </c>
      <c r="O2152" s="332">
        <f>IF(K2152="nio",0,IF(K2152&gt;0,VLOOKUP(G2152,'3-Productie normen'!A:L,VLOOKUP(K2152,'3-Productie normen'!$B$34:$C$41,2,FALSE),FALSE)))</f>
        <v>0</v>
      </c>
      <c r="P2152" s="332">
        <f t="shared" si="101"/>
        <v>0</v>
      </c>
      <c r="Q2152" s="333"/>
      <c r="S2152" s="334">
        <f t="shared" si="102"/>
        <v>0</v>
      </c>
    </row>
    <row r="2153" spans="1:19" ht="14.1" customHeight="1">
      <c r="A2153" s="74">
        <v>2153</v>
      </c>
      <c r="B2153" s="300" t="s">
        <v>38</v>
      </c>
      <c r="C2153" s="300" t="s">
        <v>2086</v>
      </c>
      <c r="D2153" s="86" t="s">
        <v>481</v>
      </c>
      <c r="E2153" s="256" t="s">
        <v>2287</v>
      </c>
      <c r="F2153" s="86" t="s">
        <v>269</v>
      </c>
      <c r="G2153" s="86" t="s">
        <v>67</v>
      </c>
      <c r="H2153" s="70" t="s">
        <v>113</v>
      </c>
      <c r="I2153" s="249">
        <v>124.05</v>
      </c>
      <c r="J2153" s="331">
        <f t="shared" si="100"/>
        <v>120</v>
      </c>
      <c r="K2153" s="260">
        <v>120</v>
      </c>
      <c r="L2153" s="260"/>
      <c r="M2153" s="259" t="e">
        <f>IF(K2153="nio",0,IF(K2153&gt;0,K2153*I2153/O2153,0))*VLOOKUP(B2153,'2-Kosten per locatie'!$A$14:$C$21,3,FALSE)</f>
        <v>#DIV/0!</v>
      </c>
      <c r="N2153" s="259">
        <f>IF(L2153&gt;0,L2153*I2153/P2153,0)*VLOOKUP(B2153,'2-Kosten per locatie'!$A$14:$C$21,3,FALSE)</f>
        <v>0</v>
      </c>
      <c r="O2153" s="332">
        <f>IF(K2153="nio",0,IF(K2153&gt;0,VLOOKUP(G2153,'3-Productie normen'!A:L,VLOOKUP(K2153,'3-Productie normen'!$B$34:$C$41,2,FALSE),FALSE)))</f>
        <v>0</v>
      </c>
      <c r="P2153" s="332">
        <f t="shared" si="101"/>
        <v>0</v>
      </c>
      <c r="Q2153" s="333"/>
      <c r="S2153" s="334">
        <f t="shared" si="102"/>
        <v>14886</v>
      </c>
    </row>
    <row r="2154" spans="1:19" ht="14.1" customHeight="1">
      <c r="A2154" s="74">
        <v>2154</v>
      </c>
      <c r="B2154" s="300" t="s">
        <v>38</v>
      </c>
      <c r="C2154" s="300" t="s">
        <v>2086</v>
      </c>
      <c r="D2154" s="86" t="s">
        <v>481</v>
      </c>
      <c r="E2154" s="256" t="s">
        <v>2288</v>
      </c>
      <c r="F2154" s="86" t="s">
        <v>126</v>
      </c>
      <c r="G2154" s="86" t="s">
        <v>69</v>
      </c>
      <c r="H2154" s="70" t="s">
        <v>113</v>
      </c>
      <c r="I2154" s="249">
        <v>15.09</v>
      </c>
      <c r="J2154" s="331">
        <f t="shared" si="100"/>
        <v>200</v>
      </c>
      <c r="K2154" s="260">
        <v>200</v>
      </c>
      <c r="L2154" s="260"/>
      <c r="M2154" s="259" t="e">
        <f>IF(K2154="nio",0,IF(K2154&gt;0,K2154*I2154/O2154,0))*VLOOKUP(B2154,'2-Kosten per locatie'!$A$14:$C$21,3,FALSE)</f>
        <v>#DIV/0!</v>
      </c>
      <c r="N2154" s="259">
        <f>IF(L2154&gt;0,L2154*I2154/P2154,0)*VLOOKUP(B2154,'2-Kosten per locatie'!$A$14:$C$21,3,FALSE)</f>
        <v>0</v>
      </c>
      <c r="O2154" s="332">
        <f>IF(K2154="nio",0,IF(K2154&gt;0,VLOOKUP(G2154,'3-Productie normen'!A:L,VLOOKUP(K2154,'3-Productie normen'!$B$34:$C$41,2,FALSE),FALSE)))</f>
        <v>0</v>
      </c>
      <c r="P2154" s="332">
        <f t="shared" si="101"/>
        <v>0</v>
      </c>
      <c r="Q2154" s="333"/>
      <c r="S2154" s="334">
        <f t="shared" si="102"/>
        <v>3018</v>
      </c>
    </row>
    <row r="2155" spans="1:19" ht="14.1" customHeight="1">
      <c r="A2155" s="74">
        <v>2155</v>
      </c>
      <c r="B2155" s="300" t="s">
        <v>38</v>
      </c>
      <c r="C2155" s="300" t="s">
        <v>2086</v>
      </c>
      <c r="D2155" s="86" t="s">
        <v>481</v>
      </c>
      <c r="E2155" s="256" t="s">
        <v>2289</v>
      </c>
      <c r="F2155" s="86" t="s">
        <v>135</v>
      </c>
      <c r="G2155" s="86" t="s">
        <v>70</v>
      </c>
      <c r="H2155" s="70" t="s">
        <v>113</v>
      </c>
      <c r="I2155" s="249">
        <v>15.09</v>
      </c>
      <c r="J2155" s="331">
        <f t="shared" si="100"/>
        <v>120</v>
      </c>
      <c r="K2155" s="260">
        <v>120</v>
      </c>
      <c r="L2155" s="260"/>
      <c r="M2155" s="259" t="e">
        <f>IF(K2155="nio",0,IF(K2155&gt;0,K2155*I2155/O2155,0))*VLOOKUP(B2155,'2-Kosten per locatie'!$A$14:$C$21,3,FALSE)</f>
        <v>#DIV/0!</v>
      </c>
      <c r="N2155" s="259">
        <f>IF(L2155&gt;0,L2155*I2155/P2155,0)*VLOOKUP(B2155,'2-Kosten per locatie'!$A$14:$C$21,3,FALSE)</f>
        <v>0</v>
      </c>
      <c r="O2155" s="332">
        <f>IF(K2155="nio",0,IF(K2155&gt;0,VLOOKUP(G2155,'3-Productie normen'!A:L,VLOOKUP(K2155,'3-Productie normen'!$B$34:$C$41,2,FALSE),FALSE)))</f>
        <v>0</v>
      </c>
      <c r="P2155" s="332">
        <f t="shared" si="101"/>
        <v>0</v>
      </c>
      <c r="Q2155" s="333"/>
      <c r="S2155" s="334">
        <f t="shared" si="102"/>
        <v>1810.8</v>
      </c>
    </row>
    <row r="2156" spans="1:19" ht="14.1" customHeight="1">
      <c r="A2156" s="74">
        <v>2156</v>
      </c>
      <c r="B2156" s="300" t="s">
        <v>38</v>
      </c>
      <c r="C2156" s="300" t="s">
        <v>2086</v>
      </c>
      <c r="D2156" s="86" t="s">
        <v>481</v>
      </c>
      <c r="E2156" s="256" t="s">
        <v>2290</v>
      </c>
      <c r="F2156" s="86" t="s">
        <v>472</v>
      </c>
      <c r="G2156" s="86" t="s">
        <v>59</v>
      </c>
      <c r="H2156" s="70" t="s">
        <v>113</v>
      </c>
      <c r="I2156" s="249">
        <v>142.86000000000001</v>
      </c>
      <c r="J2156" s="331">
        <f t="shared" si="100"/>
        <v>200</v>
      </c>
      <c r="K2156" s="260">
        <v>200</v>
      </c>
      <c r="L2156" s="260"/>
      <c r="M2156" s="259" t="e">
        <f>IF(K2156="nio",0,IF(K2156&gt;0,K2156*I2156/O2156,0))*VLOOKUP(B2156,'2-Kosten per locatie'!$A$14:$C$21,3,FALSE)</f>
        <v>#DIV/0!</v>
      </c>
      <c r="N2156" s="259">
        <f>IF(L2156&gt;0,L2156*I2156/P2156,0)*VLOOKUP(B2156,'2-Kosten per locatie'!$A$14:$C$21,3,FALSE)</f>
        <v>0</v>
      </c>
      <c r="O2156" s="332">
        <f>IF(K2156="nio",0,IF(K2156&gt;0,VLOOKUP(G2156,'3-Productie normen'!A:L,VLOOKUP(K2156,'3-Productie normen'!$B$34:$C$41,2,FALSE),FALSE)))</f>
        <v>0</v>
      </c>
      <c r="P2156" s="332">
        <f t="shared" si="101"/>
        <v>0</v>
      </c>
      <c r="Q2156" s="333"/>
      <c r="S2156" s="334">
        <f t="shared" si="102"/>
        <v>28572.000000000004</v>
      </c>
    </row>
    <row r="2157" spans="1:19" ht="14.1" customHeight="1">
      <c r="A2157" s="74">
        <v>2157</v>
      </c>
      <c r="B2157" s="300" t="s">
        <v>38</v>
      </c>
      <c r="C2157" s="300" t="s">
        <v>2086</v>
      </c>
      <c r="D2157" s="86" t="s">
        <v>481</v>
      </c>
      <c r="E2157" s="256" t="s">
        <v>2291</v>
      </c>
      <c r="F2157" s="86" t="s">
        <v>158</v>
      </c>
      <c r="G2157" s="86" t="s">
        <v>63</v>
      </c>
      <c r="H2157" s="70" t="s">
        <v>113</v>
      </c>
      <c r="I2157" s="249">
        <v>6.93</v>
      </c>
      <c r="J2157" s="331">
        <f t="shared" si="100"/>
        <v>200</v>
      </c>
      <c r="K2157" s="260">
        <v>200</v>
      </c>
      <c r="L2157" s="260"/>
      <c r="M2157" s="259" t="e">
        <f>IF(K2157="nio",0,IF(K2157&gt;0,K2157*I2157/O2157,0))*VLOOKUP(B2157,'2-Kosten per locatie'!$A$14:$C$21,3,FALSE)</f>
        <v>#DIV/0!</v>
      </c>
      <c r="N2157" s="259">
        <f>IF(L2157&gt;0,L2157*I2157/P2157,0)*VLOOKUP(B2157,'2-Kosten per locatie'!$A$14:$C$21,3,FALSE)</f>
        <v>0</v>
      </c>
      <c r="O2157" s="332">
        <f>IF(K2157="nio",0,IF(K2157&gt;0,VLOOKUP(G2157,'3-Productie normen'!A:L,VLOOKUP(K2157,'3-Productie normen'!$B$34:$C$41,2,FALSE),FALSE)))</f>
        <v>0</v>
      </c>
      <c r="P2157" s="332">
        <f t="shared" si="101"/>
        <v>0</v>
      </c>
      <c r="Q2157" s="333"/>
      <c r="S2157" s="334">
        <f t="shared" si="102"/>
        <v>1386</v>
      </c>
    </row>
    <row r="2158" spans="1:19" ht="14.1" customHeight="1">
      <c r="A2158" s="74">
        <v>2158</v>
      </c>
      <c r="B2158" s="300" t="s">
        <v>38</v>
      </c>
      <c r="C2158" s="300" t="s">
        <v>2086</v>
      </c>
      <c r="D2158" s="86" t="s">
        <v>481</v>
      </c>
      <c r="E2158" s="256" t="s">
        <v>2292</v>
      </c>
      <c r="F2158" s="86" t="s">
        <v>126</v>
      </c>
      <c r="G2158" s="86" t="s">
        <v>69</v>
      </c>
      <c r="H2158" s="70" t="s">
        <v>113</v>
      </c>
      <c r="I2158" s="249">
        <v>22.81</v>
      </c>
      <c r="J2158" s="331">
        <f t="shared" si="100"/>
        <v>200</v>
      </c>
      <c r="K2158" s="260">
        <v>200</v>
      </c>
      <c r="L2158" s="260"/>
      <c r="M2158" s="259" t="e">
        <f>IF(K2158="nio",0,IF(K2158&gt;0,K2158*I2158/O2158,0))*VLOOKUP(B2158,'2-Kosten per locatie'!$A$14:$C$21,3,FALSE)</f>
        <v>#DIV/0!</v>
      </c>
      <c r="N2158" s="259">
        <f>IF(L2158&gt;0,L2158*I2158/P2158,0)*VLOOKUP(B2158,'2-Kosten per locatie'!$A$14:$C$21,3,FALSE)</f>
        <v>0</v>
      </c>
      <c r="O2158" s="332">
        <f>IF(K2158="nio",0,IF(K2158&gt;0,VLOOKUP(G2158,'3-Productie normen'!A:L,VLOOKUP(K2158,'3-Productie normen'!$B$34:$C$41,2,FALSE),FALSE)))</f>
        <v>0</v>
      </c>
      <c r="P2158" s="332">
        <f t="shared" si="101"/>
        <v>0</v>
      </c>
      <c r="Q2158" s="333"/>
      <c r="S2158" s="334">
        <f t="shared" si="102"/>
        <v>4562</v>
      </c>
    </row>
    <row r="2159" spans="1:19" ht="14.1" customHeight="1">
      <c r="A2159" s="74">
        <v>2159</v>
      </c>
      <c r="B2159" s="300" t="s">
        <v>38</v>
      </c>
      <c r="C2159" s="300" t="s">
        <v>2086</v>
      </c>
      <c r="D2159" s="86" t="s">
        <v>481</v>
      </c>
      <c r="E2159" s="256" t="s">
        <v>2293</v>
      </c>
      <c r="F2159" s="86" t="s">
        <v>225</v>
      </c>
      <c r="G2159" s="86" t="s">
        <v>74</v>
      </c>
      <c r="H2159" s="70" t="s">
        <v>113</v>
      </c>
      <c r="I2159" s="249">
        <v>18.989999999999998</v>
      </c>
      <c r="J2159" s="331">
        <f t="shared" si="100"/>
        <v>0</v>
      </c>
      <c r="K2159" s="260" t="s">
        <v>120</v>
      </c>
      <c r="L2159" s="260"/>
      <c r="M2159" s="259">
        <f>IF(K2159="nio",0,IF(K2159&gt;0,K2159*I2159/O2159,0))*VLOOKUP(B2159,'2-Kosten per locatie'!$A$14:$C$21,3,FALSE)</f>
        <v>0</v>
      </c>
      <c r="N2159" s="259">
        <f>IF(L2159&gt;0,L2159*I2159/P2159,0)*VLOOKUP(B2159,'2-Kosten per locatie'!$A$14:$C$21,3,FALSE)</f>
        <v>0</v>
      </c>
      <c r="O2159" s="332">
        <f>IF(K2159="nio",0,IF(K2159&gt;0,VLOOKUP(G2159,'3-Productie normen'!A:L,VLOOKUP(K2159,'3-Productie normen'!$B$34:$C$41,2,FALSE),FALSE)))</f>
        <v>0</v>
      </c>
      <c r="P2159" s="332">
        <f t="shared" si="101"/>
        <v>0</v>
      </c>
      <c r="Q2159" s="333"/>
      <c r="S2159" s="334">
        <f t="shared" si="102"/>
        <v>0</v>
      </c>
    </row>
    <row r="2160" spans="1:19" ht="14.1" customHeight="1">
      <c r="A2160" s="74">
        <v>2160</v>
      </c>
      <c r="B2160" s="300" t="s">
        <v>38</v>
      </c>
      <c r="C2160" s="300" t="s">
        <v>2086</v>
      </c>
      <c r="D2160" s="86" t="s">
        <v>481</v>
      </c>
      <c r="E2160" s="256" t="s">
        <v>2294</v>
      </c>
      <c r="F2160" s="86" t="s">
        <v>269</v>
      </c>
      <c r="G2160" s="86" t="s">
        <v>67</v>
      </c>
      <c r="H2160" s="70" t="s">
        <v>113</v>
      </c>
      <c r="I2160" s="249">
        <v>108.58</v>
      </c>
      <c r="J2160" s="331">
        <f t="shared" si="100"/>
        <v>120</v>
      </c>
      <c r="K2160" s="260">
        <v>120</v>
      </c>
      <c r="L2160" s="260"/>
      <c r="M2160" s="259" t="e">
        <f>IF(K2160="nio",0,IF(K2160&gt;0,K2160*I2160/O2160,0))*VLOOKUP(B2160,'2-Kosten per locatie'!$A$14:$C$21,3,FALSE)</f>
        <v>#DIV/0!</v>
      </c>
      <c r="N2160" s="259">
        <f>IF(L2160&gt;0,L2160*I2160/P2160,0)*VLOOKUP(B2160,'2-Kosten per locatie'!$A$14:$C$21,3,FALSE)</f>
        <v>0</v>
      </c>
      <c r="O2160" s="332">
        <f>IF(K2160="nio",0,IF(K2160&gt;0,VLOOKUP(G2160,'3-Productie normen'!A:L,VLOOKUP(K2160,'3-Productie normen'!$B$34:$C$41,2,FALSE),FALSE)))</f>
        <v>0</v>
      </c>
      <c r="P2160" s="332">
        <f t="shared" si="101"/>
        <v>0</v>
      </c>
      <c r="Q2160" s="333"/>
      <c r="S2160" s="334">
        <f t="shared" si="102"/>
        <v>13029.6</v>
      </c>
    </row>
    <row r="2161" spans="1:19" ht="14.1" customHeight="1">
      <c r="A2161" s="74">
        <v>2161</v>
      </c>
      <c r="B2161" s="300" t="s">
        <v>38</v>
      </c>
      <c r="C2161" s="300" t="s">
        <v>2086</v>
      </c>
      <c r="D2161" s="86" t="s">
        <v>481</v>
      </c>
      <c r="E2161" s="256" t="s">
        <v>2295</v>
      </c>
      <c r="F2161" s="86" t="s">
        <v>126</v>
      </c>
      <c r="G2161" s="86" t="s">
        <v>69</v>
      </c>
      <c r="H2161" s="70" t="s">
        <v>113</v>
      </c>
      <c r="I2161" s="249">
        <v>14.5</v>
      </c>
      <c r="J2161" s="331">
        <f t="shared" si="100"/>
        <v>200</v>
      </c>
      <c r="K2161" s="260">
        <v>200</v>
      </c>
      <c r="L2161" s="260"/>
      <c r="M2161" s="259" t="e">
        <f>IF(K2161="nio",0,IF(K2161&gt;0,K2161*I2161/O2161,0))*VLOOKUP(B2161,'2-Kosten per locatie'!$A$14:$C$21,3,FALSE)</f>
        <v>#DIV/0!</v>
      </c>
      <c r="N2161" s="259">
        <f>IF(L2161&gt;0,L2161*I2161/P2161,0)*VLOOKUP(B2161,'2-Kosten per locatie'!$A$14:$C$21,3,FALSE)</f>
        <v>0</v>
      </c>
      <c r="O2161" s="332">
        <f>IF(K2161="nio",0,IF(K2161&gt;0,VLOOKUP(G2161,'3-Productie normen'!A:L,VLOOKUP(K2161,'3-Productie normen'!$B$34:$C$41,2,FALSE),FALSE)))</f>
        <v>0</v>
      </c>
      <c r="P2161" s="332">
        <f t="shared" si="101"/>
        <v>0</v>
      </c>
      <c r="Q2161" s="333"/>
      <c r="S2161" s="334">
        <f t="shared" si="102"/>
        <v>2900</v>
      </c>
    </row>
    <row r="2162" spans="1:19" ht="14.1" customHeight="1">
      <c r="A2162" s="74">
        <v>2162</v>
      </c>
      <c r="B2162" s="300" t="s">
        <v>38</v>
      </c>
      <c r="C2162" s="300" t="s">
        <v>2086</v>
      </c>
      <c r="D2162" s="86" t="s">
        <v>481</v>
      </c>
      <c r="E2162" s="256" t="s">
        <v>2296</v>
      </c>
      <c r="F2162" s="86" t="s">
        <v>135</v>
      </c>
      <c r="G2162" s="86" t="s">
        <v>70</v>
      </c>
      <c r="H2162" s="70" t="s">
        <v>113</v>
      </c>
      <c r="I2162" s="249">
        <v>11.16</v>
      </c>
      <c r="J2162" s="331">
        <f t="shared" si="100"/>
        <v>120</v>
      </c>
      <c r="K2162" s="260">
        <v>120</v>
      </c>
      <c r="L2162" s="260"/>
      <c r="M2162" s="259" t="e">
        <f>IF(K2162="nio",0,IF(K2162&gt;0,K2162*I2162/O2162,0))*VLOOKUP(B2162,'2-Kosten per locatie'!$A$14:$C$21,3,FALSE)</f>
        <v>#DIV/0!</v>
      </c>
      <c r="N2162" s="259">
        <f>IF(L2162&gt;0,L2162*I2162/P2162,0)*VLOOKUP(B2162,'2-Kosten per locatie'!$A$14:$C$21,3,FALSE)</f>
        <v>0</v>
      </c>
      <c r="O2162" s="332">
        <f>IF(K2162="nio",0,IF(K2162&gt;0,VLOOKUP(G2162,'3-Productie normen'!A:L,VLOOKUP(K2162,'3-Productie normen'!$B$34:$C$41,2,FALSE),FALSE)))</f>
        <v>0</v>
      </c>
      <c r="P2162" s="332">
        <f t="shared" si="101"/>
        <v>0</v>
      </c>
      <c r="Q2162" s="333"/>
      <c r="S2162" s="334">
        <f t="shared" si="102"/>
        <v>1339.2</v>
      </c>
    </row>
    <row r="2163" spans="1:19" ht="14.1" customHeight="1">
      <c r="A2163" s="74">
        <v>2163</v>
      </c>
      <c r="B2163" s="300" t="s">
        <v>38</v>
      </c>
      <c r="C2163" s="300" t="s">
        <v>2086</v>
      </c>
      <c r="D2163" s="86" t="s">
        <v>481</v>
      </c>
      <c r="E2163" s="256" t="s">
        <v>2297</v>
      </c>
      <c r="F2163" s="86" t="s">
        <v>135</v>
      </c>
      <c r="G2163" s="86" t="s">
        <v>70</v>
      </c>
      <c r="H2163" s="70" t="s">
        <v>113</v>
      </c>
      <c r="I2163" s="249">
        <v>11.13</v>
      </c>
      <c r="J2163" s="331">
        <f t="shared" si="100"/>
        <v>120</v>
      </c>
      <c r="K2163" s="260">
        <v>120</v>
      </c>
      <c r="L2163" s="260"/>
      <c r="M2163" s="259" t="e">
        <f>IF(K2163="nio",0,IF(K2163&gt;0,K2163*I2163/O2163,0))*VLOOKUP(B2163,'2-Kosten per locatie'!$A$14:$C$21,3,FALSE)</f>
        <v>#DIV/0!</v>
      </c>
      <c r="N2163" s="259">
        <f>IF(L2163&gt;0,L2163*I2163/P2163,0)*VLOOKUP(B2163,'2-Kosten per locatie'!$A$14:$C$21,3,FALSE)</f>
        <v>0</v>
      </c>
      <c r="O2163" s="332">
        <f>IF(K2163="nio",0,IF(K2163&gt;0,VLOOKUP(G2163,'3-Productie normen'!A:L,VLOOKUP(K2163,'3-Productie normen'!$B$34:$C$41,2,FALSE),FALSE)))</f>
        <v>0</v>
      </c>
      <c r="P2163" s="332">
        <f t="shared" si="101"/>
        <v>0</v>
      </c>
      <c r="Q2163" s="333"/>
      <c r="S2163" s="334">
        <f t="shared" si="102"/>
        <v>1335.6000000000001</v>
      </c>
    </row>
    <row r="2164" spans="1:19" ht="14.1" customHeight="1">
      <c r="A2164" s="74">
        <v>2164</v>
      </c>
      <c r="B2164" s="300" t="s">
        <v>38</v>
      </c>
      <c r="C2164" s="300" t="s">
        <v>2086</v>
      </c>
      <c r="D2164" s="86" t="s">
        <v>481</v>
      </c>
      <c r="E2164" s="256" t="s">
        <v>2298</v>
      </c>
      <c r="F2164" s="86" t="s">
        <v>279</v>
      </c>
      <c r="G2164" s="86" t="s">
        <v>64</v>
      </c>
      <c r="H2164" s="70" t="s">
        <v>113</v>
      </c>
      <c r="I2164" s="249">
        <v>34.35</v>
      </c>
      <c r="J2164" s="331">
        <f t="shared" si="100"/>
        <v>120</v>
      </c>
      <c r="K2164" s="260">
        <v>120</v>
      </c>
      <c r="L2164" s="260"/>
      <c r="M2164" s="259" t="e">
        <f>IF(K2164="nio",0,IF(K2164&gt;0,K2164*I2164/O2164,0))*VLOOKUP(B2164,'2-Kosten per locatie'!$A$14:$C$21,3,FALSE)</f>
        <v>#DIV/0!</v>
      </c>
      <c r="N2164" s="259">
        <f>IF(L2164&gt;0,L2164*I2164/P2164,0)*VLOOKUP(B2164,'2-Kosten per locatie'!$A$14:$C$21,3,FALSE)</f>
        <v>0</v>
      </c>
      <c r="O2164" s="332">
        <f>IF(K2164="nio",0,IF(K2164&gt;0,VLOOKUP(G2164,'3-Productie normen'!A:L,VLOOKUP(K2164,'3-Productie normen'!$B$34:$C$41,2,FALSE),FALSE)))</f>
        <v>0</v>
      </c>
      <c r="P2164" s="332">
        <f t="shared" si="101"/>
        <v>0</v>
      </c>
      <c r="Q2164" s="333"/>
      <c r="S2164" s="334">
        <f t="shared" si="102"/>
        <v>4122</v>
      </c>
    </row>
    <row r="2165" spans="1:19" ht="14.1" customHeight="1">
      <c r="A2165" s="74">
        <v>2165</v>
      </c>
      <c r="B2165" s="300" t="s">
        <v>38</v>
      </c>
      <c r="C2165" s="300" t="s">
        <v>2086</v>
      </c>
      <c r="D2165" s="86" t="s">
        <v>481</v>
      </c>
      <c r="E2165" s="256" t="s">
        <v>2299</v>
      </c>
      <c r="F2165" s="86" t="s">
        <v>279</v>
      </c>
      <c r="G2165" s="86" t="s">
        <v>64</v>
      </c>
      <c r="H2165" s="70" t="s">
        <v>113</v>
      </c>
      <c r="I2165" s="249">
        <v>50.08</v>
      </c>
      <c r="J2165" s="331">
        <f t="shared" si="100"/>
        <v>120</v>
      </c>
      <c r="K2165" s="260">
        <v>120</v>
      </c>
      <c r="L2165" s="260"/>
      <c r="M2165" s="259" t="e">
        <f>IF(K2165="nio",0,IF(K2165&gt;0,K2165*I2165/O2165,0))*VLOOKUP(B2165,'2-Kosten per locatie'!$A$14:$C$21,3,FALSE)</f>
        <v>#DIV/0!</v>
      </c>
      <c r="N2165" s="259">
        <f>IF(L2165&gt;0,L2165*I2165/P2165,0)*VLOOKUP(B2165,'2-Kosten per locatie'!$A$14:$C$21,3,FALSE)</f>
        <v>0</v>
      </c>
      <c r="O2165" s="332">
        <f>IF(K2165="nio",0,IF(K2165&gt;0,VLOOKUP(G2165,'3-Productie normen'!A:L,VLOOKUP(K2165,'3-Productie normen'!$B$34:$C$41,2,FALSE),FALSE)))</f>
        <v>0</v>
      </c>
      <c r="P2165" s="332">
        <f t="shared" si="101"/>
        <v>0</v>
      </c>
      <c r="Q2165" s="333"/>
      <c r="S2165" s="334">
        <f t="shared" si="102"/>
        <v>6009.5999999999995</v>
      </c>
    </row>
    <row r="2166" spans="1:19" ht="14.1" customHeight="1">
      <c r="A2166" s="74">
        <v>2166</v>
      </c>
      <c r="B2166" s="300" t="s">
        <v>38</v>
      </c>
      <c r="C2166" s="300" t="s">
        <v>2086</v>
      </c>
      <c r="D2166" s="86" t="s">
        <v>481</v>
      </c>
      <c r="E2166" s="256" t="s">
        <v>2300</v>
      </c>
      <c r="F2166" s="86" t="s">
        <v>279</v>
      </c>
      <c r="G2166" s="86" t="s">
        <v>64</v>
      </c>
      <c r="H2166" s="70" t="s">
        <v>113</v>
      </c>
      <c r="I2166" s="249">
        <v>42.34</v>
      </c>
      <c r="J2166" s="331">
        <f t="shared" si="100"/>
        <v>120</v>
      </c>
      <c r="K2166" s="260">
        <v>120</v>
      </c>
      <c r="L2166" s="260"/>
      <c r="M2166" s="259" t="e">
        <f>IF(K2166="nio",0,IF(K2166&gt;0,K2166*I2166/O2166,0))*VLOOKUP(B2166,'2-Kosten per locatie'!$A$14:$C$21,3,FALSE)</f>
        <v>#DIV/0!</v>
      </c>
      <c r="N2166" s="259">
        <f>IF(L2166&gt;0,L2166*I2166/P2166,0)*VLOOKUP(B2166,'2-Kosten per locatie'!$A$14:$C$21,3,FALSE)</f>
        <v>0</v>
      </c>
      <c r="O2166" s="332">
        <f>IF(K2166="nio",0,IF(K2166&gt;0,VLOOKUP(G2166,'3-Productie normen'!A:L,VLOOKUP(K2166,'3-Productie normen'!$B$34:$C$41,2,FALSE),FALSE)))</f>
        <v>0</v>
      </c>
      <c r="P2166" s="332">
        <f t="shared" si="101"/>
        <v>0</v>
      </c>
      <c r="Q2166" s="333"/>
      <c r="S2166" s="334">
        <f t="shared" si="102"/>
        <v>5080.8</v>
      </c>
    </row>
    <row r="2167" spans="1:19" ht="14.1" customHeight="1">
      <c r="A2167" s="74">
        <v>2167</v>
      </c>
      <c r="B2167" s="300" t="s">
        <v>38</v>
      </c>
      <c r="C2167" s="300" t="s">
        <v>2086</v>
      </c>
      <c r="D2167" s="86" t="s">
        <v>481</v>
      </c>
      <c r="E2167" s="256" t="s">
        <v>2301</v>
      </c>
      <c r="F2167" s="86" t="s">
        <v>126</v>
      </c>
      <c r="G2167" s="86" t="s">
        <v>69</v>
      </c>
      <c r="H2167" s="70" t="s">
        <v>113</v>
      </c>
      <c r="I2167" s="249">
        <v>14.4</v>
      </c>
      <c r="J2167" s="331">
        <f t="shared" si="100"/>
        <v>200</v>
      </c>
      <c r="K2167" s="260">
        <v>200</v>
      </c>
      <c r="L2167" s="260"/>
      <c r="M2167" s="259" t="e">
        <f>IF(K2167="nio",0,IF(K2167&gt;0,K2167*I2167/O2167,0))*VLOOKUP(B2167,'2-Kosten per locatie'!$A$14:$C$21,3,FALSE)</f>
        <v>#DIV/0!</v>
      </c>
      <c r="N2167" s="259">
        <f>IF(L2167&gt;0,L2167*I2167/P2167,0)*VLOOKUP(B2167,'2-Kosten per locatie'!$A$14:$C$21,3,FALSE)</f>
        <v>0</v>
      </c>
      <c r="O2167" s="332">
        <f>IF(K2167="nio",0,IF(K2167&gt;0,VLOOKUP(G2167,'3-Productie normen'!A:L,VLOOKUP(K2167,'3-Productie normen'!$B$34:$C$41,2,FALSE),FALSE)))</f>
        <v>0</v>
      </c>
      <c r="P2167" s="332">
        <f t="shared" si="101"/>
        <v>0</v>
      </c>
      <c r="Q2167" s="333"/>
      <c r="S2167" s="334">
        <f t="shared" si="102"/>
        <v>2880</v>
      </c>
    </row>
    <row r="2168" spans="1:19" ht="14.1" customHeight="1">
      <c r="A2168" s="74">
        <v>2168</v>
      </c>
      <c r="B2168" s="300" t="s">
        <v>38</v>
      </c>
      <c r="C2168" s="300" t="s">
        <v>2086</v>
      </c>
      <c r="D2168" s="86" t="s">
        <v>481</v>
      </c>
      <c r="E2168" s="256" t="s">
        <v>2302</v>
      </c>
      <c r="F2168" s="86" t="s">
        <v>2303</v>
      </c>
      <c r="G2168" s="86" t="s">
        <v>74</v>
      </c>
      <c r="H2168" s="70" t="s">
        <v>113</v>
      </c>
      <c r="I2168" s="249">
        <v>9.42</v>
      </c>
      <c r="J2168" s="331">
        <f t="shared" si="100"/>
        <v>0</v>
      </c>
      <c r="K2168" s="260" t="s">
        <v>120</v>
      </c>
      <c r="L2168" s="260"/>
      <c r="M2168" s="259">
        <f>IF(K2168="nio",0,IF(K2168&gt;0,K2168*I2168/O2168,0))*VLOOKUP(B2168,'2-Kosten per locatie'!$A$14:$C$21,3,FALSE)</f>
        <v>0</v>
      </c>
      <c r="N2168" s="259">
        <f>IF(L2168&gt;0,L2168*I2168/P2168,0)*VLOOKUP(B2168,'2-Kosten per locatie'!$A$14:$C$21,3,FALSE)</f>
        <v>0</v>
      </c>
      <c r="O2168" s="332">
        <f>IF(K2168="nio",0,IF(K2168&gt;0,VLOOKUP(G2168,'3-Productie normen'!A:L,VLOOKUP(K2168,'3-Productie normen'!$B$34:$C$41,2,FALSE),FALSE)))</f>
        <v>0</v>
      </c>
      <c r="P2168" s="332">
        <f t="shared" si="101"/>
        <v>0</v>
      </c>
      <c r="Q2168" s="333"/>
      <c r="S2168" s="334">
        <f t="shared" si="102"/>
        <v>0</v>
      </c>
    </row>
    <row r="2169" spans="1:19" ht="14.1" customHeight="1">
      <c r="A2169" s="74">
        <v>2169</v>
      </c>
      <c r="B2169" s="300" t="s">
        <v>38</v>
      </c>
      <c r="C2169" s="300" t="s">
        <v>2086</v>
      </c>
      <c r="D2169" s="86" t="s">
        <v>481</v>
      </c>
      <c r="E2169" s="256" t="s">
        <v>2304</v>
      </c>
      <c r="F2169" s="86" t="s">
        <v>2113</v>
      </c>
      <c r="G2169" s="86" t="s">
        <v>74</v>
      </c>
      <c r="H2169" s="70" t="s">
        <v>113</v>
      </c>
      <c r="I2169" s="249">
        <v>1.55</v>
      </c>
      <c r="J2169" s="331">
        <f t="shared" si="100"/>
        <v>0</v>
      </c>
      <c r="K2169" s="260" t="s">
        <v>120</v>
      </c>
      <c r="L2169" s="260"/>
      <c r="M2169" s="259">
        <f>IF(K2169="nio",0,IF(K2169&gt;0,K2169*I2169/O2169,0))*VLOOKUP(B2169,'2-Kosten per locatie'!$A$14:$C$21,3,FALSE)</f>
        <v>0</v>
      </c>
      <c r="N2169" s="259">
        <f>IF(L2169&gt;0,L2169*I2169/P2169,0)*VLOOKUP(B2169,'2-Kosten per locatie'!$A$14:$C$21,3,FALSE)</f>
        <v>0</v>
      </c>
      <c r="O2169" s="332">
        <f>IF(K2169="nio",0,IF(K2169&gt;0,VLOOKUP(G2169,'3-Productie normen'!A:L,VLOOKUP(K2169,'3-Productie normen'!$B$34:$C$41,2,FALSE),FALSE)))</f>
        <v>0</v>
      </c>
      <c r="P2169" s="332">
        <f t="shared" si="101"/>
        <v>0</v>
      </c>
      <c r="Q2169" s="333"/>
      <c r="S2169" s="334">
        <f t="shared" si="102"/>
        <v>0</v>
      </c>
    </row>
    <row r="2170" spans="1:19" ht="14.1" customHeight="1">
      <c r="A2170" s="74">
        <v>2170</v>
      </c>
      <c r="B2170" s="300" t="s">
        <v>38</v>
      </c>
      <c r="C2170" s="300" t="s">
        <v>2086</v>
      </c>
      <c r="D2170" s="86" t="s">
        <v>481</v>
      </c>
      <c r="E2170" s="256" t="s">
        <v>2305</v>
      </c>
      <c r="F2170" s="86" t="s">
        <v>139</v>
      </c>
      <c r="G2170" s="86" t="s">
        <v>59</v>
      </c>
      <c r="H2170" s="70" t="s">
        <v>113</v>
      </c>
      <c r="I2170" s="249">
        <v>11.95</v>
      </c>
      <c r="J2170" s="331">
        <f t="shared" si="100"/>
        <v>200</v>
      </c>
      <c r="K2170" s="260">
        <v>200</v>
      </c>
      <c r="L2170" s="260"/>
      <c r="M2170" s="259" t="e">
        <f>IF(K2170="nio",0,IF(K2170&gt;0,K2170*I2170/O2170,0))*VLOOKUP(B2170,'2-Kosten per locatie'!$A$14:$C$21,3,FALSE)</f>
        <v>#DIV/0!</v>
      </c>
      <c r="N2170" s="259">
        <f>IF(L2170&gt;0,L2170*I2170/P2170,0)*VLOOKUP(B2170,'2-Kosten per locatie'!$A$14:$C$21,3,FALSE)</f>
        <v>0</v>
      </c>
      <c r="O2170" s="332">
        <f>IF(K2170="nio",0,IF(K2170&gt;0,VLOOKUP(G2170,'3-Productie normen'!A:L,VLOOKUP(K2170,'3-Productie normen'!$B$34:$C$41,2,FALSE),FALSE)))</f>
        <v>0</v>
      </c>
      <c r="P2170" s="332">
        <f t="shared" si="101"/>
        <v>0</v>
      </c>
      <c r="Q2170" s="333"/>
      <c r="S2170" s="334">
        <f t="shared" si="102"/>
        <v>2390</v>
      </c>
    </row>
    <row r="2171" spans="1:19" ht="14.1" customHeight="1">
      <c r="A2171" s="74">
        <v>2171</v>
      </c>
      <c r="B2171" s="300" t="s">
        <v>38</v>
      </c>
      <c r="C2171" s="300" t="s">
        <v>2086</v>
      </c>
      <c r="D2171" s="86" t="s">
        <v>481</v>
      </c>
      <c r="E2171" s="256" t="s">
        <v>2305</v>
      </c>
      <c r="F2171" s="86" t="s">
        <v>139</v>
      </c>
      <c r="G2171" s="86" t="s">
        <v>58</v>
      </c>
      <c r="H2171" s="70" t="s">
        <v>113</v>
      </c>
      <c r="I2171" s="249">
        <v>13.13</v>
      </c>
      <c r="J2171" s="331">
        <f t="shared" si="100"/>
        <v>200</v>
      </c>
      <c r="K2171" s="260">
        <v>200</v>
      </c>
      <c r="L2171" s="260"/>
      <c r="M2171" s="259" t="e">
        <f>IF(K2171="nio",0,IF(K2171&gt;0,K2171*I2171/O2171,0))*VLOOKUP(B2171,'2-Kosten per locatie'!$A$14:$C$21,3,FALSE)</f>
        <v>#DIV/0!</v>
      </c>
      <c r="N2171" s="259">
        <f>IF(L2171&gt;0,L2171*I2171/P2171,0)*VLOOKUP(B2171,'2-Kosten per locatie'!$A$14:$C$21,3,FALSE)</f>
        <v>0</v>
      </c>
      <c r="O2171" s="332">
        <f>IF(K2171="nio",0,IF(K2171&gt;0,VLOOKUP(G2171,'3-Productie normen'!A:L,VLOOKUP(K2171,'3-Productie normen'!$B$34:$C$41,2,FALSE),FALSE)))</f>
        <v>0</v>
      </c>
      <c r="P2171" s="332">
        <f t="shared" si="101"/>
        <v>0</v>
      </c>
      <c r="Q2171" s="333"/>
      <c r="S2171" s="334">
        <f t="shared" si="102"/>
        <v>2626</v>
      </c>
    </row>
    <row r="2172" spans="1:19" ht="14.1" customHeight="1">
      <c r="A2172" s="74">
        <v>2172</v>
      </c>
      <c r="B2172" s="300" t="s">
        <v>38</v>
      </c>
      <c r="C2172" s="300" t="s">
        <v>2086</v>
      </c>
      <c r="D2172" s="86" t="s">
        <v>481</v>
      </c>
      <c r="E2172" s="256" t="s">
        <v>2306</v>
      </c>
      <c r="F2172" s="86" t="s">
        <v>262</v>
      </c>
      <c r="G2172" s="86" t="s">
        <v>75</v>
      </c>
      <c r="H2172" s="86" t="s">
        <v>263</v>
      </c>
      <c r="I2172" s="249">
        <v>4.0999999999999996</v>
      </c>
      <c r="J2172" s="331">
        <f t="shared" si="100"/>
        <v>0</v>
      </c>
      <c r="K2172" s="260" t="s">
        <v>120</v>
      </c>
      <c r="L2172" s="260"/>
      <c r="M2172" s="259">
        <f>IF(K2172="nio",0,IF(K2172&gt;0,K2172*I2172/O2172,0))*VLOOKUP(B2172,'2-Kosten per locatie'!$A$14:$C$21,3,FALSE)</f>
        <v>0</v>
      </c>
      <c r="N2172" s="259">
        <f>IF(L2172&gt;0,L2172*I2172/P2172,0)*VLOOKUP(B2172,'2-Kosten per locatie'!$A$14:$C$21,3,FALSE)</f>
        <v>0</v>
      </c>
      <c r="O2172" s="332">
        <f>IF(K2172="nio",0,IF(K2172&gt;0,VLOOKUP(G2172,'3-Productie normen'!A:L,VLOOKUP(K2172,'3-Productie normen'!$B$34:$C$41,2,FALSE),FALSE)))</f>
        <v>0</v>
      </c>
      <c r="P2172" s="332">
        <f t="shared" si="101"/>
        <v>0</v>
      </c>
      <c r="Q2172" s="333"/>
      <c r="S2172" s="334">
        <f t="shared" si="102"/>
        <v>0</v>
      </c>
    </row>
    <row r="2173" spans="1:19" ht="14.1" customHeight="1">
      <c r="A2173" s="74">
        <v>2173</v>
      </c>
      <c r="B2173" s="300" t="s">
        <v>38</v>
      </c>
      <c r="C2173" s="300" t="s">
        <v>2086</v>
      </c>
      <c r="D2173" s="86" t="s">
        <v>481</v>
      </c>
      <c r="E2173" s="256" t="s">
        <v>2307</v>
      </c>
      <c r="F2173" s="86" t="s">
        <v>185</v>
      </c>
      <c r="G2173" s="86" t="s">
        <v>74</v>
      </c>
      <c r="H2173" s="70" t="s">
        <v>113</v>
      </c>
      <c r="I2173" s="249">
        <v>16.25</v>
      </c>
      <c r="J2173" s="331">
        <f t="shared" si="100"/>
        <v>0</v>
      </c>
      <c r="K2173" s="260" t="s">
        <v>120</v>
      </c>
      <c r="L2173" s="260"/>
      <c r="M2173" s="259">
        <f>IF(K2173="nio",0,IF(K2173&gt;0,K2173*I2173/O2173,0))*VLOOKUP(B2173,'2-Kosten per locatie'!$A$14:$C$21,3,FALSE)</f>
        <v>0</v>
      </c>
      <c r="N2173" s="259">
        <f>IF(L2173&gt;0,L2173*I2173/P2173,0)*VLOOKUP(B2173,'2-Kosten per locatie'!$A$14:$C$21,3,FALSE)</f>
        <v>0</v>
      </c>
      <c r="O2173" s="332">
        <f>IF(K2173="nio",0,IF(K2173&gt;0,VLOOKUP(G2173,'3-Productie normen'!A:L,VLOOKUP(K2173,'3-Productie normen'!$B$34:$C$41,2,FALSE),FALSE)))</f>
        <v>0</v>
      </c>
      <c r="P2173" s="332">
        <f t="shared" si="101"/>
        <v>0</v>
      </c>
      <c r="Q2173" s="333"/>
      <c r="S2173" s="334">
        <f t="shared" si="102"/>
        <v>0</v>
      </c>
    </row>
    <row r="2174" spans="1:19" ht="14.1" customHeight="1">
      <c r="A2174" s="74">
        <v>2174</v>
      </c>
      <c r="B2174" s="300" t="s">
        <v>38</v>
      </c>
      <c r="C2174" s="300" t="s">
        <v>2086</v>
      </c>
      <c r="D2174" s="86" t="s">
        <v>495</v>
      </c>
      <c r="E2174" s="256" t="s">
        <v>2286</v>
      </c>
      <c r="F2174" s="86" t="s">
        <v>112</v>
      </c>
      <c r="G2174" s="86" t="s">
        <v>58</v>
      </c>
      <c r="H2174" s="70" t="s">
        <v>113</v>
      </c>
      <c r="I2174" s="249">
        <v>2.9</v>
      </c>
      <c r="J2174" s="331">
        <f t="shared" si="100"/>
        <v>200</v>
      </c>
      <c r="K2174" s="260">
        <v>200</v>
      </c>
      <c r="L2174" s="260"/>
      <c r="M2174" s="259" t="e">
        <f>IF(K2174="nio",0,IF(K2174&gt;0,K2174*I2174/O2174,0))*VLOOKUP(B2174,'2-Kosten per locatie'!$A$14:$C$21,3,FALSE)</f>
        <v>#DIV/0!</v>
      </c>
      <c r="N2174" s="259">
        <f>IF(L2174&gt;0,L2174*I2174/P2174,0)*VLOOKUP(B2174,'2-Kosten per locatie'!$A$14:$C$21,3,FALSE)</f>
        <v>0</v>
      </c>
      <c r="O2174" s="332">
        <f>IF(K2174="nio",0,IF(K2174&gt;0,VLOOKUP(G2174,'3-Productie normen'!A:L,VLOOKUP(K2174,'3-Productie normen'!$B$34:$C$41,2,FALSE),FALSE)))</f>
        <v>0</v>
      </c>
      <c r="P2174" s="332">
        <f t="shared" si="101"/>
        <v>0</v>
      </c>
      <c r="Q2174" s="333"/>
      <c r="S2174" s="334">
        <f t="shared" si="102"/>
        <v>580</v>
      </c>
    </row>
    <row r="2175" spans="1:19" ht="14.1" customHeight="1">
      <c r="A2175" s="74">
        <v>2175</v>
      </c>
      <c r="B2175" s="300" t="s">
        <v>38</v>
      </c>
      <c r="C2175" s="300" t="s">
        <v>2086</v>
      </c>
      <c r="D2175" s="86" t="s">
        <v>495</v>
      </c>
      <c r="E2175" s="256" t="s">
        <v>2308</v>
      </c>
      <c r="F2175" s="86" t="s">
        <v>139</v>
      </c>
      <c r="G2175" s="86" t="s">
        <v>58</v>
      </c>
      <c r="H2175" s="70" t="s">
        <v>113</v>
      </c>
      <c r="I2175" s="249">
        <v>28.1</v>
      </c>
      <c r="J2175" s="331">
        <f t="shared" si="100"/>
        <v>200</v>
      </c>
      <c r="K2175" s="260">
        <v>200</v>
      </c>
      <c r="L2175" s="260"/>
      <c r="M2175" s="259" t="e">
        <f>IF(K2175="nio",0,IF(K2175&gt;0,K2175*I2175/O2175,0))*VLOOKUP(B2175,'2-Kosten per locatie'!$A$14:$C$21,3,FALSE)</f>
        <v>#DIV/0!</v>
      </c>
      <c r="N2175" s="259">
        <f>IF(L2175&gt;0,L2175*I2175/P2175,0)*VLOOKUP(B2175,'2-Kosten per locatie'!$A$14:$C$21,3,FALSE)</f>
        <v>0</v>
      </c>
      <c r="O2175" s="332">
        <f>IF(K2175="nio",0,IF(K2175&gt;0,VLOOKUP(G2175,'3-Productie normen'!A:L,VLOOKUP(K2175,'3-Productie normen'!$B$34:$C$41,2,FALSE),FALSE)))</f>
        <v>0</v>
      </c>
      <c r="P2175" s="332">
        <f t="shared" si="101"/>
        <v>0</v>
      </c>
      <c r="Q2175" s="333"/>
      <c r="S2175" s="334">
        <f t="shared" si="102"/>
        <v>5620</v>
      </c>
    </row>
    <row r="2176" spans="1:19" ht="14.1" customHeight="1">
      <c r="A2176" s="74">
        <v>2176</v>
      </c>
      <c r="B2176" s="300" t="s">
        <v>38</v>
      </c>
      <c r="C2176" s="300" t="s">
        <v>2086</v>
      </c>
      <c r="D2176" s="86" t="s">
        <v>495</v>
      </c>
      <c r="E2176" s="256" t="s">
        <v>2309</v>
      </c>
      <c r="F2176" s="86" t="s">
        <v>2303</v>
      </c>
      <c r="G2176" s="86" t="s">
        <v>74</v>
      </c>
      <c r="H2176" s="70" t="s">
        <v>113</v>
      </c>
      <c r="I2176" s="249">
        <v>13.06</v>
      </c>
      <c r="J2176" s="331">
        <f t="shared" si="100"/>
        <v>0</v>
      </c>
      <c r="K2176" s="260" t="s">
        <v>120</v>
      </c>
      <c r="L2176" s="260"/>
      <c r="M2176" s="259">
        <f>IF(K2176="nio",0,IF(K2176&gt;0,K2176*I2176/O2176,0))*VLOOKUP(B2176,'2-Kosten per locatie'!$A$14:$C$21,3,FALSE)</f>
        <v>0</v>
      </c>
      <c r="N2176" s="259">
        <f>IF(L2176&gt;0,L2176*I2176/P2176,0)*VLOOKUP(B2176,'2-Kosten per locatie'!$A$14:$C$21,3,FALSE)</f>
        <v>0</v>
      </c>
      <c r="O2176" s="332">
        <f>IF(K2176="nio",0,IF(K2176&gt;0,VLOOKUP(G2176,'3-Productie normen'!A:L,VLOOKUP(K2176,'3-Productie normen'!$B$34:$C$41,2,FALSE),FALSE)))</f>
        <v>0</v>
      </c>
      <c r="P2176" s="332">
        <f t="shared" si="101"/>
        <v>0</v>
      </c>
      <c r="Q2176" s="333"/>
      <c r="S2176" s="334">
        <f t="shared" si="102"/>
        <v>0</v>
      </c>
    </row>
    <row r="2177" spans="1:19" ht="14.1" customHeight="1">
      <c r="A2177" s="74">
        <v>2177</v>
      </c>
      <c r="B2177" s="300" t="s">
        <v>38</v>
      </c>
      <c r="C2177" s="300" t="s">
        <v>2086</v>
      </c>
      <c r="D2177" s="86" t="s">
        <v>495</v>
      </c>
      <c r="E2177" s="256" t="s">
        <v>2310</v>
      </c>
      <c r="F2177" s="86" t="s">
        <v>472</v>
      </c>
      <c r="G2177" s="86" t="s">
        <v>59</v>
      </c>
      <c r="H2177" s="70" t="s">
        <v>113</v>
      </c>
      <c r="I2177" s="249">
        <v>148.85</v>
      </c>
      <c r="J2177" s="331">
        <f t="shared" si="100"/>
        <v>200</v>
      </c>
      <c r="K2177" s="260">
        <v>200</v>
      </c>
      <c r="L2177" s="260"/>
      <c r="M2177" s="259" t="e">
        <f>IF(K2177="nio",0,IF(K2177&gt;0,K2177*I2177/O2177,0))*VLOOKUP(B2177,'2-Kosten per locatie'!$A$14:$C$21,3,FALSE)</f>
        <v>#DIV/0!</v>
      </c>
      <c r="N2177" s="259">
        <f>IF(L2177&gt;0,L2177*I2177/P2177,0)*VLOOKUP(B2177,'2-Kosten per locatie'!$A$14:$C$21,3,FALSE)</f>
        <v>0</v>
      </c>
      <c r="O2177" s="332">
        <f>IF(K2177="nio",0,IF(K2177&gt;0,VLOOKUP(G2177,'3-Productie normen'!A:L,VLOOKUP(K2177,'3-Productie normen'!$B$34:$C$41,2,FALSE),FALSE)))</f>
        <v>0</v>
      </c>
      <c r="P2177" s="332">
        <f t="shared" si="101"/>
        <v>0</v>
      </c>
      <c r="Q2177" s="333"/>
      <c r="S2177" s="334">
        <f t="shared" si="102"/>
        <v>29770</v>
      </c>
    </row>
    <row r="2178" spans="1:19" ht="14.1" customHeight="1">
      <c r="A2178" s="74">
        <v>2178</v>
      </c>
      <c r="B2178" s="300" t="s">
        <v>38</v>
      </c>
      <c r="C2178" s="300" t="s">
        <v>2086</v>
      </c>
      <c r="D2178" s="86" t="s">
        <v>495</v>
      </c>
      <c r="E2178" s="256" t="s">
        <v>2311</v>
      </c>
      <c r="F2178" s="86" t="s">
        <v>135</v>
      </c>
      <c r="G2178" s="86" t="s">
        <v>70</v>
      </c>
      <c r="H2178" s="70" t="s">
        <v>113</v>
      </c>
      <c r="I2178" s="249">
        <v>14.82</v>
      </c>
      <c r="J2178" s="331">
        <f t="shared" si="100"/>
        <v>120</v>
      </c>
      <c r="K2178" s="260">
        <v>120</v>
      </c>
      <c r="L2178" s="260"/>
      <c r="M2178" s="259" t="e">
        <f>IF(K2178="nio",0,IF(K2178&gt;0,K2178*I2178/O2178,0))*VLOOKUP(B2178,'2-Kosten per locatie'!$A$14:$C$21,3,FALSE)</f>
        <v>#DIV/0!</v>
      </c>
      <c r="N2178" s="259">
        <f>IF(L2178&gt;0,L2178*I2178/P2178,0)*VLOOKUP(B2178,'2-Kosten per locatie'!$A$14:$C$21,3,FALSE)</f>
        <v>0</v>
      </c>
      <c r="O2178" s="332">
        <f>IF(K2178="nio",0,IF(K2178&gt;0,VLOOKUP(G2178,'3-Productie normen'!A:L,VLOOKUP(K2178,'3-Productie normen'!$B$34:$C$41,2,FALSE),FALSE)))</f>
        <v>0</v>
      </c>
      <c r="P2178" s="332">
        <f t="shared" si="101"/>
        <v>0</v>
      </c>
      <c r="Q2178" s="333"/>
      <c r="S2178" s="334">
        <f t="shared" si="102"/>
        <v>1778.4</v>
      </c>
    </row>
    <row r="2179" spans="1:19" ht="14.1" customHeight="1">
      <c r="A2179" s="74">
        <v>2179</v>
      </c>
      <c r="B2179" s="300" t="s">
        <v>38</v>
      </c>
      <c r="C2179" s="300" t="s">
        <v>2086</v>
      </c>
      <c r="D2179" s="86" t="s">
        <v>495</v>
      </c>
      <c r="E2179" s="256" t="s">
        <v>2312</v>
      </c>
      <c r="F2179" s="86" t="s">
        <v>135</v>
      </c>
      <c r="G2179" s="86" t="s">
        <v>70</v>
      </c>
      <c r="H2179" s="70" t="s">
        <v>113</v>
      </c>
      <c r="I2179" s="249">
        <v>13.63</v>
      </c>
      <c r="J2179" s="331">
        <f t="shared" si="100"/>
        <v>120</v>
      </c>
      <c r="K2179" s="260">
        <v>120</v>
      </c>
      <c r="L2179" s="260"/>
      <c r="M2179" s="259" t="e">
        <f>IF(K2179="nio",0,IF(K2179&gt;0,K2179*I2179/O2179,0))*VLOOKUP(B2179,'2-Kosten per locatie'!$A$14:$C$21,3,FALSE)</f>
        <v>#DIV/0!</v>
      </c>
      <c r="N2179" s="259">
        <f>IF(L2179&gt;0,L2179*I2179/P2179,0)*VLOOKUP(B2179,'2-Kosten per locatie'!$A$14:$C$21,3,FALSE)</f>
        <v>0</v>
      </c>
      <c r="O2179" s="332">
        <f>IF(K2179="nio",0,IF(K2179&gt;0,VLOOKUP(G2179,'3-Productie normen'!A:L,VLOOKUP(K2179,'3-Productie normen'!$B$34:$C$41,2,FALSE),FALSE)))</f>
        <v>0</v>
      </c>
      <c r="P2179" s="332">
        <f t="shared" si="101"/>
        <v>0</v>
      </c>
      <c r="Q2179" s="333"/>
      <c r="S2179" s="334">
        <f t="shared" si="102"/>
        <v>1635.6000000000001</v>
      </c>
    </row>
    <row r="2180" spans="1:19" ht="14.1" customHeight="1">
      <c r="A2180" s="74">
        <v>2180</v>
      </c>
      <c r="B2180" s="300" t="s">
        <v>38</v>
      </c>
      <c r="C2180" s="300" t="s">
        <v>2086</v>
      </c>
      <c r="D2180" s="86" t="s">
        <v>495</v>
      </c>
      <c r="E2180" s="256" t="s">
        <v>2313</v>
      </c>
      <c r="F2180" s="86" t="s">
        <v>158</v>
      </c>
      <c r="G2180" s="86" t="s">
        <v>63</v>
      </c>
      <c r="H2180" s="70" t="s">
        <v>113</v>
      </c>
      <c r="I2180" s="249">
        <v>3.81</v>
      </c>
      <c r="J2180" s="331">
        <f t="shared" si="100"/>
        <v>200</v>
      </c>
      <c r="K2180" s="260">
        <v>200</v>
      </c>
      <c r="L2180" s="260"/>
      <c r="M2180" s="259" t="e">
        <f>IF(K2180="nio",0,IF(K2180&gt;0,K2180*I2180/O2180,0))*VLOOKUP(B2180,'2-Kosten per locatie'!$A$14:$C$21,3,FALSE)</f>
        <v>#DIV/0!</v>
      </c>
      <c r="N2180" s="259">
        <f>IF(L2180&gt;0,L2180*I2180/P2180,0)*VLOOKUP(B2180,'2-Kosten per locatie'!$A$14:$C$21,3,FALSE)</f>
        <v>0</v>
      </c>
      <c r="O2180" s="332">
        <f>IF(K2180="nio",0,IF(K2180&gt;0,VLOOKUP(G2180,'3-Productie normen'!A:L,VLOOKUP(K2180,'3-Productie normen'!$B$34:$C$41,2,FALSE),FALSE)))</f>
        <v>0</v>
      </c>
      <c r="P2180" s="332">
        <f t="shared" si="101"/>
        <v>0</v>
      </c>
      <c r="Q2180" s="333"/>
      <c r="S2180" s="334">
        <f t="shared" si="102"/>
        <v>762</v>
      </c>
    </row>
    <row r="2181" spans="1:19" ht="14.1" customHeight="1">
      <c r="A2181" s="74">
        <v>2181</v>
      </c>
      <c r="B2181" s="300" t="s">
        <v>38</v>
      </c>
      <c r="C2181" s="300" t="s">
        <v>2086</v>
      </c>
      <c r="D2181" s="86" t="s">
        <v>495</v>
      </c>
      <c r="E2181" s="256" t="s">
        <v>2314</v>
      </c>
      <c r="F2181" s="86" t="s">
        <v>133</v>
      </c>
      <c r="G2181" s="86" t="s">
        <v>76</v>
      </c>
      <c r="H2181" s="70" t="s">
        <v>113</v>
      </c>
      <c r="I2181" s="249">
        <v>1.58</v>
      </c>
      <c r="J2181" s="331">
        <f t="shared" si="100"/>
        <v>0</v>
      </c>
      <c r="K2181" s="260" t="s">
        <v>120</v>
      </c>
      <c r="L2181" s="260"/>
      <c r="M2181" s="259">
        <f>IF(K2181="nio",0,IF(K2181&gt;0,K2181*I2181/O2181,0))*VLOOKUP(B2181,'2-Kosten per locatie'!$A$14:$C$21,3,FALSE)</f>
        <v>0</v>
      </c>
      <c r="N2181" s="259">
        <f>IF(L2181&gt;0,L2181*I2181/P2181,0)*VLOOKUP(B2181,'2-Kosten per locatie'!$A$14:$C$21,3,FALSE)</f>
        <v>0</v>
      </c>
      <c r="O2181" s="332">
        <f>IF(K2181="nio",0,IF(K2181&gt;0,VLOOKUP(G2181,'3-Productie normen'!A:L,VLOOKUP(K2181,'3-Productie normen'!$B$34:$C$41,2,FALSE),FALSE)))</f>
        <v>0</v>
      </c>
      <c r="P2181" s="332">
        <f t="shared" si="101"/>
        <v>0</v>
      </c>
      <c r="Q2181" s="333"/>
      <c r="S2181" s="334">
        <f t="shared" si="102"/>
        <v>0</v>
      </c>
    </row>
    <row r="2182" spans="1:19" ht="14.1" customHeight="1">
      <c r="A2182" s="74">
        <v>2182</v>
      </c>
      <c r="B2182" s="300" t="s">
        <v>38</v>
      </c>
      <c r="C2182" s="300" t="s">
        <v>2086</v>
      </c>
      <c r="D2182" s="86" t="s">
        <v>495</v>
      </c>
      <c r="E2182" s="256" t="s">
        <v>2315</v>
      </c>
      <c r="F2182" s="86" t="s">
        <v>2316</v>
      </c>
      <c r="G2182" s="86" t="s">
        <v>76</v>
      </c>
      <c r="H2182" s="70" t="s">
        <v>113</v>
      </c>
      <c r="I2182" s="249">
        <v>1.1599999999999999</v>
      </c>
      <c r="J2182" s="331">
        <f t="shared" si="100"/>
        <v>0</v>
      </c>
      <c r="K2182" s="260" t="s">
        <v>120</v>
      </c>
      <c r="L2182" s="260"/>
      <c r="M2182" s="259">
        <f>IF(K2182="nio",0,IF(K2182&gt;0,K2182*I2182/O2182,0))*VLOOKUP(B2182,'2-Kosten per locatie'!$A$14:$C$21,3,FALSE)</f>
        <v>0</v>
      </c>
      <c r="N2182" s="259">
        <f>IF(L2182&gt;0,L2182*I2182/P2182,0)*VLOOKUP(B2182,'2-Kosten per locatie'!$A$14:$C$21,3,FALSE)</f>
        <v>0</v>
      </c>
      <c r="O2182" s="332">
        <f>IF(K2182="nio",0,IF(K2182&gt;0,VLOOKUP(G2182,'3-Productie normen'!A:L,VLOOKUP(K2182,'3-Productie normen'!$B$34:$C$41,2,FALSE),FALSE)))</f>
        <v>0</v>
      </c>
      <c r="P2182" s="332">
        <f t="shared" si="101"/>
        <v>0</v>
      </c>
      <c r="Q2182" s="333"/>
      <c r="S2182" s="334">
        <f t="shared" si="102"/>
        <v>0</v>
      </c>
    </row>
    <row r="2183" spans="1:19" ht="14.1" customHeight="1">
      <c r="A2183" s="74">
        <v>2183</v>
      </c>
      <c r="B2183" s="300" t="s">
        <v>38</v>
      </c>
      <c r="C2183" s="300" t="s">
        <v>2086</v>
      </c>
      <c r="D2183" s="86" t="s">
        <v>495</v>
      </c>
      <c r="E2183" s="256" t="s">
        <v>2317</v>
      </c>
      <c r="F2183" s="86" t="s">
        <v>190</v>
      </c>
      <c r="G2183" s="86" t="s">
        <v>66</v>
      </c>
      <c r="H2183" s="70" t="s">
        <v>113</v>
      </c>
      <c r="I2183" s="249">
        <v>54.4</v>
      </c>
      <c r="J2183" s="331">
        <f t="shared" si="100"/>
        <v>120</v>
      </c>
      <c r="K2183" s="260">
        <v>120</v>
      </c>
      <c r="L2183" s="260"/>
      <c r="M2183" s="259" t="e">
        <f>IF(K2183="nio",0,IF(K2183&gt;0,K2183*I2183/O2183,0))*VLOOKUP(B2183,'2-Kosten per locatie'!$A$14:$C$21,3,FALSE)</f>
        <v>#DIV/0!</v>
      </c>
      <c r="N2183" s="259">
        <f>IF(L2183&gt;0,L2183*I2183/P2183,0)*VLOOKUP(B2183,'2-Kosten per locatie'!$A$14:$C$21,3,FALSE)</f>
        <v>0</v>
      </c>
      <c r="O2183" s="332">
        <f>IF(K2183="nio",0,IF(K2183&gt;0,VLOOKUP(G2183,'3-Productie normen'!A:L,VLOOKUP(K2183,'3-Productie normen'!$B$34:$C$41,2,FALSE),FALSE)))</f>
        <v>0</v>
      </c>
      <c r="P2183" s="332">
        <f t="shared" si="101"/>
        <v>0</v>
      </c>
      <c r="Q2183" s="333"/>
      <c r="S2183" s="334">
        <f t="shared" si="102"/>
        <v>6528</v>
      </c>
    </row>
    <row r="2184" spans="1:19" ht="14.1" customHeight="1">
      <c r="A2184" s="74">
        <v>2184</v>
      </c>
      <c r="B2184" s="300" t="s">
        <v>38</v>
      </c>
      <c r="C2184" s="300" t="s">
        <v>2086</v>
      </c>
      <c r="D2184" s="86" t="s">
        <v>495</v>
      </c>
      <c r="E2184" s="256" t="s">
        <v>2318</v>
      </c>
      <c r="F2184" s="86" t="s">
        <v>190</v>
      </c>
      <c r="G2184" s="86" t="s">
        <v>66</v>
      </c>
      <c r="H2184" s="70" t="s">
        <v>113</v>
      </c>
      <c r="I2184" s="249">
        <v>54.47</v>
      </c>
      <c r="J2184" s="331">
        <f t="shared" si="100"/>
        <v>120</v>
      </c>
      <c r="K2184" s="260">
        <v>120</v>
      </c>
      <c r="L2184" s="260"/>
      <c r="M2184" s="259" t="e">
        <f>IF(K2184="nio",0,IF(K2184&gt;0,K2184*I2184/O2184,0))*VLOOKUP(B2184,'2-Kosten per locatie'!$A$14:$C$21,3,FALSE)</f>
        <v>#DIV/0!</v>
      </c>
      <c r="N2184" s="259">
        <f>IF(L2184&gt;0,L2184*I2184/P2184,0)*VLOOKUP(B2184,'2-Kosten per locatie'!$A$14:$C$21,3,FALSE)</f>
        <v>0</v>
      </c>
      <c r="O2184" s="332">
        <f>IF(K2184="nio",0,IF(K2184&gt;0,VLOOKUP(G2184,'3-Productie normen'!A:L,VLOOKUP(K2184,'3-Productie normen'!$B$34:$C$41,2,FALSE),FALSE)))</f>
        <v>0</v>
      </c>
      <c r="P2184" s="332">
        <f t="shared" si="101"/>
        <v>0</v>
      </c>
      <c r="Q2184" s="333"/>
      <c r="S2184" s="334">
        <f t="shared" si="102"/>
        <v>6536.4</v>
      </c>
    </row>
    <row r="2185" spans="1:19" ht="14.1" customHeight="1">
      <c r="A2185" s="74">
        <v>2185</v>
      </c>
      <c r="B2185" s="300" t="s">
        <v>38</v>
      </c>
      <c r="C2185" s="300" t="s">
        <v>2086</v>
      </c>
      <c r="D2185" s="86" t="s">
        <v>495</v>
      </c>
      <c r="E2185" s="256" t="s">
        <v>2319</v>
      </c>
      <c r="F2185" s="86" t="s">
        <v>194</v>
      </c>
      <c r="G2185" s="86" t="s">
        <v>65</v>
      </c>
      <c r="H2185" s="70" t="s">
        <v>113</v>
      </c>
      <c r="I2185" s="249">
        <v>54.36</v>
      </c>
      <c r="J2185" s="331">
        <f t="shared" si="100"/>
        <v>120</v>
      </c>
      <c r="K2185" s="260">
        <v>120</v>
      </c>
      <c r="L2185" s="260"/>
      <c r="M2185" s="259" t="e">
        <f>IF(K2185="nio",0,IF(K2185&gt;0,K2185*I2185/O2185,0))*VLOOKUP(B2185,'2-Kosten per locatie'!$A$14:$C$21,3,FALSE)</f>
        <v>#DIV/0!</v>
      </c>
      <c r="N2185" s="259">
        <f>IF(L2185&gt;0,L2185*I2185/P2185,0)*VLOOKUP(B2185,'2-Kosten per locatie'!$A$14:$C$21,3,FALSE)</f>
        <v>0</v>
      </c>
      <c r="O2185" s="332">
        <f>IF(K2185="nio",0,IF(K2185&gt;0,VLOOKUP(G2185,'3-Productie normen'!A:L,VLOOKUP(K2185,'3-Productie normen'!$B$34:$C$41,2,FALSE),FALSE)))</f>
        <v>0</v>
      </c>
      <c r="P2185" s="332">
        <f t="shared" si="101"/>
        <v>0</v>
      </c>
      <c r="Q2185" s="333"/>
      <c r="S2185" s="334">
        <f t="shared" si="102"/>
        <v>6523.2</v>
      </c>
    </row>
    <row r="2186" spans="1:19" ht="14.1" customHeight="1">
      <c r="A2186" s="74">
        <v>2186</v>
      </c>
      <c r="B2186" s="300" t="s">
        <v>38</v>
      </c>
      <c r="C2186" s="300" t="s">
        <v>2086</v>
      </c>
      <c r="D2186" s="86" t="s">
        <v>495</v>
      </c>
      <c r="E2186" s="256" t="s">
        <v>2320</v>
      </c>
      <c r="F2186" s="86" t="s">
        <v>279</v>
      </c>
      <c r="G2186" s="86" t="s">
        <v>64</v>
      </c>
      <c r="H2186" s="70" t="s">
        <v>113</v>
      </c>
      <c r="I2186" s="249">
        <v>40.549999999999997</v>
      </c>
      <c r="J2186" s="331">
        <f t="shared" ref="J2186:J2247" si="103">SUM(K2186:L2186)</f>
        <v>120</v>
      </c>
      <c r="K2186" s="260">
        <v>120</v>
      </c>
      <c r="L2186" s="260"/>
      <c r="M2186" s="259" t="e">
        <f>IF(K2186="nio",0,IF(K2186&gt;0,K2186*I2186/O2186,0))*VLOOKUP(B2186,'2-Kosten per locatie'!$A$14:$C$21,3,FALSE)</f>
        <v>#DIV/0!</v>
      </c>
      <c r="N2186" s="259">
        <f>IF(L2186&gt;0,L2186*I2186/P2186,0)*VLOOKUP(B2186,'2-Kosten per locatie'!$A$14:$C$21,3,FALSE)</f>
        <v>0</v>
      </c>
      <c r="O2186" s="332">
        <f>IF(K2186="nio",0,IF(K2186&gt;0,VLOOKUP(G2186,'3-Productie normen'!A:L,VLOOKUP(K2186,'3-Productie normen'!$B$34:$C$41,2,FALSE),FALSE)))</f>
        <v>0</v>
      </c>
      <c r="P2186" s="332">
        <f t="shared" ref="P2186:P2247" si="104">IF(L2186&gt;0,O2186*$P$8,0)</f>
        <v>0</v>
      </c>
      <c r="Q2186" s="333"/>
      <c r="S2186" s="334">
        <f t="shared" si="102"/>
        <v>4866</v>
      </c>
    </row>
    <row r="2187" spans="1:19" ht="14.1" customHeight="1">
      <c r="A2187" s="74">
        <v>2187</v>
      </c>
      <c r="B2187" s="300" t="s">
        <v>38</v>
      </c>
      <c r="C2187" s="300" t="s">
        <v>2086</v>
      </c>
      <c r="D2187" s="86" t="s">
        <v>495</v>
      </c>
      <c r="E2187" s="256" t="s">
        <v>2321</v>
      </c>
      <c r="F2187" s="86" t="s">
        <v>279</v>
      </c>
      <c r="G2187" s="86" t="s">
        <v>64</v>
      </c>
      <c r="H2187" s="70" t="s">
        <v>113</v>
      </c>
      <c r="I2187" s="249">
        <v>40.51</v>
      </c>
      <c r="J2187" s="331">
        <f t="shared" si="103"/>
        <v>120</v>
      </c>
      <c r="K2187" s="260">
        <v>120</v>
      </c>
      <c r="L2187" s="260"/>
      <c r="M2187" s="259" t="e">
        <f>IF(K2187="nio",0,IF(K2187&gt;0,K2187*I2187/O2187,0))*VLOOKUP(B2187,'2-Kosten per locatie'!$A$14:$C$21,3,FALSE)</f>
        <v>#DIV/0!</v>
      </c>
      <c r="N2187" s="259">
        <f>IF(L2187&gt;0,L2187*I2187/P2187,0)*VLOOKUP(B2187,'2-Kosten per locatie'!$A$14:$C$21,3,FALSE)</f>
        <v>0</v>
      </c>
      <c r="O2187" s="332">
        <f>IF(K2187="nio",0,IF(K2187&gt;0,VLOOKUP(G2187,'3-Productie normen'!A:L,VLOOKUP(K2187,'3-Productie normen'!$B$34:$C$41,2,FALSE),FALSE)))</f>
        <v>0</v>
      </c>
      <c r="P2187" s="332">
        <f t="shared" si="104"/>
        <v>0</v>
      </c>
      <c r="Q2187" s="333"/>
      <c r="S2187" s="334">
        <f t="shared" si="102"/>
        <v>4861.2</v>
      </c>
    </row>
    <row r="2188" spans="1:19" ht="14.1" customHeight="1">
      <c r="A2188" s="74">
        <v>2188</v>
      </c>
      <c r="B2188" s="300" t="s">
        <v>38</v>
      </c>
      <c r="C2188" s="300" t="s">
        <v>2086</v>
      </c>
      <c r="D2188" s="86" t="s">
        <v>495</v>
      </c>
      <c r="E2188" s="256" t="s">
        <v>2322</v>
      </c>
      <c r="F2188" s="86" t="s">
        <v>279</v>
      </c>
      <c r="G2188" s="86" t="s">
        <v>64</v>
      </c>
      <c r="H2188" s="70" t="s">
        <v>113</v>
      </c>
      <c r="I2188" s="249">
        <v>40.51</v>
      </c>
      <c r="J2188" s="331">
        <f t="shared" si="103"/>
        <v>120</v>
      </c>
      <c r="K2188" s="260">
        <v>120</v>
      </c>
      <c r="L2188" s="260"/>
      <c r="M2188" s="259" t="e">
        <f>IF(K2188="nio",0,IF(K2188&gt;0,K2188*I2188/O2188,0))*VLOOKUP(B2188,'2-Kosten per locatie'!$A$14:$C$21,3,FALSE)</f>
        <v>#DIV/0!</v>
      </c>
      <c r="N2188" s="259">
        <f>IF(L2188&gt;0,L2188*I2188/P2188,0)*VLOOKUP(B2188,'2-Kosten per locatie'!$A$14:$C$21,3,FALSE)</f>
        <v>0</v>
      </c>
      <c r="O2188" s="332">
        <f>IF(K2188="nio",0,IF(K2188&gt;0,VLOOKUP(G2188,'3-Productie normen'!A:L,VLOOKUP(K2188,'3-Productie normen'!$B$34:$C$41,2,FALSE),FALSE)))</f>
        <v>0</v>
      </c>
      <c r="P2188" s="332">
        <f t="shared" si="104"/>
        <v>0</v>
      </c>
      <c r="Q2188" s="333"/>
      <c r="S2188" s="334">
        <f t="shared" si="102"/>
        <v>4861.2</v>
      </c>
    </row>
    <row r="2189" spans="1:19" ht="14.1" customHeight="1">
      <c r="A2189" s="74">
        <v>2189</v>
      </c>
      <c r="B2189" s="300" t="s">
        <v>38</v>
      </c>
      <c r="C2189" s="300" t="s">
        <v>2086</v>
      </c>
      <c r="D2189" s="86" t="s">
        <v>495</v>
      </c>
      <c r="E2189" s="256" t="s">
        <v>2323</v>
      </c>
      <c r="F2189" s="86" t="s">
        <v>279</v>
      </c>
      <c r="G2189" s="86" t="s">
        <v>64</v>
      </c>
      <c r="H2189" s="70" t="s">
        <v>113</v>
      </c>
      <c r="I2189" s="249">
        <v>40.51</v>
      </c>
      <c r="J2189" s="331">
        <f t="shared" si="103"/>
        <v>120</v>
      </c>
      <c r="K2189" s="260">
        <v>120</v>
      </c>
      <c r="L2189" s="260"/>
      <c r="M2189" s="259" t="e">
        <f>IF(K2189="nio",0,IF(K2189&gt;0,K2189*I2189/O2189,0))*VLOOKUP(B2189,'2-Kosten per locatie'!$A$14:$C$21,3,FALSE)</f>
        <v>#DIV/0!</v>
      </c>
      <c r="N2189" s="259">
        <f>IF(L2189&gt;0,L2189*I2189/P2189,0)*VLOOKUP(B2189,'2-Kosten per locatie'!$A$14:$C$21,3,FALSE)</f>
        <v>0</v>
      </c>
      <c r="O2189" s="332">
        <f>IF(K2189="nio",0,IF(K2189&gt;0,VLOOKUP(G2189,'3-Productie normen'!A:L,VLOOKUP(K2189,'3-Productie normen'!$B$34:$C$41,2,FALSE),FALSE)))</f>
        <v>0</v>
      </c>
      <c r="P2189" s="332">
        <f t="shared" si="104"/>
        <v>0</v>
      </c>
      <c r="Q2189" s="333"/>
      <c r="S2189" s="334">
        <f t="shared" si="102"/>
        <v>4861.2</v>
      </c>
    </row>
    <row r="2190" spans="1:19" ht="14.1" customHeight="1">
      <c r="A2190" s="74">
        <v>2190</v>
      </c>
      <c r="B2190" s="300" t="s">
        <v>38</v>
      </c>
      <c r="C2190" s="300" t="s">
        <v>2086</v>
      </c>
      <c r="D2190" s="86" t="s">
        <v>495</v>
      </c>
      <c r="E2190" s="256" t="s">
        <v>2324</v>
      </c>
      <c r="F2190" s="86" t="s">
        <v>279</v>
      </c>
      <c r="G2190" s="86" t="s">
        <v>64</v>
      </c>
      <c r="H2190" s="70" t="s">
        <v>113</v>
      </c>
      <c r="I2190" s="249">
        <v>40.49</v>
      </c>
      <c r="J2190" s="331">
        <f t="shared" si="103"/>
        <v>120</v>
      </c>
      <c r="K2190" s="260">
        <v>120</v>
      </c>
      <c r="L2190" s="260"/>
      <c r="M2190" s="259" t="e">
        <f>IF(K2190="nio",0,IF(K2190&gt;0,K2190*I2190/O2190,0))*VLOOKUP(B2190,'2-Kosten per locatie'!$A$14:$C$21,3,FALSE)</f>
        <v>#DIV/0!</v>
      </c>
      <c r="N2190" s="259">
        <f>IF(L2190&gt;0,L2190*I2190/P2190,0)*VLOOKUP(B2190,'2-Kosten per locatie'!$A$14:$C$21,3,FALSE)</f>
        <v>0</v>
      </c>
      <c r="O2190" s="332">
        <f>IF(K2190="nio",0,IF(K2190&gt;0,VLOOKUP(G2190,'3-Productie normen'!A:L,VLOOKUP(K2190,'3-Productie normen'!$B$34:$C$41,2,FALSE),FALSE)))</f>
        <v>0</v>
      </c>
      <c r="P2190" s="332">
        <f t="shared" si="104"/>
        <v>0</v>
      </c>
      <c r="Q2190" s="333"/>
      <c r="S2190" s="334">
        <f t="shared" si="102"/>
        <v>4858.8</v>
      </c>
    </row>
    <row r="2191" spans="1:19" ht="14.1" customHeight="1">
      <c r="A2191" s="74">
        <v>2191</v>
      </c>
      <c r="B2191" s="300" t="s">
        <v>38</v>
      </c>
      <c r="C2191" s="300" t="s">
        <v>2086</v>
      </c>
      <c r="D2191" s="86" t="s">
        <v>495</v>
      </c>
      <c r="E2191" s="256" t="s">
        <v>2325</v>
      </c>
      <c r="F2191" s="86" t="s">
        <v>126</v>
      </c>
      <c r="G2191" s="86" t="s">
        <v>69</v>
      </c>
      <c r="H2191" s="70" t="s">
        <v>113</v>
      </c>
      <c r="I2191" s="249">
        <v>17.97</v>
      </c>
      <c r="J2191" s="331">
        <f t="shared" si="103"/>
        <v>200</v>
      </c>
      <c r="K2191" s="260">
        <v>200</v>
      </c>
      <c r="L2191" s="260"/>
      <c r="M2191" s="259" t="e">
        <f>IF(K2191="nio",0,IF(K2191&gt;0,K2191*I2191/O2191,0))*VLOOKUP(B2191,'2-Kosten per locatie'!$A$14:$C$21,3,FALSE)</f>
        <v>#DIV/0!</v>
      </c>
      <c r="N2191" s="259">
        <f>IF(L2191&gt;0,L2191*I2191/P2191,0)*VLOOKUP(B2191,'2-Kosten per locatie'!$A$14:$C$21,3,FALSE)</f>
        <v>0</v>
      </c>
      <c r="O2191" s="332">
        <f>IF(K2191="nio",0,IF(K2191&gt;0,VLOOKUP(G2191,'3-Productie normen'!A:L,VLOOKUP(K2191,'3-Productie normen'!$B$34:$C$41,2,FALSE),FALSE)))</f>
        <v>0</v>
      </c>
      <c r="P2191" s="332">
        <f t="shared" si="104"/>
        <v>0</v>
      </c>
      <c r="Q2191" s="333"/>
      <c r="S2191" s="334">
        <f t="shared" si="102"/>
        <v>3594</v>
      </c>
    </row>
    <row r="2192" spans="1:19" ht="14.1" customHeight="1">
      <c r="A2192" s="74">
        <v>2192</v>
      </c>
      <c r="B2192" s="300" t="s">
        <v>38</v>
      </c>
      <c r="C2192" s="300" t="s">
        <v>2086</v>
      </c>
      <c r="D2192" s="86" t="s">
        <v>495</v>
      </c>
      <c r="E2192" s="256" t="s">
        <v>2326</v>
      </c>
      <c r="F2192" s="86" t="s">
        <v>126</v>
      </c>
      <c r="G2192" s="86" t="s">
        <v>69</v>
      </c>
      <c r="H2192" s="70" t="s">
        <v>113</v>
      </c>
      <c r="I2192" s="249">
        <v>18.010000000000002</v>
      </c>
      <c r="J2192" s="331">
        <f t="shared" si="103"/>
        <v>200</v>
      </c>
      <c r="K2192" s="260">
        <v>200</v>
      </c>
      <c r="L2192" s="260"/>
      <c r="M2192" s="259" t="e">
        <f>IF(K2192="nio",0,IF(K2192&gt;0,K2192*I2192/O2192,0))*VLOOKUP(B2192,'2-Kosten per locatie'!$A$14:$C$21,3,FALSE)</f>
        <v>#DIV/0!</v>
      </c>
      <c r="N2192" s="259">
        <f>IF(L2192&gt;0,L2192*I2192/P2192,0)*VLOOKUP(B2192,'2-Kosten per locatie'!$A$14:$C$21,3,FALSE)</f>
        <v>0</v>
      </c>
      <c r="O2192" s="332">
        <f>IF(K2192="nio",0,IF(K2192&gt;0,VLOOKUP(G2192,'3-Productie normen'!A:L,VLOOKUP(K2192,'3-Productie normen'!$B$34:$C$41,2,FALSE),FALSE)))</f>
        <v>0</v>
      </c>
      <c r="P2192" s="332">
        <f t="shared" si="104"/>
        <v>0</v>
      </c>
      <c r="Q2192" s="333"/>
      <c r="S2192" s="334">
        <f t="shared" si="102"/>
        <v>3602.0000000000005</v>
      </c>
    </row>
    <row r="2193" spans="1:19" ht="14.1" customHeight="1">
      <c r="A2193" s="74">
        <v>2193</v>
      </c>
      <c r="B2193" s="300" t="s">
        <v>38</v>
      </c>
      <c r="C2193" s="300" t="s">
        <v>2086</v>
      </c>
      <c r="D2193" s="86" t="s">
        <v>495</v>
      </c>
      <c r="E2193" s="256" t="s">
        <v>2327</v>
      </c>
      <c r="F2193" s="86" t="s">
        <v>267</v>
      </c>
      <c r="G2193" s="86" t="s">
        <v>76</v>
      </c>
      <c r="H2193" s="70" t="s">
        <v>113</v>
      </c>
      <c r="I2193" s="249">
        <v>1.65</v>
      </c>
      <c r="J2193" s="331">
        <f t="shared" si="103"/>
        <v>0</v>
      </c>
      <c r="K2193" s="260" t="s">
        <v>120</v>
      </c>
      <c r="L2193" s="260"/>
      <c r="M2193" s="259">
        <f>IF(K2193="nio",0,IF(K2193&gt;0,K2193*I2193/O2193,0))*VLOOKUP(B2193,'2-Kosten per locatie'!$A$14:$C$21,3,FALSE)</f>
        <v>0</v>
      </c>
      <c r="N2193" s="259">
        <f>IF(L2193&gt;0,L2193*I2193/P2193,0)*VLOOKUP(B2193,'2-Kosten per locatie'!$A$14:$C$21,3,FALSE)</f>
        <v>0</v>
      </c>
      <c r="O2193" s="332">
        <f>IF(K2193="nio",0,IF(K2193&gt;0,VLOOKUP(G2193,'3-Productie normen'!A:L,VLOOKUP(K2193,'3-Productie normen'!$B$34:$C$41,2,FALSE),FALSE)))</f>
        <v>0</v>
      </c>
      <c r="P2193" s="332">
        <f t="shared" si="104"/>
        <v>0</v>
      </c>
      <c r="Q2193" s="333"/>
      <c r="S2193" s="334">
        <f t="shared" si="102"/>
        <v>0</v>
      </c>
    </row>
    <row r="2194" spans="1:19" ht="14.1" customHeight="1">
      <c r="A2194" s="74">
        <v>2194</v>
      </c>
      <c r="B2194" s="300" t="s">
        <v>38</v>
      </c>
      <c r="C2194" s="300" t="s">
        <v>2086</v>
      </c>
      <c r="D2194" s="86" t="s">
        <v>495</v>
      </c>
      <c r="E2194" s="256" t="s">
        <v>2328</v>
      </c>
      <c r="F2194" s="86" t="s">
        <v>147</v>
      </c>
      <c r="G2194" s="86" t="s">
        <v>61</v>
      </c>
      <c r="H2194" s="86" t="s">
        <v>145</v>
      </c>
      <c r="I2194" s="249">
        <v>11.08</v>
      </c>
      <c r="J2194" s="331">
        <f t="shared" si="103"/>
        <v>400</v>
      </c>
      <c r="K2194" s="260">
        <v>200</v>
      </c>
      <c r="L2194" s="260">
        <v>200</v>
      </c>
      <c r="M2194" s="259" t="e">
        <f>IF(K2194="nio",0,IF(K2194&gt;0,K2194*I2194/O2194,0))*VLOOKUP(B2194,'2-Kosten per locatie'!$A$14:$C$21,3,FALSE)</f>
        <v>#DIV/0!</v>
      </c>
      <c r="N2194" s="259" t="e">
        <f>IF(L2194&gt;0,L2194*I2194/P2194,0)*VLOOKUP(B2194,'2-Kosten per locatie'!$A$14:$C$21,3,FALSE)</f>
        <v>#DIV/0!</v>
      </c>
      <c r="O2194" s="332">
        <f>IF(K2194="nio",0,IF(K2194&gt;0,VLOOKUP(G2194,'3-Productie normen'!A:L,VLOOKUP(K2194,'3-Productie normen'!$B$34:$C$41,2,FALSE),FALSE)))</f>
        <v>0</v>
      </c>
      <c r="P2194" s="332">
        <f t="shared" si="104"/>
        <v>0</v>
      </c>
      <c r="Q2194" s="333"/>
      <c r="S2194" s="334">
        <f t="shared" si="102"/>
        <v>4432</v>
      </c>
    </row>
    <row r="2195" spans="1:19" ht="14.1" customHeight="1">
      <c r="A2195" s="74">
        <v>2195</v>
      </c>
      <c r="B2195" s="300" t="s">
        <v>38</v>
      </c>
      <c r="C2195" s="300" t="s">
        <v>2086</v>
      </c>
      <c r="D2195" s="86" t="s">
        <v>495</v>
      </c>
      <c r="E2195" s="256" t="s">
        <v>2329</v>
      </c>
      <c r="F2195" s="86" t="s">
        <v>466</v>
      </c>
      <c r="G2195" s="86" t="s">
        <v>61</v>
      </c>
      <c r="H2195" s="86" t="s">
        <v>145</v>
      </c>
      <c r="I2195" s="249">
        <v>11.08</v>
      </c>
      <c r="J2195" s="331">
        <f t="shared" si="103"/>
        <v>400</v>
      </c>
      <c r="K2195" s="260">
        <v>200</v>
      </c>
      <c r="L2195" s="260">
        <v>200</v>
      </c>
      <c r="M2195" s="259" t="e">
        <f>IF(K2195="nio",0,IF(K2195&gt;0,K2195*I2195/O2195,0))*VLOOKUP(B2195,'2-Kosten per locatie'!$A$14:$C$21,3,FALSE)</f>
        <v>#DIV/0!</v>
      </c>
      <c r="N2195" s="259" t="e">
        <f>IF(L2195&gt;0,L2195*I2195/P2195,0)*VLOOKUP(B2195,'2-Kosten per locatie'!$A$14:$C$21,3,FALSE)</f>
        <v>#DIV/0!</v>
      </c>
      <c r="O2195" s="332">
        <f>IF(K2195="nio",0,IF(K2195&gt;0,VLOOKUP(G2195,'3-Productie normen'!A:L,VLOOKUP(K2195,'3-Productie normen'!$B$34:$C$41,2,FALSE),FALSE)))</f>
        <v>0</v>
      </c>
      <c r="P2195" s="332">
        <f t="shared" si="104"/>
        <v>0</v>
      </c>
      <c r="Q2195" s="333"/>
      <c r="S2195" s="334">
        <f t="shared" si="102"/>
        <v>4432</v>
      </c>
    </row>
    <row r="2196" spans="1:19" ht="14.1" customHeight="1">
      <c r="A2196" s="74">
        <v>2196</v>
      </c>
      <c r="B2196" s="300" t="s">
        <v>38</v>
      </c>
      <c r="C2196" s="300" t="s">
        <v>2086</v>
      </c>
      <c r="D2196" s="86" t="s">
        <v>495</v>
      </c>
      <c r="E2196" s="256" t="s">
        <v>2330</v>
      </c>
      <c r="F2196" s="86" t="s">
        <v>470</v>
      </c>
      <c r="G2196" s="86" t="s">
        <v>59</v>
      </c>
      <c r="H2196" s="70" t="s">
        <v>113</v>
      </c>
      <c r="I2196" s="249">
        <v>14.55</v>
      </c>
      <c r="J2196" s="331">
        <f t="shared" si="103"/>
        <v>200</v>
      </c>
      <c r="K2196" s="260">
        <v>200</v>
      </c>
      <c r="L2196" s="260"/>
      <c r="M2196" s="259" t="e">
        <f>IF(K2196="nio",0,IF(K2196&gt;0,K2196*I2196/O2196,0))*VLOOKUP(B2196,'2-Kosten per locatie'!$A$14:$C$21,3,FALSE)</f>
        <v>#DIV/0!</v>
      </c>
      <c r="N2196" s="259">
        <f>IF(L2196&gt;0,L2196*I2196/P2196,0)*VLOOKUP(B2196,'2-Kosten per locatie'!$A$14:$C$21,3,FALSE)</f>
        <v>0</v>
      </c>
      <c r="O2196" s="332">
        <f>IF(K2196="nio",0,IF(K2196&gt;0,VLOOKUP(G2196,'3-Productie normen'!A:L,VLOOKUP(K2196,'3-Productie normen'!$B$34:$C$41,2,FALSE),FALSE)))</f>
        <v>0</v>
      </c>
      <c r="P2196" s="332">
        <f t="shared" si="104"/>
        <v>0</v>
      </c>
      <c r="Q2196" s="333"/>
      <c r="S2196" s="334">
        <f t="shared" si="102"/>
        <v>2910</v>
      </c>
    </row>
    <row r="2197" spans="1:19" ht="14.1" customHeight="1">
      <c r="A2197" s="74">
        <v>2197</v>
      </c>
      <c r="B2197" s="300" t="s">
        <v>38</v>
      </c>
      <c r="C2197" s="300" t="s">
        <v>2086</v>
      </c>
      <c r="D2197" s="86" t="s">
        <v>495</v>
      </c>
      <c r="E2197" s="256" t="s">
        <v>2331</v>
      </c>
      <c r="F2197" s="86" t="s">
        <v>472</v>
      </c>
      <c r="G2197" s="86" t="s">
        <v>59</v>
      </c>
      <c r="H2197" s="70" t="s">
        <v>113</v>
      </c>
      <c r="I2197" s="249">
        <v>166.28</v>
      </c>
      <c r="J2197" s="331">
        <f t="shared" si="103"/>
        <v>200</v>
      </c>
      <c r="K2197" s="260">
        <v>200</v>
      </c>
      <c r="L2197" s="260"/>
      <c r="M2197" s="259" t="e">
        <f>IF(K2197="nio",0,IF(K2197&gt;0,K2197*I2197/O2197,0))*VLOOKUP(B2197,'2-Kosten per locatie'!$A$14:$C$21,3,FALSE)</f>
        <v>#DIV/0!</v>
      </c>
      <c r="N2197" s="259">
        <f>IF(L2197&gt;0,L2197*I2197/P2197,0)*VLOOKUP(B2197,'2-Kosten per locatie'!$A$14:$C$21,3,FALSE)</f>
        <v>0</v>
      </c>
      <c r="O2197" s="332">
        <f>IF(K2197="nio",0,IF(K2197&gt;0,VLOOKUP(G2197,'3-Productie normen'!A:L,VLOOKUP(K2197,'3-Productie normen'!$B$34:$C$41,2,FALSE),FALSE)))</f>
        <v>0</v>
      </c>
      <c r="P2197" s="332">
        <f t="shared" si="104"/>
        <v>0</v>
      </c>
      <c r="Q2197" s="333"/>
      <c r="S2197" s="334">
        <f t="shared" si="102"/>
        <v>33256</v>
      </c>
    </row>
    <row r="2198" spans="1:19" ht="14.1" customHeight="1">
      <c r="A2198" s="74">
        <v>2198</v>
      </c>
      <c r="B2198" s="300" t="s">
        <v>38</v>
      </c>
      <c r="C2198" s="300" t="s">
        <v>2086</v>
      </c>
      <c r="D2198" s="86" t="s">
        <v>495</v>
      </c>
      <c r="E2198" s="256" t="s">
        <v>2332</v>
      </c>
      <c r="F2198" s="86" t="s">
        <v>133</v>
      </c>
      <c r="G2198" s="86" t="s">
        <v>76</v>
      </c>
      <c r="H2198" s="70" t="s">
        <v>113</v>
      </c>
      <c r="I2198" s="249">
        <v>1.68</v>
      </c>
      <c r="J2198" s="331">
        <f t="shared" si="103"/>
        <v>0</v>
      </c>
      <c r="K2198" s="260" t="s">
        <v>120</v>
      </c>
      <c r="L2198" s="260"/>
      <c r="M2198" s="259">
        <f>IF(K2198="nio",0,IF(K2198&gt;0,K2198*I2198/O2198,0))*VLOOKUP(B2198,'2-Kosten per locatie'!$A$14:$C$21,3,FALSE)</f>
        <v>0</v>
      </c>
      <c r="N2198" s="259">
        <f>IF(L2198&gt;0,L2198*I2198/P2198,0)*VLOOKUP(B2198,'2-Kosten per locatie'!$A$14:$C$21,3,FALSE)</f>
        <v>0</v>
      </c>
      <c r="O2198" s="332">
        <f>IF(K2198="nio",0,IF(K2198&gt;0,VLOOKUP(G2198,'3-Productie normen'!A:L,VLOOKUP(K2198,'3-Productie normen'!$B$34:$C$41,2,FALSE),FALSE)))</f>
        <v>0</v>
      </c>
      <c r="P2198" s="332">
        <f t="shared" si="104"/>
        <v>0</v>
      </c>
      <c r="Q2198" s="333"/>
      <c r="S2198" s="334">
        <f t="shared" si="102"/>
        <v>0</v>
      </c>
    </row>
    <row r="2199" spans="1:19" ht="14.1" customHeight="1">
      <c r="A2199" s="74">
        <v>2199</v>
      </c>
      <c r="B2199" s="300" t="s">
        <v>38</v>
      </c>
      <c r="C2199" s="300" t="s">
        <v>2086</v>
      </c>
      <c r="D2199" s="86" t="s">
        <v>495</v>
      </c>
      <c r="E2199" s="256" t="s">
        <v>2333</v>
      </c>
      <c r="F2199" s="86" t="s">
        <v>2113</v>
      </c>
      <c r="G2199" s="86" t="s">
        <v>74</v>
      </c>
      <c r="H2199" s="70" t="s">
        <v>113</v>
      </c>
      <c r="I2199" s="249">
        <v>1.42</v>
      </c>
      <c r="J2199" s="331">
        <f t="shared" si="103"/>
        <v>0</v>
      </c>
      <c r="K2199" s="260" t="s">
        <v>120</v>
      </c>
      <c r="L2199" s="260"/>
      <c r="M2199" s="259">
        <f>IF(K2199="nio",0,IF(K2199&gt;0,K2199*I2199/O2199,0))*VLOOKUP(B2199,'2-Kosten per locatie'!$A$14:$C$21,3,FALSE)</f>
        <v>0</v>
      </c>
      <c r="N2199" s="259">
        <f>IF(L2199&gt;0,L2199*I2199/P2199,0)*VLOOKUP(B2199,'2-Kosten per locatie'!$A$14:$C$21,3,FALSE)</f>
        <v>0</v>
      </c>
      <c r="O2199" s="332">
        <f>IF(K2199="nio",0,IF(K2199&gt;0,VLOOKUP(G2199,'3-Productie normen'!A:L,VLOOKUP(K2199,'3-Productie normen'!$B$34:$C$41,2,FALSE),FALSE)))</f>
        <v>0</v>
      </c>
      <c r="P2199" s="332">
        <f t="shared" si="104"/>
        <v>0</v>
      </c>
      <c r="Q2199" s="333"/>
      <c r="S2199" s="334">
        <f t="shared" si="102"/>
        <v>0</v>
      </c>
    </row>
    <row r="2200" spans="1:19" ht="14.1" customHeight="1">
      <c r="A2200" s="74">
        <v>2200</v>
      </c>
      <c r="B2200" s="300" t="s">
        <v>38</v>
      </c>
      <c r="C2200" s="300" t="s">
        <v>2086</v>
      </c>
      <c r="D2200" s="86" t="s">
        <v>495</v>
      </c>
      <c r="E2200" s="256" t="s">
        <v>2334</v>
      </c>
      <c r="F2200" s="86" t="s">
        <v>135</v>
      </c>
      <c r="G2200" s="86" t="s">
        <v>70</v>
      </c>
      <c r="H2200" s="70" t="s">
        <v>113</v>
      </c>
      <c r="I2200" s="249">
        <v>14.94</v>
      </c>
      <c r="J2200" s="331">
        <f t="shared" si="103"/>
        <v>120</v>
      </c>
      <c r="K2200" s="260">
        <v>120</v>
      </c>
      <c r="L2200" s="260"/>
      <c r="M2200" s="259" t="e">
        <f>IF(K2200="nio",0,IF(K2200&gt;0,K2200*I2200/O2200,0))*VLOOKUP(B2200,'2-Kosten per locatie'!$A$14:$C$21,3,FALSE)</f>
        <v>#DIV/0!</v>
      </c>
      <c r="N2200" s="259">
        <f>IF(L2200&gt;0,L2200*I2200/P2200,0)*VLOOKUP(B2200,'2-Kosten per locatie'!$A$14:$C$21,3,FALSE)</f>
        <v>0</v>
      </c>
      <c r="O2200" s="332">
        <f>IF(K2200="nio",0,IF(K2200&gt;0,VLOOKUP(G2200,'3-Productie normen'!A:L,VLOOKUP(K2200,'3-Productie normen'!$B$34:$C$41,2,FALSE),FALSE)))</f>
        <v>0</v>
      </c>
      <c r="P2200" s="332">
        <f t="shared" si="104"/>
        <v>0</v>
      </c>
      <c r="Q2200" s="333"/>
      <c r="S2200" s="334">
        <f t="shared" si="102"/>
        <v>1792.8</v>
      </c>
    </row>
    <row r="2201" spans="1:19" ht="14.1" customHeight="1">
      <c r="A2201" s="74">
        <v>2201</v>
      </c>
      <c r="B2201" s="300" t="s">
        <v>38</v>
      </c>
      <c r="C2201" s="300" t="s">
        <v>2086</v>
      </c>
      <c r="D2201" s="86" t="s">
        <v>495</v>
      </c>
      <c r="E2201" s="256" t="s">
        <v>2335</v>
      </c>
      <c r="F2201" s="86" t="s">
        <v>135</v>
      </c>
      <c r="G2201" s="86" t="s">
        <v>70</v>
      </c>
      <c r="H2201" s="70" t="s">
        <v>113</v>
      </c>
      <c r="I2201" s="249">
        <v>14.03</v>
      </c>
      <c r="J2201" s="331">
        <f t="shared" si="103"/>
        <v>120</v>
      </c>
      <c r="K2201" s="260">
        <v>120</v>
      </c>
      <c r="L2201" s="260"/>
      <c r="M2201" s="259" t="e">
        <f>IF(K2201="nio",0,IF(K2201&gt;0,K2201*I2201/O2201,0))*VLOOKUP(B2201,'2-Kosten per locatie'!$A$14:$C$21,3,FALSE)</f>
        <v>#DIV/0!</v>
      </c>
      <c r="N2201" s="259">
        <f>IF(L2201&gt;0,L2201*I2201/P2201,0)*VLOOKUP(B2201,'2-Kosten per locatie'!$A$14:$C$21,3,FALSE)</f>
        <v>0</v>
      </c>
      <c r="O2201" s="332">
        <f>IF(K2201="nio",0,IF(K2201&gt;0,VLOOKUP(G2201,'3-Productie normen'!A:L,VLOOKUP(K2201,'3-Productie normen'!$B$34:$C$41,2,FALSE),FALSE)))</f>
        <v>0</v>
      </c>
      <c r="P2201" s="332">
        <f t="shared" si="104"/>
        <v>0</v>
      </c>
      <c r="Q2201" s="333"/>
      <c r="S2201" s="334">
        <f t="shared" si="102"/>
        <v>1683.6</v>
      </c>
    </row>
    <row r="2202" spans="1:19" ht="14.1" customHeight="1">
      <c r="A2202" s="74">
        <v>2202</v>
      </c>
      <c r="B2202" s="300" t="s">
        <v>38</v>
      </c>
      <c r="C2202" s="300" t="s">
        <v>2086</v>
      </c>
      <c r="D2202" s="86" t="s">
        <v>495</v>
      </c>
      <c r="E2202" s="256" t="s">
        <v>2336</v>
      </c>
      <c r="F2202" s="86" t="s">
        <v>135</v>
      </c>
      <c r="G2202" s="86" t="s">
        <v>70</v>
      </c>
      <c r="H2202" s="70" t="s">
        <v>113</v>
      </c>
      <c r="I2202" s="249">
        <v>14.54</v>
      </c>
      <c r="J2202" s="331">
        <f t="shared" si="103"/>
        <v>120</v>
      </c>
      <c r="K2202" s="260">
        <v>120</v>
      </c>
      <c r="L2202" s="260"/>
      <c r="M2202" s="259" t="e">
        <f>IF(K2202="nio",0,IF(K2202&gt;0,K2202*I2202/O2202,0))*VLOOKUP(B2202,'2-Kosten per locatie'!$A$14:$C$21,3,FALSE)</f>
        <v>#DIV/0!</v>
      </c>
      <c r="N2202" s="259">
        <f>IF(L2202&gt;0,L2202*I2202/P2202,0)*VLOOKUP(B2202,'2-Kosten per locatie'!$A$14:$C$21,3,FALSE)</f>
        <v>0</v>
      </c>
      <c r="O2202" s="332">
        <f>IF(K2202="nio",0,IF(K2202&gt;0,VLOOKUP(G2202,'3-Productie normen'!A:L,VLOOKUP(K2202,'3-Productie normen'!$B$34:$C$41,2,FALSE),FALSE)))</f>
        <v>0</v>
      </c>
      <c r="P2202" s="332">
        <f t="shared" si="104"/>
        <v>0</v>
      </c>
      <c r="Q2202" s="333"/>
      <c r="S2202" s="334">
        <f t="shared" si="102"/>
        <v>1744.8</v>
      </c>
    </row>
    <row r="2203" spans="1:19" ht="14.1" customHeight="1">
      <c r="A2203" s="74">
        <v>2203</v>
      </c>
      <c r="B2203" s="300" t="s">
        <v>38</v>
      </c>
      <c r="C2203" s="300" t="s">
        <v>2086</v>
      </c>
      <c r="D2203" s="86" t="s">
        <v>495</v>
      </c>
      <c r="E2203" s="256" t="s">
        <v>2337</v>
      </c>
      <c r="F2203" s="86" t="s">
        <v>185</v>
      </c>
      <c r="G2203" s="86" t="s">
        <v>74</v>
      </c>
      <c r="H2203" s="70" t="s">
        <v>113</v>
      </c>
      <c r="I2203" s="249">
        <v>14.29</v>
      </c>
      <c r="J2203" s="331">
        <f t="shared" si="103"/>
        <v>0</v>
      </c>
      <c r="K2203" s="260" t="s">
        <v>120</v>
      </c>
      <c r="L2203" s="260"/>
      <c r="M2203" s="259">
        <f>IF(K2203="nio",0,IF(K2203&gt;0,K2203*I2203/O2203,0))*VLOOKUP(B2203,'2-Kosten per locatie'!$A$14:$C$21,3,FALSE)</f>
        <v>0</v>
      </c>
      <c r="N2203" s="259">
        <f>IF(L2203&gt;0,L2203*I2203/P2203,0)*VLOOKUP(B2203,'2-Kosten per locatie'!$A$14:$C$21,3,FALSE)</f>
        <v>0</v>
      </c>
      <c r="O2203" s="332">
        <f>IF(K2203="nio",0,IF(K2203&gt;0,VLOOKUP(G2203,'3-Productie normen'!A:L,VLOOKUP(K2203,'3-Productie normen'!$B$34:$C$41,2,FALSE),FALSE)))</f>
        <v>0</v>
      </c>
      <c r="P2203" s="332">
        <f t="shared" si="104"/>
        <v>0</v>
      </c>
      <c r="Q2203" s="333"/>
      <c r="S2203" s="334">
        <f t="shared" si="102"/>
        <v>0</v>
      </c>
    </row>
    <row r="2204" spans="1:19" ht="14.1" customHeight="1">
      <c r="A2204" s="74">
        <v>2204</v>
      </c>
      <c r="B2204" s="300" t="s">
        <v>38</v>
      </c>
      <c r="C2204" s="300" t="s">
        <v>2086</v>
      </c>
      <c r="D2204" s="86" t="s">
        <v>495</v>
      </c>
      <c r="E2204" s="256" t="s">
        <v>2338</v>
      </c>
      <c r="F2204" s="86" t="s">
        <v>158</v>
      </c>
      <c r="G2204" s="86" t="s">
        <v>63</v>
      </c>
      <c r="H2204" s="70" t="s">
        <v>113</v>
      </c>
      <c r="I2204" s="249">
        <v>3.65</v>
      </c>
      <c r="J2204" s="331">
        <f t="shared" si="103"/>
        <v>200</v>
      </c>
      <c r="K2204" s="260">
        <v>200</v>
      </c>
      <c r="L2204" s="260"/>
      <c r="M2204" s="259" t="e">
        <f>IF(K2204="nio",0,IF(K2204&gt;0,K2204*I2204/O2204,0))*VLOOKUP(B2204,'2-Kosten per locatie'!$A$14:$C$21,3,FALSE)</f>
        <v>#DIV/0!</v>
      </c>
      <c r="N2204" s="259">
        <f>IF(L2204&gt;0,L2204*I2204/P2204,0)*VLOOKUP(B2204,'2-Kosten per locatie'!$A$14:$C$21,3,FALSE)</f>
        <v>0</v>
      </c>
      <c r="O2204" s="332">
        <f>IF(K2204="nio",0,IF(K2204&gt;0,VLOOKUP(G2204,'3-Productie normen'!A:L,VLOOKUP(K2204,'3-Productie normen'!$B$34:$C$41,2,FALSE),FALSE)))</f>
        <v>0</v>
      </c>
      <c r="P2204" s="332">
        <f t="shared" si="104"/>
        <v>0</v>
      </c>
      <c r="Q2204" s="333"/>
      <c r="S2204" s="334">
        <f t="shared" si="102"/>
        <v>730</v>
      </c>
    </row>
    <row r="2205" spans="1:19" ht="14.1" customHeight="1">
      <c r="A2205" s="74">
        <v>2205</v>
      </c>
      <c r="B2205" s="300" t="s">
        <v>38</v>
      </c>
      <c r="C2205" s="300" t="s">
        <v>2086</v>
      </c>
      <c r="D2205" s="86" t="s">
        <v>495</v>
      </c>
      <c r="E2205" s="256" t="s">
        <v>2339</v>
      </c>
      <c r="F2205" s="86" t="s">
        <v>194</v>
      </c>
      <c r="G2205" s="86" t="s">
        <v>65</v>
      </c>
      <c r="H2205" s="70" t="s">
        <v>113</v>
      </c>
      <c r="I2205" s="249">
        <v>54.44</v>
      </c>
      <c r="J2205" s="331">
        <f t="shared" si="103"/>
        <v>120</v>
      </c>
      <c r="K2205" s="260">
        <v>120</v>
      </c>
      <c r="L2205" s="260"/>
      <c r="M2205" s="259" t="e">
        <f>IF(K2205="nio",0,IF(K2205&gt;0,K2205*I2205/O2205,0))*VLOOKUP(B2205,'2-Kosten per locatie'!$A$14:$C$21,3,FALSE)</f>
        <v>#DIV/0!</v>
      </c>
      <c r="N2205" s="259">
        <f>IF(L2205&gt;0,L2205*I2205/P2205,0)*VLOOKUP(B2205,'2-Kosten per locatie'!$A$14:$C$21,3,FALSE)</f>
        <v>0</v>
      </c>
      <c r="O2205" s="332">
        <f>IF(K2205="nio",0,IF(K2205&gt;0,VLOOKUP(G2205,'3-Productie normen'!A:L,VLOOKUP(K2205,'3-Productie normen'!$B$34:$C$41,2,FALSE),FALSE)))</f>
        <v>0</v>
      </c>
      <c r="P2205" s="332">
        <f t="shared" si="104"/>
        <v>0</v>
      </c>
      <c r="Q2205" s="333"/>
      <c r="S2205" s="334">
        <f t="shared" si="102"/>
        <v>6532.7999999999993</v>
      </c>
    </row>
    <row r="2206" spans="1:19" ht="14.1" customHeight="1">
      <c r="A2206" s="74">
        <v>2206</v>
      </c>
      <c r="B2206" s="300" t="s">
        <v>38</v>
      </c>
      <c r="C2206" s="300" t="s">
        <v>2086</v>
      </c>
      <c r="D2206" s="86" t="s">
        <v>495</v>
      </c>
      <c r="E2206" s="256" t="s">
        <v>2340</v>
      </c>
      <c r="F2206" s="86" t="s">
        <v>194</v>
      </c>
      <c r="G2206" s="86" t="s">
        <v>65</v>
      </c>
      <c r="H2206" s="70" t="s">
        <v>113</v>
      </c>
      <c r="I2206" s="249">
        <v>54.47</v>
      </c>
      <c r="J2206" s="331">
        <f t="shared" si="103"/>
        <v>120</v>
      </c>
      <c r="K2206" s="260">
        <v>120</v>
      </c>
      <c r="L2206" s="260"/>
      <c r="M2206" s="259" t="e">
        <f>IF(K2206="nio",0,IF(K2206&gt;0,K2206*I2206/O2206,0))*VLOOKUP(B2206,'2-Kosten per locatie'!$A$14:$C$21,3,FALSE)</f>
        <v>#DIV/0!</v>
      </c>
      <c r="N2206" s="259">
        <f>IF(L2206&gt;0,L2206*I2206/P2206,0)*VLOOKUP(B2206,'2-Kosten per locatie'!$A$14:$C$21,3,FALSE)</f>
        <v>0</v>
      </c>
      <c r="O2206" s="332">
        <f>IF(K2206="nio",0,IF(K2206&gt;0,VLOOKUP(G2206,'3-Productie normen'!A:L,VLOOKUP(K2206,'3-Productie normen'!$B$34:$C$41,2,FALSE),FALSE)))</f>
        <v>0</v>
      </c>
      <c r="P2206" s="332">
        <f t="shared" si="104"/>
        <v>0</v>
      </c>
      <c r="Q2206" s="333"/>
      <c r="S2206" s="334">
        <f t="shared" si="102"/>
        <v>6536.4</v>
      </c>
    </row>
    <row r="2207" spans="1:19" ht="14.1" customHeight="1">
      <c r="A2207" s="74">
        <v>2207</v>
      </c>
      <c r="B2207" s="300" t="s">
        <v>38</v>
      </c>
      <c r="C2207" s="300" t="s">
        <v>2086</v>
      </c>
      <c r="D2207" s="86" t="s">
        <v>495</v>
      </c>
      <c r="E2207" s="256" t="s">
        <v>2341</v>
      </c>
      <c r="F2207" s="86" t="s">
        <v>194</v>
      </c>
      <c r="G2207" s="86" t="s">
        <v>65</v>
      </c>
      <c r="H2207" s="70" t="s">
        <v>113</v>
      </c>
      <c r="I2207" s="249">
        <v>54.47</v>
      </c>
      <c r="J2207" s="331">
        <f t="shared" si="103"/>
        <v>120</v>
      </c>
      <c r="K2207" s="260">
        <v>120</v>
      </c>
      <c r="L2207" s="260"/>
      <c r="M2207" s="259" t="e">
        <f>IF(K2207="nio",0,IF(K2207&gt;0,K2207*I2207/O2207,0))*VLOOKUP(B2207,'2-Kosten per locatie'!$A$14:$C$21,3,FALSE)</f>
        <v>#DIV/0!</v>
      </c>
      <c r="N2207" s="259">
        <f>IF(L2207&gt;0,L2207*I2207/P2207,0)*VLOOKUP(B2207,'2-Kosten per locatie'!$A$14:$C$21,3,FALSE)</f>
        <v>0</v>
      </c>
      <c r="O2207" s="332">
        <f>IF(K2207="nio",0,IF(K2207&gt;0,VLOOKUP(G2207,'3-Productie normen'!A:L,VLOOKUP(K2207,'3-Productie normen'!$B$34:$C$41,2,FALSE),FALSE)))</f>
        <v>0</v>
      </c>
      <c r="P2207" s="332">
        <f t="shared" si="104"/>
        <v>0</v>
      </c>
      <c r="Q2207" s="333"/>
      <c r="S2207" s="334">
        <f t="shared" si="102"/>
        <v>6536.4</v>
      </c>
    </row>
    <row r="2208" spans="1:19" ht="14.1" customHeight="1">
      <c r="A2208" s="74">
        <v>2208</v>
      </c>
      <c r="B2208" s="300" t="s">
        <v>38</v>
      </c>
      <c r="C2208" s="300" t="s">
        <v>2086</v>
      </c>
      <c r="D2208" s="86" t="s">
        <v>495</v>
      </c>
      <c r="E2208" s="256" t="s">
        <v>2342</v>
      </c>
      <c r="F2208" s="86" t="s">
        <v>194</v>
      </c>
      <c r="G2208" s="86" t="s">
        <v>65</v>
      </c>
      <c r="H2208" s="70" t="s">
        <v>113</v>
      </c>
      <c r="I2208" s="249">
        <v>54.36</v>
      </c>
      <c r="J2208" s="331">
        <f t="shared" si="103"/>
        <v>120</v>
      </c>
      <c r="K2208" s="260">
        <v>120</v>
      </c>
      <c r="L2208" s="260"/>
      <c r="M2208" s="259" t="e">
        <f>IF(K2208="nio",0,IF(K2208&gt;0,K2208*I2208/O2208,0))*VLOOKUP(B2208,'2-Kosten per locatie'!$A$14:$C$21,3,FALSE)</f>
        <v>#DIV/0!</v>
      </c>
      <c r="N2208" s="259">
        <f>IF(L2208&gt;0,L2208*I2208/P2208,0)*VLOOKUP(B2208,'2-Kosten per locatie'!$A$14:$C$21,3,FALSE)</f>
        <v>0</v>
      </c>
      <c r="O2208" s="332">
        <f>IF(K2208="nio",0,IF(K2208&gt;0,VLOOKUP(G2208,'3-Productie normen'!A:L,VLOOKUP(K2208,'3-Productie normen'!$B$34:$C$41,2,FALSE),FALSE)))</f>
        <v>0</v>
      </c>
      <c r="P2208" s="332">
        <f t="shared" si="104"/>
        <v>0</v>
      </c>
      <c r="Q2208" s="333"/>
      <c r="S2208" s="334">
        <f t="shared" si="102"/>
        <v>6523.2</v>
      </c>
    </row>
    <row r="2209" spans="1:19" ht="14.1" customHeight="1">
      <c r="A2209" s="74">
        <v>2209</v>
      </c>
      <c r="B2209" s="300" t="s">
        <v>38</v>
      </c>
      <c r="C2209" s="300" t="s">
        <v>2086</v>
      </c>
      <c r="D2209" s="86" t="s">
        <v>495</v>
      </c>
      <c r="E2209" s="256" t="s">
        <v>2343</v>
      </c>
      <c r="F2209" s="86" t="s">
        <v>279</v>
      </c>
      <c r="G2209" s="86" t="s">
        <v>64</v>
      </c>
      <c r="H2209" s="70" t="s">
        <v>113</v>
      </c>
      <c r="I2209" s="249">
        <v>40.270000000000003</v>
      </c>
      <c r="J2209" s="331">
        <f t="shared" si="103"/>
        <v>120</v>
      </c>
      <c r="K2209" s="260">
        <v>120</v>
      </c>
      <c r="L2209" s="260"/>
      <c r="M2209" s="259" t="e">
        <f>IF(K2209="nio",0,IF(K2209&gt;0,K2209*I2209/O2209,0))*VLOOKUP(B2209,'2-Kosten per locatie'!$A$14:$C$21,3,FALSE)</f>
        <v>#DIV/0!</v>
      </c>
      <c r="N2209" s="259">
        <f>IF(L2209&gt;0,L2209*I2209/P2209,0)*VLOOKUP(B2209,'2-Kosten per locatie'!$A$14:$C$21,3,FALSE)</f>
        <v>0</v>
      </c>
      <c r="O2209" s="332">
        <f>IF(K2209="nio",0,IF(K2209&gt;0,VLOOKUP(G2209,'3-Productie normen'!A:L,VLOOKUP(K2209,'3-Productie normen'!$B$34:$C$41,2,FALSE),FALSE)))</f>
        <v>0</v>
      </c>
      <c r="P2209" s="332">
        <f t="shared" si="104"/>
        <v>0</v>
      </c>
      <c r="Q2209" s="333"/>
      <c r="S2209" s="334">
        <f t="shared" si="102"/>
        <v>4832.4000000000005</v>
      </c>
    </row>
    <row r="2210" spans="1:19" ht="14.1" customHeight="1">
      <c r="A2210" s="74">
        <v>2210</v>
      </c>
      <c r="B2210" s="300" t="s">
        <v>38</v>
      </c>
      <c r="C2210" s="300" t="s">
        <v>2086</v>
      </c>
      <c r="D2210" s="86" t="s">
        <v>495</v>
      </c>
      <c r="E2210" s="256" t="s">
        <v>2344</v>
      </c>
      <c r="F2210" s="86" t="s">
        <v>279</v>
      </c>
      <c r="G2210" s="86" t="s">
        <v>64</v>
      </c>
      <c r="H2210" s="70" t="s">
        <v>113</v>
      </c>
      <c r="I2210" s="249">
        <v>40.68</v>
      </c>
      <c r="J2210" s="331">
        <f t="shared" si="103"/>
        <v>120</v>
      </c>
      <c r="K2210" s="260">
        <v>120</v>
      </c>
      <c r="L2210" s="260"/>
      <c r="M2210" s="259" t="e">
        <f>IF(K2210="nio",0,IF(K2210&gt;0,K2210*I2210/O2210,0))*VLOOKUP(B2210,'2-Kosten per locatie'!$A$14:$C$21,3,FALSE)</f>
        <v>#DIV/0!</v>
      </c>
      <c r="N2210" s="259">
        <f>IF(L2210&gt;0,L2210*I2210/P2210,0)*VLOOKUP(B2210,'2-Kosten per locatie'!$A$14:$C$21,3,FALSE)</f>
        <v>0</v>
      </c>
      <c r="O2210" s="332">
        <f>IF(K2210="nio",0,IF(K2210&gt;0,VLOOKUP(G2210,'3-Productie normen'!A:L,VLOOKUP(K2210,'3-Productie normen'!$B$34:$C$41,2,FALSE),FALSE)))</f>
        <v>0</v>
      </c>
      <c r="P2210" s="332">
        <f t="shared" si="104"/>
        <v>0</v>
      </c>
      <c r="Q2210" s="333"/>
      <c r="S2210" s="334">
        <f t="shared" si="102"/>
        <v>4881.6000000000004</v>
      </c>
    </row>
    <row r="2211" spans="1:19" ht="14.1" customHeight="1">
      <c r="A2211" s="74">
        <v>2211</v>
      </c>
      <c r="B2211" s="300" t="s">
        <v>38</v>
      </c>
      <c r="C2211" s="300" t="s">
        <v>2086</v>
      </c>
      <c r="D2211" s="86" t="s">
        <v>495</v>
      </c>
      <c r="E2211" s="256" t="s">
        <v>2345</v>
      </c>
      <c r="F2211" s="86" t="s">
        <v>279</v>
      </c>
      <c r="G2211" s="86" t="s">
        <v>64</v>
      </c>
      <c r="H2211" s="70" t="s">
        <v>113</v>
      </c>
      <c r="I2211" s="249">
        <v>40.61</v>
      </c>
      <c r="J2211" s="331">
        <f t="shared" si="103"/>
        <v>120</v>
      </c>
      <c r="K2211" s="260">
        <v>120</v>
      </c>
      <c r="L2211" s="260"/>
      <c r="M2211" s="259" t="e">
        <f>IF(K2211="nio",0,IF(K2211&gt;0,K2211*I2211/O2211,0))*VLOOKUP(B2211,'2-Kosten per locatie'!$A$14:$C$21,3,FALSE)</f>
        <v>#DIV/0!</v>
      </c>
      <c r="N2211" s="259">
        <f>IF(L2211&gt;0,L2211*I2211/P2211,0)*VLOOKUP(B2211,'2-Kosten per locatie'!$A$14:$C$21,3,FALSE)</f>
        <v>0</v>
      </c>
      <c r="O2211" s="332">
        <f>IF(K2211="nio",0,IF(K2211&gt;0,VLOOKUP(G2211,'3-Productie normen'!A:L,VLOOKUP(K2211,'3-Productie normen'!$B$34:$C$41,2,FALSE),FALSE)))</f>
        <v>0</v>
      </c>
      <c r="P2211" s="332">
        <f t="shared" si="104"/>
        <v>0</v>
      </c>
      <c r="Q2211" s="333"/>
      <c r="S2211" s="334">
        <f t="shared" si="102"/>
        <v>4873.2</v>
      </c>
    </row>
    <row r="2212" spans="1:19" ht="14.1" customHeight="1">
      <c r="A2212" s="74">
        <v>2212</v>
      </c>
      <c r="B2212" s="300" t="s">
        <v>38</v>
      </c>
      <c r="C2212" s="300" t="s">
        <v>2086</v>
      </c>
      <c r="D2212" s="86" t="s">
        <v>495</v>
      </c>
      <c r="E2212" s="256" t="s">
        <v>2346</v>
      </c>
      <c r="F2212" s="86" t="s">
        <v>126</v>
      </c>
      <c r="G2212" s="86" t="s">
        <v>69</v>
      </c>
      <c r="H2212" s="70" t="s">
        <v>113</v>
      </c>
      <c r="I2212" s="249">
        <v>21.75</v>
      </c>
      <c r="J2212" s="331">
        <f t="shared" si="103"/>
        <v>200</v>
      </c>
      <c r="K2212" s="260">
        <v>200</v>
      </c>
      <c r="L2212" s="260"/>
      <c r="M2212" s="259" t="e">
        <f>IF(K2212="nio",0,IF(K2212&gt;0,K2212*I2212/O2212,0))*VLOOKUP(B2212,'2-Kosten per locatie'!$A$14:$C$21,3,FALSE)</f>
        <v>#DIV/0!</v>
      </c>
      <c r="N2212" s="259">
        <f>IF(L2212&gt;0,L2212*I2212/P2212,0)*VLOOKUP(B2212,'2-Kosten per locatie'!$A$14:$C$21,3,FALSE)</f>
        <v>0</v>
      </c>
      <c r="O2212" s="332">
        <f>IF(K2212="nio",0,IF(K2212&gt;0,VLOOKUP(G2212,'3-Productie normen'!A:L,VLOOKUP(K2212,'3-Productie normen'!$B$34:$C$41,2,FALSE),FALSE)))</f>
        <v>0</v>
      </c>
      <c r="P2212" s="332">
        <f t="shared" si="104"/>
        <v>0</v>
      </c>
      <c r="Q2212" s="333"/>
      <c r="S2212" s="334">
        <f t="shared" si="102"/>
        <v>4350</v>
      </c>
    </row>
    <row r="2213" spans="1:19" ht="14.1" customHeight="1">
      <c r="A2213" s="74">
        <v>2213</v>
      </c>
      <c r="B2213" s="300" t="s">
        <v>38</v>
      </c>
      <c r="C2213" s="300" t="s">
        <v>2086</v>
      </c>
      <c r="D2213" s="86" t="s">
        <v>495</v>
      </c>
      <c r="E2213" s="256" t="s">
        <v>2347</v>
      </c>
      <c r="F2213" s="86" t="s">
        <v>267</v>
      </c>
      <c r="G2213" s="86" t="s">
        <v>76</v>
      </c>
      <c r="H2213" s="70" t="s">
        <v>113</v>
      </c>
      <c r="I2213" s="249">
        <v>3.2</v>
      </c>
      <c r="J2213" s="331">
        <f t="shared" si="103"/>
        <v>0</v>
      </c>
      <c r="K2213" s="260" t="s">
        <v>120</v>
      </c>
      <c r="L2213" s="260"/>
      <c r="M2213" s="259">
        <f>IF(K2213="nio",0,IF(K2213&gt;0,K2213*I2213/O2213,0))*VLOOKUP(B2213,'2-Kosten per locatie'!$A$14:$C$21,3,FALSE)</f>
        <v>0</v>
      </c>
      <c r="N2213" s="259">
        <f>IF(L2213&gt;0,L2213*I2213/P2213,0)*VLOOKUP(B2213,'2-Kosten per locatie'!$A$14:$C$21,3,FALSE)</f>
        <v>0</v>
      </c>
      <c r="O2213" s="332">
        <f>IF(K2213="nio",0,IF(K2213&gt;0,VLOOKUP(G2213,'3-Productie normen'!A:L,VLOOKUP(K2213,'3-Productie normen'!$B$34:$C$41,2,FALSE),FALSE)))</f>
        <v>0</v>
      </c>
      <c r="P2213" s="332">
        <f t="shared" si="104"/>
        <v>0</v>
      </c>
      <c r="Q2213" s="333"/>
      <c r="S2213" s="334">
        <f t="shared" si="102"/>
        <v>0</v>
      </c>
    </row>
    <row r="2214" spans="1:19" ht="14.1" customHeight="1">
      <c r="A2214" s="74">
        <v>2214</v>
      </c>
      <c r="B2214" s="300" t="s">
        <v>38</v>
      </c>
      <c r="C2214" s="300" t="s">
        <v>2086</v>
      </c>
      <c r="D2214" s="86" t="s">
        <v>495</v>
      </c>
      <c r="E2214" s="256" t="s">
        <v>2348</v>
      </c>
      <c r="F2214" s="86" t="s">
        <v>139</v>
      </c>
      <c r="G2214" s="86" t="s">
        <v>58</v>
      </c>
      <c r="H2214" s="70" t="s">
        <v>113</v>
      </c>
      <c r="I2214" s="249">
        <v>28.14</v>
      </c>
      <c r="J2214" s="331">
        <f t="shared" si="103"/>
        <v>200</v>
      </c>
      <c r="K2214" s="260">
        <v>200</v>
      </c>
      <c r="L2214" s="260"/>
      <c r="M2214" s="259" t="e">
        <f>IF(K2214="nio",0,IF(K2214&gt;0,K2214*I2214/O2214,0))*VLOOKUP(B2214,'2-Kosten per locatie'!$A$14:$C$21,3,FALSE)</f>
        <v>#DIV/0!</v>
      </c>
      <c r="N2214" s="259">
        <f>IF(L2214&gt;0,L2214*I2214/P2214,0)*VLOOKUP(B2214,'2-Kosten per locatie'!$A$14:$C$21,3,FALSE)</f>
        <v>0</v>
      </c>
      <c r="O2214" s="332">
        <f>IF(K2214="nio",0,IF(K2214&gt;0,VLOOKUP(G2214,'3-Productie normen'!A:L,VLOOKUP(K2214,'3-Productie normen'!$B$34:$C$41,2,FALSE),FALSE)))</f>
        <v>0</v>
      </c>
      <c r="P2214" s="332">
        <f t="shared" si="104"/>
        <v>0</v>
      </c>
      <c r="Q2214" s="333"/>
      <c r="S2214" s="334">
        <f t="shared" ref="S2214:S2247" si="105">J2214*I2214</f>
        <v>5628</v>
      </c>
    </row>
    <row r="2215" spans="1:19" ht="14.1" customHeight="1">
      <c r="A2215" s="74">
        <v>2215</v>
      </c>
      <c r="B2215" s="300" t="s">
        <v>38</v>
      </c>
      <c r="C2215" s="300" t="s">
        <v>2086</v>
      </c>
      <c r="D2215" s="86" t="s">
        <v>495</v>
      </c>
      <c r="E2215" s="256" t="s">
        <v>2349</v>
      </c>
      <c r="F2215" s="86" t="s">
        <v>472</v>
      </c>
      <c r="G2215" s="86" t="s">
        <v>59</v>
      </c>
      <c r="H2215" s="70" t="s">
        <v>113</v>
      </c>
      <c r="I2215" s="249">
        <v>45.43</v>
      </c>
      <c r="J2215" s="331">
        <f t="shared" si="103"/>
        <v>200</v>
      </c>
      <c r="K2215" s="260">
        <v>200</v>
      </c>
      <c r="L2215" s="260"/>
      <c r="M2215" s="259" t="e">
        <f>IF(K2215="nio",0,IF(K2215&gt;0,K2215*I2215/O2215,0))*VLOOKUP(B2215,'2-Kosten per locatie'!$A$14:$C$21,3,FALSE)</f>
        <v>#DIV/0!</v>
      </c>
      <c r="N2215" s="259">
        <f>IF(L2215&gt;0,L2215*I2215/P2215,0)*VLOOKUP(B2215,'2-Kosten per locatie'!$A$14:$C$21,3,FALSE)</f>
        <v>0</v>
      </c>
      <c r="O2215" s="332">
        <f>IF(K2215="nio",0,IF(K2215&gt;0,VLOOKUP(G2215,'3-Productie normen'!A:L,VLOOKUP(K2215,'3-Productie normen'!$B$34:$C$41,2,FALSE),FALSE)))</f>
        <v>0</v>
      </c>
      <c r="P2215" s="332">
        <f t="shared" si="104"/>
        <v>0</v>
      </c>
      <c r="Q2215" s="333"/>
      <c r="S2215" s="334">
        <f t="shared" si="105"/>
        <v>9086</v>
      </c>
    </row>
    <row r="2216" spans="1:19" ht="14.1" customHeight="1">
      <c r="A2216" s="74">
        <v>2216</v>
      </c>
      <c r="B2216" s="300" t="s">
        <v>38</v>
      </c>
      <c r="C2216" s="300" t="s">
        <v>2086</v>
      </c>
      <c r="D2216" s="86" t="s">
        <v>495</v>
      </c>
      <c r="E2216" s="256" t="s">
        <v>2350</v>
      </c>
      <c r="F2216" s="86" t="s">
        <v>158</v>
      </c>
      <c r="G2216" s="86" t="s">
        <v>63</v>
      </c>
      <c r="H2216" s="70" t="s">
        <v>113</v>
      </c>
      <c r="I2216" s="249">
        <v>4.2300000000000004</v>
      </c>
      <c r="J2216" s="331">
        <f t="shared" si="103"/>
        <v>200</v>
      </c>
      <c r="K2216" s="260">
        <v>200</v>
      </c>
      <c r="L2216" s="260"/>
      <c r="M2216" s="259" t="e">
        <f>IF(K2216="nio",0,IF(K2216&gt;0,K2216*I2216/O2216,0))*VLOOKUP(B2216,'2-Kosten per locatie'!$A$14:$C$21,3,FALSE)</f>
        <v>#DIV/0!</v>
      </c>
      <c r="N2216" s="259">
        <f>IF(L2216&gt;0,L2216*I2216/P2216,0)*VLOOKUP(B2216,'2-Kosten per locatie'!$A$14:$C$21,3,FALSE)</f>
        <v>0</v>
      </c>
      <c r="O2216" s="332">
        <f>IF(K2216="nio",0,IF(K2216&gt;0,VLOOKUP(G2216,'3-Productie normen'!A:L,VLOOKUP(K2216,'3-Productie normen'!$B$34:$C$41,2,FALSE),FALSE)))</f>
        <v>0</v>
      </c>
      <c r="P2216" s="332">
        <f t="shared" si="104"/>
        <v>0</v>
      </c>
      <c r="Q2216" s="333"/>
      <c r="S2216" s="334">
        <f t="shared" si="105"/>
        <v>846.00000000000011</v>
      </c>
    </row>
    <row r="2217" spans="1:19" ht="14.1" customHeight="1">
      <c r="A2217" s="74">
        <v>2217</v>
      </c>
      <c r="B2217" s="300" t="s">
        <v>38</v>
      </c>
      <c r="C2217" s="300" t="s">
        <v>2086</v>
      </c>
      <c r="D2217" s="86" t="s">
        <v>495</v>
      </c>
      <c r="E2217" s="256" t="s">
        <v>2351</v>
      </c>
      <c r="F2217" s="86" t="s">
        <v>147</v>
      </c>
      <c r="G2217" s="86" t="s">
        <v>61</v>
      </c>
      <c r="H2217" s="86" t="s">
        <v>145</v>
      </c>
      <c r="I2217" s="249">
        <v>6.83</v>
      </c>
      <c r="J2217" s="331">
        <f t="shared" si="103"/>
        <v>400</v>
      </c>
      <c r="K2217" s="260">
        <v>200</v>
      </c>
      <c r="L2217" s="260">
        <v>200</v>
      </c>
      <c r="M2217" s="259" t="e">
        <f>IF(K2217="nio",0,IF(K2217&gt;0,K2217*I2217/O2217,0))*VLOOKUP(B2217,'2-Kosten per locatie'!$A$14:$C$21,3,FALSE)</f>
        <v>#DIV/0!</v>
      </c>
      <c r="N2217" s="259" t="e">
        <f>IF(L2217&gt;0,L2217*I2217/P2217,0)*VLOOKUP(B2217,'2-Kosten per locatie'!$A$14:$C$21,3,FALSE)</f>
        <v>#DIV/0!</v>
      </c>
      <c r="O2217" s="332">
        <f>IF(K2217="nio",0,IF(K2217&gt;0,VLOOKUP(G2217,'3-Productie normen'!A:L,VLOOKUP(K2217,'3-Productie normen'!$B$34:$C$41,2,FALSE),FALSE)))</f>
        <v>0</v>
      </c>
      <c r="P2217" s="332">
        <f t="shared" si="104"/>
        <v>0</v>
      </c>
      <c r="Q2217" s="333"/>
      <c r="S2217" s="334">
        <f t="shared" si="105"/>
        <v>2732</v>
      </c>
    </row>
    <row r="2218" spans="1:19" ht="14.1" customHeight="1">
      <c r="A2218" s="74">
        <v>2218</v>
      </c>
      <c r="B2218" s="300" t="s">
        <v>38</v>
      </c>
      <c r="C2218" s="300" t="s">
        <v>2086</v>
      </c>
      <c r="D2218" s="86" t="s">
        <v>495</v>
      </c>
      <c r="E2218" s="256" t="s">
        <v>2352</v>
      </c>
      <c r="F2218" s="86" t="s">
        <v>466</v>
      </c>
      <c r="G2218" s="86" t="s">
        <v>61</v>
      </c>
      <c r="H2218" s="86" t="s">
        <v>145</v>
      </c>
      <c r="I2218" s="249">
        <v>9.2899999999999991</v>
      </c>
      <c r="J2218" s="331">
        <f t="shared" si="103"/>
        <v>400</v>
      </c>
      <c r="K2218" s="260">
        <v>200</v>
      </c>
      <c r="L2218" s="260">
        <v>200</v>
      </c>
      <c r="M2218" s="259" t="e">
        <f>IF(K2218="nio",0,IF(K2218&gt;0,K2218*I2218/O2218,0))*VLOOKUP(B2218,'2-Kosten per locatie'!$A$14:$C$21,3,FALSE)</f>
        <v>#DIV/0!</v>
      </c>
      <c r="N2218" s="259" t="e">
        <f>IF(L2218&gt;0,L2218*I2218/P2218,0)*VLOOKUP(B2218,'2-Kosten per locatie'!$A$14:$C$21,3,FALSE)</f>
        <v>#DIV/0!</v>
      </c>
      <c r="O2218" s="332">
        <f>IF(K2218="nio",0,IF(K2218&gt;0,VLOOKUP(G2218,'3-Productie normen'!A:L,VLOOKUP(K2218,'3-Productie normen'!$B$34:$C$41,2,FALSE),FALSE)))</f>
        <v>0</v>
      </c>
      <c r="P2218" s="332">
        <f t="shared" si="104"/>
        <v>0</v>
      </c>
      <c r="Q2218" s="333"/>
      <c r="S2218" s="334">
        <f t="shared" si="105"/>
        <v>3715.9999999999995</v>
      </c>
    </row>
    <row r="2219" spans="1:19" ht="14.1" customHeight="1">
      <c r="A2219" s="74">
        <v>2219</v>
      </c>
      <c r="B2219" s="300" t="s">
        <v>38</v>
      </c>
      <c r="C2219" s="300" t="s">
        <v>2086</v>
      </c>
      <c r="D2219" s="86" t="s">
        <v>495</v>
      </c>
      <c r="E2219" s="256" t="s">
        <v>2353</v>
      </c>
      <c r="F2219" s="86" t="s">
        <v>194</v>
      </c>
      <c r="G2219" s="86" t="s">
        <v>65</v>
      </c>
      <c r="H2219" s="70" t="s">
        <v>113</v>
      </c>
      <c r="I2219" s="249">
        <v>57.97</v>
      </c>
      <c r="J2219" s="331">
        <f t="shared" si="103"/>
        <v>120</v>
      </c>
      <c r="K2219" s="260">
        <v>120</v>
      </c>
      <c r="L2219" s="260"/>
      <c r="M2219" s="259" t="e">
        <f>IF(K2219="nio",0,IF(K2219&gt;0,K2219*I2219/O2219,0))*VLOOKUP(B2219,'2-Kosten per locatie'!$A$14:$C$21,3,FALSE)</f>
        <v>#DIV/0!</v>
      </c>
      <c r="N2219" s="259">
        <f>IF(L2219&gt;0,L2219*I2219/P2219,0)*VLOOKUP(B2219,'2-Kosten per locatie'!$A$14:$C$21,3,FALSE)</f>
        <v>0</v>
      </c>
      <c r="O2219" s="332">
        <f>IF(K2219="nio",0,IF(K2219&gt;0,VLOOKUP(G2219,'3-Productie normen'!A:L,VLOOKUP(K2219,'3-Productie normen'!$B$34:$C$41,2,FALSE),FALSE)))</f>
        <v>0</v>
      </c>
      <c r="P2219" s="332">
        <f t="shared" si="104"/>
        <v>0</v>
      </c>
      <c r="Q2219" s="333"/>
      <c r="S2219" s="334">
        <f t="shared" si="105"/>
        <v>6956.4</v>
      </c>
    </row>
    <row r="2220" spans="1:19" ht="14.1" customHeight="1">
      <c r="A2220" s="74">
        <v>2220</v>
      </c>
      <c r="B2220" s="300" t="s">
        <v>38</v>
      </c>
      <c r="C2220" s="300" t="s">
        <v>2086</v>
      </c>
      <c r="D2220" s="86" t="s">
        <v>495</v>
      </c>
      <c r="E2220" s="256" t="s">
        <v>2354</v>
      </c>
      <c r="F2220" s="86" t="s">
        <v>194</v>
      </c>
      <c r="G2220" s="86" t="s">
        <v>65</v>
      </c>
      <c r="H2220" s="70" t="s">
        <v>113</v>
      </c>
      <c r="I2220" s="249">
        <v>57.97</v>
      </c>
      <c r="J2220" s="331">
        <f t="shared" si="103"/>
        <v>120</v>
      </c>
      <c r="K2220" s="260">
        <v>120</v>
      </c>
      <c r="L2220" s="260"/>
      <c r="M2220" s="259" t="e">
        <f>IF(K2220="nio",0,IF(K2220&gt;0,K2220*I2220/O2220,0))*VLOOKUP(B2220,'2-Kosten per locatie'!$A$14:$C$21,3,FALSE)</f>
        <v>#DIV/0!</v>
      </c>
      <c r="N2220" s="259">
        <f>IF(L2220&gt;0,L2220*I2220/P2220,0)*VLOOKUP(B2220,'2-Kosten per locatie'!$A$14:$C$21,3,FALSE)</f>
        <v>0</v>
      </c>
      <c r="O2220" s="332">
        <f>IF(K2220="nio",0,IF(K2220&gt;0,VLOOKUP(G2220,'3-Productie normen'!A:L,VLOOKUP(K2220,'3-Productie normen'!$B$34:$C$41,2,FALSE),FALSE)))</f>
        <v>0</v>
      </c>
      <c r="P2220" s="332">
        <f t="shared" si="104"/>
        <v>0</v>
      </c>
      <c r="Q2220" s="333"/>
      <c r="S2220" s="334">
        <f t="shared" si="105"/>
        <v>6956.4</v>
      </c>
    </row>
    <row r="2221" spans="1:19" ht="14.1" customHeight="1">
      <c r="A2221" s="74">
        <v>2221</v>
      </c>
      <c r="B2221" s="300" t="s">
        <v>38</v>
      </c>
      <c r="C2221" s="300" t="s">
        <v>2086</v>
      </c>
      <c r="D2221" s="86" t="s">
        <v>495</v>
      </c>
      <c r="E2221" s="256" t="s">
        <v>2355</v>
      </c>
      <c r="F2221" s="86" t="s">
        <v>194</v>
      </c>
      <c r="G2221" s="86" t="s">
        <v>65</v>
      </c>
      <c r="H2221" s="70" t="s">
        <v>113</v>
      </c>
      <c r="I2221" s="249">
        <v>57.97</v>
      </c>
      <c r="J2221" s="331">
        <f t="shared" si="103"/>
        <v>120</v>
      </c>
      <c r="K2221" s="260">
        <v>120</v>
      </c>
      <c r="L2221" s="260"/>
      <c r="M2221" s="259" t="e">
        <f>IF(K2221="nio",0,IF(K2221&gt;0,K2221*I2221/O2221,0))*VLOOKUP(B2221,'2-Kosten per locatie'!$A$14:$C$21,3,FALSE)</f>
        <v>#DIV/0!</v>
      </c>
      <c r="N2221" s="259">
        <f>IF(L2221&gt;0,L2221*I2221/P2221,0)*VLOOKUP(B2221,'2-Kosten per locatie'!$A$14:$C$21,3,FALSE)</f>
        <v>0</v>
      </c>
      <c r="O2221" s="332">
        <f>IF(K2221="nio",0,IF(K2221&gt;0,VLOOKUP(G2221,'3-Productie normen'!A:L,VLOOKUP(K2221,'3-Productie normen'!$B$34:$C$41,2,FALSE),FALSE)))</f>
        <v>0</v>
      </c>
      <c r="P2221" s="332">
        <f t="shared" si="104"/>
        <v>0</v>
      </c>
      <c r="Q2221" s="333"/>
      <c r="S2221" s="334">
        <f t="shared" si="105"/>
        <v>6956.4</v>
      </c>
    </row>
    <row r="2222" spans="1:19" ht="14.1" customHeight="1">
      <c r="A2222" s="74">
        <v>2222</v>
      </c>
      <c r="B2222" s="300" t="s">
        <v>38</v>
      </c>
      <c r="C2222" s="300" t="s">
        <v>2086</v>
      </c>
      <c r="D2222" s="86" t="s">
        <v>495</v>
      </c>
      <c r="E2222" s="256" t="s">
        <v>2356</v>
      </c>
      <c r="F2222" s="86" t="s">
        <v>194</v>
      </c>
      <c r="G2222" s="86" t="s">
        <v>65</v>
      </c>
      <c r="H2222" s="70" t="s">
        <v>113</v>
      </c>
      <c r="I2222" s="249">
        <v>57.97</v>
      </c>
      <c r="J2222" s="331">
        <f t="shared" si="103"/>
        <v>120</v>
      </c>
      <c r="K2222" s="260">
        <v>120</v>
      </c>
      <c r="L2222" s="260"/>
      <c r="M2222" s="259" t="e">
        <f>IF(K2222="nio",0,IF(K2222&gt;0,K2222*I2222/O2222,0))*VLOOKUP(B2222,'2-Kosten per locatie'!$A$14:$C$21,3,FALSE)</f>
        <v>#DIV/0!</v>
      </c>
      <c r="N2222" s="259">
        <f>IF(L2222&gt;0,L2222*I2222/P2222,0)*VLOOKUP(B2222,'2-Kosten per locatie'!$A$14:$C$21,3,FALSE)</f>
        <v>0</v>
      </c>
      <c r="O2222" s="332">
        <f>IF(K2222="nio",0,IF(K2222&gt;0,VLOOKUP(G2222,'3-Productie normen'!A:L,VLOOKUP(K2222,'3-Productie normen'!$B$34:$C$41,2,FALSE),FALSE)))</f>
        <v>0</v>
      </c>
      <c r="P2222" s="332">
        <f t="shared" si="104"/>
        <v>0</v>
      </c>
      <c r="Q2222" s="333"/>
      <c r="S2222" s="334">
        <f t="shared" si="105"/>
        <v>6956.4</v>
      </c>
    </row>
    <row r="2223" spans="1:19" ht="14.1" customHeight="1">
      <c r="A2223" s="74">
        <v>2223</v>
      </c>
      <c r="B2223" s="300" t="s">
        <v>38</v>
      </c>
      <c r="C2223" s="300" t="s">
        <v>2086</v>
      </c>
      <c r="D2223" s="86" t="s">
        <v>495</v>
      </c>
      <c r="E2223" s="256" t="s">
        <v>2357</v>
      </c>
      <c r="F2223" s="86" t="s">
        <v>279</v>
      </c>
      <c r="G2223" s="86" t="s">
        <v>64</v>
      </c>
      <c r="H2223" s="70" t="s">
        <v>113</v>
      </c>
      <c r="I2223" s="249">
        <v>86.48</v>
      </c>
      <c r="J2223" s="331">
        <f t="shared" si="103"/>
        <v>120</v>
      </c>
      <c r="K2223" s="260">
        <v>120</v>
      </c>
      <c r="L2223" s="260"/>
      <c r="M2223" s="259" t="e">
        <f>IF(K2223="nio",0,IF(K2223&gt;0,K2223*I2223/O2223,0))*VLOOKUP(B2223,'2-Kosten per locatie'!$A$14:$C$21,3,FALSE)</f>
        <v>#DIV/0!</v>
      </c>
      <c r="N2223" s="259">
        <f>IF(L2223&gt;0,L2223*I2223/P2223,0)*VLOOKUP(B2223,'2-Kosten per locatie'!$A$14:$C$21,3,FALSE)</f>
        <v>0</v>
      </c>
      <c r="O2223" s="332">
        <f>IF(K2223="nio",0,IF(K2223&gt;0,VLOOKUP(G2223,'3-Productie normen'!A:L,VLOOKUP(K2223,'3-Productie normen'!$B$34:$C$41,2,FALSE),FALSE)))</f>
        <v>0</v>
      </c>
      <c r="P2223" s="332">
        <f t="shared" si="104"/>
        <v>0</v>
      </c>
      <c r="Q2223" s="333"/>
      <c r="S2223" s="334">
        <f t="shared" si="105"/>
        <v>10377.6</v>
      </c>
    </row>
    <row r="2224" spans="1:19" ht="14.1" customHeight="1">
      <c r="A2224" s="74">
        <v>2224</v>
      </c>
      <c r="B2224" s="300" t="s">
        <v>38</v>
      </c>
      <c r="C2224" s="300" t="s">
        <v>2086</v>
      </c>
      <c r="D2224" s="86" t="s">
        <v>495</v>
      </c>
      <c r="E2224" s="256" t="s">
        <v>2358</v>
      </c>
      <c r="F2224" s="86" t="s">
        <v>185</v>
      </c>
      <c r="G2224" s="86" t="s">
        <v>74</v>
      </c>
      <c r="H2224" s="70" t="s">
        <v>113</v>
      </c>
      <c r="I2224" s="249">
        <v>20.62</v>
      </c>
      <c r="J2224" s="331">
        <f t="shared" si="103"/>
        <v>0</v>
      </c>
      <c r="K2224" s="260" t="s">
        <v>120</v>
      </c>
      <c r="L2224" s="260"/>
      <c r="M2224" s="259">
        <f>IF(K2224="nio",0,IF(K2224&gt;0,K2224*I2224/O2224,0))*VLOOKUP(B2224,'2-Kosten per locatie'!$A$14:$C$21,3,FALSE)</f>
        <v>0</v>
      </c>
      <c r="N2224" s="259">
        <f>IF(L2224&gt;0,L2224*I2224/P2224,0)*VLOOKUP(B2224,'2-Kosten per locatie'!$A$14:$C$21,3,FALSE)</f>
        <v>0</v>
      </c>
      <c r="O2224" s="332">
        <f>IF(K2224="nio",0,IF(K2224&gt;0,VLOOKUP(G2224,'3-Productie normen'!A:L,VLOOKUP(K2224,'3-Productie normen'!$B$34:$C$41,2,FALSE),FALSE)))</f>
        <v>0</v>
      </c>
      <c r="P2224" s="332">
        <f t="shared" si="104"/>
        <v>0</v>
      </c>
      <c r="Q2224" s="333"/>
      <c r="S2224" s="334">
        <f t="shared" si="105"/>
        <v>0</v>
      </c>
    </row>
    <row r="2225" spans="1:19" ht="14.1" customHeight="1">
      <c r="A2225" s="74">
        <v>2225</v>
      </c>
      <c r="B2225" s="300" t="s">
        <v>38</v>
      </c>
      <c r="C2225" s="300" t="s">
        <v>2086</v>
      </c>
      <c r="D2225" s="86" t="s">
        <v>495</v>
      </c>
      <c r="E2225" s="256" t="s">
        <v>2359</v>
      </c>
      <c r="F2225" s="86" t="s">
        <v>491</v>
      </c>
      <c r="G2225" s="86" t="s">
        <v>61</v>
      </c>
      <c r="H2225" s="86" t="s">
        <v>145</v>
      </c>
      <c r="I2225" s="249">
        <v>5.68</v>
      </c>
      <c r="J2225" s="331">
        <f t="shared" si="103"/>
        <v>400</v>
      </c>
      <c r="K2225" s="260">
        <v>200</v>
      </c>
      <c r="L2225" s="260">
        <v>200</v>
      </c>
      <c r="M2225" s="259" t="e">
        <f>IF(K2225="nio",0,IF(K2225&gt;0,K2225*I2225/O2225,0))*VLOOKUP(B2225,'2-Kosten per locatie'!$A$14:$C$21,3,FALSE)</f>
        <v>#DIV/0!</v>
      </c>
      <c r="N2225" s="259" t="e">
        <f>IF(L2225&gt;0,L2225*I2225/P2225,0)*VLOOKUP(B2225,'2-Kosten per locatie'!$A$14:$C$21,3,FALSE)</f>
        <v>#DIV/0!</v>
      </c>
      <c r="O2225" s="332">
        <f>IF(K2225="nio",0,IF(K2225&gt;0,VLOOKUP(G2225,'3-Productie normen'!A:L,VLOOKUP(K2225,'3-Productie normen'!$B$34:$C$41,2,FALSE),FALSE)))</f>
        <v>0</v>
      </c>
      <c r="P2225" s="332">
        <f t="shared" si="104"/>
        <v>0</v>
      </c>
      <c r="Q2225" s="333"/>
      <c r="S2225" s="334">
        <f t="shared" si="105"/>
        <v>2272</v>
      </c>
    </row>
    <row r="2226" spans="1:19" ht="14.1" customHeight="1">
      <c r="A2226" s="74">
        <v>2226</v>
      </c>
      <c r="B2226" s="300" t="s">
        <v>38</v>
      </c>
      <c r="C2226" s="300" t="s">
        <v>2086</v>
      </c>
      <c r="D2226" s="86" t="s">
        <v>495</v>
      </c>
      <c r="E2226" s="256" t="s">
        <v>2360</v>
      </c>
      <c r="F2226" s="86" t="s">
        <v>126</v>
      </c>
      <c r="G2226" s="86" t="s">
        <v>69</v>
      </c>
      <c r="H2226" s="70" t="s">
        <v>113</v>
      </c>
      <c r="I2226" s="249">
        <v>111.44</v>
      </c>
      <c r="J2226" s="331">
        <f t="shared" si="103"/>
        <v>200</v>
      </c>
      <c r="K2226" s="260">
        <v>200</v>
      </c>
      <c r="L2226" s="260"/>
      <c r="M2226" s="259" t="e">
        <f>IF(K2226="nio",0,IF(K2226&gt;0,K2226*I2226/O2226,0))*VLOOKUP(B2226,'2-Kosten per locatie'!$A$14:$C$21,3,FALSE)</f>
        <v>#DIV/0!</v>
      </c>
      <c r="N2226" s="259">
        <f>IF(L2226&gt;0,L2226*I2226/P2226,0)*VLOOKUP(B2226,'2-Kosten per locatie'!$A$14:$C$21,3,FALSE)</f>
        <v>0</v>
      </c>
      <c r="O2226" s="332">
        <f>IF(K2226="nio",0,IF(K2226&gt;0,VLOOKUP(G2226,'3-Productie normen'!A:L,VLOOKUP(K2226,'3-Productie normen'!$B$34:$C$41,2,FALSE),FALSE)))</f>
        <v>0</v>
      </c>
      <c r="P2226" s="332">
        <f t="shared" si="104"/>
        <v>0</v>
      </c>
      <c r="Q2226" s="333"/>
      <c r="S2226" s="334">
        <f t="shared" si="105"/>
        <v>22288</v>
      </c>
    </row>
    <row r="2227" spans="1:19" ht="14.1" customHeight="1">
      <c r="A2227" s="74">
        <v>2227</v>
      </c>
      <c r="B2227" s="300" t="s">
        <v>38</v>
      </c>
      <c r="C2227" s="300" t="s">
        <v>2086</v>
      </c>
      <c r="D2227" s="86" t="s">
        <v>495</v>
      </c>
      <c r="E2227" s="256" t="s">
        <v>2361</v>
      </c>
      <c r="F2227" s="86" t="s">
        <v>2113</v>
      </c>
      <c r="G2227" s="86" t="s">
        <v>74</v>
      </c>
      <c r="H2227" s="70" t="s">
        <v>113</v>
      </c>
      <c r="I2227" s="249">
        <v>1.98</v>
      </c>
      <c r="J2227" s="331">
        <f t="shared" si="103"/>
        <v>0</v>
      </c>
      <c r="K2227" s="260" t="s">
        <v>120</v>
      </c>
      <c r="L2227" s="260"/>
      <c r="M2227" s="259">
        <f>IF(K2227="nio",0,IF(K2227&gt;0,K2227*I2227/O2227,0))*VLOOKUP(B2227,'2-Kosten per locatie'!$A$14:$C$21,3,FALSE)</f>
        <v>0</v>
      </c>
      <c r="N2227" s="259">
        <f>IF(L2227&gt;0,L2227*I2227/P2227,0)*VLOOKUP(B2227,'2-Kosten per locatie'!$A$14:$C$21,3,FALSE)</f>
        <v>0</v>
      </c>
      <c r="O2227" s="332">
        <f>IF(K2227="nio",0,IF(K2227&gt;0,VLOOKUP(G2227,'3-Productie normen'!A:L,VLOOKUP(K2227,'3-Productie normen'!$B$34:$C$41,2,FALSE),FALSE)))</f>
        <v>0</v>
      </c>
      <c r="P2227" s="332">
        <f t="shared" si="104"/>
        <v>0</v>
      </c>
      <c r="Q2227" s="333"/>
      <c r="S2227" s="334">
        <f t="shared" si="105"/>
        <v>0</v>
      </c>
    </row>
    <row r="2228" spans="1:19" ht="14.1" customHeight="1">
      <c r="A2228" s="74">
        <v>2228</v>
      </c>
      <c r="B2228" s="300" t="s">
        <v>38</v>
      </c>
      <c r="C2228" s="300" t="s">
        <v>2086</v>
      </c>
      <c r="D2228" s="86" t="s">
        <v>495</v>
      </c>
      <c r="E2228" s="256" t="s">
        <v>2362</v>
      </c>
      <c r="F2228" s="86" t="s">
        <v>112</v>
      </c>
      <c r="G2228" s="86" t="s">
        <v>58</v>
      </c>
      <c r="H2228" s="70" t="s">
        <v>113</v>
      </c>
      <c r="I2228" s="249">
        <v>15.58</v>
      </c>
      <c r="J2228" s="331">
        <f t="shared" si="103"/>
        <v>200</v>
      </c>
      <c r="K2228" s="260">
        <v>200</v>
      </c>
      <c r="L2228" s="260"/>
      <c r="M2228" s="259" t="e">
        <f>IF(K2228="nio",0,IF(K2228&gt;0,K2228*I2228/O2228,0))*VLOOKUP(B2228,'2-Kosten per locatie'!$A$14:$C$21,3,FALSE)</f>
        <v>#DIV/0!</v>
      </c>
      <c r="N2228" s="259">
        <f>IF(L2228&gt;0,L2228*I2228/P2228,0)*VLOOKUP(B2228,'2-Kosten per locatie'!$A$14:$C$21,3,FALSE)</f>
        <v>0</v>
      </c>
      <c r="O2228" s="332">
        <f>IF(K2228="nio",0,IF(K2228&gt;0,VLOOKUP(G2228,'3-Productie normen'!A:L,VLOOKUP(K2228,'3-Productie normen'!$B$34:$C$41,2,FALSE),FALSE)))</f>
        <v>0</v>
      </c>
      <c r="P2228" s="332">
        <f t="shared" si="104"/>
        <v>0</v>
      </c>
      <c r="Q2228" s="333"/>
      <c r="S2228" s="334">
        <f t="shared" si="105"/>
        <v>3116</v>
      </c>
    </row>
    <row r="2229" spans="1:19" ht="14.1" customHeight="1">
      <c r="A2229" s="74">
        <v>2229</v>
      </c>
      <c r="B2229" s="300" t="s">
        <v>38</v>
      </c>
      <c r="C2229" s="300" t="s">
        <v>2086</v>
      </c>
      <c r="D2229" s="86" t="s">
        <v>495</v>
      </c>
      <c r="E2229" s="256" t="s">
        <v>2363</v>
      </c>
      <c r="F2229" s="86" t="s">
        <v>472</v>
      </c>
      <c r="G2229" s="86" t="s">
        <v>59</v>
      </c>
      <c r="H2229" s="70" t="s">
        <v>113</v>
      </c>
      <c r="I2229" s="249">
        <v>41.52</v>
      </c>
      <c r="J2229" s="331">
        <f t="shared" si="103"/>
        <v>200</v>
      </c>
      <c r="K2229" s="260">
        <v>200</v>
      </c>
      <c r="L2229" s="260"/>
      <c r="M2229" s="259" t="e">
        <f>IF(K2229="nio",0,IF(K2229&gt;0,K2229*I2229/O2229,0))*VLOOKUP(B2229,'2-Kosten per locatie'!$A$14:$C$21,3,FALSE)</f>
        <v>#DIV/0!</v>
      </c>
      <c r="N2229" s="259">
        <f>IF(L2229&gt;0,L2229*I2229/P2229,0)*VLOOKUP(B2229,'2-Kosten per locatie'!$A$14:$C$21,3,FALSE)</f>
        <v>0</v>
      </c>
      <c r="O2229" s="332">
        <f>IF(K2229="nio",0,IF(K2229&gt;0,VLOOKUP(G2229,'3-Productie normen'!A:L,VLOOKUP(K2229,'3-Productie normen'!$B$34:$C$41,2,FALSE),FALSE)))</f>
        <v>0</v>
      </c>
      <c r="P2229" s="332">
        <f t="shared" si="104"/>
        <v>0</v>
      </c>
      <c r="Q2229" s="333"/>
      <c r="S2229" s="334">
        <f t="shared" si="105"/>
        <v>8304</v>
      </c>
    </row>
    <row r="2230" spans="1:19" ht="14.1" customHeight="1">
      <c r="A2230" s="74">
        <v>2230</v>
      </c>
      <c r="B2230" s="300" t="s">
        <v>38</v>
      </c>
      <c r="C2230" s="300" t="s">
        <v>2086</v>
      </c>
      <c r="D2230" s="86" t="s">
        <v>495</v>
      </c>
      <c r="E2230" s="256" t="s">
        <v>2364</v>
      </c>
      <c r="F2230" s="86" t="s">
        <v>2131</v>
      </c>
      <c r="G2230" s="86" t="s">
        <v>67</v>
      </c>
      <c r="H2230" s="70" t="s">
        <v>113</v>
      </c>
      <c r="I2230" s="249">
        <v>49.62</v>
      </c>
      <c r="J2230" s="331">
        <f t="shared" si="103"/>
        <v>120</v>
      </c>
      <c r="K2230" s="260">
        <v>120</v>
      </c>
      <c r="L2230" s="260"/>
      <c r="M2230" s="259" t="e">
        <f>IF(K2230="nio",0,IF(K2230&gt;0,K2230*I2230/O2230,0))*VLOOKUP(B2230,'2-Kosten per locatie'!$A$14:$C$21,3,FALSE)</f>
        <v>#DIV/0!</v>
      </c>
      <c r="N2230" s="259">
        <f>IF(L2230&gt;0,L2230*I2230/P2230,0)*VLOOKUP(B2230,'2-Kosten per locatie'!$A$14:$C$21,3,FALSE)</f>
        <v>0</v>
      </c>
      <c r="O2230" s="332">
        <f>IF(K2230="nio",0,IF(K2230&gt;0,VLOOKUP(G2230,'3-Productie normen'!A:L,VLOOKUP(K2230,'3-Productie normen'!$B$34:$C$41,2,FALSE),FALSE)))</f>
        <v>0</v>
      </c>
      <c r="P2230" s="332">
        <f t="shared" si="104"/>
        <v>0</v>
      </c>
      <c r="Q2230" s="333"/>
      <c r="S2230" s="334">
        <f t="shared" si="105"/>
        <v>5954.4</v>
      </c>
    </row>
    <row r="2231" spans="1:19" ht="14.1" customHeight="1">
      <c r="A2231" s="74">
        <v>2231</v>
      </c>
      <c r="B2231" s="300" t="s">
        <v>38</v>
      </c>
      <c r="C2231" s="300" t="s">
        <v>2086</v>
      </c>
      <c r="D2231" s="86" t="s">
        <v>1310</v>
      </c>
      <c r="E2231" s="256" t="s">
        <v>2365</v>
      </c>
      <c r="F2231" s="86" t="s">
        <v>133</v>
      </c>
      <c r="G2231" s="86" t="s">
        <v>76</v>
      </c>
      <c r="H2231" s="70" t="s">
        <v>113</v>
      </c>
      <c r="I2231" s="249">
        <v>22.1</v>
      </c>
      <c r="J2231" s="331">
        <f t="shared" si="103"/>
        <v>0</v>
      </c>
      <c r="K2231" s="260" t="s">
        <v>120</v>
      </c>
      <c r="L2231" s="260"/>
      <c r="M2231" s="259">
        <f>IF(K2231="nio",0,IF(K2231&gt;0,K2231*I2231/O2231,0))*VLOOKUP(B2231,'2-Kosten per locatie'!$A$14:$C$21,3,FALSE)</f>
        <v>0</v>
      </c>
      <c r="N2231" s="259">
        <f>IF(L2231&gt;0,L2231*I2231/P2231,0)*VLOOKUP(B2231,'2-Kosten per locatie'!$A$14:$C$21,3,FALSE)</f>
        <v>0</v>
      </c>
      <c r="O2231" s="332">
        <f>IF(K2231="nio",0,IF(K2231&gt;0,VLOOKUP(G2231,'3-Productie normen'!A:L,VLOOKUP(K2231,'3-Productie normen'!$B$34:$C$41,2,FALSE),FALSE)))</f>
        <v>0</v>
      </c>
      <c r="P2231" s="332">
        <f t="shared" si="104"/>
        <v>0</v>
      </c>
      <c r="Q2231" s="333"/>
      <c r="S2231" s="334">
        <f t="shared" si="105"/>
        <v>0</v>
      </c>
    </row>
    <row r="2232" spans="1:19" ht="14.1" customHeight="1">
      <c r="A2232" s="74">
        <v>2232</v>
      </c>
      <c r="B2232" s="300" t="s">
        <v>38</v>
      </c>
      <c r="C2232" s="300" t="s">
        <v>2086</v>
      </c>
      <c r="D2232" s="86" t="s">
        <v>495</v>
      </c>
      <c r="E2232" s="256" t="s">
        <v>2366</v>
      </c>
      <c r="F2232" s="86" t="s">
        <v>262</v>
      </c>
      <c r="G2232" s="86" t="s">
        <v>75</v>
      </c>
      <c r="H2232" s="86" t="s">
        <v>263</v>
      </c>
      <c r="I2232" s="249">
        <v>11.03</v>
      </c>
      <c r="J2232" s="331">
        <f t="shared" si="103"/>
        <v>0</v>
      </c>
      <c r="K2232" s="260" t="s">
        <v>120</v>
      </c>
      <c r="L2232" s="260"/>
      <c r="M2232" s="259">
        <f>IF(K2232="nio",0,IF(K2232&gt;0,K2232*I2232/O2232,0))*VLOOKUP(B2232,'2-Kosten per locatie'!$A$14:$C$21,3,FALSE)</f>
        <v>0</v>
      </c>
      <c r="N2232" s="259">
        <f>IF(L2232&gt;0,L2232*I2232/P2232,0)*VLOOKUP(B2232,'2-Kosten per locatie'!$A$14:$C$21,3,FALSE)</f>
        <v>0</v>
      </c>
      <c r="O2232" s="332">
        <f>IF(K2232="nio",0,IF(K2232&gt;0,VLOOKUP(G2232,'3-Productie normen'!A:L,VLOOKUP(K2232,'3-Productie normen'!$B$34:$C$41,2,FALSE),FALSE)))</f>
        <v>0</v>
      </c>
      <c r="P2232" s="332">
        <f t="shared" si="104"/>
        <v>0</v>
      </c>
      <c r="Q2232" s="333"/>
      <c r="S2232" s="334">
        <f t="shared" si="105"/>
        <v>0</v>
      </c>
    </row>
    <row r="2233" spans="1:19" ht="14.1" customHeight="1">
      <c r="A2233" s="74">
        <v>2233</v>
      </c>
      <c r="B2233" s="300" t="s">
        <v>38</v>
      </c>
      <c r="C2233" s="300" t="s">
        <v>2086</v>
      </c>
      <c r="D2233" s="86" t="s">
        <v>495</v>
      </c>
      <c r="E2233" s="256" t="s">
        <v>2367</v>
      </c>
      <c r="F2233" s="86" t="s">
        <v>262</v>
      </c>
      <c r="G2233" s="86" t="s">
        <v>75</v>
      </c>
      <c r="H2233" s="86" t="s">
        <v>263</v>
      </c>
      <c r="I2233" s="249">
        <v>93.58</v>
      </c>
      <c r="J2233" s="331">
        <f t="shared" si="103"/>
        <v>0</v>
      </c>
      <c r="K2233" s="260" t="s">
        <v>120</v>
      </c>
      <c r="L2233" s="260"/>
      <c r="M2233" s="259">
        <f>IF(K2233="nio",0,IF(K2233&gt;0,K2233*I2233/O2233,0))*VLOOKUP(B2233,'2-Kosten per locatie'!$A$14:$C$21,3,FALSE)</f>
        <v>0</v>
      </c>
      <c r="N2233" s="259">
        <f>IF(L2233&gt;0,L2233*I2233/P2233,0)*VLOOKUP(B2233,'2-Kosten per locatie'!$A$14:$C$21,3,FALSE)</f>
        <v>0</v>
      </c>
      <c r="O2233" s="332">
        <f>IF(K2233="nio",0,IF(K2233&gt;0,VLOOKUP(G2233,'3-Productie normen'!A:L,VLOOKUP(K2233,'3-Productie normen'!$B$34:$C$41,2,FALSE),FALSE)))</f>
        <v>0</v>
      </c>
      <c r="P2233" s="332">
        <f t="shared" si="104"/>
        <v>0</v>
      </c>
      <c r="Q2233" s="333"/>
      <c r="S2233" s="334">
        <f t="shared" si="105"/>
        <v>0</v>
      </c>
    </row>
    <row r="2234" spans="1:19" ht="14.1" customHeight="1">
      <c r="A2234" s="74">
        <v>2234</v>
      </c>
      <c r="B2234" s="300" t="s">
        <v>38</v>
      </c>
      <c r="C2234" s="300" t="s">
        <v>2086</v>
      </c>
      <c r="D2234" s="86" t="s">
        <v>495</v>
      </c>
      <c r="E2234" s="256" t="s">
        <v>2368</v>
      </c>
      <c r="F2234" s="86" t="s">
        <v>262</v>
      </c>
      <c r="G2234" s="86" t="s">
        <v>75</v>
      </c>
      <c r="H2234" s="86" t="s">
        <v>263</v>
      </c>
      <c r="I2234" s="249">
        <v>34.35</v>
      </c>
      <c r="J2234" s="331">
        <f t="shared" si="103"/>
        <v>0</v>
      </c>
      <c r="K2234" s="260" t="s">
        <v>120</v>
      </c>
      <c r="L2234" s="260"/>
      <c r="M2234" s="259">
        <f>IF(K2234="nio",0,IF(K2234&gt;0,K2234*I2234/O2234,0))*VLOOKUP(B2234,'2-Kosten per locatie'!$A$14:$C$21,3,FALSE)</f>
        <v>0</v>
      </c>
      <c r="N2234" s="259">
        <f>IF(L2234&gt;0,L2234*I2234/P2234,0)*VLOOKUP(B2234,'2-Kosten per locatie'!$A$14:$C$21,3,FALSE)</f>
        <v>0</v>
      </c>
      <c r="O2234" s="332">
        <f>IF(K2234="nio",0,IF(K2234&gt;0,VLOOKUP(G2234,'3-Productie normen'!A:L,VLOOKUP(K2234,'3-Productie normen'!$B$34:$C$41,2,FALSE),FALSE)))</f>
        <v>0</v>
      </c>
      <c r="P2234" s="332">
        <f t="shared" si="104"/>
        <v>0</v>
      </c>
      <c r="Q2234" s="333"/>
      <c r="S2234" s="334">
        <f t="shared" si="105"/>
        <v>0</v>
      </c>
    </row>
    <row r="2235" spans="1:19" ht="14.1" customHeight="1">
      <c r="A2235" s="74">
        <v>2235</v>
      </c>
      <c r="B2235" s="300" t="s">
        <v>38</v>
      </c>
      <c r="C2235" s="300" t="s">
        <v>2086</v>
      </c>
      <c r="D2235" s="86" t="s">
        <v>495</v>
      </c>
      <c r="E2235" s="256" t="s">
        <v>2369</v>
      </c>
      <c r="F2235" s="86" t="s">
        <v>262</v>
      </c>
      <c r="G2235" s="86" t="s">
        <v>75</v>
      </c>
      <c r="H2235" s="86" t="s">
        <v>263</v>
      </c>
      <c r="I2235" s="249">
        <v>11.11</v>
      </c>
      <c r="J2235" s="331">
        <f t="shared" si="103"/>
        <v>0</v>
      </c>
      <c r="K2235" s="260" t="s">
        <v>120</v>
      </c>
      <c r="L2235" s="260"/>
      <c r="M2235" s="259">
        <f>IF(K2235="nio",0,IF(K2235&gt;0,K2235*I2235/O2235,0))*VLOOKUP(B2235,'2-Kosten per locatie'!$A$14:$C$21,3,FALSE)</f>
        <v>0</v>
      </c>
      <c r="N2235" s="259">
        <f>IF(L2235&gt;0,L2235*I2235/P2235,0)*VLOOKUP(B2235,'2-Kosten per locatie'!$A$14:$C$21,3,FALSE)</f>
        <v>0</v>
      </c>
      <c r="O2235" s="332">
        <f>IF(K2235="nio",0,IF(K2235&gt;0,VLOOKUP(G2235,'3-Productie normen'!A:L,VLOOKUP(K2235,'3-Productie normen'!$B$34:$C$41,2,FALSE),FALSE)))</f>
        <v>0</v>
      </c>
      <c r="P2235" s="332">
        <f t="shared" si="104"/>
        <v>0</v>
      </c>
      <c r="Q2235" s="333"/>
      <c r="S2235" s="334">
        <f t="shared" si="105"/>
        <v>0</v>
      </c>
    </row>
    <row r="2236" spans="1:19" ht="14.1" customHeight="1">
      <c r="A2236" s="74">
        <v>2236</v>
      </c>
      <c r="B2236" s="300" t="s">
        <v>38</v>
      </c>
      <c r="C2236" s="300" t="s">
        <v>2086</v>
      </c>
      <c r="D2236" s="86" t="s">
        <v>495</v>
      </c>
      <c r="E2236" s="256" t="s">
        <v>2370</v>
      </c>
      <c r="F2236" s="86" t="s">
        <v>262</v>
      </c>
      <c r="G2236" s="86" t="s">
        <v>75</v>
      </c>
      <c r="H2236" s="86" t="s">
        <v>263</v>
      </c>
      <c r="I2236" s="249">
        <v>11.14</v>
      </c>
      <c r="J2236" s="331">
        <f t="shared" si="103"/>
        <v>0</v>
      </c>
      <c r="K2236" s="260" t="s">
        <v>120</v>
      </c>
      <c r="L2236" s="260"/>
      <c r="M2236" s="259">
        <f>IF(K2236="nio",0,IF(K2236&gt;0,K2236*I2236/O2236,0))*VLOOKUP(B2236,'2-Kosten per locatie'!$A$14:$C$21,3,FALSE)</f>
        <v>0</v>
      </c>
      <c r="N2236" s="259">
        <f>IF(L2236&gt;0,L2236*I2236/P2236,0)*VLOOKUP(B2236,'2-Kosten per locatie'!$A$14:$C$21,3,FALSE)</f>
        <v>0</v>
      </c>
      <c r="O2236" s="332">
        <f>IF(K2236="nio",0,IF(K2236&gt;0,VLOOKUP(G2236,'3-Productie normen'!A:L,VLOOKUP(K2236,'3-Productie normen'!$B$34:$C$41,2,FALSE),FALSE)))</f>
        <v>0</v>
      </c>
      <c r="P2236" s="332">
        <f t="shared" si="104"/>
        <v>0</v>
      </c>
      <c r="Q2236" s="333"/>
      <c r="S2236" s="334">
        <f t="shared" si="105"/>
        <v>0</v>
      </c>
    </row>
    <row r="2237" spans="1:19" ht="14.1" customHeight="1">
      <c r="A2237" s="74">
        <v>2237</v>
      </c>
      <c r="B2237" s="300" t="s">
        <v>38</v>
      </c>
      <c r="C2237" s="300" t="s">
        <v>2086</v>
      </c>
      <c r="D2237" s="86" t="s">
        <v>495</v>
      </c>
      <c r="E2237" s="256" t="s">
        <v>2371</v>
      </c>
      <c r="F2237" s="86" t="s">
        <v>262</v>
      </c>
      <c r="G2237" s="86" t="s">
        <v>75</v>
      </c>
      <c r="H2237" s="86" t="s">
        <v>263</v>
      </c>
      <c r="I2237" s="249">
        <v>93.58</v>
      </c>
      <c r="J2237" s="331">
        <f t="shared" si="103"/>
        <v>0</v>
      </c>
      <c r="K2237" s="260" t="s">
        <v>120</v>
      </c>
      <c r="L2237" s="260"/>
      <c r="M2237" s="259">
        <f>IF(K2237="nio",0,IF(K2237&gt;0,K2237*I2237/O2237,0))*VLOOKUP(B2237,'2-Kosten per locatie'!$A$14:$C$21,3,FALSE)</f>
        <v>0</v>
      </c>
      <c r="N2237" s="259">
        <f>IF(L2237&gt;0,L2237*I2237/P2237,0)*VLOOKUP(B2237,'2-Kosten per locatie'!$A$14:$C$21,3,FALSE)</f>
        <v>0</v>
      </c>
      <c r="O2237" s="332">
        <f>IF(K2237="nio",0,IF(K2237&gt;0,VLOOKUP(G2237,'3-Productie normen'!A:L,VLOOKUP(K2237,'3-Productie normen'!$B$34:$C$41,2,FALSE),FALSE)))</f>
        <v>0</v>
      </c>
      <c r="P2237" s="332">
        <f t="shared" si="104"/>
        <v>0</v>
      </c>
      <c r="Q2237" s="333"/>
      <c r="S2237" s="334">
        <f t="shared" si="105"/>
        <v>0</v>
      </c>
    </row>
    <row r="2238" spans="1:19" ht="14.1" customHeight="1">
      <c r="A2238" s="74">
        <v>2238</v>
      </c>
      <c r="B2238" s="300" t="s">
        <v>38</v>
      </c>
      <c r="C2238" s="300" t="s">
        <v>2086</v>
      </c>
      <c r="D2238" s="86" t="s">
        <v>495</v>
      </c>
      <c r="E2238" s="256" t="s">
        <v>2372</v>
      </c>
      <c r="F2238" s="86" t="s">
        <v>262</v>
      </c>
      <c r="G2238" s="86" t="s">
        <v>75</v>
      </c>
      <c r="H2238" s="86" t="s">
        <v>263</v>
      </c>
      <c r="I2238" s="249">
        <v>64.63</v>
      </c>
      <c r="J2238" s="331">
        <f t="shared" si="103"/>
        <v>0</v>
      </c>
      <c r="K2238" s="260" t="s">
        <v>120</v>
      </c>
      <c r="L2238" s="260"/>
      <c r="M2238" s="259">
        <f>IF(K2238="nio",0,IF(K2238&gt;0,K2238*I2238/O2238,0))*VLOOKUP(B2238,'2-Kosten per locatie'!$A$14:$C$21,3,FALSE)</f>
        <v>0</v>
      </c>
      <c r="N2238" s="259">
        <f>IF(L2238&gt;0,L2238*I2238/P2238,0)*VLOOKUP(B2238,'2-Kosten per locatie'!$A$14:$C$21,3,FALSE)</f>
        <v>0</v>
      </c>
      <c r="O2238" s="332">
        <f>IF(K2238="nio",0,IF(K2238&gt;0,VLOOKUP(G2238,'3-Productie normen'!A:L,VLOOKUP(K2238,'3-Productie normen'!$B$34:$C$41,2,FALSE),FALSE)))</f>
        <v>0</v>
      </c>
      <c r="P2238" s="332">
        <f t="shared" si="104"/>
        <v>0</v>
      </c>
      <c r="Q2238" s="333"/>
      <c r="S2238" s="334">
        <f t="shared" si="105"/>
        <v>0</v>
      </c>
    </row>
    <row r="2239" spans="1:19" ht="14.1" customHeight="1">
      <c r="A2239" s="74">
        <v>2239</v>
      </c>
      <c r="B2239" s="300" t="s">
        <v>38</v>
      </c>
      <c r="C2239" s="300" t="s">
        <v>2086</v>
      </c>
      <c r="D2239" s="86" t="s">
        <v>495</v>
      </c>
      <c r="E2239" s="256" t="s">
        <v>2373</v>
      </c>
      <c r="F2239" s="86" t="s">
        <v>262</v>
      </c>
      <c r="G2239" s="86" t="s">
        <v>75</v>
      </c>
      <c r="H2239" s="86" t="s">
        <v>263</v>
      </c>
      <c r="I2239" s="249">
        <v>141.13</v>
      </c>
      <c r="J2239" s="331">
        <f t="shared" si="103"/>
        <v>0</v>
      </c>
      <c r="K2239" s="260" t="s">
        <v>120</v>
      </c>
      <c r="L2239" s="260"/>
      <c r="M2239" s="259">
        <f>IF(K2239="nio",0,IF(K2239&gt;0,K2239*I2239/O2239,0))*VLOOKUP(B2239,'2-Kosten per locatie'!$A$14:$C$21,3,FALSE)</f>
        <v>0</v>
      </c>
      <c r="N2239" s="259">
        <f>IF(L2239&gt;0,L2239*I2239/P2239,0)*VLOOKUP(B2239,'2-Kosten per locatie'!$A$14:$C$21,3,FALSE)</f>
        <v>0</v>
      </c>
      <c r="O2239" s="332">
        <f>IF(K2239="nio",0,IF(K2239&gt;0,VLOOKUP(G2239,'3-Productie normen'!A:L,VLOOKUP(K2239,'3-Productie normen'!$B$34:$C$41,2,FALSE),FALSE)))</f>
        <v>0</v>
      </c>
      <c r="P2239" s="332">
        <f t="shared" si="104"/>
        <v>0</v>
      </c>
      <c r="Q2239" s="333"/>
      <c r="S2239" s="334">
        <f t="shared" si="105"/>
        <v>0</v>
      </c>
    </row>
    <row r="2240" spans="1:19" ht="14.1" customHeight="1">
      <c r="A2240" s="74">
        <v>2240</v>
      </c>
      <c r="B2240" s="300" t="s">
        <v>38</v>
      </c>
      <c r="C2240" s="300" t="s">
        <v>2086</v>
      </c>
      <c r="D2240" s="86" t="s">
        <v>495</v>
      </c>
      <c r="E2240" s="256" t="s">
        <v>2374</v>
      </c>
      <c r="F2240" s="86" t="s">
        <v>262</v>
      </c>
      <c r="G2240" s="86" t="s">
        <v>75</v>
      </c>
      <c r="H2240" s="86" t="s">
        <v>263</v>
      </c>
      <c r="I2240" s="249">
        <v>11.03</v>
      </c>
      <c r="J2240" s="331">
        <f t="shared" si="103"/>
        <v>0</v>
      </c>
      <c r="K2240" s="260" t="s">
        <v>120</v>
      </c>
      <c r="L2240" s="260"/>
      <c r="M2240" s="259">
        <f>IF(K2240="nio",0,IF(K2240&gt;0,K2240*I2240/O2240,0))*VLOOKUP(B2240,'2-Kosten per locatie'!$A$14:$C$21,3,FALSE)</f>
        <v>0</v>
      </c>
      <c r="N2240" s="259">
        <f>IF(L2240&gt;0,L2240*I2240/P2240,0)*VLOOKUP(B2240,'2-Kosten per locatie'!$A$14:$C$21,3,FALSE)</f>
        <v>0</v>
      </c>
      <c r="O2240" s="332">
        <f>IF(K2240="nio",0,IF(K2240&gt;0,VLOOKUP(G2240,'3-Productie normen'!A:L,VLOOKUP(K2240,'3-Productie normen'!$B$34:$C$41,2,FALSE),FALSE)))</f>
        <v>0</v>
      </c>
      <c r="P2240" s="332">
        <f t="shared" si="104"/>
        <v>0</v>
      </c>
      <c r="Q2240" s="333"/>
      <c r="S2240" s="334">
        <f t="shared" si="105"/>
        <v>0</v>
      </c>
    </row>
    <row r="2241" spans="1:19" ht="14.1" customHeight="1">
      <c r="A2241" s="74">
        <v>2241</v>
      </c>
      <c r="B2241" s="300" t="s">
        <v>38</v>
      </c>
      <c r="C2241" s="300" t="s">
        <v>2086</v>
      </c>
      <c r="D2241" s="86" t="s">
        <v>495</v>
      </c>
      <c r="E2241" s="256" t="s">
        <v>2375</v>
      </c>
      <c r="F2241" s="86" t="s">
        <v>262</v>
      </c>
      <c r="G2241" s="86" t="s">
        <v>75</v>
      </c>
      <c r="H2241" s="86" t="s">
        <v>263</v>
      </c>
      <c r="I2241" s="249">
        <v>93.28</v>
      </c>
      <c r="J2241" s="331">
        <f t="shared" si="103"/>
        <v>0</v>
      </c>
      <c r="K2241" s="260" t="s">
        <v>120</v>
      </c>
      <c r="L2241" s="260"/>
      <c r="M2241" s="259">
        <f>IF(K2241="nio",0,IF(K2241&gt;0,K2241*I2241/O2241,0))*VLOOKUP(B2241,'2-Kosten per locatie'!$A$14:$C$21,3,FALSE)</f>
        <v>0</v>
      </c>
      <c r="N2241" s="259">
        <f>IF(L2241&gt;0,L2241*I2241/P2241,0)*VLOOKUP(B2241,'2-Kosten per locatie'!$A$14:$C$21,3,FALSE)</f>
        <v>0</v>
      </c>
      <c r="O2241" s="332">
        <f>IF(K2241="nio",0,IF(K2241&gt;0,VLOOKUP(G2241,'3-Productie normen'!A:L,VLOOKUP(K2241,'3-Productie normen'!$B$34:$C$41,2,FALSE),FALSE)))</f>
        <v>0</v>
      </c>
      <c r="P2241" s="332">
        <f t="shared" si="104"/>
        <v>0</v>
      </c>
      <c r="Q2241" s="333"/>
      <c r="S2241" s="334">
        <f t="shared" si="105"/>
        <v>0</v>
      </c>
    </row>
    <row r="2242" spans="1:19" ht="14.1" customHeight="1">
      <c r="A2242" s="74">
        <v>2242</v>
      </c>
      <c r="B2242" s="300" t="s">
        <v>38</v>
      </c>
      <c r="C2242" s="300" t="s">
        <v>2086</v>
      </c>
      <c r="D2242" s="86" t="s">
        <v>495</v>
      </c>
      <c r="E2242" s="256" t="s">
        <v>2376</v>
      </c>
      <c r="F2242" s="86" t="s">
        <v>262</v>
      </c>
      <c r="G2242" s="86" t="s">
        <v>75</v>
      </c>
      <c r="H2242" s="86" t="s">
        <v>263</v>
      </c>
      <c r="I2242" s="249">
        <v>11.14</v>
      </c>
      <c r="J2242" s="331">
        <f t="shared" si="103"/>
        <v>0</v>
      </c>
      <c r="K2242" s="260" t="s">
        <v>120</v>
      </c>
      <c r="L2242" s="260"/>
      <c r="M2242" s="259">
        <f>IF(K2242="nio",0,IF(K2242&gt;0,K2242*I2242/O2242,0))*VLOOKUP(B2242,'2-Kosten per locatie'!$A$14:$C$21,3,FALSE)</f>
        <v>0</v>
      </c>
      <c r="N2242" s="259">
        <f>IF(L2242&gt;0,L2242*I2242/P2242,0)*VLOOKUP(B2242,'2-Kosten per locatie'!$A$14:$C$21,3,FALSE)</f>
        <v>0</v>
      </c>
      <c r="O2242" s="332">
        <f>IF(K2242="nio",0,IF(K2242&gt;0,VLOOKUP(G2242,'3-Productie normen'!A:L,VLOOKUP(K2242,'3-Productie normen'!$B$34:$C$41,2,FALSE),FALSE)))</f>
        <v>0</v>
      </c>
      <c r="P2242" s="332">
        <f t="shared" si="104"/>
        <v>0</v>
      </c>
      <c r="Q2242" s="333"/>
      <c r="S2242" s="334">
        <f t="shared" si="105"/>
        <v>0</v>
      </c>
    </row>
    <row r="2243" spans="1:19" ht="14.1" customHeight="1">
      <c r="A2243" s="74">
        <v>2243</v>
      </c>
      <c r="B2243" s="300" t="s">
        <v>38</v>
      </c>
      <c r="C2243" s="300" t="s">
        <v>2086</v>
      </c>
      <c r="D2243" s="86" t="s">
        <v>495</v>
      </c>
      <c r="E2243" s="256" t="s">
        <v>2377</v>
      </c>
      <c r="F2243" s="86" t="s">
        <v>262</v>
      </c>
      <c r="G2243" s="86" t="s">
        <v>75</v>
      </c>
      <c r="H2243" s="86" t="s">
        <v>263</v>
      </c>
      <c r="I2243" s="249">
        <v>11.11</v>
      </c>
      <c r="J2243" s="331">
        <f t="shared" si="103"/>
        <v>0</v>
      </c>
      <c r="K2243" s="260" t="s">
        <v>120</v>
      </c>
      <c r="L2243" s="260"/>
      <c r="M2243" s="259">
        <f>IF(K2243="nio",0,IF(K2243&gt;0,K2243*I2243/O2243,0))*VLOOKUP(B2243,'2-Kosten per locatie'!$A$14:$C$21,3,FALSE)</f>
        <v>0</v>
      </c>
      <c r="N2243" s="259">
        <f>IF(L2243&gt;0,L2243*I2243/P2243,0)*VLOOKUP(B2243,'2-Kosten per locatie'!$A$14:$C$21,3,FALSE)</f>
        <v>0</v>
      </c>
      <c r="O2243" s="332">
        <f>IF(K2243="nio",0,IF(K2243&gt;0,VLOOKUP(G2243,'3-Productie normen'!A:L,VLOOKUP(K2243,'3-Productie normen'!$B$34:$C$41,2,FALSE),FALSE)))</f>
        <v>0</v>
      </c>
      <c r="P2243" s="332">
        <f t="shared" si="104"/>
        <v>0</v>
      </c>
      <c r="Q2243" s="333"/>
      <c r="S2243" s="334">
        <f t="shared" si="105"/>
        <v>0</v>
      </c>
    </row>
    <row r="2244" spans="1:19" ht="14.1" customHeight="1">
      <c r="A2244" s="74">
        <v>2244</v>
      </c>
      <c r="B2244" s="300" t="s">
        <v>38</v>
      </c>
      <c r="C2244" s="300" t="s">
        <v>2086</v>
      </c>
      <c r="D2244" s="86" t="s">
        <v>495</v>
      </c>
      <c r="E2244" s="256" t="s">
        <v>2378</v>
      </c>
      <c r="F2244" s="86" t="s">
        <v>262</v>
      </c>
      <c r="G2244" s="86" t="s">
        <v>75</v>
      </c>
      <c r="H2244" s="86" t="s">
        <v>263</v>
      </c>
      <c r="I2244" s="249">
        <v>34.35</v>
      </c>
      <c r="J2244" s="331">
        <f t="shared" si="103"/>
        <v>0</v>
      </c>
      <c r="K2244" s="260" t="s">
        <v>120</v>
      </c>
      <c r="L2244" s="260"/>
      <c r="M2244" s="259">
        <f>IF(K2244="nio",0,IF(K2244&gt;0,K2244*I2244/O2244,0))*VLOOKUP(B2244,'2-Kosten per locatie'!$A$14:$C$21,3,FALSE)</f>
        <v>0</v>
      </c>
      <c r="N2244" s="259">
        <f>IF(L2244&gt;0,L2244*I2244/P2244,0)*VLOOKUP(B2244,'2-Kosten per locatie'!$A$14:$C$21,3,FALSE)</f>
        <v>0</v>
      </c>
      <c r="O2244" s="332">
        <f>IF(K2244="nio",0,IF(K2244&gt;0,VLOOKUP(G2244,'3-Productie normen'!A:L,VLOOKUP(K2244,'3-Productie normen'!$B$34:$C$41,2,FALSE),FALSE)))</f>
        <v>0</v>
      </c>
      <c r="P2244" s="332">
        <f t="shared" si="104"/>
        <v>0</v>
      </c>
      <c r="Q2244" s="333"/>
      <c r="S2244" s="334">
        <f t="shared" si="105"/>
        <v>0</v>
      </c>
    </row>
    <row r="2245" spans="1:19" ht="14.1" customHeight="1">
      <c r="A2245" s="74">
        <v>2245</v>
      </c>
      <c r="B2245" s="300" t="s">
        <v>38</v>
      </c>
      <c r="C2245" s="300" t="s">
        <v>2086</v>
      </c>
      <c r="D2245" s="86" t="s">
        <v>495</v>
      </c>
      <c r="E2245" s="256" t="s">
        <v>2379</v>
      </c>
      <c r="F2245" s="86" t="s">
        <v>262</v>
      </c>
      <c r="G2245" s="86" t="s">
        <v>75</v>
      </c>
      <c r="H2245" s="86" t="s">
        <v>263</v>
      </c>
      <c r="I2245" s="249">
        <v>50.05</v>
      </c>
      <c r="J2245" s="331">
        <f t="shared" si="103"/>
        <v>0</v>
      </c>
      <c r="K2245" s="260" t="s">
        <v>120</v>
      </c>
      <c r="L2245" s="260"/>
      <c r="M2245" s="259">
        <f>IF(K2245="nio",0,IF(K2245&gt;0,K2245*I2245/O2245,0))*VLOOKUP(B2245,'2-Kosten per locatie'!$A$14:$C$21,3,FALSE)</f>
        <v>0</v>
      </c>
      <c r="N2245" s="259">
        <f>IF(L2245&gt;0,L2245*I2245/P2245,0)*VLOOKUP(B2245,'2-Kosten per locatie'!$A$14:$C$21,3,FALSE)</f>
        <v>0</v>
      </c>
      <c r="O2245" s="332">
        <f>IF(K2245="nio",0,IF(K2245&gt;0,VLOOKUP(G2245,'3-Productie normen'!A:L,VLOOKUP(K2245,'3-Productie normen'!$B$34:$C$41,2,FALSE),FALSE)))</f>
        <v>0</v>
      </c>
      <c r="P2245" s="332">
        <f t="shared" si="104"/>
        <v>0</v>
      </c>
      <c r="Q2245" s="333"/>
      <c r="S2245" s="334">
        <f t="shared" si="105"/>
        <v>0</v>
      </c>
    </row>
    <row r="2246" spans="1:19" ht="14.1" customHeight="1">
      <c r="A2246" s="74">
        <v>2246</v>
      </c>
      <c r="B2246" s="300" t="s">
        <v>38</v>
      </c>
      <c r="C2246" s="300" t="s">
        <v>2086</v>
      </c>
      <c r="D2246" s="86" t="s">
        <v>495</v>
      </c>
      <c r="E2246" s="256" t="s">
        <v>2380</v>
      </c>
      <c r="F2246" s="86" t="s">
        <v>262</v>
      </c>
      <c r="G2246" s="86" t="s">
        <v>75</v>
      </c>
      <c r="H2246" s="86" t="s">
        <v>263</v>
      </c>
      <c r="I2246" s="249">
        <v>42.3</v>
      </c>
      <c r="J2246" s="331">
        <f t="shared" si="103"/>
        <v>0</v>
      </c>
      <c r="K2246" s="260" t="s">
        <v>120</v>
      </c>
      <c r="L2246" s="260"/>
      <c r="M2246" s="259">
        <f>IF(K2246="nio",0,IF(K2246&gt;0,K2246*I2246/O2246,0))*VLOOKUP(B2246,'2-Kosten per locatie'!$A$14:$C$21,3,FALSE)</f>
        <v>0</v>
      </c>
      <c r="N2246" s="259">
        <f>IF(L2246&gt;0,L2246*I2246/P2246,0)*VLOOKUP(B2246,'2-Kosten per locatie'!$A$14:$C$21,3,FALSE)</f>
        <v>0</v>
      </c>
      <c r="O2246" s="332">
        <f>IF(K2246="nio",0,IF(K2246&gt;0,VLOOKUP(G2246,'3-Productie normen'!A:L,VLOOKUP(K2246,'3-Productie normen'!$B$34:$C$41,2,FALSE),FALSE)))</f>
        <v>0</v>
      </c>
      <c r="P2246" s="332">
        <f t="shared" si="104"/>
        <v>0</v>
      </c>
      <c r="Q2246" s="333"/>
      <c r="S2246" s="334">
        <f t="shared" si="105"/>
        <v>0</v>
      </c>
    </row>
    <row r="2247" spans="1:19" ht="14.1" customHeight="1">
      <c r="A2247" s="74">
        <v>2247</v>
      </c>
      <c r="B2247" s="300" t="s">
        <v>38</v>
      </c>
      <c r="C2247" s="300" t="s">
        <v>2086</v>
      </c>
      <c r="D2247" s="86" t="s">
        <v>495</v>
      </c>
      <c r="E2247" s="256" t="s">
        <v>2380</v>
      </c>
      <c r="F2247" s="86" t="s">
        <v>262</v>
      </c>
      <c r="G2247" s="86" t="s">
        <v>75</v>
      </c>
      <c r="H2247" s="86" t="s">
        <v>263</v>
      </c>
      <c r="I2247" s="249">
        <v>42.3</v>
      </c>
      <c r="J2247" s="331">
        <f t="shared" si="103"/>
        <v>0</v>
      </c>
      <c r="K2247" s="260" t="s">
        <v>120</v>
      </c>
      <c r="L2247" s="260"/>
      <c r="M2247" s="259">
        <f>IF(K2247="nio",0,IF(K2247&gt;0,K2247*I2247/O2247,0))*VLOOKUP(B2247,'2-Kosten per locatie'!$A$14:$C$21,3,FALSE)</f>
        <v>0</v>
      </c>
      <c r="N2247" s="259">
        <f>IF(L2247&gt;0,L2247*I2247/P2247,0)*VLOOKUP(B2247,'2-Kosten per locatie'!$A$14:$C$21,3,FALSE)</f>
        <v>0</v>
      </c>
      <c r="O2247" s="332">
        <f>IF(K2247="nio",0,IF(K2247&gt;0,VLOOKUP(G2247,'3-Productie normen'!A:L,VLOOKUP(K2247,'3-Productie normen'!$B$34:$C$41,2,FALSE),FALSE)))</f>
        <v>0</v>
      </c>
      <c r="P2247" s="332">
        <f t="shared" si="104"/>
        <v>0</v>
      </c>
      <c r="Q2247" s="333"/>
      <c r="S2247" s="334">
        <f t="shared" si="105"/>
        <v>0</v>
      </c>
    </row>
  </sheetData>
  <autoFilter ref="B9:S2247" xr:uid="{00000000-0009-0000-0000-000004000000}"/>
  <mergeCells count="1">
    <mergeCell ref="P6:P7"/>
  </mergeCells>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7" manualBreakCount="7">
    <brk id="55" min="1" max="21" man="1"/>
    <brk id="105" min="1" max="21" man="1"/>
    <brk id="165" min="1" max="21" man="1"/>
    <brk id="214" min="1" max="21" man="1"/>
    <brk id="264" min="1" max="21" man="1"/>
    <brk id="315" min="1" max="21" man="1"/>
    <brk id="364"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83"/>
  <sheetViews>
    <sheetView showGridLines="0" showZeros="0" showOutlineSymbols="0" zoomScaleNormal="100" zoomScaleSheetLayoutView="100" workbookViewId="0">
      <pane ySplit="9" topLeftCell="A56" activePane="bottomLeft" state="frozen"/>
      <selection pane="bottomLeft" activeCell="E32" sqref="E32"/>
      <selection activeCell="B1" sqref="B1"/>
    </sheetView>
  </sheetViews>
  <sheetFormatPr defaultColWidth="9.28515625" defaultRowHeight="13.5"/>
  <cols>
    <col min="1" max="1" width="45.5703125" style="57" customWidth="1"/>
    <col min="2" max="2" width="18.28515625" style="57" customWidth="1"/>
    <col min="3" max="3" width="18.42578125" style="57" customWidth="1"/>
    <col min="4" max="4" width="10.7109375" style="2" customWidth="1"/>
    <col min="5" max="5" width="11.140625" style="2" customWidth="1"/>
    <col min="6" max="6" width="2.140625" style="2" customWidth="1"/>
    <col min="7" max="7" width="7.85546875" style="2" customWidth="1"/>
    <col min="8" max="8" width="27" style="2" bestFit="1" customWidth="1"/>
    <col min="9" max="16384" width="9.28515625" style="2"/>
  </cols>
  <sheetData>
    <row r="1" spans="1:8">
      <c r="A1" s="471" t="s">
        <v>4</v>
      </c>
      <c r="B1" s="91"/>
      <c r="C1" s="92"/>
      <c r="D1" s="1"/>
      <c r="E1" s="1"/>
      <c r="F1" s="1"/>
      <c r="G1" s="1"/>
    </row>
    <row r="2" spans="1:8">
      <c r="A2" s="92"/>
      <c r="B2" s="92"/>
      <c r="C2" s="92"/>
      <c r="D2" s="1"/>
      <c r="E2" s="1"/>
      <c r="F2" s="1"/>
      <c r="G2" s="1"/>
    </row>
    <row r="3" spans="1:8" ht="15.75">
      <c r="A3" s="37" t="str">
        <f>'2-Kosten per locatie'!A3</f>
        <v>Naam opdrachtgever</v>
      </c>
      <c r="B3" s="46" t="str">
        <f>'2-Kosten per locatie'!B3</f>
        <v>mboRijnland</v>
      </c>
      <c r="C3" s="92"/>
      <c r="D3" s="1"/>
      <c r="E3" s="31"/>
      <c r="F3" s="1"/>
      <c r="G3" s="1"/>
    </row>
    <row r="4" spans="1:8" ht="15.75">
      <c r="A4" s="37" t="str">
        <f>'2-Kosten per locatie'!A4</f>
        <v>Calculatie onderdeel</v>
      </c>
      <c r="B4" s="46" t="e">
        <f ca="1">MID(CELL("bestandsnaam",$C$9),SEARCH("]",CELL("bestandsnaam",$C$9),1)+1,256)</f>
        <v>#VALUE!</v>
      </c>
      <c r="C4" s="93"/>
      <c r="D4" s="15"/>
      <c r="E4" s="4"/>
      <c r="F4" s="4"/>
      <c r="G4" s="4"/>
    </row>
    <row r="5" spans="1:8" ht="15.75">
      <c r="A5" s="37" t="str">
        <f>'2-Kosten per locatie'!A5</f>
        <v>Gebouw/plaats</v>
      </c>
      <c r="B5" s="46" t="str">
        <f>'2-Kosten per locatie'!B5</f>
        <v>Leiden, Woerden, Zoetermeer en Gouda</v>
      </c>
      <c r="C5" s="37"/>
      <c r="D5" s="8"/>
      <c r="E5" s="16"/>
      <c r="F5" s="5"/>
      <c r="G5" s="4"/>
    </row>
    <row r="6" spans="1:8" ht="15.75">
      <c r="A6" s="37" t="str">
        <f>'2-Kosten per locatie'!A6</f>
        <v>Referentie nummer</v>
      </c>
      <c r="B6" s="46" t="str">
        <f>'2-Kosten per locatie'!B6</f>
        <v>Invoer</v>
      </c>
      <c r="C6" s="76"/>
      <c r="D6" s="8"/>
      <c r="E6" s="33"/>
      <c r="F6" s="32"/>
      <c r="G6" s="34"/>
      <c r="H6" s="35"/>
    </row>
    <row r="7" spans="1:8" ht="15.75">
      <c r="A7" s="37" t="str">
        <f>'2-Kosten per locatie'!A7</f>
        <v>Naam dienstverlener</v>
      </c>
      <c r="B7" s="46" t="str">
        <f>'2-Kosten per locatie'!B7</f>
        <v>Invoer</v>
      </c>
      <c r="C7" s="76"/>
      <c r="D7" s="8"/>
      <c r="E7" s="16"/>
      <c r="F7" s="5"/>
      <c r="G7" s="4"/>
    </row>
    <row r="8" spans="1:8" ht="15.75">
      <c r="A8" s="37" t="str">
        <f>'2-Kosten per locatie'!A8</f>
        <v>Prijspeil</v>
      </c>
      <c r="B8" s="261">
        <f>'2-Kosten per locatie'!B8</f>
        <v>45839</v>
      </c>
      <c r="C8" s="94"/>
      <c r="D8" s="16"/>
      <c r="E8" s="16"/>
      <c r="F8" s="5"/>
      <c r="G8" s="4"/>
    </row>
    <row r="9" spans="1:8" ht="19.5">
      <c r="A9" s="202"/>
      <c r="B9" s="94"/>
      <c r="C9" s="94"/>
      <c r="D9" s="16"/>
      <c r="E9" s="16"/>
      <c r="F9" s="5"/>
      <c r="G9" s="4"/>
    </row>
    <row r="10" spans="1:8" ht="22.5">
      <c r="A10" s="339" t="s">
        <v>2381</v>
      </c>
      <c r="B10" s="340"/>
      <c r="C10" s="341"/>
      <c r="D10" s="16"/>
      <c r="E10" s="16"/>
      <c r="F10" s="5"/>
      <c r="G10" s="4"/>
    </row>
    <row r="11" spans="1:8">
      <c r="A11" s="95"/>
      <c r="B11" s="96"/>
      <c r="C11" s="96"/>
      <c r="D11" s="16"/>
      <c r="E11" s="16"/>
      <c r="F11" s="4"/>
      <c r="G11" s="4"/>
    </row>
    <row r="12" spans="1:8">
      <c r="A12" s="342"/>
      <c r="B12" s="335"/>
      <c r="C12" s="343" t="s">
        <v>2382</v>
      </c>
      <c r="D12" s="16"/>
      <c r="E12" s="16"/>
      <c r="F12" s="5"/>
      <c r="G12" s="4"/>
    </row>
    <row r="13" spans="1:8">
      <c r="A13" s="97" t="s">
        <v>2383</v>
      </c>
      <c r="B13" s="335"/>
      <c r="C13" s="262"/>
      <c r="D13" s="16"/>
      <c r="E13" s="16"/>
      <c r="F13" s="17"/>
      <c r="G13" s="4"/>
    </row>
    <row r="14" spans="1:8">
      <c r="A14" s="97" t="s">
        <v>2384</v>
      </c>
      <c r="B14" s="335"/>
      <c r="C14" s="262"/>
      <c r="D14" s="16"/>
      <c r="E14" s="16"/>
      <c r="F14" s="17"/>
      <c r="G14" s="4"/>
    </row>
    <row r="15" spans="1:8">
      <c r="A15" s="97" t="s">
        <v>2385</v>
      </c>
      <c r="B15" s="335"/>
      <c r="C15" s="262"/>
      <c r="D15" s="16"/>
      <c r="E15" s="16"/>
      <c r="F15" s="17"/>
      <c r="G15" s="4"/>
    </row>
    <row r="16" spans="1:8">
      <c r="A16" s="344" t="s">
        <v>39</v>
      </c>
      <c r="B16" s="345"/>
      <c r="C16" s="346">
        <f>SUM(C13:C15)</f>
        <v>0</v>
      </c>
      <c r="D16" s="16"/>
      <c r="E16" s="16"/>
      <c r="F16" s="4"/>
    </row>
    <row r="17" spans="1:7">
      <c r="A17" s="344"/>
      <c r="B17" s="345"/>
      <c r="C17" s="346"/>
      <c r="D17" s="16"/>
      <c r="E17" s="16"/>
      <c r="F17" s="4"/>
    </row>
    <row r="18" spans="1:7">
      <c r="A18" s="504" t="s">
        <v>2386</v>
      </c>
      <c r="B18" s="505"/>
      <c r="C18" s="262"/>
      <c r="D18" s="16"/>
      <c r="E18" s="16"/>
      <c r="F18" s="4"/>
    </row>
    <row r="19" spans="1:7">
      <c r="A19" s="97" t="s">
        <v>2387</v>
      </c>
      <c r="B19" s="98"/>
      <c r="C19" s="262"/>
      <c r="D19" s="16"/>
      <c r="E19" s="16"/>
      <c r="F19" s="4"/>
    </row>
    <row r="20" spans="1:7">
      <c r="A20" s="504" t="s">
        <v>2388</v>
      </c>
      <c r="B20" s="505"/>
      <c r="C20" s="262"/>
      <c r="D20" s="16"/>
      <c r="E20" s="16"/>
      <c r="F20" s="4"/>
    </row>
    <row r="21" spans="1:7">
      <c r="A21" s="504" t="s">
        <v>2389</v>
      </c>
      <c r="B21" s="505"/>
      <c r="C21" s="262"/>
      <c r="D21" s="16"/>
      <c r="E21" s="16"/>
      <c r="F21" s="4"/>
    </row>
    <row r="22" spans="1:7">
      <c r="A22" s="504" t="s">
        <v>2390</v>
      </c>
      <c r="B22" s="505"/>
      <c r="C22" s="262"/>
      <c r="D22" s="16"/>
      <c r="E22" s="16"/>
      <c r="F22" s="4"/>
    </row>
    <row r="23" spans="1:7">
      <c r="A23" s="504" t="s">
        <v>2391</v>
      </c>
      <c r="B23" s="505"/>
      <c r="C23" s="262"/>
      <c r="D23" s="16"/>
      <c r="E23" s="16"/>
      <c r="F23" s="4"/>
    </row>
    <row r="24" spans="1:7">
      <c r="A24" s="506" t="s">
        <v>2392</v>
      </c>
      <c r="B24" s="507"/>
      <c r="C24" s="347">
        <f>SUM(C16:C23)</f>
        <v>0</v>
      </c>
      <c r="D24" s="16"/>
      <c r="E24" s="16"/>
      <c r="F24" s="4"/>
    </row>
    <row r="25" spans="1:7">
      <c r="A25" s="99"/>
      <c r="B25" s="100"/>
      <c r="C25" s="101"/>
      <c r="D25" s="16"/>
      <c r="E25" s="16"/>
      <c r="F25" s="7"/>
      <c r="G25" s="4"/>
    </row>
    <row r="26" spans="1:7" ht="22.5">
      <c r="A26" s="339" t="s">
        <v>2393</v>
      </c>
      <c r="B26" s="340"/>
      <c r="C26" s="341"/>
      <c r="D26" s="16"/>
      <c r="E26" s="16"/>
      <c r="F26" s="5"/>
      <c r="G26" s="4"/>
    </row>
    <row r="27" spans="1:7">
      <c r="A27" s="95"/>
      <c r="B27" s="96"/>
      <c r="C27" s="96"/>
      <c r="D27" s="16"/>
      <c r="E27" s="16"/>
      <c r="F27" s="4"/>
      <c r="G27" s="4"/>
    </row>
    <row r="28" spans="1:7">
      <c r="A28" s="96"/>
      <c r="B28" s="96"/>
      <c r="C28" s="348" t="s">
        <v>2394</v>
      </c>
      <c r="D28" s="16"/>
      <c r="E28" s="16"/>
      <c r="F28" s="4"/>
      <c r="G28" s="4"/>
    </row>
    <row r="29" spans="1:7">
      <c r="A29" s="97" t="s">
        <v>2395</v>
      </c>
      <c r="B29" s="335"/>
      <c r="C29" s="349">
        <f>'6-Opbouw uurtarief productie'!E21</f>
        <v>0</v>
      </c>
      <c r="D29" s="16"/>
      <c r="E29" s="16"/>
      <c r="G29" s="4"/>
    </row>
    <row r="30" spans="1:7">
      <c r="A30" s="97" t="s">
        <v>2396</v>
      </c>
      <c r="B30" s="102" t="s">
        <v>2397</v>
      </c>
      <c r="C30" s="350"/>
      <c r="D30" s="16"/>
      <c r="E30" s="16"/>
      <c r="F30" s="5"/>
      <c r="G30" s="4"/>
    </row>
    <row r="31" spans="1:7">
      <c r="A31" s="97" t="s">
        <v>2398</v>
      </c>
      <c r="B31" s="335"/>
      <c r="C31" s="263">
        <f>C29+C30</f>
        <v>0</v>
      </c>
      <c r="D31" s="16"/>
      <c r="E31" s="16"/>
      <c r="F31" s="5"/>
      <c r="G31" s="4"/>
    </row>
    <row r="32" spans="1:7">
      <c r="A32" s="351" t="s">
        <v>2399</v>
      </c>
      <c r="B32" s="103"/>
      <c r="C32" s="352"/>
      <c r="E32" s="18"/>
      <c r="F32" s="5"/>
      <c r="G32" s="4"/>
    </row>
    <row r="33" spans="1:7">
      <c r="A33" s="95"/>
      <c r="B33" s="353"/>
      <c r="C33" s="264"/>
      <c r="E33" s="3"/>
      <c r="F33" s="4"/>
      <c r="G33" s="4"/>
    </row>
    <row r="34" spans="1:7">
      <c r="A34" s="354" t="s">
        <v>2400</v>
      </c>
      <c r="B34" s="355"/>
      <c r="C34" s="356" t="e">
        <f>(C31/C29)*C32</f>
        <v>#DIV/0!</v>
      </c>
      <c r="E34" s="19"/>
      <c r="F34" s="5"/>
      <c r="G34" s="20"/>
    </row>
    <row r="35" spans="1:7">
      <c r="A35" s="95"/>
      <c r="B35" s="96"/>
      <c r="C35" s="96"/>
      <c r="E35" s="19"/>
      <c r="F35" s="5"/>
      <c r="G35" s="4"/>
    </row>
    <row r="36" spans="1:7" ht="22.5">
      <c r="A36" s="357" t="s">
        <v>2401</v>
      </c>
      <c r="B36" s="358"/>
      <c r="C36" s="359"/>
      <c r="E36" s="19"/>
      <c r="F36" s="5"/>
      <c r="G36" s="4"/>
    </row>
    <row r="37" spans="1:7">
      <c r="A37" s="99"/>
      <c r="B37" s="100"/>
      <c r="C37" s="101"/>
      <c r="E37" s="19"/>
      <c r="F37" s="5"/>
      <c r="G37" s="4"/>
    </row>
    <row r="38" spans="1:7" ht="15">
      <c r="A38" s="99"/>
      <c r="B38" s="360" t="s">
        <v>2402</v>
      </c>
      <c r="C38" s="101"/>
      <c r="E38" s="19"/>
      <c r="F38" s="5"/>
      <c r="G38" s="4"/>
    </row>
    <row r="39" spans="1:7">
      <c r="A39" s="361" t="s">
        <v>2403</v>
      </c>
      <c r="B39" s="362">
        <v>365</v>
      </c>
      <c r="C39" s="101"/>
      <c r="E39" s="19"/>
      <c r="F39" s="5"/>
      <c r="G39" s="9"/>
    </row>
    <row r="40" spans="1:7">
      <c r="A40" s="361" t="s">
        <v>2404</v>
      </c>
      <c r="B40" s="362">
        <v>104</v>
      </c>
      <c r="C40" s="101"/>
      <c r="E40" s="19"/>
      <c r="F40" s="5"/>
      <c r="G40" s="9"/>
    </row>
    <row r="41" spans="1:7">
      <c r="A41" s="363" t="s">
        <v>2405</v>
      </c>
      <c r="B41" s="364">
        <f>B39-B40</f>
        <v>261</v>
      </c>
      <c r="C41" s="101"/>
      <c r="E41" s="19"/>
      <c r="F41" s="5"/>
      <c r="G41" s="6"/>
    </row>
    <row r="42" spans="1:7">
      <c r="A42" s="365"/>
      <c r="B42" s="366"/>
      <c r="C42" s="101"/>
      <c r="E42" s="19"/>
      <c r="F42" s="5"/>
      <c r="G42" s="6"/>
    </row>
    <row r="43" spans="1:7">
      <c r="A43" s="361" t="s">
        <v>2406</v>
      </c>
      <c r="B43" s="367"/>
      <c r="C43" s="101"/>
      <c r="E43" s="19"/>
      <c r="F43" s="5"/>
      <c r="G43" s="6"/>
    </row>
    <row r="44" spans="1:7">
      <c r="A44" s="361" t="s">
        <v>2407</v>
      </c>
      <c r="B44" s="367"/>
      <c r="C44" s="101"/>
      <c r="E44" s="19"/>
      <c r="F44" s="5"/>
      <c r="G44" s="6"/>
    </row>
    <row r="45" spans="1:7">
      <c r="A45" s="361" t="s">
        <v>2408</v>
      </c>
      <c r="B45" s="367"/>
      <c r="C45" s="101"/>
      <c r="E45" s="19"/>
      <c r="F45" s="5"/>
      <c r="G45" s="6"/>
    </row>
    <row r="46" spans="1:7">
      <c r="A46" s="361" t="s">
        <v>2409</v>
      </c>
      <c r="B46" s="367"/>
      <c r="C46" s="101"/>
      <c r="E46" s="19"/>
      <c r="F46" s="5"/>
      <c r="G46" s="6"/>
    </row>
    <row r="47" spans="1:7">
      <c r="A47" s="363" t="s">
        <v>2410</v>
      </c>
      <c r="B47" s="364">
        <f>B41-SUM(B43:B46)</f>
        <v>261</v>
      </c>
      <c r="C47" s="101"/>
      <c r="E47" s="19"/>
      <c r="F47" s="5"/>
      <c r="G47" s="6"/>
    </row>
    <row r="48" spans="1:7">
      <c r="A48" s="368"/>
      <c r="B48" s="366"/>
      <c r="C48" s="101"/>
      <c r="E48" s="19"/>
      <c r="F48" s="5"/>
      <c r="G48" s="6"/>
    </row>
    <row r="49" spans="1:7">
      <c r="A49" s="369" t="s">
        <v>2411</v>
      </c>
      <c r="B49" s="370">
        <f>IF(B43=0,0,B43/$B$47)</f>
        <v>0</v>
      </c>
      <c r="C49" s="101"/>
      <c r="E49" s="19"/>
      <c r="F49" s="5"/>
      <c r="G49" s="6"/>
    </row>
    <row r="50" spans="1:7">
      <c r="A50" s="369" t="s">
        <v>2407</v>
      </c>
      <c r="B50" s="370">
        <f>IF(B44=0,0,B44/$B$47)</f>
        <v>0</v>
      </c>
      <c r="C50" s="101"/>
      <c r="E50" s="19"/>
      <c r="F50" s="5"/>
      <c r="G50" s="6"/>
    </row>
    <row r="51" spans="1:7">
      <c r="A51" s="361" t="s">
        <v>2408</v>
      </c>
      <c r="B51" s="370">
        <f>IF(B45=0,0,B45/$B$47)</f>
        <v>0</v>
      </c>
      <c r="C51" s="101"/>
      <c r="E51" s="19"/>
      <c r="F51" s="5"/>
      <c r="G51" s="6"/>
    </row>
    <row r="52" spans="1:7">
      <c r="A52" s="369" t="s">
        <v>2409</v>
      </c>
      <c r="B52" s="370">
        <f>IF(B46=0,0,B46/$B$47)</f>
        <v>0</v>
      </c>
      <c r="C52" s="101"/>
      <c r="E52" s="19"/>
      <c r="F52" s="5"/>
      <c r="G52" s="10"/>
    </row>
    <row r="53" spans="1:7">
      <c r="A53" s="363" t="s">
        <v>2412</v>
      </c>
      <c r="B53" s="371">
        <f>SUM(B49:B52)</f>
        <v>0</v>
      </c>
      <c r="C53" s="101"/>
      <c r="E53" s="19"/>
      <c r="F53" s="5"/>
      <c r="G53" s="11"/>
    </row>
    <row r="54" spans="1:7">
      <c r="A54" s="104"/>
      <c r="B54" s="104"/>
      <c r="C54" s="104"/>
      <c r="E54" s="19"/>
      <c r="F54" s="5"/>
      <c r="G54" s="1"/>
    </row>
    <row r="55" spans="1:7" ht="31.15" customHeight="1">
      <c r="A55" s="501" t="s">
        <v>2413</v>
      </c>
      <c r="B55" s="502"/>
      <c r="C55" s="503"/>
      <c r="E55" s="19"/>
      <c r="F55" s="5"/>
      <c r="G55" s="1"/>
    </row>
    <row r="58" spans="1:7" ht="15">
      <c r="A58" s="105"/>
      <c r="B58" s="106"/>
    </row>
    <row r="59" spans="1:7" ht="15">
      <c r="A59" s="105"/>
      <c r="B59" s="106"/>
    </row>
    <row r="60" spans="1:7" ht="15">
      <c r="A60" s="105"/>
      <c r="B60" s="106"/>
    </row>
    <row r="61" spans="1:7" ht="15">
      <c r="A61" s="105"/>
      <c r="B61" s="106"/>
    </row>
    <row r="62" spans="1:7" ht="15">
      <c r="A62" s="107"/>
      <c r="B62" s="106"/>
    </row>
    <row r="63" spans="1:7" ht="15">
      <c r="A63" s="106"/>
      <c r="B63" s="106"/>
    </row>
    <row r="64" spans="1:7" ht="15">
      <c r="A64" s="106"/>
      <c r="B64" s="106"/>
    </row>
    <row r="65" spans="1:3" ht="15">
      <c r="A65" s="106"/>
      <c r="B65" s="106"/>
    </row>
    <row r="66" spans="1:3" ht="15">
      <c r="A66" s="106"/>
      <c r="B66" s="106"/>
    </row>
    <row r="67" spans="1:3" ht="15">
      <c r="A67" s="106"/>
      <c r="B67" s="106"/>
    </row>
    <row r="68" spans="1:3" ht="15">
      <c r="A68" s="106"/>
      <c r="B68" s="106"/>
    </row>
    <row r="69" spans="1:3" ht="15">
      <c r="A69" s="106"/>
      <c r="B69" s="106"/>
    </row>
    <row r="70" spans="1:3" ht="15">
      <c r="A70" s="106"/>
      <c r="B70" s="108"/>
    </row>
    <row r="71" spans="1:3" ht="15">
      <c r="A71" s="106"/>
      <c r="B71" s="106"/>
    </row>
    <row r="72" spans="1:3" ht="15">
      <c r="B72" s="106"/>
    </row>
    <row r="73" spans="1:3" ht="15">
      <c r="A73" s="106"/>
      <c r="B73" s="106"/>
      <c r="C73" s="106"/>
    </row>
    <row r="74" spans="1:3" ht="15">
      <c r="A74" s="109"/>
      <c r="B74" s="106"/>
      <c r="C74" s="109"/>
    </row>
    <row r="75" spans="1:3" ht="15">
      <c r="A75" s="106"/>
      <c r="B75" s="106"/>
      <c r="C75" s="106"/>
    </row>
    <row r="76" spans="1:3" ht="15">
      <c r="A76" s="106"/>
      <c r="B76" s="106"/>
      <c r="C76" s="106"/>
    </row>
    <row r="77" spans="1:3" ht="15">
      <c r="A77" s="106"/>
      <c r="B77" s="106"/>
      <c r="C77" s="106"/>
    </row>
    <row r="78" spans="1:3" ht="15">
      <c r="A78" s="109"/>
      <c r="B78" s="106"/>
      <c r="C78" s="109"/>
    </row>
    <row r="79" spans="1:3" ht="15">
      <c r="A79" s="109"/>
      <c r="B79" s="106"/>
      <c r="C79" s="109"/>
    </row>
    <row r="80" spans="1:3" ht="15">
      <c r="A80" s="109"/>
      <c r="B80" s="106"/>
      <c r="C80" s="109"/>
    </row>
    <row r="81" spans="1:2" ht="15">
      <c r="A81" s="106"/>
      <c r="B81" s="106"/>
    </row>
    <row r="82" spans="1:2" ht="15">
      <c r="A82" s="106"/>
      <c r="B82" s="106"/>
    </row>
    <row r="83" spans="1:2" ht="15">
      <c r="A83" s="106"/>
      <c r="B83" s="106"/>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O72"/>
  <sheetViews>
    <sheetView showGridLines="0" showZeros="0" showOutlineSymbols="0" zoomScale="90" zoomScaleNormal="90" zoomScalePageLayoutView="50" workbookViewId="0">
      <pane ySplit="10" topLeftCell="A46" activePane="bottomLeft" state="frozen"/>
      <selection pane="bottomLeft" sqref="A1:B8"/>
      <selection activeCell="B1" sqref="B1"/>
    </sheetView>
  </sheetViews>
  <sheetFormatPr defaultColWidth="11.42578125" defaultRowHeight="13.5"/>
  <cols>
    <col min="1" max="1" width="35.85546875" style="57" customWidth="1"/>
    <col min="2" max="2" width="21.7109375" style="57" customWidth="1"/>
    <col min="3" max="3" width="19.28515625" style="57" bestFit="1" customWidth="1"/>
    <col min="4" max="4" width="2" style="57" customWidth="1"/>
    <col min="5" max="5" width="14.42578125" style="57" customWidth="1"/>
    <col min="6" max="6" width="12.28515625" style="57" customWidth="1"/>
    <col min="7" max="7" width="6" style="57" customWidth="1"/>
    <col min="8" max="8" width="27.5703125" style="57" customWidth="1"/>
    <col min="9" max="15" width="11.42578125" style="57"/>
    <col min="16" max="16384" width="11.42578125" style="2"/>
  </cols>
  <sheetData>
    <row r="1" spans="1:15" ht="12.75" customHeight="1">
      <c r="A1" s="471" t="s">
        <v>4</v>
      </c>
      <c r="B1" s="91"/>
      <c r="C1" s="92"/>
      <c r="D1" s="92"/>
      <c r="E1" s="92"/>
      <c r="F1" s="92"/>
      <c r="H1" s="512"/>
      <c r="I1" s="512"/>
      <c r="J1" s="512"/>
      <c r="K1" s="512"/>
      <c r="L1" s="512"/>
      <c r="M1" s="512"/>
      <c r="N1" s="512"/>
    </row>
    <row r="2" spans="1:15">
      <c r="A2" s="92"/>
      <c r="B2" s="110"/>
      <c r="C2" s="111"/>
      <c r="D2" s="110"/>
      <c r="E2" s="112"/>
      <c r="F2" s="113"/>
      <c r="H2" s="512"/>
      <c r="I2" s="512"/>
      <c r="J2" s="512"/>
      <c r="K2" s="512"/>
      <c r="L2" s="512"/>
      <c r="M2" s="512"/>
      <c r="N2" s="512"/>
    </row>
    <row r="3" spans="1:15" ht="14.25" customHeight="1">
      <c r="A3" s="37" t="str">
        <f>'2-Kosten per locatie'!A3</f>
        <v>Naam opdrachtgever</v>
      </c>
      <c r="B3" s="114" t="str">
        <f>'2-Kosten per locatie'!B3</f>
        <v>mboRijnland</v>
      </c>
      <c r="C3" s="115"/>
      <c r="D3" s="110"/>
      <c r="E3" s="116"/>
      <c r="F3" s="117"/>
      <c r="H3" s="512"/>
      <c r="I3" s="512"/>
      <c r="J3" s="512"/>
      <c r="K3" s="512"/>
      <c r="L3" s="512"/>
      <c r="M3" s="512"/>
      <c r="N3" s="512"/>
    </row>
    <row r="4" spans="1:15" ht="15.75" customHeight="1">
      <c r="A4" s="37" t="str">
        <f>'2-Kosten per locatie'!A4</f>
        <v>Calculatie onderdeel</v>
      </c>
      <c r="B4" s="118" t="e">
        <f ca="1">MID(CELL("bestandsnaam",$C$9),SEARCH("]",CELL("bestandsnaam",$C$9),1)+1,256)</f>
        <v>#VALUE!</v>
      </c>
      <c r="C4" s="119"/>
      <c r="D4" s="120"/>
      <c r="H4" s="512"/>
      <c r="I4" s="512"/>
      <c r="J4" s="512"/>
      <c r="K4" s="512"/>
      <c r="L4" s="512"/>
      <c r="M4" s="512"/>
      <c r="N4" s="512"/>
    </row>
    <row r="5" spans="1:15" ht="15.75">
      <c r="A5" s="37" t="str">
        <f>'2-Kosten per locatie'!A5</f>
        <v>Gebouw/plaats</v>
      </c>
      <c r="B5" s="114" t="str">
        <f>'2-Kosten per locatie'!B5</f>
        <v>Leiden, Woerden, Zoetermeer en Gouda</v>
      </c>
      <c r="C5" s="119"/>
      <c r="D5" s="120"/>
      <c r="H5" s="512"/>
      <c r="I5" s="512"/>
      <c r="J5" s="512"/>
      <c r="K5" s="512"/>
      <c r="L5" s="512"/>
      <c r="M5" s="512"/>
      <c r="N5" s="512"/>
    </row>
    <row r="6" spans="1:15" ht="15.75">
      <c r="A6" s="37" t="str">
        <f>'2-Kosten per locatie'!A6</f>
        <v>Referentie nummer</v>
      </c>
      <c r="B6" s="114" t="str">
        <f>'2-Kosten per locatie'!B6</f>
        <v>Invoer</v>
      </c>
      <c r="C6" s="119"/>
      <c r="D6" s="120"/>
      <c r="H6" s="121"/>
      <c r="I6" s="121"/>
      <c r="J6" s="121"/>
      <c r="K6" s="121"/>
      <c r="L6" s="121"/>
      <c r="M6" s="121"/>
      <c r="N6" s="121"/>
    </row>
    <row r="7" spans="1:15" ht="15.75">
      <c r="A7" s="37" t="str">
        <f>'2-Kosten per locatie'!A7</f>
        <v>Naam dienstverlener</v>
      </c>
      <c r="B7" s="114" t="str">
        <f>'2-Kosten per locatie'!B7</f>
        <v>Invoer</v>
      </c>
      <c r="C7" s="119"/>
      <c r="D7" s="120"/>
      <c r="H7" s="121"/>
      <c r="I7" s="121"/>
      <c r="J7" s="121"/>
      <c r="K7" s="121"/>
      <c r="L7" s="121"/>
      <c r="M7" s="121"/>
      <c r="N7" s="121"/>
    </row>
    <row r="8" spans="1:15" ht="15.75">
      <c r="A8" s="37" t="str">
        <f>'2-Kosten per locatie'!A8</f>
        <v>Prijspeil</v>
      </c>
      <c r="B8" s="283">
        <f>'2-Kosten per locatie'!B8</f>
        <v>45839</v>
      </c>
      <c r="C8" s="119"/>
      <c r="D8" s="120"/>
      <c r="J8" s="121"/>
      <c r="K8" s="121"/>
      <c r="L8" s="121"/>
      <c r="M8" s="121"/>
      <c r="N8" s="121"/>
      <c r="O8" s="122"/>
    </row>
    <row r="9" spans="1:15" ht="15.75">
      <c r="A9" s="123"/>
      <c r="B9" s="124"/>
      <c r="C9" s="125"/>
      <c r="D9" s="120"/>
      <c r="E9" s="126"/>
      <c r="F9" s="127"/>
    </row>
    <row r="10" spans="1:15" s="21" customFormat="1" ht="30.75" customHeight="1">
      <c r="A10" s="205" t="s">
        <v>2414</v>
      </c>
      <c r="B10" s="372"/>
      <c r="C10" s="373"/>
      <c r="D10" s="203"/>
      <c r="E10" s="510" t="s">
        <v>2415</v>
      </c>
      <c r="F10" s="511"/>
      <c r="G10" s="204"/>
      <c r="H10" s="205" t="s">
        <v>2416</v>
      </c>
      <c r="I10" s="508" t="s">
        <v>2417</v>
      </c>
      <c r="J10" s="509"/>
      <c r="K10" s="509"/>
      <c r="L10" s="509"/>
      <c r="M10" s="509"/>
      <c r="N10" s="509"/>
      <c r="O10" s="122"/>
    </row>
    <row r="11" spans="1:15" ht="30" customHeight="1">
      <c r="A11" s="135"/>
      <c r="B11" s="374" t="s">
        <v>2418</v>
      </c>
      <c r="C11" s="375" t="s">
        <v>2418</v>
      </c>
      <c r="D11" s="120"/>
      <c r="E11" s="265"/>
      <c r="F11" s="376"/>
      <c r="H11" s="135"/>
      <c r="I11" s="286">
        <v>1</v>
      </c>
      <c r="J11" s="286">
        <v>2</v>
      </c>
      <c r="K11" s="286">
        <v>3</v>
      </c>
      <c r="L11" s="286">
        <v>4</v>
      </c>
      <c r="M11" s="286">
        <v>5</v>
      </c>
      <c r="N11" s="286">
        <v>6</v>
      </c>
    </row>
    <row r="12" spans="1:15">
      <c r="A12" s="135" t="s">
        <v>2419</v>
      </c>
      <c r="B12" s="377" t="s">
        <v>2420</v>
      </c>
      <c r="C12" s="378"/>
      <c r="D12" s="120"/>
      <c r="E12" s="266">
        <f>SUM(I40:N40)</f>
        <v>0</v>
      </c>
      <c r="F12" s="267"/>
      <c r="H12" s="135" t="s">
        <v>2421</v>
      </c>
      <c r="I12" s="469"/>
      <c r="J12" s="469"/>
      <c r="K12" s="469"/>
      <c r="L12" s="469"/>
      <c r="M12" s="469"/>
      <c r="N12" s="469"/>
    </row>
    <row r="13" spans="1:15">
      <c r="A13" s="135" t="s">
        <v>2422</v>
      </c>
      <c r="B13" s="377" t="s">
        <v>2420</v>
      </c>
      <c r="C13" s="379"/>
      <c r="D13" s="120"/>
      <c r="E13" s="268"/>
      <c r="F13" s="267"/>
      <c r="H13" s="135" t="s">
        <v>2423</v>
      </c>
      <c r="I13" s="469"/>
      <c r="J13" s="469"/>
      <c r="K13" s="469"/>
      <c r="L13" s="469"/>
      <c r="M13" s="469"/>
      <c r="N13" s="469"/>
    </row>
    <row r="14" spans="1:15">
      <c r="A14" s="130" t="s">
        <v>2424</v>
      </c>
      <c r="B14" s="377" t="s">
        <v>2420</v>
      </c>
      <c r="C14" s="131"/>
      <c r="D14" s="120"/>
      <c r="E14" s="268"/>
      <c r="F14" s="267"/>
      <c r="H14" s="135" t="s">
        <v>2425</v>
      </c>
      <c r="I14" s="469"/>
      <c r="J14" s="469"/>
      <c r="K14" s="469"/>
      <c r="L14" s="469"/>
      <c r="M14" s="469"/>
      <c r="N14" s="469"/>
    </row>
    <row r="15" spans="1:15">
      <c r="A15" s="380" t="s">
        <v>2426</v>
      </c>
      <c r="B15" s="381"/>
      <c r="C15" s="382"/>
      <c r="D15" s="132"/>
      <c r="E15" s="269">
        <f>SUM(E12:E14)</f>
        <v>0</v>
      </c>
      <c r="F15" s="267"/>
      <c r="H15" s="135" t="s">
        <v>2427</v>
      </c>
      <c r="I15" s="469"/>
      <c r="J15" s="469"/>
      <c r="K15" s="469"/>
      <c r="L15" s="469"/>
      <c r="M15" s="469"/>
      <c r="N15" s="469"/>
    </row>
    <row r="16" spans="1:15">
      <c r="A16" s="130"/>
      <c r="B16" s="383"/>
      <c r="C16" s="384"/>
      <c r="D16" s="120"/>
      <c r="E16" s="270"/>
      <c r="F16" s="267"/>
      <c r="H16" s="135" t="s">
        <v>2428</v>
      </c>
      <c r="I16" s="469"/>
      <c r="J16" s="469"/>
      <c r="K16" s="469"/>
      <c r="L16" s="469"/>
      <c r="M16" s="469"/>
      <c r="N16" s="469"/>
    </row>
    <row r="17" spans="1:15">
      <c r="A17" s="385" t="s">
        <v>2429</v>
      </c>
      <c r="B17" s="377" t="s">
        <v>2420</v>
      </c>
      <c r="C17" s="386"/>
      <c r="D17" s="120"/>
      <c r="E17" s="271">
        <f>$C17*E15</f>
        <v>0</v>
      </c>
      <c r="F17" s="267"/>
      <c r="H17" s="135" t="s">
        <v>2430</v>
      </c>
      <c r="I17" s="469"/>
      <c r="J17" s="469"/>
      <c r="K17" s="469"/>
      <c r="L17" s="469"/>
      <c r="M17" s="469"/>
      <c r="N17" s="469"/>
    </row>
    <row r="18" spans="1:15">
      <c r="A18" s="385" t="s">
        <v>2431</v>
      </c>
      <c r="B18" s="377" t="s">
        <v>2420</v>
      </c>
      <c r="C18" s="386"/>
      <c r="D18" s="120"/>
      <c r="E18" s="272">
        <f>$C18*E15</f>
        <v>0</v>
      </c>
      <c r="F18" s="267"/>
      <c r="H18" s="135" t="s">
        <v>2432</v>
      </c>
      <c r="I18" s="469"/>
      <c r="J18" s="469"/>
      <c r="K18" s="469"/>
      <c r="L18" s="469"/>
      <c r="M18" s="469"/>
      <c r="N18" s="469"/>
    </row>
    <row r="19" spans="1:15">
      <c r="A19" s="380" t="s">
        <v>2433</v>
      </c>
      <c r="B19" s="387"/>
      <c r="C19" s="131"/>
      <c r="D19" s="120"/>
      <c r="E19" s="269">
        <f>SUM(E15:E18)</f>
        <v>0</v>
      </c>
      <c r="F19" s="388">
        <f>IF(E19=0,0,E19/E$47)</f>
        <v>0</v>
      </c>
    </row>
    <row r="20" spans="1:15" ht="14.25">
      <c r="A20" s="130"/>
      <c r="B20" s="383"/>
      <c r="C20" s="384"/>
      <c r="D20" s="120"/>
      <c r="E20" s="270"/>
      <c r="F20" s="267"/>
      <c r="H20" s="205" t="s">
        <v>2416</v>
      </c>
      <c r="I20" s="513" t="s">
        <v>2434</v>
      </c>
      <c r="J20" s="514"/>
      <c r="K20" s="514"/>
      <c r="L20" s="514"/>
      <c r="M20" s="514"/>
      <c r="N20" s="515"/>
    </row>
    <row r="21" spans="1:15">
      <c r="A21" s="389" t="s">
        <v>2435</v>
      </c>
      <c r="B21" s="390"/>
      <c r="C21" s="384"/>
      <c r="D21" s="133"/>
      <c r="E21" s="273">
        <f>E19*0.96</f>
        <v>0</v>
      </c>
      <c r="F21" s="274"/>
      <c r="G21" s="134"/>
      <c r="H21" s="135"/>
      <c r="I21" s="286">
        <v>1</v>
      </c>
      <c r="J21" s="286">
        <v>2</v>
      </c>
      <c r="K21" s="286">
        <v>3</v>
      </c>
      <c r="L21" s="286">
        <v>4</v>
      </c>
      <c r="M21" s="286">
        <v>5</v>
      </c>
      <c r="N21" s="286">
        <v>6</v>
      </c>
      <c r="O21" s="282"/>
    </row>
    <row r="22" spans="1:15" s="13" customFormat="1">
      <c r="A22" s="385" t="s">
        <v>2436</v>
      </c>
      <c r="B22" s="390"/>
      <c r="C22" s="391" t="s">
        <v>2437</v>
      </c>
      <c r="D22" s="120"/>
      <c r="E22" s="271">
        <f>E21*'5-Premies en opslagen'!$C24</f>
        <v>0</v>
      </c>
      <c r="F22" s="267"/>
      <c r="G22" s="57"/>
      <c r="H22" s="135" t="s">
        <v>2421</v>
      </c>
      <c r="I22" s="474"/>
      <c r="J22" s="474"/>
      <c r="K22" s="473"/>
      <c r="L22" s="473"/>
      <c r="M22" s="473"/>
      <c r="N22" s="473"/>
      <c r="O22" s="248"/>
    </row>
    <row r="23" spans="1:15" ht="14.25" customHeight="1">
      <c r="A23" s="380" t="s">
        <v>2438</v>
      </c>
      <c r="B23" s="393"/>
      <c r="C23" s="131"/>
      <c r="D23" s="120"/>
      <c r="E23" s="269">
        <f>E22+E19</f>
        <v>0</v>
      </c>
      <c r="F23" s="388">
        <f>IF(E23=0,0,E23/E$47)</f>
        <v>0</v>
      </c>
      <c r="H23" s="135" t="s">
        <v>2423</v>
      </c>
      <c r="I23" s="474"/>
      <c r="J23" s="474"/>
      <c r="K23" s="473"/>
      <c r="L23" s="473"/>
      <c r="M23" s="473"/>
      <c r="N23" s="473"/>
      <c r="O23" s="248"/>
    </row>
    <row r="24" spans="1:15" ht="12.75" customHeight="1">
      <c r="A24" s="130"/>
      <c r="B24" s="387"/>
      <c r="C24" s="131"/>
      <c r="D24" s="120"/>
      <c r="E24" s="265"/>
      <c r="F24" s="267"/>
      <c r="H24" s="135" t="s">
        <v>2425</v>
      </c>
      <c r="I24" s="474"/>
      <c r="J24" s="474"/>
      <c r="K24" s="473"/>
      <c r="L24" s="473"/>
      <c r="M24" s="473"/>
      <c r="N24" s="473"/>
      <c r="O24" s="248"/>
    </row>
    <row r="25" spans="1:15" ht="12.75" customHeight="1">
      <c r="A25" s="385" t="s">
        <v>2439</v>
      </c>
      <c r="B25" s="390"/>
      <c r="C25" s="391" t="s">
        <v>2437</v>
      </c>
      <c r="D25" s="120"/>
      <c r="E25" s="271">
        <f>E23*'5-Premies en opslagen'!$B53</f>
        <v>0</v>
      </c>
      <c r="F25" s="267"/>
      <c r="H25" s="135" t="s">
        <v>2427</v>
      </c>
      <c r="I25" s="474"/>
      <c r="J25" s="474"/>
      <c r="K25" s="473"/>
      <c r="L25" s="473"/>
      <c r="M25" s="473"/>
      <c r="N25" s="473"/>
      <c r="O25" s="248"/>
    </row>
    <row r="26" spans="1:15">
      <c r="A26" s="380" t="s">
        <v>2440</v>
      </c>
      <c r="B26" s="387"/>
      <c r="C26" s="131"/>
      <c r="D26" s="120"/>
      <c r="E26" s="269">
        <f>SUM(E23:E25)</f>
        <v>0</v>
      </c>
      <c r="F26" s="388">
        <f>IF(E26=0,0,E26/E$47)</f>
        <v>0</v>
      </c>
      <c r="H26" s="135" t="s">
        <v>2428</v>
      </c>
      <c r="I26" s="474"/>
      <c r="J26" s="474"/>
      <c r="K26" s="473"/>
      <c r="L26" s="473"/>
      <c r="M26" s="473"/>
      <c r="N26" s="473"/>
      <c r="O26" s="248"/>
    </row>
    <row r="27" spans="1:15">
      <c r="A27" s="130"/>
      <c r="B27" s="387"/>
      <c r="C27" s="131"/>
      <c r="D27" s="120"/>
      <c r="E27" s="265"/>
      <c r="F27" s="267"/>
      <c r="H27" s="135" t="s">
        <v>2430</v>
      </c>
      <c r="I27" s="474"/>
      <c r="J27" s="474"/>
      <c r="K27" s="473"/>
      <c r="L27" s="473"/>
      <c r="M27" s="473"/>
      <c r="N27" s="473"/>
      <c r="O27" s="248"/>
    </row>
    <row r="28" spans="1:15">
      <c r="A28" s="130" t="s">
        <v>2441</v>
      </c>
      <c r="B28" s="394"/>
      <c r="C28" s="379" t="s">
        <v>2442</v>
      </c>
      <c r="D28" s="120"/>
      <c r="E28" s="476"/>
      <c r="F28" s="267">
        <v>0</v>
      </c>
      <c r="H28" s="135" t="s">
        <v>2432</v>
      </c>
      <c r="I28" s="474"/>
      <c r="J28" s="474"/>
      <c r="K28" s="473"/>
      <c r="L28" s="473"/>
      <c r="M28" s="473"/>
      <c r="N28" s="473"/>
      <c r="O28" s="248"/>
    </row>
    <row r="29" spans="1:15">
      <c r="A29" s="130" t="s">
        <v>2443</v>
      </c>
      <c r="B29" s="395"/>
      <c r="C29" s="379" t="s">
        <v>2442</v>
      </c>
      <c r="D29" s="120"/>
      <c r="E29" s="476"/>
      <c r="F29" s="267">
        <v>0</v>
      </c>
      <c r="H29" s="136" t="s">
        <v>2444</v>
      </c>
      <c r="I29" s="475">
        <f t="shared" ref="I29:N29" si="0">SUM(I22:I28)</f>
        <v>0</v>
      </c>
      <c r="J29" s="475">
        <f>SUM(J22:J28)</f>
        <v>0</v>
      </c>
      <c r="K29" s="396">
        <f t="shared" si="0"/>
        <v>0</v>
      </c>
      <c r="L29" s="396">
        <f t="shared" si="0"/>
        <v>0</v>
      </c>
      <c r="M29" s="396">
        <f t="shared" si="0"/>
        <v>0</v>
      </c>
      <c r="N29" s="396">
        <f t="shared" si="0"/>
        <v>0</v>
      </c>
      <c r="O29" s="397">
        <f>SUM(I29:N29)</f>
        <v>0</v>
      </c>
    </row>
    <row r="30" spans="1:15">
      <c r="A30" s="130" t="s">
        <v>2445</v>
      </c>
      <c r="B30" s="387"/>
      <c r="C30" s="131" t="s">
        <v>2418</v>
      </c>
      <c r="D30" s="120"/>
      <c r="E30" s="476"/>
      <c r="F30" s="267"/>
      <c r="H30" s="134"/>
      <c r="I30" s="134"/>
      <c r="J30" s="134"/>
      <c r="K30" s="134"/>
      <c r="L30" s="134"/>
      <c r="M30" s="134"/>
      <c r="N30" s="134"/>
    </row>
    <row r="31" spans="1:15" ht="12.75" customHeight="1">
      <c r="A31" s="398"/>
      <c r="B31" s="399"/>
      <c r="C31" s="400" t="s">
        <v>2418</v>
      </c>
      <c r="D31" s="120"/>
      <c r="E31" s="268"/>
      <c r="F31" s="267"/>
      <c r="H31" s="205" t="s">
        <v>2416</v>
      </c>
      <c r="I31" s="508" t="s">
        <v>2446</v>
      </c>
      <c r="J31" s="509"/>
      <c r="K31" s="509"/>
      <c r="L31" s="509"/>
      <c r="M31" s="509"/>
      <c r="N31" s="509"/>
    </row>
    <row r="32" spans="1:15" ht="12.75" customHeight="1">
      <c r="A32" s="380" t="s">
        <v>2447</v>
      </c>
      <c r="B32" s="387"/>
      <c r="C32" s="131"/>
      <c r="D32" s="120"/>
      <c r="E32" s="269">
        <f>SUM(E26:E31)</f>
        <v>0</v>
      </c>
      <c r="F32" s="388">
        <f>IF(E32=0,0,E32/E$47)</f>
        <v>0</v>
      </c>
      <c r="H32" s="135"/>
      <c r="I32" s="129">
        <v>1</v>
      </c>
      <c r="J32" s="129">
        <v>2</v>
      </c>
      <c r="K32" s="129">
        <v>3</v>
      </c>
      <c r="L32" s="129">
        <v>4</v>
      </c>
      <c r="M32" s="129">
        <v>5</v>
      </c>
      <c r="N32" s="129">
        <v>6</v>
      </c>
    </row>
    <row r="33" spans="1:15" ht="12.75" customHeight="1">
      <c r="A33" s="130"/>
      <c r="B33" s="387"/>
      <c r="C33" s="131"/>
      <c r="D33" s="120"/>
      <c r="E33" s="265"/>
      <c r="F33" s="267"/>
      <c r="H33" s="135" t="s">
        <v>2421</v>
      </c>
      <c r="I33" s="284">
        <f>I22*I12</f>
        <v>0</v>
      </c>
      <c r="J33" s="284">
        <f t="shared" ref="J33:N33" si="1">J22*J12</f>
        <v>0</v>
      </c>
      <c r="K33" s="284">
        <f t="shared" si="1"/>
        <v>0</v>
      </c>
      <c r="L33" s="284">
        <f t="shared" si="1"/>
        <v>0</v>
      </c>
      <c r="M33" s="284">
        <f t="shared" si="1"/>
        <v>0</v>
      </c>
      <c r="N33" s="284">
        <f t="shared" si="1"/>
        <v>0</v>
      </c>
    </row>
    <row r="34" spans="1:15" ht="12.75" customHeight="1">
      <c r="A34" s="130" t="s">
        <v>2448</v>
      </c>
      <c r="B34" s="387"/>
      <c r="C34" s="401"/>
      <c r="D34" s="120"/>
      <c r="E34" s="476"/>
      <c r="F34" s="275" t="e">
        <f t="shared" ref="F34:F42" si="2">E34/$E$47</f>
        <v>#DIV/0!</v>
      </c>
      <c r="H34" s="135" t="s">
        <v>2423</v>
      </c>
      <c r="I34" s="284">
        <f t="shared" ref="I34:N34" si="3">I23*I13</f>
        <v>0</v>
      </c>
      <c r="J34" s="284">
        <f t="shared" si="3"/>
        <v>0</v>
      </c>
      <c r="K34" s="284">
        <f t="shared" si="3"/>
        <v>0</v>
      </c>
      <c r="L34" s="284">
        <f t="shared" si="3"/>
        <v>0</v>
      </c>
      <c r="M34" s="284">
        <f t="shared" si="3"/>
        <v>0</v>
      </c>
      <c r="N34" s="284">
        <f t="shared" si="3"/>
        <v>0</v>
      </c>
    </row>
    <row r="35" spans="1:15" ht="12.75" customHeight="1">
      <c r="A35" s="130" t="s">
        <v>2449</v>
      </c>
      <c r="B35" s="387"/>
      <c r="C35" s="401"/>
      <c r="D35" s="120"/>
      <c r="E35" s="476"/>
      <c r="F35" s="275" t="e">
        <f t="shared" si="2"/>
        <v>#DIV/0!</v>
      </c>
      <c r="H35" s="135" t="s">
        <v>2425</v>
      </c>
      <c r="I35" s="284">
        <f t="shared" ref="I35:N35" si="4">I24*I14</f>
        <v>0</v>
      </c>
      <c r="J35" s="284">
        <f t="shared" si="4"/>
        <v>0</v>
      </c>
      <c r="K35" s="284">
        <f t="shared" si="4"/>
        <v>0</v>
      </c>
      <c r="L35" s="284">
        <f t="shared" si="4"/>
        <v>0</v>
      </c>
      <c r="M35" s="284">
        <f t="shared" si="4"/>
        <v>0</v>
      </c>
      <c r="N35" s="284">
        <f t="shared" si="4"/>
        <v>0</v>
      </c>
      <c r="O35" s="134"/>
    </row>
    <row r="36" spans="1:15" ht="14.25" customHeight="1">
      <c r="A36" s="130" t="s">
        <v>2450</v>
      </c>
      <c r="B36" s="387"/>
      <c r="C36" s="401"/>
      <c r="D36" s="120"/>
      <c r="E36" s="476"/>
      <c r="F36" s="275" t="e">
        <f t="shared" si="2"/>
        <v>#DIV/0!</v>
      </c>
      <c r="H36" s="135" t="s">
        <v>2427</v>
      </c>
      <c r="I36" s="284">
        <f t="shared" ref="I36:N36" si="5">I25*I15</f>
        <v>0</v>
      </c>
      <c r="J36" s="284">
        <f t="shared" si="5"/>
        <v>0</v>
      </c>
      <c r="K36" s="284">
        <f t="shared" si="5"/>
        <v>0</v>
      </c>
      <c r="L36" s="284">
        <f t="shared" si="5"/>
        <v>0</v>
      </c>
      <c r="M36" s="284">
        <f t="shared" si="5"/>
        <v>0</v>
      </c>
      <c r="N36" s="284">
        <f t="shared" si="5"/>
        <v>0</v>
      </c>
      <c r="O36" s="134"/>
    </row>
    <row r="37" spans="1:15">
      <c r="A37" s="130" t="s">
        <v>2451</v>
      </c>
      <c r="B37" s="387"/>
      <c r="C37" s="402"/>
      <c r="D37" s="120"/>
      <c r="E37" s="476"/>
      <c r="F37" s="275" t="e">
        <f t="shared" si="2"/>
        <v>#DIV/0!</v>
      </c>
      <c r="H37" s="135" t="s">
        <v>2428</v>
      </c>
      <c r="I37" s="284">
        <f t="shared" ref="I37:N37" si="6">I26*I16</f>
        <v>0</v>
      </c>
      <c r="J37" s="284">
        <f t="shared" si="6"/>
        <v>0</v>
      </c>
      <c r="K37" s="284">
        <f t="shared" si="6"/>
        <v>0</v>
      </c>
      <c r="L37" s="284">
        <f t="shared" si="6"/>
        <v>0</v>
      </c>
      <c r="M37" s="284">
        <f t="shared" si="6"/>
        <v>0</v>
      </c>
      <c r="N37" s="284">
        <f t="shared" si="6"/>
        <v>0</v>
      </c>
      <c r="O37" s="134"/>
    </row>
    <row r="38" spans="1:15">
      <c r="A38" s="130" t="s">
        <v>2452</v>
      </c>
      <c r="B38" s="387"/>
      <c r="C38" s="401"/>
      <c r="D38" s="120"/>
      <c r="E38" s="476"/>
      <c r="F38" s="275" t="e">
        <f t="shared" si="2"/>
        <v>#DIV/0!</v>
      </c>
      <c r="H38" s="135" t="s">
        <v>2430</v>
      </c>
      <c r="I38" s="284">
        <f t="shared" ref="I38:N38" si="7">I27*I17</f>
        <v>0</v>
      </c>
      <c r="J38" s="284">
        <f t="shared" si="7"/>
        <v>0</v>
      </c>
      <c r="K38" s="284">
        <f t="shared" si="7"/>
        <v>0</v>
      </c>
      <c r="L38" s="284">
        <f t="shared" si="7"/>
        <v>0</v>
      </c>
      <c r="M38" s="284">
        <f t="shared" si="7"/>
        <v>0</v>
      </c>
      <c r="N38" s="284">
        <f t="shared" si="7"/>
        <v>0</v>
      </c>
      <c r="O38" s="134"/>
    </row>
    <row r="39" spans="1:15">
      <c r="A39" s="130" t="s">
        <v>2453</v>
      </c>
      <c r="B39" s="387"/>
      <c r="C39" s="402"/>
      <c r="D39" s="120"/>
      <c r="E39" s="476"/>
      <c r="F39" s="275" t="e">
        <f t="shared" si="2"/>
        <v>#DIV/0!</v>
      </c>
      <c r="H39" s="135" t="s">
        <v>2432</v>
      </c>
      <c r="I39" s="284">
        <f t="shared" ref="I39:N39" si="8">I28*I18</f>
        <v>0</v>
      </c>
      <c r="J39" s="284">
        <f t="shared" si="8"/>
        <v>0</v>
      </c>
      <c r="K39" s="284">
        <f t="shared" si="8"/>
        <v>0</v>
      </c>
      <c r="L39" s="284">
        <f t="shared" si="8"/>
        <v>0</v>
      </c>
      <c r="M39" s="284">
        <f t="shared" si="8"/>
        <v>0</v>
      </c>
      <c r="N39" s="284">
        <f t="shared" si="8"/>
        <v>0</v>
      </c>
      <c r="O39" s="134"/>
    </row>
    <row r="40" spans="1:15">
      <c r="A40" s="130" t="s">
        <v>2454</v>
      </c>
      <c r="B40" s="387"/>
      <c r="C40" s="379" t="s">
        <v>2442</v>
      </c>
      <c r="D40" s="120"/>
      <c r="E40" s="476"/>
      <c r="F40" s="275" t="e">
        <f t="shared" si="2"/>
        <v>#DIV/0!</v>
      </c>
      <c r="H40" s="136" t="s">
        <v>2444</v>
      </c>
      <c r="I40" s="285">
        <f t="shared" ref="I40:N40" si="9">SUM(I33:I39)</f>
        <v>0</v>
      </c>
      <c r="J40" s="285">
        <f t="shared" si="9"/>
        <v>0</v>
      </c>
      <c r="K40" s="285">
        <f t="shared" si="9"/>
        <v>0</v>
      </c>
      <c r="L40" s="285">
        <f t="shared" si="9"/>
        <v>0</v>
      </c>
      <c r="M40" s="285">
        <f t="shared" si="9"/>
        <v>0</v>
      </c>
      <c r="N40" s="285">
        <f t="shared" si="9"/>
        <v>0</v>
      </c>
      <c r="O40" s="134"/>
    </row>
    <row r="41" spans="1:15">
      <c r="A41" s="130" t="s">
        <v>2455</v>
      </c>
      <c r="B41" s="387"/>
      <c r="C41" s="379"/>
      <c r="D41" s="120"/>
      <c r="E41" s="476"/>
      <c r="F41" s="275" t="e">
        <f t="shared" si="2"/>
        <v>#DIV/0!</v>
      </c>
      <c r="H41" s="134"/>
      <c r="I41" s="134"/>
      <c r="J41" s="134"/>
      <c r="K41" s="134"/>
      <c r="L41" s="134"/>
      <c r="M41" s="134"/>
      <c r="N41" s="134"/>
      <c r="O41" s="134"/>
    </row>
    <row r="42" spans="1:15">
      <c r="A42" s="398"/>
      <c r="B42" s="399"/>
      <c r="C42" s="403"/>
      <c r="D42" s="120"/>
      <c r="E42" s="476"/>
      <c r="F42" s="267" t="e">
        <f t="shared" si="2"/>
        <v>#DIV/0!</v>
      </c>
      <c r="H42" s="134"/>
      <c r="I42" s="134"/>
      <c r="J42" s="134"/>
      <c r="K42" s="134"/>
      <c r="L42" s="134"/>
      <c r="M42" s="134"/>
      <c r="N42" s="134"/>
      <c r="O42" s="134"/>
    </row>
    <row r="43" spans="1:15" ht="42.75">
      <c r="A43" s="380" t="s">
        <v>2456</v>
      </c>
      <c r="B43" s="387"/>
      <c r="C43" s="131"/>
      <c r="D43" s="120"/>
      <c r="E43" s="269">
        <f>SUM(E32:E42)</f>
        <v>0</v>
      </c>
      <c r="F43" s="388">
        <f>IF(E43=0,0,E43/E$47)</f>
        <v>0</v>
      </c>
      <c r="H43" s="205" t="s">
        <v>2457</v>
      </c>
      <c r="I43" s="372"/>
      <c r="J43" s="373"/>
      <c r="K43" s="206" t="s">
        <v>2415</v>
      </c>
      <c r="L43" s="134"/>
      <c r="M43" s="134"/>
      <c r="N43" s="134"/>
    </row>
    <row r="44" spans="1:15">
      <c r="A44" s="130"/>
      <c r="B44" s="387"/>
      <c r="C44" s="131"/>
      <c r="D44" s="120"/>
      <c r="E44" s="265"/>
      <c r="F44" s="276"/>
      <c r="H44" s="135"/>
      <c r="I44" s="374" t="s">
        <v>2418</v>
      </c>
      <c r="J44" s="375" t="s">
        <v>2418</v>
      </c>
      <c r="K44" s="265"/>
      <c r="L44" s="134"/>
      <c r="M44" s="134"/>
      <c r="N44" s="134"/>
    </row>
    <row r="45" spans="1:15">
      <c r="A45" s="130" t="s">
        <v>2458</v>
      </c>
      <c r="B45" s="387"/>
      <c r="C45" s="402"/>
      <c r="D45" s="120"/>
      <c r="E45" s="268"/>
      <c r="F45" s="388">
        <f>(IF(E45=0,0,E45/E$47))</f>
        <v>0</v>
      </c>
      <c r="H45" s="138" t="s">
        <v>2426</v>
      </c>
      <c r="I45" s="139"/>
      <c r="J45" s="140"/>
      <c r="K45" s="269">
        <f>E15</f>
        <v>0</v>
      </c>
      <c r="L45" s="134"/>
      <c r="M45" s="134"/>
      <c r="N45" s="134"/>
    </row>
    <row r="46" spans="1:15" ht="30" customHeight="1">
      <c r="A46" s="130"/>
      <c r="B46" s="404"/>
      <c r="C46" s="131"/>
      <c r="D46" s="120"/>
      <c r="E46" s="265"/>
      <c r="F46" s="267"/>
      <c r="H46" s="141" t="s">
        <v>2429</v>
      </c>
      <c r="I46" s="142"/>
      <c r="J46" s="143"/>
      <c r="K46" s="271">
        <f>E17</f>
        <v>0</v>
      </c>
      <c r="L46" s="134"/>
      <c r="M46" s="134"/>
      <c r="N46" s="134"/>
    </row>
    <row r="47" spans="1:15">
      <c r="A47" s="380" t="s">
        <v>2459</v>
      </c>
      <c r="B47" s="405"/>
      <c r="C47" s="406"/>
      <c r="D47" s="120"/>
      <c r="E47" s="277">
        <f>SUM(E43:E46)</f>
        <v>0</v>
      </c>
      <c r="F47" s="278">
        <f>SUM(F43:F46)</f>
        <v>0</v>
      </c>
      <c r="H47" s="385" t="s">
        <v>2431</v>
      </c>
      <c r="I47" s="142"/>
      <c r="J47" s="143"/>
      <c r="K47" s="272">
        <f>E18</f>
        <v>0</v>
      </c>
      <c r="L47" s="134"/>
      <c r="M47" s="134"/>
      <c r="N47" s="134"/>
      <c r="O47" s="134"/>
    </row>
    <row r="48" spans="1:15">
      <c r="B48" s="137"/>
      <c r="C48" s="407"/>
      <c r="D48" s="120"/>
      <c r="E48" s="248"/>
      <c r="F48" s="279"/>
      <c r="H48" s="385" t="s">
        <v>2436</v>
      </c>
      <c r="I48" s="142"/>
      <c r="J48" s="143"/>
      <c r="K48" s="271">
        <f>E22</f>
        <v>0</v>
      </c>
      <c r="L48" s="134"/>
      <c r="M48" s="134"/>
      <c r="N48" s="134"/>
      <c r="O48" s="134"/>
    </row>
    <row r="49" spans="1:15">
      <c r="A49" s="408" t="s">
        <v>2460</v>
      </c>
      <c r="B49" s="409"/>
      <c r="C49" s="410"/>
      <c r="D49" s="134"/>
      <c r="E49" s="280">
        <f>(E$26*1.3)+($E$47-$E$26)</f>
        <v>0</v>
      </c>
      <c r="F49" s="281"/>
      <c r="G49" s="134"/>
      <c r="H49" s="385" t="s">
        <v>2439</v>
      </c>
      <c r="I49" s="390"/>
      <c r="J49" s="391"/>
      <c r="K49" s="271">
        <f>E25</f>
        <v>0</v>
      </c>
      <c r="L49" s="134"/>
      <c r="M49" s="134"/>
      <c r="N49" s="134"/>
      <c r="O49" s="134"/>
    </row>
    <row r="50" spans="1:15" s="13" customFormat="1">
      <c r="A50" s="134"/>
      <c r="B50" s="144"/>
      <c r="C50" s="145"/>
      <c r="D50" s="134"/>
      <c r="E50" s="282"/>
      <c r="F50" s="282"/>
      <c r="G50" s="134"/>
      <c r="H50" s="130" t="s">
        <v>2441</v>
      </c>
      <c r="I50" s="394"/>
      <c r="J50" s="379"/>
      <c r="K50" s="266">
        <f>E28</f>
        <v>0</v>
      </c>
      <c r="L50" s="134"/>
      <c r="M50" s="134"/>
      <c r="N50" s="134"/>
      <c r="O50" s="134"/>
    </row>
    <row r="51" spans="1:15" s="13" customFormat="1">
      <c r="A51" s="408" t="s">
        <v>2461</v>
      </c>
      <c r="B51" s="409"/>
      <c r="C51" s="410"/>
      <c r="D51" s="134"/>
      <c r="E51" s="280">
        <f>(E$26*1.5)+($E$47-$E$26)</f>
        <v>0</v>
      </c>
      <c r="F51" s="281"/>
      <c r="G51" s="134"/>
      <c r="H51" s="130" t="s">
        <v>2443</v>
      </c>
      <c r="I51" s="395"/>
      <c r="J51" s="379"/>
      <c r="K51" s="266">
        <f t="shared" ref="K51:K52" si="10">E29</f>
        <v>0</v>
      </c>
      <c r="L51" s="134"/>
      <c r="M51" s="57"/>
      <c r="N51" s="134"/>
      <c r="O51" s="134"/>
    </row>
    <row r="52" spans="1:15" s="13" customFormat="1">
      <c r="A52" s="134"/>
      <c r="B52" s="144"/>
      <c r="C52" s="145"/>
      <c r="D52" s="134"/>
      <c r="E52" s="282"/>
      <c r="F52" s="282"/>
      <c r="G52" s="134"/>
      <c r="H52" s="130" t="s">
        <v>2445</v>
      </c>
      <c r="I52" s="387"/>
      <c r="J52" s="131" t="s">
        <v>2418</v>
      </c>
      <c r="K52" s="266">
        <f t="shared" si="10"/>
        <v>0</v>
      </c>
      <c r="L52" s="134"/>
      <c r="M52" s="57"/>
      <c r="N52" s="134"/>
      <c r="O52" s="134"/>
    </row>
    <row r="53" spans="1:15" s="13" customFormat="1">
      <c r="A53" s="408" t="s">
        <v>2462</v>
      </c>
      <c r="B53" s="409"/>
      <c r="C53" s="410"/>
      <c r="D53" s="134"/>
      <c r="E53" s="280">
        <f>(E$26*2.5)+($E$47-$E$26)</f>
        <v>0</v>
      </c>
      <c r="F53" s="282"/>
      <c r="G53" s="134"/>
      <c r="H53" s="130" t="s">
        <v>2448</v>
      </c>
      <c r="I53" s="387"/>
      <c r="J53" s="401"/>
      <c r="K53" s="266">
        <f>E34</f>
        <v>0</v>
      </c>
      <c r="L53" s="134"/>
      <c r="M53" s="57"/>
      <c r="N53" s="134"/>
      <c r="O53" s="134"/>
    </row>
    <row r="54" spans="1:15" s="13" customFormat="1">
      <c r="A54" s="134"/>
      <c r="B54" s="144"/>
      <c r="C54" s="146"/>
      <c r="D54" s="134"/>
      <c r="E54" s="134"/>
      <c r="F54" s="147"/>
      <c r="G54" s="134"/>
      <c r="H54" s="130" t="s">
        <v>2449</v>
      </c>
      <c r="I54" s="387"/>
      <c r="J54" s="401"/>
      <c r="K54" s="266">
        <f t="shared" ref="K54:K60" si="11">E35</f>
        <v>0</v>
      </c>
      <c r="L54" s="134"/>
      <c r="M54" s="57"/>
      <c r="N54" s="134"/>
      <c r="O54" s="134"/>
    </row>
    <row r="55" spans="1:15" s="13" customFormat="1">
      <c r="A55" s="134"/>
      <c r="B55" s="144"/>
      <c r="C55" s="146"/>
      <c r="D55" s="134"/>
      <c r="E55" s="134"/>
      <c r="F55" s="147"/>
      <c r="G55" s="134"/>
      <c r="H55" s="130" t="s">
        <v>2450</v>
      </c>
      <c r="I55" s="387"/>
      <c r="J55" s="401"/>
      <c r="K55" s="266">
        <f t="shared" si="11"/>
        <v>0</v>
      </c>
      <c r="L55" s="134"/>
      <c r="M55" s="57"/>
      <c r="N55" s="134"/>
      <c r="O55" s="134"/>
    </row>
    <row r="56" spans="1:15" s="13" customFormat="1">
      <c r="A56" s="134"/>
      <c r="B56" s="134"/>
      <c r="C56" s="148"/>
      <c r="D56" s="134"/>
      <c r="E56" s="134"/>
      <c r="F56" s="147"/>
      <c r="G56" s="134"/>
      <c r="H56" s="130" t="s">
        <v>2451</v>
      </c>
      <c r="I56" s="387"/>
      <c r="J56" s="402"/>
      <c r="K56" s="266">
        <f t="shared" si="11"/>
        <v>0</v>
      </c>
      <c r="L56" s="134"/>
      <c r="M56" s="57"/>
      <c r="N56" s="134"/>
      <c r="O56" s="134"/>
    </row>
    <row r="57" spans="1:15" s="13" customFormat="1">
      <c r="A57" s="134"/>
      <c r="B57" s="134"/>
      <c r="C57" s="148"/>
      <c r="D57" s="134"/>
      <c r="E57" s="134"/>
      <c r="F57" s="147"/>
      <c r="G57" s="134"/>
      <c r="H57" s="130" t="s">
        <v>2452</v>
      </c>
      <c r="I57" s="387"/>
      <c r="J57" s="401"/>
      <c r="K57" s="266">
        <f t="shared" si="11"/>
        <v>0</v>
      </c>
      <c r="L57" s="134"/>
      <c r="M57" s="57"/>
      <c r="N57" s="134"/>
      <c r="O57" s="134"/>
    </row>
    <row r="58" spans="1:15" s="13" customFormat="1">
      <c r="A58" s="57"/>
      <c r="B58" s="134"/>
      <c r="C58" s="148"/>
      <c r="D58" s="134"/>
      <c r="E58" s="134"/>
      <c r="F58" s="147"/>
      <c r="G58" s="134"/>
      <c r="H58" s="130" t="s">
        <v>2453</v>
      </c>
      <c r="I58" s="387"/>
      <c r="J58" s="402"/>
      <c r="K58" s="266">
        <f t="shared" si="11"/>
        <v>0</v>
      </c>
      <c r="L58" s="134"/>
      <c r="M58" s="57"/>
      <c r="N58" s="57"/>
      <c r="O58" s="134"/>
    </row>
    <row r="59" spans="1:15" s="13" customFormat="1">
      <c r="A59" s="134"/>
      <c r="B59" s="134"/>
      <c r="C59" s="148"/>
      <c r="D59" s="134"/>
      <c r="E59" s="491"/>
      <c r="F59" s="147"/>
      <c r="G59" s="134"/>
      <c r="H59" s="130" t="s">
        <v>2454</v>
      </c>
      <c r="I59" s="387"/>
      <c r="J59" s="379"/>
      <c r="K59" s="266">
        <f t="shared" si="11"/>
        <v>0</v>
      </c>
      <c r="L59" s="134"/>
      <c r="M59" s="57"/>
      <c r="N59" s="57"/>
      <c r="O59" s="134"/>
    </row>
    <row r="60" spans="1:15" s="13" customFormat="1">
      <c r="A60" s="134"/>
      <c r="B60" s="134"/>
      <c r="C60" s="148"/>
      <c r="D60" s="134"/>
      <c r="E60" s="134"/>
      <c r="F60" s="147"/>
      <c r="G60" s="134"/>
      <c r="H60" s="130" t="s">
        <v>2455</v>
      </c>
      <c r="I60" s="387"/>
      <c r="J60" s="379"/>
      <c r="K60" s="266">
        <f t="shared" si="11"/>
        <v>0</v>
      </c>
      <c r="L60" s="134"/>
      <c r="M60" s="57"/>
      <c r="N60" s="57"/>
      <c r="O60" s="134"/>
    </row>
    <row r="61" spans="1:15" s="13" customFormat="1">
      <c r="A61" s="134"/>
      <c r="B61" s="134"/>
      <c r="C61" s="148"/>
      <c r="D61" s="134"/>
      <c r="E61" s="134"/>
      <c r="F61" s="147"/>
      <c r="G61" s="134"/>
      <c r="H61" s="130" t="s">
        <v>2458</v>
      </c>
      <c r="I61" s="387"/>
      <c r="J61" s="402"/>
      <c r="K61" s="266">
        <f>E45</f>
        <v>0</v>
      </c>
      <c r="L61" s="134"/>
      <c r="M61" s="57"/>
      <c r="N61" s="57"/>
      <c r="O61" s="134"/>
    </row>
    <row r="62" spans="1:15" s="13" customFormat="1">
      <c r="A62" s="134"/>
      <c r="B62" s="134"/>
      <c r="C62" s="148"/>
      <c r="D62" s="134"/>
      <c r="E62" s="134"/>
      <c r="F62" s="147"/>
      <c r="G62" s="134"/>
      <c r="H62" s="130"/>
      <c r="I62" s="404"/>
      <c r="J62" s="131"/>
      <c r="K62" s="265"/>
      <c r="L62" s="134"/>
      <c r="M62" s="57"/>
      <c r="N62" s="57"/>
      <c r="O62" s="134"/>
    </row>
    <row r="63" spans="1:15" s="13" customFormat="1">
      <c r="A63" s="134"/>
      <c r="B63" s="134"/>
      <c r="C63" s="148"/>
      <c r="D63" s="134"/>
      <c r="E63" s="134"/>
      <c r="F63" s="147"/>
      <c r="G63" s="134"/>
      <c r="H63" s="380" t="s">
        <v>2459</v>
      </c>
      <c r="I63" s="405"/>
      <c r="J63" s="406"/>
      <c r="K63" s="277">
        <f>SUM(K45:K62)</f>
        <v>0</v>
      </c>
      <c r="L63" s="134"/>
      <c r="M63" s="57"/>
      <c r="N63" s="57"/>
      <c r="O63" s="134"/>
    </row>
    <row r="64" spans="1:15" s="13" customFormat="1">
      <c r="A64" s="134"/>
      <c r="B64" s="134"/>
      <c r="C64" s="148"/>
      <c r="D64" s="134"/>
      <c r="E64" s="134"/>
      <c r="F64" s="147"/>
      <c r="G64" s="134"/>
      <c r="H64" s="57"/>
      <c r="I64" s="137"/>
      <c r="J64" s="407"/>
      <c r="K64" s="248"/>
      <c r="L64" s="134"/>
      <c r="M64" s="57"/>
      <c r="N64" s="57"/>
      <c r="O64" s="57"/>
    </row>
    <row r="65" spans="1:15" s="13" customFormat="1">
      <c r="A65" s="134"/>
      <c r="B65" s="134"/>
      <c r="C65" s="148"/>
      <c r="D65" s="134"/>
      <c r="E65" s="57"/>
      <c r="F65" s="147"/>
      <c r="G65" s="134"/>
      <c r="H65" s="408" t="s">
        <v>2460</v>
      </c>
      <c r="I65" s="409"/>
      <c r="J65" s="410"/>
      <c r="K65" s="280">
        <f>E49</f>
        <v>0</v>
      </c>
      <c r="L65" s="134"/>
      <c r="M65" s="57"/>
      <c r="N65" s="57"/>
      <c r="O65" s="57"/>
    </row>
    <row r="66" spans="1:15" s="13" customFormat="1">
      <c r="A66" s="57"/>
      <c r="B66" s="57"/>
      <c r="C66" s="57"/>
      <c r="D66" s="57"/>
      <c r="E66" s="57"/>
      <c r="F66" s="57"/>
      <c r="G66" s="57"/>
      <c r="H66" s="134"/>
      <c r="I66" s="144"/>
      <c r="J66" s="145"/>
      <c r="K66" s="282"/>
      <c r="L66" s="134"/>
      <c r="M66" s="57"/>
      <c r="N66" s="57"/>
      <c r="O66" s="57"/>
    </row>
    <row r="67" spans="1:15">
      <c r="H67" s="408" t="s">
        <v>2461</v>
      </c>
      <c r="I67" s="409"/>
      <c r="J67" s="410"/>
      <c r="K67" s="280">
        <f>E51</f>
        <v>0</v>
      </c>
      <c r="L67" s="134"/>
    </row>
    <row r="68" spans="1:15">
      <c r="H68" s="134"/>
      <c r="I68" s="144"/>
      <c r="J68" s="145"/>
      <c r="K68" s="282"/>
      <c r="L68" s="134"/>
    </row>
    <row r="69" spans="1:15">
      <c r="H69" s="408" t="s">
        <v>2462</v>
      </c>
      <c r="I69" s="409"/>
      <c r="J69" s="410"/>
      <c r="K69" s="280">
        <f>E53</f>
        <v>0</v>
      </c>
      <c r="L69" s="134"/>
    </row>
    <row r="70" spans="1:15">
      <c r="L70" s="134"/>
    </row>
    <row r="71" spans="1:15">
      <c r="L71" s="134"/>
    </row>
    <row r="72" spans="1:15">
      <c r="L72" s="134"/>
    </row>
  </sheetData>
  <dataConsolidate/>
  <mergeCells count="7">
    <mergeCell ref="I31:N31"/>
    <mergeCell ref="E10:F10"/>
    <mergeCell ref="H1:N2"/>
    <mergeCell ref="H3:N3"/>
    <mergeCell ref="H4:N5"/>
    <mergeCell ref="I10:N10"/>
    <mergeCell ref="I20:N20"/>
  </mergeCells>
  <phoneticPr fontId="9"/>
  <conditionalFormatting sqref="O29">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O76"/>
  <sheetViews>
    <sheetView showGridLines="0" zoomScale="89" zoomScaleNormal="89" zoomScalePageLayoutView="50" workbookViewId="0">
      <pane ySplit="9" topLeftCell="A10" activePane="bottomLeft" state="frozen"/>
      <selection pane="bottomLeft" activeCell="A10" sqref="A10"/>
      <selection activeCell="B1" sqref="B1"/>
    </sheetView>
  </sheetViews>
  <sheetFormatPr defaultColWidth="11.42578125" defaultRowHeight="13.5"/>
  <cols>
    <col min="1" max="1" width="35.85546875" style="57" customWidth="1"/>
    <col min="2" max="2" width="21.28515625" style="57" customWidth="1"/>
    <col min="3" max="3" width="19.28515625" style="57" bestFit="1" customWidth="1"/>
    <col min="4" max="4" width="2" style="57" customWidth="1"/>
    <col min="5" max="5" width="14.42578125" style="57" customWidth="1"/>
    <col min="6" max="6" width="11.7109375" style="57" customWidth="1"/>
    <col min="7" max="7" width="6" style="57" customWidth="1"/>
    <col min="8" max="8" width="27.85546875" style="57" customWidth="1"/>
    <col min="9" max="15" width="11.42578125" style="57"/>
    <col min="16" max="16384" width="11.42578125" style="2"/>
  </cols>
  <sheetData>
    <row r="1" spans="1:15" ht="12.75" customHeight="1">
      <c r="A1" s="471" t="s">
        <v>4</v>
      </c>
      <c r="B1" s="91"/>
      <c r="C1" s="92"/>
      <c r="D1" s="92"/>
      <c r="E1" s="92"/>
      <c r="F1" s="92"/>
      <c r="H1" s="512"/>
      <c r="I1" s="512"/>
      <c r="J1" s="512"/>
      <c r="K1" s="512"/>
      <c r="L1" s="512"/>
      <c r="M1" s="512"/>
      <c r="N1" s="512"/>
    </row>
    <row r="2" spans="1:15">
      <c r="A2" s="92"/>
      <c r="B2" s="110"/>
      <c r="C2" s="111"/>
      <c r="D2" s="110"/>
      <c r="E2" s="112"/>
      <c r="F2" s="113"/>
      <c r="H2" s="512"/>
      <c r="I2" s="512"/>
      <c r="J2" s="512"/>
      <c r="K2" s="512"/>
      <c r="L2" s="512"/>
      <c r="M2" s="512"/>
      <c r="N2" s="512"/>
    </row>
    <row r="3" spans="1:15" ht="14.25" customHeight="1">
      <c r="A3" s="37" t="str">
        <f>'2-Kosten per locatie'!A3</f>
        <v>Naam opdrachtgever</v>
      </c>
      <c r="B3" s="114" t="str">
        <f>'2-Kosten per locatie'!B3</f>
        <v>mboRijnland</v>
      </c>
      <c r="C3" s="115"/>
      <c r="D3" s="110"/>
      <c r="E3" s="116"/>
      <c r="F3" s="117"/>
      <c r="H3" s="512"/>
      <c r="I3" s="512"/>
      <c r="J3" s="512"/>
      <c r="K3" s="512"/>
      <c r="L3" s="512"/>
      <c r="M3" s="512"/>
      <c r="N3" s="512"/>
    </row>
    <row r="4" spans="1:15" ht="15.75" customHeight="1">
      <c r="A4" s="37" t="str">
        <f>'2-Kosten per locatie'!A4</f>
        <v>Calculatie onderdeel</v>
      </c>
      <c r="B4" s="118" t="e">
        <f ca="1">MID(CELL("bestandsnaam",$C$9),SEARCH("]",CELL("bestandsnaam",$C$9),1)+1,256)</f>
        <v>#VALUE!</v>
      </c>
      <c r="C4" s="119"/>
      <c r="D4" s="120"/>
      <c r="H4" s="512"/>
      <c r="I4" s="512"/>
      <c r="J4" s="512"/>
      <c r="K4" s="512"/>
      <c r="L4" s="512"/>
      <c r="M4" s="512"/>
      <c r="N4" s="512"/>
    </row>
    <row r="5" spans="1:15" ht="15.75">
      <c r="A5" s="37" t="str">
        <f>'2-Kosten per locatie'!A5</f>
        <v>Gebouw/plaats</v>
      </c>
      <c r="B5" s="114" t="str">
        <f>'2-Kosten per locatie'!B5</f>
        <v>Leiden, Woerden, Zoetermeer en Gouda</v>
      </c>
      <c r="C5" s="119"/>
      <c r="D5" s="120"/>
      <c r="H5" s="512"/>
      <c r="I5" s="512"/>
      <c r="J5" s="512"/>
      <c r="K5" s="512"/>
      <c r="L5" s="512"/>
      <c r="M5" s="512"/>
      <c r="N5" s="512"/>
    </row>
    <row r="6" spans="1:15" ht="15.75">
      <c r="A6" s="37" t="str">
        <f>'2-Kosten per locatie'!A6</f>
        <v>Referentie nummer</v>
      </c>
      <c r="B6" s="114" t="str">
        <f>'2-Kosten per locatie'!B6</f>
        <v>Invoer</v>
      </c>
      <c r="C6" s="119"/>
      <c r="D6" s="120"/>
      <c r="H6" s="121"/>
      <c r="I6" s="121"/>
      <c r="J6" s="121"/>
      <c r="K6" s="121"/>
      <c r="L6" s="121"/>
      <c r="M6" s="121"/>
      <c r="N6" s="121"/>
    </row>
    <row r="7" spans="1:15" ht="15.75">
      <c r="A7" s="37" t="str">
        <f>'2-Kosten per locatie'!A7</f>
        <v>Naam dienstverlener</v>
      </c>
      <c r="B7" s="114" t="str">
        <f>'2-Kosten per locatie'!B7</f>
        <v>Invoer</v>
      </c>
      <c r="C7" s="119"/>
      <c r="D7" s="120"/>
      <c r="H7" s="121"/>
      <c r="I7" s="121"/>
      <c r="J7" s="121"/>
      <c r="K7" s="121"/>
      <c r="L7" s="121"/>
      <c r="M7" s="121"/>
      <c r="N7" s="121"/>
    </row>
    <row r="8" spans="1:15" ht="15.75">
      <c r="A8" s="37" t="str">
        <f>'2-Kosten per locatie'!A8</f>
        <v>Prijspeil</v>
      </c>
      <c r="B8" s="283">
        <f>'2-Kosten per locatie'!B8</f>
        <v>45839</v>
      </c>
      <c r="C8" s="119"/>
      <c r="D8" s="120"/>
      <c r="J8" s="121"/>
      <c r="K8" s="121"/>
      <c r="L8" s="121"/>
      <c r="M8" s="121"/>
      <c r="N8" s="121"/>
      <c r="O8" s="122"/>
    </row>
    <row r="9" spans="1:15" ht="15.75">
      <c r="A9" s="123"/>
      <c r="B9" s="124"/>
      <c r="C9" s="125"/>
      <c r="D9" s="120"/>
      <c r="E9" s="126"/>
      <c r="F9" s="127"/>
    </row>
    <row r="10" spans="1:15" s="21" customFormat="1" ht="30.75" customHeight="1">
      <c r="A10" s="411" t="s">
        <v>2463</v>
      </c>
      <c r="B10" s="372"/>
      <c r="C10" s="373"/>
      <c r="D10" s="203"/>
      <c r="E10" s="510" t="s">
        <v>2464</v>
      </c>
      <c r="F10" s="511"/>
      <c r="G10" s="122"/>
      <c r="H10" s="205" t="s">
        <v>2416</v>
      </c>
      <c r="I10" s="508" t="s">
        <v>2465</v>
      </c>
      <c r="J10" s="509"/>
      <c r="K10" s="509"/>
      <c r="L10" s="509"/>
      <c r="M10" s="509"/>
      <c r="N10" s="509"/>
      <c r="O10" s="122"/>
    </row>
    <row r="11" spans="1:15" ht="14.45" customHeight="1">
      <c r="A11" s="135"/>
      <c r="B11" s="374" t="s">
        <v>2418</v>
      </c>
      <c r="C11" s="375" t="s">
        <v>2418</v>
      </c>
      <c r="D11" s="120"/>
      <c r="E11" s="128"/>
      <c r="F11" s="412"/>
      <c r="H11" s="135"/>
      <c r="I11" s="286">
        <v>1</v>
      </c>
      <c r="J11" s="286">
        <v>2</v>
      </c>
      <c r="K11" s="286">
        <v>3</v>
      </c>
      <c r="L11" s="286">
        <v>4</v>
      </c>
      <c r="M11" s="286">
        <v>5</v>
      </c>
      <c r="N11" s="286">
        <v>6</v>
      </c>
    </row>
    <row r="12" spans="1:15" ht="12.75" customHeight="1">
      <c r="A12" s="135" t="s">
        <v>2419</v>
      </c>
      <c r="B12" s="377" t="s">
        <v>2420</v>
      </c>
      <c r="C12" s="378"/>
      <c r="D12" s="120"/>
      <c r="E12" s="266">
        <f>SUM(I31:N31)</f>
        <v>0</v>
      </c>
      <c r="F12" s="267"/>
      <c r="H12" s="135" t="s">
        <v>2427</v>
      </c>
      <c r="I12" s="287"/>
      <c r="J12" s="287"/>
      <c r="K12" s="287"/>
      <c r="L12" s="287"/>
      <c r="M12" s="287"/>
      <c r="N12" s="287"/>
    </row>
    <row r="13" spans="1:15">
      <c r="A13" s="135" t="s">
        <v>2422</v>
      </c>
      <c r="B13" s="377" t="s">
        <v>2420</v>
      </c>
      <c r="C13" s="379"/>
      <c r="D13" s="120"/>
      <c r="E13" s="268"/>
      <c r="F13" s="267"/>
      <c r="H13" s="135" t="s">
        <v>2428</v>
      </c>
      <c r="I13" s="287"/>
      <c r="J13" s="287"/>
      <c r="K13" s="287"/>
      <c r="L13" s="287"/>
      <c r="M13" s="287"/>
      <c r="N13" s="287"/>
    </row>
    <row r="14" spans="1:15">
      <c r="A14" s="130" t="s">
        <v>2424</v>
      </c>
      <c r="B14" s="377" t="s">
        <v>2420</v>
      </c>
      <c r="C14" s="131"/>
      <c r="D14" s="120"/>
      <c r="E14" s="268"/>
      <c r="F14" s="267"/>
      <c r="H14" s="135" t="s">
        <v>2430</v>
      </c>
      <c r="I14" s="287"/>
      <c r="J14" s="287"/>
      <c r="K14" s="287"/>
      <c r="L14" s="287"/>
      <c r="M14" s="287"/>
      <c r="N14" s="287"/>
    </row>
    <row r="15" spans="1:15">
      <c r="A15" s="380" t="s">
        <v>2426</v>
      </c>
      <c r="B15" s="381"/>
      <c r="C15" s="382"/>
      <c r="D15" s="132"/>
      <c r="E15" s="269">
        <f>SUM(E12:E14)</f>
        <v>0</v>
      </c>
      <c r="F15" s="267"/>
      <c r="H15" s="135" t="s">
        <v>2432</v>
      </c>
      <c r="I15" s="287"/>
      <c r="J15" s="287"/>
      <c r="K15" s="287"/>
      <c r="L15" s="287"/>
      <c r="M15" s="287"/>
      <c r="N15" s="287"/>
    </row>
    <row r="16" spans="1:15">
      <c r="A16" s="130"/>
      <c r="B16" s="383"/>
      <c r="C16" s="384"/>
      <c r="D16" s="120"/>
      <c r="E16" s="270"/>
      <c r="F16" s="267"/>
    </row>
    <row r="17" spans="1:15" ht="14.45" customHeight="1">
      <c r="A17" s="385" t="s">
        <v>2429</v>
      </c>
      <c r="B17" s="377" t="s">
        <v>2420</v>
      </c>
      <c r="C17" s="386"/>
      <c r="D17" s="120"/>
      <c r="E17" s="271">
        <f>$C17*E15</f>
        <v>0</v>
      </c>
      <c r="F17" s="267"/>
      <c r="H17" s="205" t="s">
        <v>2416</v>
      </c>
      <c r="I17" s="513" t="s">
        <v>2434</v>
      </c>
      <c r="J17" s="516"/>
      <c r="K17" s="516"/>
      <c r="L17" s="516"/>
      <c r="M17" s="516"/>
      <c r="N17" s="517"/>
    </row>
    <row r="18" spans="1:15" ht="13.15" customHeight="1">
      <c r="A18" s="385" t="s">
        <v>2431</v>
      </c>
      <c r="B18" s="377" t="s">
        <v>2420</v>
      </c>
      <c r="C18" s="386"/>
      <c r="D18" s="120"/>
      <c r="E18" s="272">
        <f>$C18*E15</f>
        <v>0</v>
      </c>
      <c r="F18" s="267"/>
      <c r="H18" s="135"/>
      <c r="I18" s="286">
        <v>1</v>
      </c>
      <c r="J18" s="286">
        <v>2</v>
      </c>
      <c r="K18" s="286">
        <v>3</v>
      </c>
      <c r="L18" s="286">
        <v>4</v>
      </c>
      <c r="M18" s="286">
        <v>5</v>
      </c>
      <c r="N18" s="286">
        <v>6</v>
      </c>
      <c r="O18" s="248"/>
    </row>
    <row r="19" spans="1:15">
      <c r="A19" s="380" t="s">
        <v>2433</v>
      </c>
      <c r="B19" s="387"/>
      <c r="C19" s="131"/>
      <c r="D19" s="120"/>
      <c r="E19" s="269">
        <f>SUM(E15:E18)</f>
        <v>0</v>
      </c>
      <c r="F19" s="388">
        <f>IF(E19=0,0,E19/E$47)</f>
        <v>0</v>
      </c>
      <c r="H19" s="135" t="s">
        <v>2427</v>
      </c>
      <c r="I19" s="392"/>
      <c r="J19" s="392"/>
      <c r="K19" s="392"/>
      <c r="L19" s="392"/>
      <c r="M19" s="392"/>
      <c r="N19" s="392"/>
      <c r="O19" s="248"/>
    </row>
    <row r="20" spans="1:15">
      <c r="A20" s="130"/>
      <c r="B20" s="383"/>
      <c r="C20" s="384"/>
      <c r="D20" s="120"/>
      <c r="E20" s="270"/>
      <c r="F20" s="267"/>
      <c r="H20" s="135" t="s">
        <v>2428</v>
      </c>
      <c r="I20" s="392"/>
      <c r="J20" s="392"/>
      <c r="K20" s="392"/>
      <c r="L20" s="392"/>
      <c r="M20" s="392"/>
      <c r="N20" s="392"/>
      <c r="O20" s="282"/>
    </row>
    <row r="21" spans="1:15">
      <c r="A21" s="389" t="s">
        <v>2435</v>
      </c>
      <c r="B21" s="390"/>
      <c r="C21" s="384"/>
      <c r="D21" s="133"/>
      <c r="E21" s="273">
        <f>E19*0.96</f>
        <v>0</v>
      </c>
      <c r="F21" s="274"/>
      <c r="G21" s="134"/>
      <c r="H21" s="135" t="s">
        <v>2430</v>
      </c>
      <c r="I21" s="392"/>
      <c r="J21" s="392"/>
      <c r="K21" s="392"/>
      <c r="L21" s="392"/>
      <c r="M21" s="392"/>
      <c r="N21" s="392"/>
      <c r="O21" s="248"/>
    </row>
    <row r="22" spans="1:15" s="13" customFormat="1">
      <c r="A22" s="385" t="s">
        <v>2436</v>
      </c>
      <c r="B22" s="390"/>
      <c r="C22" s="391" t="s">
        <v>2437</v>
      </c>
      <c r="D22" s="120"/>
      <c r="E22" s="271">
        <f>E21*'5-Premies en opslagen'!$C24</f>
        <v>0</v>
      </c>
      <c r="F22" s="267"/>
      <c r="G22" s="57"/>
      <c r="H22" s="135" t="s">
        <v>2432</v>
      </c>
      <c r="I22" s="392"/>
      <c r="J22" s="392"/>
      <c r="K22" s="392"/>
      <c r="L22" s="392"/>
      <c r="M22" s="392"/>
      <c r="N22" s="392"/>
      <c r="O22" s="248"/>
    </row>
    <row r="23" spans="1:15" ht="14.25" customHeight="1">
      <c r="A23" s="380" t="s">
        <v>2438</v>
      </c>
      <c r="B23" s="393"/>
      <c r="C23" s="131"/>
      <c r="D23" s="120"/>
      <c r="E23" s="269">
        <f>E22+E19</f>
        <v>0</v>
      </c>
      <c r="F23" s="388">
        <f>IF(E23=0,0,E23/E$47)</f>
        <v>0</v>
      </c>
      <c r="H23" s="136" t="s">
        <v>2444</v>
      </c>
      <c r="I23" s="396">
        <f t="shared" ref="I23:N23" si="0">SUM(I19:I22)</f>
        <v>0</v>
      </c>
      <c r="J23" s="396">
        <f t="shared" si="0"/>
        <v>0</v>
      </c>
      <c r="K23" s="396">
        <f t="shared" si="0"/>
        <v>0</v>
      </c>
      <c r="L23" s="396">
        <f t="shared" si="0"/>
        <v>0</v>
      </c>
      <c r="M23" s="396">
        <f t="shared" si="0"/>
        <v>0</v>
      </c>
      <c r="N23" s="396">
        <f t="shared" si="0"/>
        <v>0</v>
      </c>
      <c r="O23" s="397">
        <f>SUM(I23:N23)</f>
        <v>0</v>
      </c>
    </row>
    <row r="24" spans="1:15" ht="12.75" customHeight="1">
      <c r="A24" s="130"/>
      <c r="B24" s="387"/>
      <c r="C24" s="131"/>
      <c r="D24" s="120"/>
      <c r="E24" s="265"/>
      <c r="F24" s="267"/>
    </row>
    <row r="25" spans="1:15" ht="12.75" customHeight="1">
      <c r="A25" s="385" t="s">
        <v>2439</v>
      </c>
      <c r="B25" s="390"/>
      <c r="C25" s="391" t="s">
        <v>2437</v>
      </c>
      <c r="D25" s="120"/>
      <c r="E25" s="271">
        <f>E23*'5-Premies en opslagen'!$B53</f>
        <v>0</v>
      </c>
      <c r="F25" s="267"/>
      <c r="H25" s="205" t="s">
        <v>2416</v>
      </c>
      <c r="I25" s="508" t="s">
        <v>2446</v>
      </c>
      <c r="J25" s="509"/>
      <c r="K25" s="509"/>
      <c r="L25" s="509"/>
      <c r="M25" s="509"/>
      <c r="N25" s="509"/>
    </row>
    <row r="26" spans="1:15">
      <c r="A26" s="380" t="s">
        <v>2440</v>
      </c>
      <c r="B26" s="387"/>
      <c r="C26" s="131"/>
      <c r="D26" s="120"/>
      <c r="E26" s="269">
        <f>SUM(E23:E25)</f>
        <v>0</v>
      </c>
      <c r="F26" s="388">
        <f>IF(E26=0,0,E26/E$47)</f>
        <v>0</v>
      </c>
      <c r="H26" s="288"/>
      <c r="I26" s="286">
        <v>1</v>
      </c>
      <c r="J26" s="286">
        <v>2</v>
      </c>
      <c r="K26" s="286">
        <v>3</v>
      </c>
      <c r="L26" s="286">
        <v>4</v>
      </c>
      <c r="M26" s="286">
        <v>5</v>
      </c>
      <c r="N26" s="286">
        <v>6</v>
      </c>
    </row>
    <row r="27" spans="1:15" ht="13.15" customHeight="1">
      <c r="A27" s="130"/>
      <c r="B27" s="387"/>
      <c r="C27" s="131"/>
      <c r="D27" s="120"/>
      <c r="E27" s="265"/>
      <c r="F27" s="267"/>
      <c r="H27" s="135" t="s">
        <v>2427</v>
      </c>
      <c r="I27" s="413">
        <f t="shared" ref="I27:N30" si="1">I19*I12</f>
        <v>0</v>
      </c>
      <c r="J27" s="413">
        <f t="shared" si="1"/>
        <v>0</v>
      </c>
      <c r="K27" s="413">
        <f t="shared" si="1"/>
        <v>0</v>
      </c>
      <c r="L27" s="413">
        <f t="shared" si="1"/>
        <v>0</v>
      </c>
      <c r="M27" s="413">
        <f t="shared" si="1"/>
        <v>0</v>
      </c>
      <c r="N27" s="413">
        <f t="shared" si="1"/>
        <v>0</v>
      </c>
    </row>
    <row r="28" spans="1:15">
      <c r="A28" s="130" t="s">
        <v>2441</v>
      </c>
      <c r="B28" s="394"/>
      <c r="C28" s="379" t="s">
        <v>2442</v>
      </c>
      <c r="D28" s="120"/>
      <c r="E28" s="268"/>
      <c r="F28" s="267">
        <v>0</v>
      </c>
      <c r="H28" s="135" t="s">
        <v>2428</v>
      </c>
      <c r="I28" s="413">
        <f t="shared" si="1"/>
        <v>0</v>
      </c>
      <c r="J28" s="413">
        <f t="shared" si="1"/>
        <v>0</v>
      </c>
      <c r="K28" s="413">
        <f t="shared" si="1"/>
        <v>0</v>
      </c>
      <c r="L28" s="413">
        <f t="shared" si="1"/>
        <v>0</v>
      </c>
      <c r="M28" s="413">
        <f t="shared" si="1"/>
        <v>0</v>
      </c>
      <c r="N28" s="413">
        <f t="shared" si="1"/>
        <v>0</v>
      </c>
    </row>
    <row r="29" spans="1:15">
      <c r="A29" s="130" t="s">
        <v>2443</v>
      </c>
      <c r="B29" s="395"/>
      <c r="C29" s="379" t="s">
        <v>2442</v>
      </c>
      <c r="D29" s="120"/>
      <c r="E29" s="268"/>
      <c r="F29" s="267">
        <v>0</v>
      </c>
      <c r="H29" s="135" t="s">
        <v>2430</v>
      </c>
      <c r="I29" s="413">
        <f t="shared" si="1"/>
        <v>0</v>
      </c>
      <c r="J29" s="413">
        <f t="shared" si="1"/>
        <v>0</v>
      </c>
      <c r="K29" s="413">
        <f t="shared" si="1"/>
        <v>0</v>
      </c>
      <c r="L29" s="413">
        <f t="shared" si="1"/>
        <v>0</v>
      </c>
      <c r="M29" s="413">
        <f t="shared" si="1"/>
        <v>0</v>
      </c>
      <c r="N29" s="413">
        <f t="shared" si="1"/>
        <v>0</v>
      </c>
    </row>
    <row r="30" spans="1:15">
      <c r="A30" s="130"/>
      <c r="B30" s="387"/>
      <c r="C30" s="131"/>
      <c r="D30" s="120"/>
      <c r="E30" s="268"/>
      <c r="F30" s="267"/>
      <c r="H30" s="135" t="s">
        <v>2432</v>
      </c>
      <c r="I30" s="413">
        <f t="shared" si="1"/>
        <v>0</v>
      </c>
      <c r="J30" s="413">
        <f t="shared" si="1"/>
        <v>0</v>
      </c>
      <c r="K30" s="413">
        <f t="shared" si="1"/>
        <v>0</v>
      </c>
      <c r="L30" s="413">
        <f t="shared" si="1"/>
        <v>0</v>
      </c>
      <c r="M30" s="413">
        <f t="shared" si="1"/>
        <v>0</v>
      </c>
      <c r="N30" s="413">
        <f t="shared" si="1"/>
        <v>0</v>
      </c>
    </row>
    <row r="31" spans="1:15" ht="12.75" customHeight="1">
      <c r="A31" s="398"/>
      <c r="B31" s="399"/>
      <c r="C31" s="400" t="s">
        <v>2418</v>
      </c>
      <c r="D31" s="120"/>
      <c r="E31" s="268"/>
      <c r="F31" s="267"/>
      <c r="H31" s="136" t="s">
        <v>2444</v>
      </c>
      <c r="I31" s="414">
        <f t="shared" ref="I31:N31" si="2">SUM(I27:I30)</f>
        <v>0</v>
      </c>
      <c r="J31" s="414">
        <f t="shared" si="2"/>
        <v>0</v>
      </c>
      <c r="K31" s="414">
        <f t="shared" si="2"/>
        <v>0</v>
      </c>
      <c r="L31" s="414">
        <f t="shared" si="2"/>
        <v>0</v>
      </c>
      <c r="M31" s="414">
        <f t="shared" si="2"/>
        <v>0</v>
      </c>
      <c r="N31" s="414">
        <f t="shared" si="2"/>
        <v>0</v>
      </c>
    </row>
    <row r="32" spans="1:15" ht="12.75" customHeight="1">
      <c r="A32" s="380" t="s">
        <v>2447</v>
      </c>
      <c r="B32" s="387"/>
      <c r="C32" s="131"/>
      <c r="D32" s="120"/>
      <c r="E32" s="269">
        <f>SUM(E26:E31)</f>
        <v>0</v>
      </c>
      <c r="F32" s="388">
        <f>IF(E32=0,0,E32/E$47)</f>
        <v>0</v>
      </c>
    </row>
    <row r="33" spans="1:15" ht="12.75" customHeight="1">
      <c r="A33" s="130"/>
      <c r="B33" s="387"/>
      <c r="C33" s="131"/>
      <c r="D33" s="120"/>
      <c r="E33" s="265"/>
      <c r="F33" s="267"/>
    </row>
    <row r="34" spans="1:15" ht="12.75" customHeight="1">
      <c r="A34" s="130" t="s">
        <v>2448</v>
      </c>
      <c r="B34" s="387"/>
      <c r="C34" s="401"/>
      <c r="D34" s="120"/>
      <c r="E34" s="268"/>
      <c r="F34" s="275" t="e">
        <f>E34/$E$47</f>
        <v>#DIV/0!</v>
      </c>
    </row>
    <row r="35" spans="1:15" ht="12.75" customHeight="1">
      <c r="A35" s="130" t="s">
        <v>2449</v>
      </c>
      <c r="B35" s="387"/>
      <c r="C35" s="401"/>
      <c r="D35" s="120"/>
      <c r="E35" s="268"/>
      <c r="F35" s="275" t="e">
        <f t="shared" ref="F35:F41" si="3">E35/$E$47</f>
        <v>#DIV/0!</v>
      </c>
    </row>
    <row r="36" spans="1:15" ht="14.25" customHeight="1">
      <c r="A36" s="130" t="s">
        <v>2450</v>
      </c>
      <c r="B36" s="387"/>
      <c r="C36" s="401"/>
      <c r="D36" s="120"/>
      <c r="E36" s="268"/>
      <c r="F36" s="275" t="e">
        <f t="shared" si="3"/>
        <v>#DIV/0!</v>
      </c>
    </row>
    <row r="37" spans="1:15">
      <c r="A37" s="130" t="s">
        <v>2451</v>
      </c>
      <c r="B37" s="387"/>
      <c r="C37" s="402"/>
      <c r="D37" s="120"/>
      <c r="E37" s="268"/>
      <c r="F37" s="275" t="e">
        <f t="shared" si="3"/>
        <v>#DIV/0!</v>
      </c>
    </row>
    <row r="38" spans="1:15">
      <c r="A38" s="130" t="s">
        <v>2452</v>
      </c>
      <c r="B38" s="387"/>
      <c r="C38" s="401"/>
      <c r="D38" s="120"/>
      <c r="E38" s="268"/>
      <c r="F38" s="275" t="e">
        <f t="shared" si="3"/>
        <v>#DIV/0!</v>
      </c>
    </row>
    <row r="39" spans="1:15">
      <c r="A39" s="130" t="s">
        <v>2453</v>
      </c>
      <c r="B39" s="387"/>
      <c r="C39" s="402"/>
      <c r="D39" s="120"/>
      <c r="E39" s="268"/>
      <c r="F39" s="275" t="e">
        <f t="shared" si="3"/>
        <v>#DIV/0!</v>
      </c>
    </row>
    <row r="40" spans="1:15">
      <c r="A40" s="130" t="s">
        <v>2454</v>
      </c>
      <c r="B40" s="387"/>
      <c r="C40" s="379" t="s">
        <v>2442</v>
      </c>
      <c r="D40" s="120"/>
      <c r="E40" s="268"/>
      <c r="F40" s="275" t="e">
        <f t="shared" si="3"/>
        <v>#DIV/0!</v>
      </c>
    </row>
    <row r="41" spans="1:15">
      <c r="A41" s="130" t="s">
        <v>2455</v>
      </c>
      <c r="B41" s="387"/>
      <c r="C41" s="379"/>
      <c r="D41" s="120"/>
      <c r="E41" s="268"/>
      <c r="F41" s="275" t="e">
        <f t="shared" si="3"/>
        <v>#DIV/0!</v>
      </c>
      <c r="H41" s="134"/>
      <c r="I41" s="134"/>
      <c r="J41" s="134"/>
      <c r="K41" s="134"/>
      <c r="L41" s="134"/>
      <c r="M41" s="134"/>
      <c r="N41" s="134"/>
      <c r="O41" s="134"/>
    </row>
    <row r="42" spans="1:15">
      <c r="A42" s="398"/>
      <c r="B42" s="399"/>
      <c r="C42" s="403"/>
      <c r="D42" s="120"/>
      <c r="E42" s="268"/>
      <c r="F42" s="267"/>
      <c r="H42" s="134"/>
      <c r="I42" s="134"/>
      <c r="J42" s="134"/>
      <c r="K42" s="134"/>
      <c r="L42" s="134"/>
      <c r="M42" s="134"/>
      <c r="N42" s="134"/>
      <c r="O42" s="134"/>
    </row>
    <row r="43" spans="1:15" ht="42.75">
      <c r="A43" s="380" t="s">
        <v>2456</v>
      </c>
      <c r="B43" s="387"/>
      <c r="C43" s="131"/>
      <c r="D43" s="120"/>
      <c r="E43" s="269">
        <f>SUM(E32:E42)</f>
        <v>0</v>
      </c>
      <c r="F43" s="388">
        <f>IF(E43=0,0,E43/E$47)</f>
        <v>0</v>
      </c>
      <c r="H43" s="411" t="s">
        <v>2457</v>
      </c>
      <c r="I43" s="372"/>
      <c r="J43" s="373"/>
      <c r="K43" s="206" t="s">
        <v>2415</v>
      </c>
      <c r="L43" s="134"/>
      <c r="M43" s="134"/>
      <c r="N43" s="134"/>
    </row>
    <row r="44" spans="1:15">
      <c r="A44" s="130"/>
      <c r="B44" s="387"/>
      <c r="C44" s="131"/>
      <c r="D44" s="120"/>
      <c r="E44" s="265"/>
      <c r="F44" s="276"/>
      <c r="H44" s="135"/>
      <c r="I44" s="374" t="s">
        <v>2418</v>
      </c>
      <c r="J44" s="375" t="s">
        <v>2418</v>
      </c>
      <c r="K44" s="265"/>
      <c r="L44" s="134"/>
      <c r="M44" s="134"/>
      <c r="N44" s="134"/>
    </row>
    <row r="45" spans="1:15">
      <c r="A45" s="130" t="s">
        <v>2458</v>
      </c>
      <c r="B45" s="387"/>
      <c r="C45" s="402"/>
      <c r="D45" s="120"/>
      <c r="E45" s="268"/>
      <c r="F45" s="388">
        <f>(IF(E45=0,0,E45/E$47))</f>
        <v>0</v>
      </c>
      <c r="H45" s="138" t="s">
        <v>2426</v>
      </c>
      <c r="I45" s="139"/>
      <c r="J45" s="140"/>
      <c r="K45" s="269">
        <f>E15</f>
        <v>0</v>
      </c>
      <c r="L45" s="134"/>
      <c r="M45" s="134"/>
      <c r="N45" s="134"/>
    </row>
    <row r="46" spans="1:15">
      <c r="A46" s="130"/>
      <c r="B46" s="404"/>
      <c r="C46" s="131"/>
      <c r="D46" s="120"/>
      <c r="E46" s="265"/>
      <c r="F46" s="267"/>
      <c r="H46" s="141" t="s">
        <v>2429</v>
      </c>
      <c r="I46" s="142"/>
      <c r="J46" s="143"/>
      <c r="K46" s="271">
        <f>E17</f>
        <v>0</v>
      </c>
      <c r="L46" s="134"/>
      <c r="M46" s="134"/>
      <c r="N46" s="134"/>
    </row>
    <row r="47" spans="1:15">
      <c r="A47" s="380" t="s">
        <v>2459</v>
      </c>
      <c r="B47" s="405"/>
      <c r="C47" s="406"/>
      <c r="D47" s="120"/>
      <c r="E47" s="277">
        <f>SUM(E43:E46)</f>
        <v>0</v>
      </c>
      <c r="F47" s="278">
        <f>SUM(F43:F46)</f>
        <v>0</v>
      </c>
      <c r="H47" s="385" t="s">
        <v>2431</v>
      </c>
      <c r="I47" s="142"/>
      <c r="J47" s="143"/>
      <c r="K47" s="272">
        <f>E18</f>
        <v>0</v>
      </c>
      <c r="L47" s="134"/>
      <c r="M47" s="134"/>
      <c r="N47" s="134"/>
      <c r="O47" s="134"/>
    </row>
    <row r="48" spans="1:15">
      <c r="B48" s="137"/>
      <c r="C48" s="407"/>
      <c r="D48" s="120"/>
      <c r="E48" s="248"/>
      <c r="F48" s="279"/>
      <c r="H48" s="385" t="s">
        <v>2436</v>
      </c>
      <c r="I48" s="142"/>
      <c r="J48" s="143"/>
      <c r="K48" s="271">
        <f>E22</f>
        <v>0</v>
      </c>
      <c r="L48" s="134"/>
      <c r="M48" s="134"/>
      <c r="N48" s="134"/>
      <c r="O48" s="134"/>
    </row>
    <row r="49" spans="1:15">
      <c r="A49" s="408" t="s">
        <v>2460</v>
      </c>
      <c r="B49" s="409"/>
      <c r="C49" s="410"/>
      <c r="D49" s="134"/>
      <c r="E49" s="280">
        <f>(E$26*1.3)+($E$47-$E$26)</f>
        <v>0</v>
      </c>
      <c r="F49" s="281"/>
      <c r="G49" s="134"/>
      <c r="H49" s="385" t="s">
        <v>2439</v>
      </c>
      <c r="I49" s="390"/>
      <c r="J49" s="391"/>
      <c r="K49" s="271">
        <f>E25</f>
        <v>0</v>
      </c>
      <c r="L49" s="134"/>
      <c r="M49" s="134"/>
      <c r="N49" s="134"/>
      <c r="O49" s="134"/>
    </row>
    <row r="50" spans="1:15" s="13" customFormat="1">
      <c r="A50" s="134"/>
      <c r="B50" s="144"/>
      <c r="C50" s="145"/>
      <c r="D50" s="134"/>
      <c r="E50" s="282"/>
      <c r="F50" s="282"/>
      <c r="G50" s="134"/>
      <c r="H50" s="130" t="s">
        <v>2441</v>
      </c>
      <c r="I50" s="394"/>
      <c r="J50" s="379"/>
      <c r="K50" s="266">
        <f>E28</f>
        <v>0</v>
      </c>
      <c r="L50" s="134"/>
      <c r="M50" s="134"/>
      <c r="N50" s="134"/>
      <c r="O50" s="134"/>
    </row>
    <row r="51" spans="1:15" s="13" customFormat="1">
      <c r="A51" s="408" t="s">
        <v>2461</v>
      </c>
      <c r="B51" s="409"/>
      <c r="C51" s="410"/>
      <c r="D51" s="134"/>
      <c r="E51" s="280">
        <f>(E$26*1.5)+($E$47-$E$26)</f>
        <v>0</v>
      </c>
      <c r="F51" s="281"/>
      <c r="G51" s="134"/>
      <c r="H51" s="130" t="s">
        <v>2443</v>
      </c>
      <c r="I51" s="395"/>
      <c r="J51" s="379"/>
      <c r="K51" s="266">
        <f t="shared" ref="K51:K52" si="4">E29</f>
        <v>0</v>
      </c>
      <c r="L51" s="134"/>
      <c r="M51" s="57"/>
      <c r="N51" s="134"/>
      <c r="O51" s="134"/>
    </row>
    <row r="52" spans="1:15" s="13" customFormat="1">
      <c r="A52" s="134"/>
      <c r="B52" s="144"/>
      <c r="C52" s="145"/>
      <c r="D52" s="134"/>
      <c r="E52" s="282"/>
      <c r="F52" s="282"/>
      <c r="G52" s="134"/>
      <c r="H52" s="130" t="s">
        <v>2445</v>
      </c>
      <c r="I52" s="387"/>
      <c r="J52" s="131" t="s">
        <v>2418</v>
      </c>
      <c r="K52" s="266">
        <f t="shared" si="4"/>
        <v>0</v>
      </c>
      <c r="L52" s="134"/>
      <c r="M52" s="57"/>
      <c r="N52" s="134"/>
      <c r="O52" s="134"/>
    </row>
    <row r="53" spans="1:15" s="13" customFormat="1">
      <c r="A53" s="408" t="s">
        <v>2462</v>
      </c>
      <c r="B53" s="409"/>
      <c r="C53" s="410"/>
      <c r="D53" s="134"/>
      <c r="E53" s="280">
        <f>(E$26*2.5)+($E$47-$E$26)</f>
        <v>0</v>
      </c>
      <c r="F53" s="282"/>
      <c r="G53" s="134"/>
      <c r="H53" s="130" t="s">
        <v>2448</v>
      </c>
      <c r="I53" s="387"/>
      <c r="J53" s="401"/>
      <c r="K53" s="266">
        <f>E34</f>
        <v>0</v>
      </c>
      <c r="L53" s="134"/>
      <c r="M53" s="57"/>
      <c r="N53" s="134"/>
      <c r="O53" s="134"/>
    </row>
    <row r="54" spans="1:15" s="13" customFormat="1">
      <c r="A54" s="134"/>
      <c r="B54" s="144"/>
      <c r="C54" s="146"/>
      <c r="D54" s="134"/>
      <c r="E54" s="134"/>
      <c r="F54" s="147"/>
      <c r="G54" s="134"/>
      <c r="H54" s="130" t="s">
        <v>2449</v>
      </c>
      <c r="I54" s="387"/>
      <c r="J54" s="401"/>
      <c r="K54" s="266">
        <f t="shared" ref="K54:K60" si="5">E35</f>
        <v>0</v>
      </c>
      <c r="L54" s="134"/>
      <c r="M54" s="57"/>
      <c r="N54" s="134"/>
      <c r="O54" s="134"/>
    </row>
    <row r="55" spans="1:15" s="13" customFormat="1">
      <c r="A55" s="134"/>
      <c r="B55" s="144"/>
      <c r="C55" s="146"/>
      <c r="D55" s="134"/>
      <c r="E55" s="134"/>
      <c r="F55" s="147"/>
      <c r="G55" s="134"/>
      <c r="H55" s="130" t="s">
        <v>2450</v>
      </c>
      <c r="I55" s="387"/>
      <c r="J55" s="401"/>
      <c r="K55" s="266">
        <f t="shared" si="5"/>
        <v>0</v>
      </c>
      <c r="L55" s="134"/>
      <c r="M55" s="57"/>
      <c r="N55" s="134"/>
      <c r="O55" s="134"/>
    </row>
    <row r="56" spans="1:15" s="13" customFormat="1">
      <c r="A56" s="134"/>
      <c r="B56" s="134"/>
      <c r="C56" s="148"/>
      <c r="D56" s="134"/>
      <c r="E56" s="134"/>
      <c r="F56" s="147"/>
      <c r="G56" s="134"/>
      <c r="H56" s="130" t="s">
        <v>2451</v>
      </c>
      <c r="I56" s="387"/>
      <c r="J56" s="402"/>
      <c r="K56" s="266">
        <f t="shared" si="5"/>
        <v>0</v>
      </c>
      <c r="L56" s="134"/>
      <c r="M56" s="57"/>
      <c r="N56" s="134"/>
      <c r="O56" s="134"/>
    </row>
    <row r="57" spans="1:15" s="13" customFormat="1">
      <c r="A57" s="134"/>
      <c r="B57" s="134"/>
      <c r="C57" s="148"/>
      <c r="D57" s="134"/>
      <c r="E57" s="134"/>
      <c r="F57" s="147"/>
      <c r="G57" s="134"/>
      <c r="H57" s="130" t="s">
        <v>2452</v>
      </c>
      <c r="I57" s="387"/>
      <c r="J57" s="401"/>
      <c r="K57" s="266">
        <f t="shared" si="5"/>
        <v>0</v>
      </c>
      <c r="L57" s="134"/>
      <c r="M57" s="57"/>
      <c r="N57" s="134"/>
      <c r="O57" s="134"/>
    </row>
    <row r="58" spans="1:15" s="13" customFormat="1">
      <c r="A58" s="57"/>
      <c r="B58" s="134"/>
      <c r="C58" s="148"/>
      <c r="D58" s="134"/>
      <c r="E58" s="134"/>
      <c r="F58" s="147"/>
      <c r="G58" s="134"/>
      <c r="H58" s="130" t="s">
        <v>2453</v>
      </c>
      <c r="I58" s="387"/>
      <c r="J58" s="402"/>
      <c r="K58" s="266">
        <f t="shared" si="5"/>
        <v>0</v>
      </c>
      <c r="L58" s="134"/>
      <c r="M58" s="57"/>
      <c r="N58" s="57"/>
      <c r="O58" s="134"/>
    </row>
    <row r="59" spans="1:15" s="13" customFormat="1">
      <c r="A59" s="134"/>
      <c r="B59" s="134"/>
      <c r="C59" s="148"/>
      <c r="D59" s="134"/>
      <c r="E59" s="134"/>
      <c r="F59" s="147"/>
      <c r="G59" s="134"/>
      <c r="H59" s="130" t="s">
        <v>2454</v>
      </c>
      <c r="I59" s="387"/>
      <c r="J59" s="379"/>
      <c r="K59" s="266">
        <f t="shared" si="5"/>
        <v>0</v>
      </c>
      <c r="L59" s="134"/>
      <c r="M59" s="57"/>
      <c r="N59" s="57"/>
      <c r="O59" s="134"/>
    </row>
    <row r="60" spans="1:15" s="13" customFormat="1">
      <c r="A60" s="134"/>
      <c r="B60" s="134"/>
      <c r="C60" s="148"/>
      <c r="D60" s="134"/>
      <c r="E60" s="134"/>
      <c r="F60" s="147"/>
      <c r="G60" s="134"/>
      <c r="H60" s="130" t="s">
        <v>2455</v>
      </c>
      <c r="I60" s="387"/>
      <c r="J60" s="379"/>
      <c r="K60" s="266">
        <f t="shared" si="5"/>
        <v>0</v>
      </c>
      <c r="L60" s="134"/>
      <c r="M60" s="57"/>
      <c r="N60" s="57"/>
      <c r="O60" s="134"/>
    </row>
    <row r="61" spans="1:15" s="13" customFormat="1">
      <c r="A61" s="134"/>
      <c r="B61" s="134"/>
      <c r="C61" s="148"/>
      <c r="D61" s="134"/>
      <c r="E61" s="134"/>
      <c r="F61" s="147"/>
      <c r="G61" s="134"/>
      <c r="H61" s="130" t="s">
        <v>2458</v>
      </c>
      <c r="I61" s="387"/>
      <c r="J61" s="402"/>
      <c r="K61" s="266">
        <f>E45</f>
        <v>0</v>
      </c>
      <c r="L61" s="134"/>
      <c r="M61" s="57"/>
      <c r="N61" s="57"/>
      <c r="O61" s="134"/>
    </row>
    <row r="62" spans="1:15" s="13" customFormat="1">
      <c r="A62" s="134"/>
      <c r="B62" s="134"/>
      <c r="C62" s="148"/>
      <c r="D62" s="134"/>
      <c r="E62" s="134"/>
      <c r="F62" s="147"/>
      <c r="G62" s="134"/>
      <c r="H62" s="130"/>
      <c r="I62" s="404"/>
      <c r="J62" s="131"/>
      <c r="K62" s="265"/>
      <c r="L62" s="134"/>
      <c r="M62" s="57"/>
      <c r="N62" s="57"/>
      <c r="O62" s="134"/>
    </row>
    <row r="63" spans="1:15" s="13" customFormat="1">
      <c r="A63" s="134"/>
      <c r="B63" s="134"/>
      <c r="C63" s="148"/>
      <c r="D63" s="134"/>
      <c r="E63" s="134"/>
      <c r="F63" s="147"/>
      <c r="G63" s="134"/>
      <c r="H63" s="380" t="s">
        <v>2459</v>
      </c>
      <c r="I63" s="405"/>
      <c r="J63" s="406"/>
      <c r="K63" s="277">
        <f>SUM(K45:K62)</f>
        <v>0</v>
      </c>
      <c r="L63" s="134"/>
      <c r="M63" s="57"/>
      <c r="N63" s="57"/>
      <c r="O63" s="134"/>
    </row>
    <row r="64" spans="1:15" s="13" customFormat="1">
      <c r="A64" s="134"/>
      <c r="B64" s="134"/>
      <c r="C64" s="148"/>
      <c r="D64" s="134"/>
      <c r="E64" s="134"/>
      <c r="F64" s="147"/>
      <c r="G64" s="134"/>
      <c r="H64" s="57"/>
      <c r="I64" s="137"/>
      <c r="J64" s="407"/>
      <c r="K64" s="248"/>
      <c r="L64" s="134"/>
      <c r="M64" s="57"/>
      <c r="N64" s="57"/>
      <c r="O64" s="57"/>
    </row>
    <row r="65" spans="1:15" s="13" customFormat="1">
      <c r="A65" s="134"/>
      <c r="B65" s="134"/>
      <c r="C65" s="148"/>
      <c r="D65" s="134"/>
      <c r="E65" s="57"/>
      <c r="F65" s="147"/>
      <c r="G65" s="134"/>
      <c r="H65" s="408" t="s">
        <v>2460</v>
      </c>
      <c r="I65" s="409"/>
      <c r="J65" s="410"/>
      <c r="K65" s="280">
        <f>E49</f>
        <v>0</v>
      </c>
      <c r="L65" s="134"/>
      <c r="M65" s="57"/>
      <c r="N65" s="57"/>
      <c r="O65" s="57"/>
    </row>
    <row r="66" spans="1:15">
      <c r="H66" s="134"/>
      <c r="I66" s="144"/>
      <c r="J66" s="145"/>
      <c r="K66" s="282"/>
      <c r="L66" s="134"/>
    </row>
    <row r="67" spans="1:15">
      <c r="H67" s="408" t="s">
        <v>2461</v>
      </c>
      <c r="I67" s="409"/>
      <c r="J67" s="410"/>
      <c r="K67" s="280">
        <f>E51</f>
        <v>0</v>
      </c>
      <c r="L67" s="134"/>
    </row>
    <row r="68" spans="1:15">
      <c r="H68" s="134"/>
      <c r="I68" s="144"/>
      <c r="J68" s="145"/>
      <c r="K68" s="282"/>
      <c r="L68" s="134"/>
    </row>
    <row r="69" spans="1:15">
      <c r="H69" s="408" t="s">
        <v>2462</v>
      </c>
      <c r="I69" s="409"/>
      <c r="J69" s="410"/>
      <c r="K69" s="280">
        <f>E53</f>
        <v>0</v>
      </c>
      <c r="L69" s="134"/>
    </row>
    <row r="70" spans="1:15">
      <c r="L70" s="134"/>
      <c r="O70" s="134"/>
    </row>
    <row r="71" spans="1:15">
      <c r="O71" s="134"/>
    </row>
    <row r="72" spans="1:15">
      <c r="O72" s="134"/>
    </row>
    <row r="73" spans="1:15">
      <c r="O73" s="134"/>
    </row>
    <row r="74" spans="1:15">
      <c r="O74" s="134"/>
    </row>
    <row r="75" spans="1:15">
      <c r="O75" s="134"/>
    </row>
    <row r="76" spans="1:15">
      <c r="O76" s="134"/>
    </row>
  </sheetData>
  <mergeCells count="7">
    <mergeCell ref="I25:N25"/>
    <mergeCell ref="I17:N17"/>
    <mergeCell ref="E10:F10"/>
    <mergeCell ref="I10:N10"/>
    <mergeCell ref="H1:N2"/>
    <mergeCell ref="H3:N3"/>
    <mergeCell ref="H4:N5"/>
  </mergeCells>
  <conditionalFormatting sqref="O23">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I23"/>
  <sheetViews>
    <sheetView showGridLines="0" tabSelected="1" zoomScaleNormal="100" workbookViewId="0">
      <pane ySplit="10" topLeftCell="A11" activePane="bottomLeft" state="frozen"/>
      <selection pane="bottomLeft" activeCell="D24" sqref="D24"/>
      <selection activeCell="B1" sqref="B1"/>
    </sheetView>
  </sheetViews>
  <sheetFormatPr defaultColWidth="9.140625" defaultRowHeight="13.5"/>
  <cols>
    <col min="1" max="1" width="28.140625" style="57" customWidth="1"/>
    <col min="2" max="2" width="60.28515625" style="57" bestFit="1" customWidth="1"/>
    <col min="3" max="3" width="12.85546875" style="57" customWidth="1"/>
    <col min="4" max="4" width="43.85546875" style="57" bestFit="1" customWidth="1"/>
    <col min="5" max="5" width="15.28515625" style="57" customWidth="1"/>
    <col min="6" max="6" width="12.85546875" style="57" customWidth="1"/>
    <col min="7" max="7" width="12.28515625" style="57" bestFit="1" customWidth="1"/>
    <col min="8" max="8" width="13.7109375" style="57" bestFit="1" customWidth="1"/>
    <col min="9" max="9" width="19.85546875" style="2" customWidth="1"/>
    <col min="10" max="16384" width="9.140625" style="2"/>
  </cols>
  <sheetData>
    <row r="1" spans="1:9" ht="15">
      <c r="A1" s="471" t="s">
        <v>4</v>
      </c>
      <c r="D1" s="207" t="s">
        <v>2466</v>
      </c>
      <c r="E1" s="208"/>
      <c r="F1" s="208"/>
      <c r="G1" s="209"/>
      <c r="H1" s="210" t="s">
        <v>2467</v>
      </c>
    </row>
    <row r="2" spans="1:9">
      <c r="A2" s="92"/>
      <c r="D2" s="149" t="s">
        <v>2468</v>
      </c>
      <c r="E2" s="150"/>
      <c r="F2" s="150"/>
      <c r="G2" s="151"/>
      <c r="H2" s="289">
        <f>'6-Opbouw uurtarief productie'!E47</f>
        <v>0</v>
      </c>
    </row>
    <row r="3" spans="1:9" ht="15.75">
      <c r="A3" s="37" t="str">
        <f>'2-Kosten per locatie'!A3</f>
        <v>Naam opdrachtgever</v>
      </c>
      <c r="B3" s="152" t="str">
        <f>'2-Kosten per locatie'!B3</f>
        <v>mboRijnland</v>
      </c>
      <c r="D3" s="149" t="s">
        <v>2469</v>
      </c>
      <c r="E3" s="150"/>
      <c r="F3" s="150"/>
      <c r="G3" s="151"/>
      <c r="H3" s="289">
        <f>'6-Opbouw uurtarief productie'!E51</f>
        <v>0</v>
      </c>
    </row>
    <row r="4" spans="1:9" ht="15.75">
      <c r="A4" s="37" t="str">
        <f>'2-Kosten per locatie'!A4</f>
        <v>Calculatie onderdeel</v>
      </c>
      <c r="B4" s="46" t="e">
        <f ca="1">MID(CELL("bestandsnaam",$C$9),SEARCH("]",CELL("bestandsnaam",$C$9),1)+1,256)</f>
        <v>#VALUE!</v>
      </c>
      <c r="D4" s="149" t="s">
        <v>2470</v>
      </c>
      <c r="E4" s="150"/>
      <c r="F4" s="150"/>
      <c r="G4" s="151"/>
      <c r="H4" s="289">
        <f>'6-Opbouw uurtarief productie'!E53</f>
        <v>0</v>
      </c>
    </row>
    <row r="5" spans="1:9" ht="15.75">
      <c r="A5" s="37" t="str">
        <f>'2-Kosten per locatie'!A5</f>
        <v>Gebouw/plaats</v>
      </c>
      <c r="B5" s="152" t="str">
        <f>'2-Kosten per locatie'!B5</f>
        <v>Leiden, Woerden, Zoetermeer en Gouda</v>
      </c>
      <c r="D5" s="149" t="s">
        <v>2471</v>
      </c>
      <c r="E5" s="150"/>
      <c r="F5" s="150"/>
      <c r="G5" s="151"/>
      <c r="H5" s="289">
        <f>'7-Opbouw uurtarief toezicht'!E47</f>
        <v>0</v>
      </c>
    </row>
    <row r="6" spans="1:9" ht="15.75">
      <c r="A6" s="37" t="str">
        <f>'2-Kosten per locatie'!A6</f>
        <v>Referentie nummer</v>
      </c>
      <c r="B6" s="152" t="str">
        <f>'2-Kosten per locatie'!B6</f>
        <v>Invoer</v>
      </c>
      <c r="D6" s="149" t="s">
        <v>2472</v>
      </c>
      <c r="E6" s="150"/>
      <c r="F6" s="150"/>
      <c r="G6" s="151"/>
      <c r="H6" s="289">
        <v>0</v>
      </c>
    </row>
    <row r="7" spans="1:9" ht="15" customHeight="1">
      <c r="A7" s="37" t="str">
        <f>'2-Kosten per locatie'!A7</f>
        <v>Naam dienstverlener</v>
      </c>
      <c r="B7" s="152" t="str">
        <f>'2-Kosten per locatie'!B7</f>
        <v>Invoer</v>
      </c>
      <c r="D7" s="149" t="s">
        <v>2472</v>
      </c>
      <c r="E7" s="150"/>
      <c r="F7" s="150"/>
      <c r="G7" s="151"/>
      <c r="H7" s="289">
        <v>0</v>
      </c>
      <c r="I7" s="22"/>
    </row>
    <row r="8" spans="1:9" ht="15.75">
      <c r="A8" s="37" t="str">
        <f>'2-Kosten per locatie'!A8</f>
        <v>Prijspeil</v>
      </c>
      <c r="B8" s="290">
        <f>'2-Kosten per locatie'!B8</f>
        <v>45839</v>
      </c>
      <c r="D8" s="149" t="s">
        <v>2472</v>
      </c>
      <c r="E8" s="150"/>
      <c r="F8" s="150"/>
      <c r="G8" s="151"/>
      <c r="H8" s="289">
        <v>0</v>
      </c>
      <c r="I8" s="22"/>
    </row>
    <row r="10" spans="1:9" ht="30">
      <c r="A10" s="415" t="s">
        <v>21</v>
      </c>
      <c r="B10" s="415" t="s">
        <v>2473</v>
      </c>
      <c r="C10" s="415" t="s">
        <v>2474</v>
      </c>
      <c r="D10" s="415" t="s">
        <v>2475</v>
      </c>
      <c r="E10" s="415" t="s">
        <v>2476</v>
      </c>
      <c r="F10" s="415" t="s">
        <v>2477</v>
      </c>
      <c r="G10" s="415" t="s">
        <v>2478</v>
      </c>
      <c r="H10" s="415" t="s">
        <v>2479</v>
      </c>
    </row>
    <row r="11" spans="1:9">
      <c r="A11" s="302" t="s">
        <v>34</v>
      </c>
      <c r="B11" s="70" t="s">
        <v>2480</v>
      </c>
      <c r="C11" s="416"/>
      <c r="D11" s="416">
        <v>40</v>
      </c>
      <c r="E11" s="297"/>
      <c r="F11" s="417">
        <f t="shared" ref="F11" si="0">E11*D11</f>
        <v>0</v>
      </c>
      <c r="G11" s="289"/>
      <c r="H11" s="232">
        <f t="shared" ref="H11:H20" si="1">G11*F11</f>
        <v>0</v>
      </c>
    </row>
    <row r="12" spans="1:9">
      <c r="A12" s="302" t="s">
        <v>35</v>
      </c>
      <c r="B12" s="70" t="s">
        <v>2481</v>
      </c>
      <c r="C12" s="416"/>
      <c r="D12" s="416">
        <v>40</v>
      </c>
      <c r="E12" s="297"/>
      <c r="F12" s="417">
        <f t="shared" ref="F12" si="2">E12*D12</f>
        <v>0</v>
      </c>
      <c r="G12" s="289"/>
      <c r="H12" s="232">
        <f t="shared" si="1"/>
        <v>0</v>
      </c>
    </row>
    <row r="13" spans="1:9">
      <c r="A13" s="302" t="s">
        <v>32</v>
      </c>
      <c r="B13" s="70" t="s">
        <v>2482</v>
      </c>
      <c r="C13" s="416"/>
      <c r="D13" s="416">
        <v>2</v>
      </c>
      <c r="E13" s="297"/>
      <c r="F13" s="417">
        <f t="shared" ref="F13:F18" si="3">E13*D13</f>
        <v>0</v>
      </c>
      <c r="G13" s="289"/>
      <c r="H13" s="232">
        <f t="shared" ref="H13:H19" si="4">G13*F13</f>
        <v>0</v>
      </c>
    </row>
    <row r="14" spans="1:9">
      <c r="A14" s="302" t="s">
        <v>33</v>
      </c>
      <c r="B14" s="70" t="s">
        <v>2482</v>
      </c>
      <c r="C14" s="416"/>
      <c r="D14" s="416">
        <v>2</v>
      </c>
      <c r="E14" s="297"/>
      <c r="F14" s="417">
        <f t="shared" si="3"/>
        <v>0</v>
      </c>
      <c r="G14" s="289"/>
      <c r="H14" s="232">
        <f t="shared" si="4"/>
        <v>0</v>
      </c>
    </row>
    <row r="15" spans="1:9">
      <c r="A15" s="302" t="s">
        <v>35</v>
      </c>
      <c r="B15" s="70" t="s">
        <v>2482</v>
      </c>
      <c r="C15" s="416"/>
      <c r="D15" s="416">
        <v>2</v>
      </c>
      <c r="E15" s="297"/>
      <c r="F15" s="417">
        <f t="shared" si="3"/>
        <v>0</v>
      </c>
      <c r="G15" s="289"/>
      <c r="H15" s="232">
        <f t="shared" si="4"/>
        <v>0</v>
      </c>
    </row>
    <row r="16" spans="1:9">
      <c r="A16" s="302" t="s">
        <v>36</v>
      </c>
      <c r="B16" s="70" t="s">
        <v>2482</v>
      </c>
      <c r="C16" s="416"/>
      <c r="D16" s="416">
        <v>2</v>
      </c>
      <c r="E16" s="297"/>
      <c r="F16" s="417">
        <f t="shared" si="3"/>
        <v>0</v>
      </c>
      <c r="G16" s="289"/>
      <c r="H16" s="232">
        <f t="shared" si="4"/>
        <v>0</v>
      </c>
    </row>
    <row r="17" spans="1:8">
      <c r="A17" s="302" t="s">
        <v>37</v>
      </c>
      <c r="B17" s="70" t="s">
        <v>2482</v>
      </c>
      <c r="C17" s="416"/>
      <c r="D17" s="416">
        <v>2</v>
      </c>
      <c r="E17" s="297"/>
      <c r="F17" s="417">
        <f t="shared" si="3"/>
        <v>0</v>
      </c>
      <c r="G17" s="289"/>
      <c r="H17" s="232">
        <f t="shared" si="4"/>
        <v>0</v>
      </c>
    </row>
    <row r="18" spans="1:8">
      <c r="A18" s="302" t="s">
        <v>38</v>
      </c>
      <c r="B18" s="70" t="s">
        <v>2482</v>
      </c>
      <c r="C18" s="416"/>
      <c r="D18" s="416">
        <v>2</v>
      </c>
      <c r="E18" s="297"/>
      <c r="F18" s="417">
        <f t="shared" si="3"/>
        <v>0</v>
      </c>
      <c r="G18" s="289"/>
      <c r="H18" s="232">
        <f t="shared" si="4"/>
        <v>0</v>
      </c>
    </row>
    <row r="19" spans="1:8">
      <c r="A19" s="302" t="s">
        <v>37</v>
      </c>
      <c r="B19" s="70" t="s">
        <v>2483</v>
      </c>
      <c r="C19" s="416" t="s">
        <v>2484</v>
      </c>
      <c r="D19" s="416">
        <v>200</v>
      </c>
      <c r="E19" s="297"/>
      <c r="F19" s="417">
        <f>E19*D19</f>
        <v>0</v>
      </c>
      <c r="G19" s="289"/>
      <c r="H19" s="232">
        <f t="shared" si="4"/>
        <v>0</v>
      </c>
    </row>
    <row r="20" spans="1:8" ht="26.25">
      <c r="A20" s="302" t="s">
        <v>37</v>
      </c>
      <c r="B20" s="494" t="s">
        <v>2485</v>
      </c>
      <c r="C20" s="416">
        <v>1090.46</v>
      </c>
      <c r="D20" s="416">
        <v>1</v>
      </c>
      <c r="E20" s="297"/>
      <c r="F20" s="417">
        <f>E20*D20</f>
        <v>0</v>
      </c>
      <c r="G20" s="289"/>
      <c r="H20" s="232">
        <f t="shared" si="1"/>
        <v>0</v>
      </c>
    </row>
    <row r="21" spans="1:8">
      <c r="A21" s="90"/>
      <c r="C21" s="83"/>
      <c r="D21" s="83"/>
      <c r="E21" s="83"/>
      <c r="F21" s="83"/>
      <c r="G21" s="83"/>
      <c r="H21" s="83"/>
    </row>
    <row r="22" spans="1:8">
      <c r="H22" s="248"/>
    </row>
    <row r="23" spans="1:8" s="12" customFormat="1" ht="12.75">
      <c r="A23" s="344" t="s">
        <v>39</v>
      </c>
      <c r="B23" s="355"/>
      <c r="C23" s="355"/>
      <c r="D23" s="355"/>
      <c r="E23" s="355"/>
      <c r="F23" s="418">
        <f>SUM(F11:F20)</f>
        <v>0</v>
      </c>
      <c r="G23" s="355"/>
      <c r="H23" s="285">
        <f>SUM(H11:H22)</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451F8-6615-4247-83B9-880903C6A264}">
  <sheetPr>
    <tabColor rgb="FF92D050"/>
  </sheetPr>
  <dimension ref="A1:J15"/>
  <sheetViews>
    <sheetView showGridLines="0" workbookViewId="0">
      <selection activeCell="F23" sqref="F23"/>
    </sheetView>
  </sheetViews>
  <sheetFormatPr defaultRowHeight="12.75"/>
  <cols>
    <col min="1" max="1" width="25.28515625" customWidth="1"/>
    <col min="2" max="2" width="16.28515625" customWidth="1"/>
    <col min="3" max="3" width="21.28515625" customWidth="1"/>
    <col min="4" max="4" width="11.5703125" customWidth="1"/>
    <col min="5" max="5" width="16.140625" customWidth="1"/>
    <col min="6" max="6" width="24" customWidth="1"/>
    <col min="7" max="7" width="19.28515625" bestFit="1" customWidth="1"/>
    <col min="8" max="8" width="15.5703125" customWidth="1"/>
    <col min="10" max="10" width="19" customWidth="1"/>
    <col min="27" max="27" width="23.28515625" customWidth="1"/>
    <col min="28" max="28" width="14.28515625" customWidth="1"/>
  </cols>
  <sheetData>
    <row r="1" spans="1:10">
      <c r="A1" s="471" t="s">
        <v>4</v>
      </c>
      <c r="B1" s="91"/>
    </row>
    <row r="2" spans="1:10">
      <c r="A2" s="92"/>
      <c r="B2" s="110"/>
    </row>
    <row r="3" spans="1:10" ht="15">
      <c r="A3" s="37" t="str">
        <f>'2-Kosten per locatie'!A3</f>
        <v>Naam opdrachtgever</v>
      </c>
      <c r="B3" s="114" t="str">
        <f>'2-Kosten per locatie'!B3</f>
        <v>mboRijnland</v>
      </c>
      <c r="F3" s="492" t="s">
        <v>2486</v>
      </c>
      <c r="G3" s="492" t="s">
        <v>2487</v>
      </c>
      <c r="H3" s="492" t="s">
        <v>2467</v>
      </c>
    </row>
    <row r="4" spans="1:10" ht="15">
      <c r="A4" s="37" t="str">
        <f>'2-Kosten per locatie'!A4</f>
        <v>Calculatie onderdeel</v>
      </c>
      <c r="B4" s="118" t="e">
        <f ca="1">MID(CELL("bestandsnaam",$C$9),SEARCH("]",CELL("bestandsnaam",$C$9),1)+1,256)</f>
        <v>#VALUE!</v>
      </c>
      <c r="F4" s="493" t="s">
        <v>113</v>
      </c>
      <c r="G4" s="493" t="s">
        <v>2488</v>
      </c>
      <c r="H4" s="446"/>
    </row>
    <row r="5" spans="1:10" ht="15">
      <c r="A5" s="37" t="str">
        <f>'2-Kosten per locatie'!A5</f>
        <v>Gebouw/plaats</v>
      </c>
      <c r="B5" s="114" t="str">
        <f>'2-Kosten per locatie'!B5</f>
        <v>Leiden, Woerden, Zoetermeer en Gouda</v>
      </c>
      <c r="F5" s="493" t="s">
        <v>113</v>
      </c>
      <c r="G5" s="493" t="s">
        <v>2489</v>
      </c>
      <c r="H5" s="446"/>
    </row>
    <row r="6" spans="1:10" ht="15">
      <c r="A6" s="37" t="str">
        <f>'2-Kosten per locatie'!A6</f>
        <v>Referentie nummer</v>
      </c>
      <c r="B6" s="114" t="str">
        <f>'2-Kosten per locatie'!B6</f>
        <v>Invoer</v>
      </c>
    </row>
    <row r="7" spans="1:10" ht="15">
      <c r="A7" s="37" t="str">
        <f>'2-Kosten per locatie'!A7</f>
        <v>Naam dienstverlener</v>
      </c>
      <c r="B7" s="114" t="str">
        <f>'2-Kosten per locatie'!B7</f>
        <v>Invoer</v>
      </c>
    </row>
    <row r="8" spans="1:10" ht="15.75">
      <c r="A8" s="37" t="str">
        <f>'2-Kosten per locatie'!A8</f>
        <v>Prijspeil</v>
      </c>
      <c r="B8" s="283">
        <f>'2-Kosten per locatie'!B8</f>
        <v>45839</v>
      </c>
    </row>
    <row r="10" spans="1:10" ht="25.5">
      <c r="A10" s="244" t="s">
        <v>21</v>
      </c>
      <c r="B10" s="244" t="s">
        <v>2490</v>
      </c>
      <c r="C10" s="244" t="s">
        <v>2491</v>
      </c>
      <c r="D10" s="484" t="s">
        <v>2492</v>
      </c>
      <c r="E10" s="484" t="s">
        <v>2493</v>
      </c>
      <c r="F10" s="484" t="s">
        <v>2494</v>
      </c>
      <c r="G10" s="484" t="s">
        <v>2492</v>
      </c>
      <c r="H10" s="484" t="s">
        <v>2495</v>
      </c>
      <c r="J10" s="489" t="s">
        <v>2496</v>
      </c>
    </row>
    <row r="11" spans="1:10">
      <c r="A11" s="300" t="s">
        <v>32</v>
      </c>
      <c r="B11" s="483">
        <f>SUMIFS('4-Basis ruimtestaat'!I:I,'4-Basis ruimtestaat'!B:B,A11,'4-Basis ruimtestaat'!H:H,$F$4)</f>
        <v>7371.2200000000039</v>
      </c>
      <c r="C11" s="300" t="s">
        <v>2497</v>
      </c>
      <c r="D11" s="483">
        <v>1</v>
      </c>
      <c r="E11" s="487">
        <f>B11*$H$4*D11</f>
        <v>0</v>
      </c>
      <c r="F11" s="300" t="s">
        <v>2498</v>
      </c>
      <c r="G11" s="483">
        <v>2</v>
      </c>
      <c r="H11" s="487">
        <f>B11*$H$5*G11</f>
        <v>0</v>
      </c>
      <c r="J11" s="487">
        <f>E11+H11</f>
        <v>0</v>
      </c>
    </row>
    <row r="12" spans="1:10">
      <c r="A12" s="300" t="s">
        <v>34</v>
      </c>
      <c r="B12" s="483">
        <f>SUMIFS('4-Basis ruimtestaat'!I:I,'4-Basis ruimtestaat'!B:B,A12,'4-Basis ruimtestaat'!H:H,$F$4)</f>
        <v>18758.029999999981</v>
      </c>
      <c r="C12" s="300" t="s">
        <v>2497</v>
      </c>
      <c r="D12" s="483">
        <v>1</v>
      </c>
      <c r="E12" s="487">
        <f>B12*$H$4*D12</f>
        <v>0</v>
      </c>
      <c r="F12" s="300" t="s">
        <v>2498</v>
      </c>
      <c r="G12" s="483">
        <v>2</v>
      </c>
      <c r="H12" s="487">
        <f>B12*$H$5*G12</f>
        <v>0</v>
      </c>
      <c r="J12" s="487">
        <f t="shared" ref="J12:J14" si="0">E12+H12</f>
        <v>0</v>
      </c>
    </row>
    <row r="13" spans="1:10">
      <c r="A13" s="301" t="s">
        <v>36</v>
      </c>
      <c r="B13" s="483">
        <f>SUMIFS('4-Basis ruimtestaat'!I:I,'4-Basis ruimtestaat'!B:B,A13,'4-Basis ruimtestaat'!H:H,$F$4)</f>
        <v>3529.59</v>
      </c>
      <c r="C13" s="300" t="s">
        <v>2497</v>
      </c>
      <c r="D13" s="483">
        <v>1</v>
      </c>
      <c r="E13" s="487">
        <f>B13*$H$4*D13</f>
        <v>0</v>
      </c>
      <c r="F13" s="300" t="s">
        <v>2498</v>
      </c>
      <c r="G13" s="483">
        <v>2</v>
      </c>
      <c r="H13" s="487">
        <f>B13*$H$5*G13</f>
        <v>0</v>
      </c>
      <c r="J13" s="487">
        <f t="shared" si="0"/>
        <v>0</v>
      </c>
    </row>
    <row r="14" spans="1:10">
      <c r="A14" s="301" t="s">
        <v>38</v>
      </c>
      <c r="B14" s="483">
        <f>SUMIFS('4-Basis ruimtestaat'!I:I,'4-Basis ruimtestaat'!B:B,A14,'4-Basis ruimtestaat'!H:H,$F$4)</f>
        <v>8825.7000000000025</v>
      </c>
      <c r="C14" s="485" t="s">
        <v>2497</v>
      </c>
      <c r="D14" s="486">
        <v>1</v>
      </c>
      <c r="E14" s="487">
        <f>B14*$H$4*D14</f>
        <v>0</v>
      </c>
      <c r="F14" s="300" t="s">
        <v>2498</v>
      </c>
      <c r="G14" s="483">
        <v>2</v>
      </c>
      <c r="H14" s="487">
        <f>B14*$H$5*G14</f>
        <v>0</v>
      </c>
      <c r="J14" s="487">
        <f t="shared" si="0"/>
        <v>0</v>
      </c>
    </row>
    <row r="15" spans="1:10">
      <c r="A15" s="303" t="s">
        <v>39</v>
      </c>
      <c r="B15" s="320">
        <f>SUM(B11:B14)</f>
        <v>38484.539999999986</v>
      </c>
      <c r="C15" s="481"/>
      <c r="D15" s="481"/>
      <c r="E15" s="488">
        <f>SUM(E11:E14)</f>
        <v>0</v>
      </c>
      <c r="F15" s="481"/>
      <c r="G15" s="481"/>
      <c r="H15" s="488">
        <f>SUM(H11:H14)</f>
        <v>0</v>
      </c>
      <c r="J15" s="488">
        <f>E15+H15</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114c60293a0dcdcdf14e358d1002c96b">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8b4f3eefbf72db6bbb9b760dfbfc13b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3E4837-CE50-4A32-A54A-9639DA900BA8}"/>
</file>

<file path=customXml/itemProps2.xml><?xml version="1.0" encoding="utf-8"?>
<ds:datastoreItem xmlns:ds="http://schemas.openxmlformats.org/officeDocument/2006/customXml" ds:itemID="{CB9357A0-74EE-4EF5-91F0-DC5FEC2CAEE1}"/>
</file>

<file path=customXml/itemProps3.xml><?xml version="1.0" encoding="utf-8"?>
<ds:datastoreItem xmlns:ds="http://schemas.openxmlformats.org/officeDocument/2006/customXml" ds:itemID="{2A00BDA2-2C4A-45D2-9881-CDD2D7EAA85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Lidwien de Groot | Inkada Inkoop &amp; Advies</cp:lastModifiedBy>
  <cp:revision/>
  <dcterms:created xsi:type="dcterms:W3CDTF">1999-10-05T12:28:40Z</dcterms:created>
  <dcterms:modified xsi:type="dcterms:W3CDTF">2025-07-23T11:29:10Z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